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4995" windowHeight="6165" tabRatio="601" activeTab="5"/>
  </bookViews>
  <sheets>
    <sheet name="Sheet2" sheetId="1" r:id="rId1"/>
    <sheet name="คีย์ข้อมูล" sheetId="2" r:id="rId2"/>
    <sheet name="ตอนที่ 2" sheetId="3" r:id="rId3"/>
    <sheet name="บทสรุป" sheetId="4" r:id="rId4"/>
    <sheet name="สรุปผล" sheetId="5" r:id="rId5"/>
    <sheet name="ข้อเสนอแนะ" sheetId="6" r:id="rId6"/>
    <sheet name="Sheet1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<sst xmlns="http://schemas.openxmlformats.org/spreadsheetml/2006/main" count="706" uniqueCount="361">
  <si>
    <t>ที่</t>
  </si>
  <si>
    <t>SD</t>
  </si>
  <si>
    <t>N</t>
  </si>
  <si>
    <t>รวม</t>
  </si>
  <si>
    <t>รายการ</t>
  </si>
  <si>
    <t>ความถี่</t>
  </si>
  <si>
    <t>ร้อยละ</t>
  </si>
  <si>
    <t>จำนวน</t>
  </si>
  <si>
    <t xml:space="preserve"> - 2 -</t>
  </si>
  <si>
    <t xml:space="preserve"> - 3 -</t>
  </si>
  <si>
    <t>ระดับความคิดเห็น</t>
  </si>
  <si>
    <t>สถานภาพ</t>
  </si>
  <si>
    <t>2. ด้านเจ้าหน้าที่ผู้ให้บริการ</t>
  </si>
  <si>
    <t>3. ด้านสิ่งอำนวยความสะดวก</t>
  </si>
  <si>
    <t>การประชาสัมพันธ์</t>
  </si>
  <si>
    <t>อาจารย์ที่ปรึกษา</t>
  </si>
  <si>
    <t>web</t>
  </si>
  <si>
    <t>บทสรุปสำหรับผู้บริหาร</t>
  </si>
  <si>
    <t>1. ด้านกระบวนการขั้นตอนการให้บริการ</t>
  </si>
  <si>
    <t xml:space="preserve"> - 4 -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</si>
  <si>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</si>
  <si>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</si>
  <si>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</si>
  <si>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</si>
  <si>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เพศ</t>
  </si>
  <si>
    <t>ชาย</t>
  </si>
  <si>
    <t>หญิง</t>
  </si>
  <si>
    <t>คณาจารย์บัณฑิตศึกษา</t>
  </si>
  <si>
    <t>นิสิตปริญญาโท</t>
  </si>
  <si>
    <t>นิสิตปริญญาเอก</t>
  </si>
  <si>
    <t>ผู้เข้าร่วมจากภายนอก</t>
  </si>
  <si>
    <t>คณะ</t>
  </si>
  <si>
    <t>อาจารย์ฯ</t>
  </si>
  <si>
    <t>อีเมล์</t>
  </si>
  <si>
    <t>SMS</t>
  </si>
  <si>
    <t>นิสิตระดับปริญญาตรี</t>
  </si>
  <si>
    <r>
      <t>ตอนที่ 1</t>
    </r>
    <r>
      <rPr>
        <b/>
        <sz val="14"/>
        <rFont val="Cordia New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</si>
  <si>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4"/>
        <rFont val="Cordia New"/>
        <family val="2"/>
      </rPr>
      <t>แสดงจำนวนและร้อยละของผู้ตอบแบบสอบถาม จำแนกตามสถานภาพ</t>
    </r>
  </si>
  <si>
    <t>สังกัดคณะ</t>
  </si>
  <si>
    <t>รหัสนิสิต</t>
  </si>
  <si>
    <t>สาขาวิชา</t>
  </si>
  <si>
    <t>proposal</t>
  </si>
  <si>
    <t>ป้ายประชาสัมพันธ์</t>
  </si>
  <si>
    <t>ตอนที่ 2 (1)</t>
  </si>
  <si>
    <t>ตอนที่ 2 (3)</t>
  </si>
  <si>
    <t>ข้อที่ 2</t>
  </si>
  <si>
    <t>ข้อที่ 4</t>
  </si>
  <si>
    <t>ข้อที่ 5</t>
  </si>
  <si>
    <t>ระดับ</t>
  </si>
  <si>
    <t>เอก</t>
  </si>
  <si>
    <t>มนุษยศาสตร์</t>
  </si>
  <si>
    <t>ภาษาศาสตร์</t>
  </si>
  <si>
    <t>เสาร์-อาทิตย์</t>
  </si>
  <si>
    <t>ดีมาก</t>
  </si>
  <si>
    <r>
      <t>ตอนที่ 4</t>
    </r>
    <r>
      <rPr>
        <b/>
        <sz val="14"/>
        <rFont val="Cordia New"/>
        <family val="2"/>
      </rPr>
      <t xml:space="preserve"> ข้อเสนอแนะอื่นๆ</t>
    </r>
  </si>
  <si>
    <t>4.1 ช่องทางในการประชาสัมพันธ์ที่ท่านต้องการให้ข่าวสารการจัดโครงการถึงตัวท่านได้อย่างรวดเร็ว (ตอบได้มากกว่า 1 ช่องทาง)</t>
  </si>
  <si>
    <t>อันดับ 1</t>
  </si>
  <si>
    <t>อันดับ 2</t>
  </si>
  <si>
    <t>อันดับ 3</t>
  </si>
  <si>
    <t>โท</t>
  </si>
  <si>
    <t>ภาษาอังกฤษ</t>
  </si>
  <si>
    <t>ใช้เป็นกรอบในการตีพิมพ์ผลงานวิทยานิพนธ์และผลงานวิจัยในการทำงานด้านการสอนในอนาคต</t>
  </si>
  <si>
    <t>เป็นประโยชน์ในการอ่านบทความวิจัย และทำผลงานวิจัยในอนาคต</t>
  </si>
  <si>
    <t>จันทร์-ศุกร์</t>
  </si>
  <si>
    <t>ควรมีการประชาสัมพันธ์ที่แพร่หลายกว่านี้ เช่น ประกาศประชาสัมพันธ์ที่สำนักหอสมุด</t>
  </si>
  <si>
    <t>ประชาสัมพันธ์ที่สำนักหอสมุดมหาวิทยาลัยนเรศวร</t>
  </si>
  <si>
    <t xml:space="preserve">4.2 ข้อเสนอแนะอื่น ๆ </t>
  </si>
  <si>
    <t>ที่จอดรถไม่เพียงพอ</t>
  </si>
  <si>
    <t>เพื่อน</t>
  </si>
  <si>
    <t>หลังสอบปลายภาค</t>
  </si>
  <si>
    <t>ราชภัฏนครสวรรค์</t>
  </si>
  <si>
    <t>แรงบันดาลใจในการเขียนงานเชิงวิชาการ</t>
  </si>
  <si>
    <t>วิทยาศาสตร์</t>
  </si>
  <si>
    <t>เป็นข้อมูลถ่ายทอดให้นิสิตในที่ปรึกษา</t>
  </si>
  <si>
    <t>ปรับปรุงการเขียนงานวิจัยเพื่อให้มีคุณภาพสูงขึ้น</t>
  </si>
  <si>
    <t>ช่วงปิดเทอม</t>
  </si>
  <si>
    <t>เชิญวิทยากรมากกว่า 1 คน เพื่อให้ได้มุมมองจากหลายคนที่แตกต่าง</t>
  </si>
  <si>
    <t>เอกสารแจ้งตรงตัว</t>
  </si>
  <si>
    <t>เป็นโครงการที่ดี มีประโยชน์ แต่วิทยากรควรหลากหลายสาขาวิชา</t>
  </si>
  <si>
    <t>นิสิต ป.ตรี</t>
  </si>
  <si>
    <t>สาธารณสุขศาสตร์</t>
  </si>
  <si>
    <t>วิทยากรเกริ่นนำนานเกินไป ทำให้เนื้อหาสำคัญมีเวลาพูดน้อยลง</t>
  </si>
  <si>
    <t>วิศวกรรมศาสตร์</t>
  </si>
  <si>
    <t>บริหารธุรกิจ</t>
  </si>
  <si>
    <t>ศึกษาศาสตร์</t>
  </si>
  <si>
    <t>คอมพิวเตอร์ศึกษา</t>
  </si>
  <si>
    <t xml:space="preserve">อื่น ๆ </t>
  </si>
  <si>
    <t>อาจารย์</t>
  </si>
  <si>
    <t xml:space="preserve">เอกสาร ใบปลิว </t>
  </si>
  <si>
    <t>ปิดประกาศในที่มองเห็นง่าย</t>
  </si>
  <si>
    <t>วิทยาศาสตร์ศึกษา</t>
  </si>
  <si>
    <t>หาวิทยากรดี ๆ เหมือนครั้งนี้</t>
  </si>
  <si>
    <t>ภาคฤดูร้อน</t>
  </si>
  <si>
    <t>ผู้ช่วยวิจัย คณะเกษตรศาสตร์ฯ</t>
  </si>
  <si>
    <t>เว็บไซต์มหาวิทยาลัยนเรศวร</t>
  </si>
  <si>
    <t>หนังสือเวียน</t>
  </si>
  <si>
    <t>อันดับ 4</t>
  </si>
  <si>
    <t>โทรศัพท์มือถือ</t>
  </si>
  <si>
    <t>วิทยาศาสตร์การแพทย์</t>
  </si>
  <si>
    <t xml:space="preserve">มีนาคม </t>
  </si>
  <si>
    <t>การประชาสัมพันธ์โครงการเพื่อให้จำนวนผู้เข้าร่วมโครงการมากขึ้น</t>
  </si>
  <si>
    <t>เกษตรศาสตร์ฯ</t>
  </si>
  <si>
    <t>ปฐพีศาสตร์และสิ่งแวดล้อม</t>
  </si>
  <si>
    <t>ทางคณะ</t>
  </si>
  <si>
    <t>ทางเว็บไซต์</t>
  </si>
  <si>
    <t>เทคโนโลยีชีวภาพ</t>
  </si>
  <si>
    <t>1(2)</t>
  </si>
  <si>
    <t>1(1)</t>
  </si>
  <si>
    <t>1(3)</t>
  </si>
  <si>
    <t>วิทยาศาสตร์ชีวภาพ</t>
  </si>
  <si>
    <t>วิทยากรที่นำมาอบรมควรเปลี่ยนเป็นท่านอื่นบ้างเพื่อให้เห็นมุมมองที่หลากหลาย</t>
  </si>
  <si>
    <t>ใช้ในการพัฒนาการเขียนและตีพิมพ์ผลงานวิทยานิพนธ์และผลงานวิจัย</t>
  </si>
  <si>
    <t>พิจารณาวารสารเพื่อใช้ตีพิมพ์</t>
  </si>
  <si>
    <t>การประชาสัมพันธ์ข้อมูลของบัณฑิตวิทยาลัย มีการประชาสัมพันธ์ให้นิสิตได้ทราบหลายทางดีแล้ว</t>
  </si>
  <si>
    <t>ควรมีเอกสารแจกให้</t>
  </si>
  <si>
    <t>อังคาร  พฤหัสบดี</t>
  </si>
  <si>
    <t>วิจัยและประเมินผลการศึกษา</t>
  </si>
  <si>
    <t>ต้องการให้เน้นด้านสังคมศาสตร์ หรือศึกษาศาสตร์บ้าง</t>
  </si>
  <si>
    <t>ควรปรับปรุงสถานที่จอดรถ</t>
  </si>
  <si>
    <t>เขียนบทความ</t>
  </si>
  <si>
    <t>ติดตามผลสัมฤทธิ์ของโครงการ</t>
  </si>
  <si>
    <t>ป.บัณฑิตขั้นสูง</t>
  </si>
  <si>
    <t>วิทยาลัยการศึกษาค้นคว้าระดับรากฐาน</t>
  </si>
  <si>
    <t>สนามควอนตัม ความโน้มถ่วงและจักรวาลวิทยา</t>
  </si>
  <si>
    <t>พัฒนาตนเองสู่ระดับนานาชาติ</t>
  </si>
  <si>
    <t>ฟิสิกส์ทฤษฎี</t>
  </si>
  <si>
    <t>ควรมีตัวอย่างบทความงานวิจัยประกอบด้วย เพื่อให้เห็นภาพได้ชัดเจนยิ่งขึ้น</t>
  </si>
  <si>
    <t>พยาบาลศาสตร์</t>
  </si>
  <si>
    <t>แบ่งกลุ่มตามกลุ่มสาขาวิชา 3 กลุ่ม</t>
  </si>
  <si>
    <t>e-document</t>
  </si>
  <si>
    <t>แพทยศาสตร์</t>
  </si>
  <si>
    <t>อาจารย์ในคณะ</t>
  </si>
  <si>
    <t>คณิตศาสตร์</t>
  </si>
  <si>
    <t>อาจารย์ภาควิชา</t>
  </si>
  <si>
    <t>เวลาในการอบรม</t>
  </si>
  <si>
    <t>เมื่อมีการเปลี่ยนแปลงวันเวลาสถานที่ ควรแจ้งผู้เข้าร่วมโครงการด้วย เช่น ทางอีเมล์</t>
  </si>
  <si>
    <t>วิทยาการคอมพิวเตอร์</t>
  </si>
  <si>
    <t>ควรมี Workshop เพิ่มอีก 1 วัน</t>
  </si>
  <si>
    <t>Facebook</t>
  </si>
  <si>
    <t>มหาวิทยาลัยราชภัฏเพชรบูรณ์</t>
  </si>
  <si>
    <t>ควรจัดโครงการนี้อย่างต่อเนื่อง</t>
  </si>
  <si>
    <t>เทคโนโลยีสารสนเทศ</t>
  </si>
  <si>
    <t>หนังสือ</t>
  </si>
  <si>
    <t>นำไปประชาสัมพันธ์</t>
  </si>
  <si>
    <t>ทันตแพทยศาสตร์</t>
  </si>
  <si>
    <t>สังคมศาสตร์</t>
  </si>
  <si>
    <t>มกราคม - กุมภาพันธ์</t>
  </si>
  <si>
    <t>โปสเตอร์ประชาสัมพันธ์</t>
  </si>
  <si>
    <t>วิศวกรรมไฟฟ้า</t>
  </si>
  <si>
    <t>หลักสูตรและการสอน</t>
  </si>
  <si>
    <t>วิทยาศาสตร์การเกษตร</t>
  </si>
  <si>
    <t>มี Power Point และบันทึกเสียง ให้ดาวน์โหลดที่เว็บไซต์ได้</t>
  </si>
  <si>
    <t>สถาปัตยกรรมศาสตร์</t>
  </si>
  <si>
    <t>ศิลปะและการออกแบบ</t>
  </si>
  <si>
    <t>ควรจัดอบรม 2 วัน</t>
  </si>
  <si>
    <t>สหเวชศาสตร์</t>
  </si>
  <si>
    <t>ชีวเวชศาสตร์</t>
  </si>
  <si>
    <t>อาจารย์ประจำบัณฑิต คณะสหเวชศาสตร์</t>
  </si>
  <si>
    <t>ให้หน่วยบัณฑิตศึกษาของคณะแจ้งข้อมูลให้นิสิตทราบ</t>
  </si>
  <si>
    <t>การจัดการทรัพยากรดิน</t>
  </si>
  <si>
    <t>เมษายน-พฤษภาคม</t>
  </si>
  <si>
    <t>ควรเชิญคณบดี และผู้บริหารเข้าฟังบรรยาย เรื่องบัณฑิตศึกษากับการเป็นมหาวิทยาลัยชั้นนำด้วย</t>
  </si>
  <si>
    <t>จัดสัมมนาวิชาการระดับมหาวิทยาลัยของอาจารย์ในมหาวิทยาลัยเพื่อให้ทราบว่าแต่ละท่านเชี่ยวชาญด้านใดบ้าง</t>
  </si>
  <si>
    <t>วิทยาศาสตร์และเทคโนโลยี</t>
  </si>
  <si>
    <t>เจ้าหน้าที่ฝ่ายบัณฑิตศึกษาของหน่วยงาน</t>
  </si>
  <si>
    <t>ทางอีเมล์ nathaiimpheng@gmail.com</t>
  </si>
  <si>
    <t>จุลชีววิทยา</t>
  </si>
  <si>
    <t>การศึกษา</t>
  </si>
  <si>
    <t>วิศวกรรมการจัดการ</t>
  </si>
  <si>
    <t>สถานที่รับประทานอาหารไม่เพียงพอสำหรับผู้เข้าอบรม</t>
  </si>
  <si>
    <t>ก่อนส่งวิทยานิพนธ์ฉบับสมบูรณ์</t>
  </si>
  <si>
    <t>ระยะเวลาการรับสมัครผู้เข้าร่วมโครงการ</t>
  </si>
  <si>
    <t>การพยาบาลเวชปฏิบัติชุมชน</t>
  </si>
  <si>
    <t>วันที่จัดการอบรม</t>
  </si>
  <si>
    <t>สถานที่ไม่สะอาด</t>
  </si>
  <si>
    <t>จอภาพไม่ชัดเจน</t>
  </si>
  <si>
    <t>แจกเอกสารล่าช้า</t>
  </si>
  <si>
    <t>ควรแจกเอกสารของวิทยากรก่อนเริ่มบรรยาย</t>
  </si>
  <si>
    <t>ครั้งหน้าหากจัดโครงการนี้อีก ขอเสนอ ศ.ดร.ณรงค์ฤทธิ์  สมบัติสมภพ เป็นวิทยากร</t>
  </si>
  <si>
    <t>สรีรวิทยา</t>
  </si>
  <si>
    <t>วิทยากรมีความรู้มาก  มีความสามารถถ่ายทอดได้ดี ได้รับความรู้และเกิดประโยชน์</t>
  </si>
  <si>
    <t>วิทยาลัยพลังงานทดแทน</t>
  </si>
  <si>
    <t>พลังงานทดแทน</t>
  </si>
  <si>
    <t>ควรจัดให้อาจารย์เป็นวิทยากรบรรยายทุกปี</t>
  </si>
  <si>
    <t>เทคโนโลยีและสื่อสารการศึกษา</t>
  </si>
  <si>
    <t>พยายามผลิตผลงานวิทยานิพนธ์ที่มีคุณภาพ</t>
  </si>
  <si>
    <t>ห้องน้ำไม่ค่อยสะอาด</t>
  </si>
  <si>
    <t>การประชาสัมพันธ์ไปยังคณะแพทยศาสตร์</t>
  </si>
  <si>
    <t>อาหารกลางวันเค็มเกินไป</t>
  </si>
  <si>
    <t>วิศวกรรมโยธา</t>
  </si>
  <si>
    <t>ไมโครโฟนไม่ดี  ควรปรับปรุง</t>
  </si>
  <si>
    <t>กำหนดการควรกระชับมากกว่านี้</t>
  </si>
  <si>
    <t>ควรกระชับเวลาให้เสร็จสิ้นภายในเวลา 16.00 น.</t>
  </si>
  <si>
    <t>จอภาพมองเห็นไม่ชัดเจน</t>
  </si>
  <si>
    <t>วิทยาศาสตร์และเทคโนโลยีการอาหาร</t>
  </si>
  <si>
    <t>ไม่จัดลำดับ</t>
  </si>
  <si>
    <t>ลำดับ 1</t>
  </si>
  <si>
    <t>ลำดับ 2</t>
  </si>
  <si>
    <t>ลำดับ 3</t>
  </si>
  <si>
    <t>อ.ประจำบัณฑิตศึกษา</t>
  </si>
  <si>
    <t>อ.ประจำภาคฯ</t>
  </si>
  <si>
    <t>เจ้าหน้าที่ฝ่ายบัณฑิตศึกษาของคณะ</t>
  </si>
  <si>
    <t>เคย</t>
  </si>
  <si>
    <t>ไม่เคย</t>
  </si>
  <si>
    <t>ต้องการ</t>
  </si>
  <si>
    <t>ไม่ต้องการ</t>
  </si>
  <si>
    <t>Proposal</t>
  </si>
  <si>
    <t>รหัส</t>
  </si>
  <si>
    <t>ไม่ระบุ</t>
  </si>
  <si>
    <t>อื่น ๆ</t>
  </si>
  <si>
    <t>ผู้ช่วยวิจัยคณะเกษตรฯ</t>
  </si>
  <si>
    <t>รวมทั้งสิ้น</t>
  </si>
  <si>
    <t>เว็บ</t>
  </si>
  <si>
    <t>เมลล์</t>
  </si>
  <si>
    <t xml:space="preserve">SMS </t>
  </si>
  <si>
    <t>ตอนที่ 2(1)</t>
  </si>
  <si>
    <t>ตอนที่ 2(3)</t>
  </si>
  <si>
    <t>มหาวิทยาลัยราชภัฏนครสวรรค์</t>
  </si>
  <si>
    <t>ผลการประเมินโครงการพัฒนานิสิตบัณฑิตศึกษาด้านการเขียนและตีพิมพ์ผลงานวิทยานิพนธ์และผลงานวิจัย</t>
  </si>
  <si>
    <t>วันอังคารที่ 19 มีนาคม 2556</t>
  </si>
  <si>
    <t>ณ ห้องสัมมนาเอกาทศรถ 210 (ชั้น 2) อาคารเอกาทศรถ มหาวิทยาลัยนเรศวร</t>
  </si>
  <si>
    <t>เว็บไซต์</t>
  </si>
  <si>
    <t>คณะที่สังกัด</t>
  </si>
  <si>
    <t>อีเมลล์</t>
  </si>
  <si>
    <t>หนังสือเชิญ</t>
  </si>
  <si>
    <r>
      <t>ตอนที่ 3</t>
    </r>
    <r>
      <rPr>
        <b/>
        <sz val="14"/>
        <rFont val="Cordia New"/>
        <family val="2"/>
      </rPr>
      <t xml:space="preserve">   สอบถามความพึงพอใจเกี่ยวกับการจัดโครงการฯ</t>
    </r>
  </si>
  <si>
    <t xml:space="preserve">   1.1 ความสะดวกในการลงทะเบียน</t>
  </si>
  <si>
    <t xml:space="preserve">   1.2 ความเหมาะสมของวันที่จัดโครงการ (วันอังคารที่ 19 มี.ค. 56)</t>
  </si>
  <si>
    <t xml:space="preserve">   1.3 ความเหมาะสมของเวลาที่จัดโครงการ (09.00 - 16.30 น.)</t>
  </si>
  <si>
    <t xml:space="preserve">   1.4 ความเหมาะสมของจำนวนวันที่จัดโครงการ (1 วัน)</t>
  </si>
  <si>
    <t xml:space="preserve">   3.1 ความเหมาะสมของขนาดห้องบรรยาย</t>
  </si>
  <si>
    <t xml:space="preserve">   3.2 ความเหมาะสมของจอภาพนำเสนอ</t>
  </si>
  <si>
    <t xml:space="preserve">   3.3 ความพอเพียงของสถานที่จอดรถ</t>
  </si>
  <si>
    <t>4. ด้านคุณภาพการให้บริการ (โครงการพัฒนานิสิตด้านการเขียนและตีพิมพ์ผลงานฯ)</t>
  </si>
  <si>
    <t>5. ด้านวิทยากร</t>
  </si>
  <si>
    <t xml:space="preserve">   5.1 ความเหมาะสมของวิทยากรบรรยาย</t>
  </si>
  <si>
    <t>6. ด้านเอกสารประกอบโครงการฯ</t>
  </si>
  <si>
    <t xml:space="preserve">    6.1 ประโยชน์ที่ได้รับจากเอกสารประกอบการสัมมนา</t>
  </si>
  <si>
    <t xml:space="preserve">   6.2 ความชัดเจน ความสมบูรณ์ของเอกสารประกอบการสัมมนาฯ</t>
  </si>
  <si>
    <t xml:space="preserve">   6.3 เอกสารมีเพียงพอกับความต้องการของท่าน</t>
  </si>
  <si>
    <t xml:space="preserve">   6.4 เอกสารมีเนื้อหาสาระตรงตามความต้องการของท่าน</t>
  </si>
  <si>
    <t>เฉลี่ยรวมด้านวิทยากร</t>
  </si>
  <si>
    <t>เฉลี่ยรวมด้านเอกสารประกอบโครงการฯ</t>
  </si>
  <si>
    <t xml:space="preserve">   6.5 เอกสารตรงตามวัตถุประสงค์ของการจัดโครงการในครั้งนี้</t>
  </si>
  <si>
    <t>N = 99</t>
  </si>
  <si>
    <t>ณ ห้องสัมมนาเอกาทศรถ  210  (ชั้น 2)  อาคารเอกาทศรถ  มหาวิทยาลัยนเรศวร</t>
  </si>
  <si>
    <t>เกษตรศาสตร์ ทรัพยากรธรรมชาติและสิ่งแวดล้อม</t>
  </si>
  <si>
    <t>บริหารธุรกิจ เศรษฐศาสตร์ และการสื่อสาร</t>
  </si>
  <si>
    <t>ไม่ระบุคณะ</t>
  </si>
  <si>
    <t>คณะศึกษาศาสตร์ และคณะเกษตรศาสตร์  ทรัพยากรธรรมชาติและสิ่งแวดล้อม  ร้อยละ  12.12</t>
  </si>
  <si>
    <t>ไม่ระบุสาขาวิชา</t>
  </si>
  <si>
    <t>ร้อยละ  6.06   รองลงมาคือ  สาขาวิชาวิทยาศาสตร์ศึกษา  ร้อยละ  3.03</t>
  </si>
  <si>
    <t>ไม่ตอบ</t>
  </si>
  <si>
    <t>คิดเป็นร้อยละ  57.58</t>
  </si>
  <si>
    <r>
      <t xml:space="preserve">ตาราง 2  </t>
    </r>
    <r>
      <rPr>
        <sz val="14"/>
        <rFont val="Cordia New"/>
        <family val="2"/>
      </rPr>
      <t>แสดงจำนวนและร้อยละของผู้ตอบแบบสอบถาม จำแนกตามรหัสนิสิต</t>
    </r>
  </si>
  <si>
    <t>นิสิตรหัสขึ้นต้นด้วย  55</t>
  </si>
  <si>
    <t>นิสิตรหัสขึ้นต้นด้วย  54</t>
  </si>
  <si>
    <t>นิสิตรหัสขึ้นต้นด้วย  53</t>
  </si>
  <si>
    <t>นิสิตรหัสขึ้นต้นด้วย  52</t>
  </si>
  <si>
    <t>นิสิตรหัสขึ้นต้นด้วย  51</t>
  </si>
  <si>
    <t>นิสิตรหัสขึ้นต้นด้วย  50</t>
  </si>
  <si>
    <t>ไม่ระบุรหัสนิสิต</t>
  </si>
  <si>
    <t xml:space="preserve">           จากตาราง  3  พบว่า  ผู้ตอบแบบสอบถามส่วนใหญ่สังกัดคณะวิทยาศาสตร์  ร้อยละ  17.17   รองลงมาคือ</t>
  </si>
  <si>
    <r>
      <t xml:space="preserve">ตาราง 4  </t>
    </r>
    <r>
      <rPr>
        <sz val="14"/>
        <rFont val="Cordia New"/>
        <family val="2"/>
      </rPr>
      <t>แสดงจำนวนและร้อยละของผู้ตอบแบบสอบถาม จำแนกสังกัดสาขาวิชา</t>
    </r>
  </si>
  <si>
    <r>
      <t xml:space="preserve">ตาราง 5 </t>
    </r>
    <r>
      <rPr>
        <sz val="14"/>
        <rFont val="Cordia New"/>
        <family val="2"/>
      </rPr>
      <t xml:space="preserve"> แสดงจำนวนและร้อยละของผู้ที่เคย/ไม่เคยเรียนหรืออบรมในหัวข้อเกี่ยวกับการตีพิมพ์เผยแพร่ผลงานวิจัยมาแล้ว</t>
    </r>
  </si>
  <si>
    <t xml:space="preserve">              จากตาราง  5 พบว่า ผู้ตอบแบบสอบถามส่วนใหญ่ไม่เคยเรียนหรืออบรมในหัวข้อเกี่ยวกับการตีพิมพ์เผยแพร่ผลงานวิจัยมาก่อน</t>
  </si>
  <si>
    <r>
      <t xml:space="preserve">ตาราง 6 </t>
    </r>
    <r>
      <rPr>
        <sz val="14"/>
        <rFont val="Cordia New"/>
        <family val="2"/>
      </rPr>
      <t xml:space="preserve"> แสดงจำนวนและร้อยละของผู้ตอบแบบสอบถาม จำแนกตามการประชาสัมพันธ์โครงการฯ</t>
    </r>
  </si>
  <si>
    <r>
      <t>ตอนที่ 2</t>
    </r>
    <r>
      <rPr>
        <b/>
        <sz val="14"/>
        <rFont val="Cordia New"/>
        <family val="2"/>
      </rPr>
      <t xml:space="preserve">   สอบถามความคิดเห็นและความต้องการในการจัดโครงการ/กิจกรรมของบัณฑิตวิทยาลัย</t>
    </r>
  </si>
  <si>
    <t xml:space="preserve"> - 5 -</t>
  </si>
  <si>
    <t>วิทยานิพนธ์และผลงานวิจัย อยู่ในระดับมาก ค่าเฉลี่ยเท่ากับ  4.35</t>
  </si>
  <si>
    <t>2.1  ผู้เข้าร่วมโครงการมีความพึงพอใจในการจัดโครงการพัฒนานิสิตบัณฑิตศึกษาด้านการเขียนและตีพิมพ์ผลงาน</t>
  </si>
  <si>
    <t>ใช้เป็นกรอบในการตีพิมพ์ผลงานวิทยานิพนธ์และผลงานวิจัย</t>
  </si>
  <si>
    <t>ในการทำงานด้านการสอนในอนาคต</t>
  </si>
  <si>
    <r>
      <rPr>
        <i/>
        <sz val="14"/>
        <rFont val="Cordia New"/>
        <family val="2"/>
      </rPr>
      <t xml:space="preserve">ตาราง  7  </t>
    </r>
    <r>
      <rPr>
        <sz val="14"/>
        <rFont val="Cordia New"/>
        <family val="2"/>
      </rPr>
      <t>แสดงรายการนำความรู้จากการอบรมไปใช้ประโยชน์</t>
    </r>
  </si>
  <si>
    <t>จากตาราง  7  พบว่าผู้ตอบแบบสอบถามส่วนใหญ่นำความรู้จากการอบรมไปใช้ในการพัฒนาการเขียนและตีพิมพ์ผลงาน</t>
  </si>
  <si>
    <t>พัฒนาการเขียนบทความ</t>
  </si>
  <si>
    <t>วิทยานิพนธ์และผลงานวิจัย  ร้อยละ  25.00  รองลงมาคือ  เพื่อพัฒนาการเขียนบทความ  ร้อยละ  11.36</t>
  </si>
  <si>
    <t>ไม่ระบ</t>
  </si>
  <si>
    <t>ความต้องการ</t>
  </si>
  <si>
    <r>
      <rPr>
        <i/>
        <sz val="14"/>
        <rFont val="Cordia New"/>
        <family val="2"/>
      </rPr>
      <t xml:space="preserve">ตาราง  8  </t>
    </r>
    <r>
      <rPr>
        <sz val="14"/>
        <rFont val="Cordia New"/>
        <family val="2"/>
      </rPr>
      <t>แสดงความต้องการให้บัณฑิตวิทยาลัยจัดโครงการนี้ต่อไป</t>
    </r>
  </si>
  <si>
    <t>จากตาราง  8  พบว่าผู้ตอบแบบสอบถามส่วนใหญ่ต้องการให้จัดโครงการพัฒนานิสิตบัณฑิตศึกษาด้านการเขียนและตีพิมพ์</t>
  </si>
  <si>
    <t>ผลงานวิทยานิพนธ์และผลงานวิจัย  ร้อยละ  94.95</t>
  </si>
  <si>
    <t xml:space="preserve"> - 6 -</t>
  </si>
  <si>
    <t>ระยะเวลาที่สะดวกสำหรับการเข้าร่วมโครงการ</t>
  </si>
  <si>
    <r>
      <rPr>
        <i/>
        <sz val="14"/>
        <rFont val="Cordia New"/>
        <family val="2"/>
      </rPr>
      <t xml:space="preserve">ตาราง  9  </t>
    </r>
    <r>
      <rPr>
        <sz val="14"/>
        <rFont val="Cordia New"/>
        <family val="2"/>
      </rPr>
      <t>แสดงระยะเวลาที่สะดวกสำหรับการเข้าร่วมโครงการบริการวิชาการที่บัณฑิตวิทยาลัยจัดขึ้น</t>
    </r>
  </si>
  <si>
    <t>จากตาราง  9  พบว่าผู้ตอบแบบสอบถามส่วนใหญ่สะดวกเข้าร่วมโครงการในช่วงปิดเทอม  ร้อยละ  27.45  รองลงมาคือ</t>
  </si>
  <si>
    <t>ช่วงวันจันทร์ - วันศุกร์  ร้อยละ  21.57  และวันเสาร์ - วันอาทิตย์  ร้อยละ  19.61</t>
  </si>
  <si>
    <t>ควรมีการประชาสัมพันธ์ที่แพร่หลายกว่านี้ เช่น ประกาศประชาสัมพันธ์</t>
  </si>
  <si>
    <t>ที่สำนักหอสมุด</t>
  </si>
  <si>
    <t>บัณฑิตวิทยาลัยควรปรับปรุงเรื่อง</t>
  </si>
  <si>
    <r>
      <rPr>
        <i/>
        <sz val="14"/>
        <rFont val="Cordia New"/>
        <family val="2"/>
      </rPr>
      <t xml:space="preserve">ตาราง  10  </t>
    </r>
    <r>
      <rPr>
        <sz val="14"/>
        <rFont val="Cordia New"/>
        <family val="2"/>
      </rPr>
      <t>แสดงข้อเสนอแนะสำหรับการจัดโครงการในครั้งต่อไปของบัณฑิตวิทยาลัย</t>
    </r>
  </si>
  <si>
    <t xml:space="preserve"> - 7 -</t>
  </si>
  <si>
    <t xml:space="preserve">จากตาราง  10  พบว่าผู้ตอบแบบสอบถามส่วนใหญ่เสนอแนะเกี่ยวกับเรื่อง  ควรเชิญวิทยากรมากกว่า 1 คน </t>
  </si>
  <si>
    <t>การแจกเอกสารล่าช้า</t>
  </si>
  <si>
    <t xml:space="preserve">เพื่อให้ได้มุมมองจากหลายคนที่แตกต่าง   และควรมี Workshop เพิ่มอีก 1 วัน  ร้อยละ  13.16  รองลงมาคือ  การแจกเอกสารล่าช้า  </t>
  </si>
  <si>
    <t>ร้อยละ  10.53</t>
  </si>
  <si>
    <t xml:space="preserve"> - 8 -</t>
  </si>
  <si>
    <r>
      <t xml:space="preserve">ตาราง </t>
    </r>
    <r>
      <rPr>
        <sz val="14"/>
        <rFont val="Cordia New"/>
        <family val="2"/>
      </rPr>
      <t xml:space="preserve">  11  แสดงค่าเฉลี่ย ค่าเบี่ยงเบนมาตรฐาน และระดับความคิดเห็นเกี่ยวกับการจัดโครงการฯ</t>
    </r>
  </si>
  <si>
    <t>ก่อนเข้าร่วมโครงการผู้ตอบแบบสอบถามมีความรู้เกี่ยวกับการเผยแพร่ผลงานวิจัยอยู่ในระดับปานกลาง  ค่าเฉลี่ยเท่ากับ</t>
  </si>
  <si>
    <t xml:space="preserve">    4.1  ความรู้ที่ได้จากการบรรยายตรงกับความต้องการหรือตามความคาดหวังของท่านมากน้อย</t>
  </si>
  <si>
    <t xml:space="preserve">           เพียงใด</t>
  </si>
  <si>
    <t xml:space="preserve">   4.2 ท่านคิดว่าความรู้ที่ท่านได้รับในครั้งนี้จะสามารถทำให้ท่านพัฒนาการเขียนบทความ</t>
  </si>
  <si>
    <t xml:space="preserve">         เพื่อตีพิมพ์เผยแพร่ในวารสารวชาการระดับชาติ/นานาชาติได้มากน้อยเพียงใด</t>
  </si>
  <si>
    <t xml:space="preserve"> - 9 -</t>
  </si>
  <si>
    <r>
      <t xml:space="preserve">ตาราง </t>
    </r>
    <r>
      <rPr>
        <sz val="14"/>
        <rFont val="Cordia New"/>
        <family val="2"/>
      </rPr>
      <t xml:space="preserve">  11  (ต่อ)</t>
    </r>
  </si>
  <si>
    <t>จากตาราง  11  พบว่าผู้ตอบแบบสอบถามมีความคิดเห็นเกี่ยวกับโครงการฯ  ภาพรวมอยู่ในระดับมาก  ค่าเฉลี่ยเท่ากับ  4.13</t>
  </si>
  <si>
    <t>เมื่อพิจารณารายด้าน พบว่า ด้านเจ้าหน้าที่ให้บริการ  และด้านวิทยากรมีค่าเฉลี่ยสูงที่สุด โดยมีค่าเฉลี่ยเท่ากับ 4.41  และด้านที่มีค่าเฉลี่ย</t>
  </si>
  <si>
    <t>และข้อที่มีค่าเฉลี่ยต่ำที่สุด คือ  ความเพียงพอของสถานที่จอดรถ  มีค่าเฉลี่ยเท่ากับ  3.28</t>
  </si>
  <si>
    <t xml:space="preserve"> - 10 -</t>
  </si>
  <si>
    <t xml:space="preserve">ดีมาก  เป็นโครงการที่มีประโยชน์ ได้ความรู้ </t>
  </si>
  <si>
    <t xml:space="preserve"> - 11 -</t>
  </si>
  <si>
    <t>ควรมีเอกสารแจก</t>
  </si>
  <si>
    <t>ควรติดตามผลสัมฤทธิ์ของโครงการ</t>
  </si>
  <si>
    <t>มีผู้เข้าร่วมโครงการ  207  คน  ผู้ตอบแบบสอบถาม   จำนวนทั้งสิ้น 99  คน คิดเป็นร้อยละ 47.83  เป็นนิสิตระดับปริญญาโท</t>
  </si>
  <si>
    <t>ผู้ตอบแบบสอบถามส่วนใหญ่ไม่เคยเรียนหรืออบรมในหัวข้อเกี่ยวกับการตีพิมพ์เผยแพร่ผลงานวิจัย ร้อยละ  57.58</t>
  </si>
  <si>
    <t>ความพึงพอใจของผู้เข้าร่วมโครงการที่มีต่อการจัดโครงการพัฒนานิสิตบัณฑิตศึกษาด้านการเขียนและตีพิมพ์ผลงาน</t>
  </si>
  <si>
    <t>วิทยานิพนธ์ และผลงานวิจัย อยู่ในระดับมาก  ค่าเฉลี่ยเท่ากับ  4.35</t>
  </si>
  <si>
    <t>ผู้เข้าร่วมโครงการมีความคิดเห็นเกี่ยวกับประโยชน์ที่ได้รับจากการเข้าร่วมโครงการฯ  คือ จะนำไปใช้ในการพัฒนา</t>
  </si>
  <si>
    <t>การเขียนและตีพิมพ์ผลงานวิทยานิพนธ์และผลงานวิจัย  ร้อยละ  25.00</t>
  </si>
  <si>
    <t>ผู้ตอบแบบสอบถามส่วนใหญ่ต้องการให้บัณฑิตวิทยาลัยจัดโครงการนี้ต่อไป ร้อยละ  94.95</t>
  </si>
  <si>
    <t>รองลงมาคือ  วันจันทร์ - วันศุกร์  ร้อยละ  21.57</t>
  </si>
  <si>
    <t>การประเมินผลโครงการ</t>
  </si>
  <si>
    <t xml:space="preserve">ร้อยละ  38.38  รองลงมาคือ  คณาจารย์บัณฑิตศึกษา  ร้อยละ 37.37  และเป็นนิสิตที่รหัสประจำตัวขึ้นต้นด้วย  55  </t>
  </si>
  <si>
    <t>และวิทยาศาสตร์การเกษตร ร้อยละ  6.06</t>
  </si>
  <si>
    <t>ผู้ตอบแบบสอบถามได้รับทราบข่าวสารการจัดโครงการฯ จากคณะที่สังกัด ร้อยละ  31.76  รองลงมาคือ</t>
  </si>
  <si>
    <t xml:space="preserve">อาจารย์ที่ปรึกษาร้อยละ  22.43  </t>
  </si>
  <si>
    <t>ก่อนเข้าร่วมโครงการผู้ตอบแบบสอบถามมีความรู้เกี่ยวกับการเผยแพร่ผลงานวิจัยอยู่ในระดับปานกลาง</t>
  </si>
  <si>
    <t>ค่าเฉลี่ยเท่ากับ 3.05</t>
  </si>
  <si>
    <t>ผู้ตอบแบบสอบถามมีความคิดเห็นเกี่ยวกับโครงการฯ  ภาพรวมอยู่ในระดับมาก  ค่าเฉลี่ยเท่ากับ  4.13</t>
  </si>
  <si>
    <t xml:space="preserve">เมื่อพิจารณารายด้าน พบว่า ด้านเจ้าหน้าที่ให้บริการ  และด้านวิทยากรมีค่าเฉลี่ยสูงที่สุด โดยมีค่าเฉลี่ยเท่ากับ 4.41  </t>
  </si>
  <si>
    <t>หากจัดโครงการเช่นนี้ในครั้งต่อไป บัณฑิตวิทยาลัยควรปรับปรุง เรื่อง ควรเชิญวิทยากรมากกว่า 1 คน</t>
  </si>
  <si>
    <t>เพื่อให้ได้มุมมองจากหลาย ๆ คนที่แตกต่างกัน  และควรมี Workshop  เพิ่มอีกวัน  ร้อยละ  13.16</t>
  </si>
  <si>
    <t xml:space="preserve">ข้อเสนอแนะ  ด้านช่องทางการประชาสัมพันธ์ ผู้ตอบแบบสอบถามเห็นว่าการประชาสัมพันธ์ทางเว็บไซด์ </t>
  </si>
  <si>
    <t xml:space="preserve">ร้อยละ 12.00   </t>
  </si>
  <si>
    <t>ควรเชิญวิทยากรมากกว่า 1 คน เพื่อให้ได้มุมมองจากหลายคนที่แตกต่างกัน</t>
  </si>
  <si>
    <t>จากการจัดโครงการพัฒนานิสิตบัณฑิตศึกษาด้านการเขียนและตีพิมพ์ผลงานวิทยานิพนธ์ และผลงานวิจัย</t>
  </si>
  <si>
    <t xml:space="preserve">ร้อยละ  38.46  ส่วนใหญ่สังกัดคณะวิทยาศาสตร์  ร้อยละ  17.17  สังกัดสาขาวิชาเทคโนโลยีชีวภาพ </t>
  </si>
  <si>
    <t>ระยะเวลาที่ผู้ตอบแบบสอบถามเห็นว่าเหมาะสมที่สุดสำหรับการจัดโครงการ คือ ช่วงปิดเทอม  ร้อยละ  27.45</t>
  </si>
  <si>
    <t>และด้านที่มีค่าเฉลี่ยต่ำที่สุด คือ ด้านสิ่งอำนวยความสะดวก โดยมีค่าเฉลี่ยเท่ากับ  3.98</t>
  </si>
  <si>
    <t xml:space="preserve">เมื่อพิจารณาเป็นรายข้อพบว่า ข้อที่มีค่าเฉลี่ยสูงที่สุด คือ  ความเหมาะสมของห้องอบรม โดยมีค่าเฉลี่ยเท่ากับ  4.48  </t>
  </si>
  <si>
    <t xml:space="preserve">              จากตาราง 1 พบว่า ผู้ตอบแบบสอบถามส่วนใหญ่ เป็นนิสิตระดับปริญญาโท  ร้อยละ 38.38  คณาจารย์บัณฑิตศึกษา </t>
  </si>
  <si>
    <t>ร้อยละ  37.37 และนิสิตปริญญาเอก  ร้อยละ  14.14</t>
  </si>
  <si>
    <t xml:space="preserve">              จากตาราง 2 พบว่า นิสิตระดับบัณฑิตศึกษา  ส่วนใหญ่รหัสนิสิตขึ้นต้นด้วย  55  ร้อยละ  38.46  รองลงามาคือ รหัส 53  ร้อยละ 17.31</t>
  </si>
  <si>
    <t>สังกัดสาขาวิชา</t>
  </si>
  <si>
    <t>การเข้ารับการอบรมหรือเรียน</t>
  </si>
  <si>
    <t xml:space="preserve">              จากตาราง  6  พบว่า ผู้ตอบแบบสอบถามส่วนใหญ่รับทราบข่าวการดำเนินโครงการฯ  จากคณะที่สังกัด  ร้อยละ 31.78</t>
  </si>
  <si>
    <t>รองลงมา คือ อาจารย์ที่ปรึกษา  ร้อยละ  22.43</t>
  </si>
  <si>
    <t>เฉลี่ยรวมด้านกระบวนการขั้นตอนการให้บริการ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</si>
  <si>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</si>
  <si>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</si>
  <si>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ต่ำที่สุด คือ ด้านสิ่งอำนวยความสะดวก โดยมีค่าเฉลี่ยเท่ากับ  3.98</t>
  </si>
  <si>
    <t>เป็นช่องทางที่รวดเร็วที่สุดที่จะประชาสัมพันธ์ได้ถึงตัว ร้อยละ  24.14  และเห็นว่าเป็นโครงการที่ดี และมีประโยชน์ ได้ความรู้</t>
  </si>
  <si>
    <r>
      <t xml:space="preserve">ตาราง 3  </t>
    </r>
    <r>
      <rPr>
        <sz val="14"/>
        <rFont val="Cordia New"/>
        <family val="2"/>
      </rPr>
      <t>แสดงจำนวนและร้อยละของผู้ตอบแบบสอบถาม จำแนกตามสังกัดคณะ</t>
    </r>
  </si>
  <si>
    <t xml:space="preserve">           จากตาราง  4  พบว่า  ผู้ตอบแบบสอบถามส่วนใหญ่สังกัดสาขาวิชาเทคโนโลยีชีวภาพ  และสาขาวิชาวิทยาศาสตร์การเกษตร </t>
  </si>
  <si>
    <t>2.2  ความรู้ที่ได้รับจากการเข้าร่วมอบรมในครั้งนี้สามารถนำไปใช้ประโยชน์ ปรากฏผลดังนี้</t>
  </si>
  <si>
    <t>2.3  ท่านต้องการให้บัณฑิตวิทยาลัยจัดโครงการนี้ต่อไปหรือไม่  พบว่า</t>
  </si>
  <si>
    <t>2.4  ท่านคิดว่าระยะเวลาใดที่สะดวกสำหรับการเข้าร่วมโครงการบริการวิชาการที่บัณฑิตวิทยาลัยจัดขึ้น  พบว่า</t>
  </si>
  <si>
    <t>2.5 หาก บัณฑิตวิทยาลัยจัดโครงการเช่นนี้ในครั้งต่อไปท่านคิดว่าควรปรับปรุงเรื่องใด  พบว่า</t>
  </si>
  <si>
    <t xml:space="preserve">เมื่อพิจารณาเป็นรายข้อพบว่า ข้อที่มีค่าเฉลี่ยสูงที่สุด คือ  ความเหมาะสมของขนาดห้องบรรยาย โดยมีค่าเฉลี่ยเท่ากับ  4.48  </t>
  </si>
  <si>
    <t>ควรมีวิทยากรมากกว่า 1 คน จะได้มีมุมมองที่หลากหลาย เช่น วิทยากรมาจากตัวแทน</t>
  </si>
  <si>
    <t>แต่ละกลุ่มสาขา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</si>
</sst>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</numFmts>
  <fonts count="5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b/>
      <sz val="15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i/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i/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ordia New"/>
      <family val="2"/>
    </font>
    <font>
      <i/>
      <sz val="14"/>
      <color rgb="FFFF0000"/>
      <name val="Cordia New"/>
      <family val="2"/>
    </font>
    <font>
      <b/>
      <sz val="14"/>
      <color rgb="FFFF000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35" borderId="10" xfId="0" applyNumberFormat="1" applyFont="1" applyFill="1" applyBorder="1" applyAlignment="1">
      <alignment horizontal="center"/>
    </xf>
    <xf numFmtId="2" fontId="8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7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6" borderId="10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36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" fontId="5" fillId="36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2" fontId="16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4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35" xfId="0" applyFont="1" applyBorder="1" applyAlignment="1">
      <alignment/>
    </xf>
    <xf numFmtId="2" fontId="16" fillId="0" borderId="10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2" fontId="14" fillId="0" borderId="42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9" borderId="33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4" fillId="40" borderId="13" xfId="0" applyFont="1" applyFill="1" applyBorder="1" applyAlignment="1">
      <alignment horizontal="center" vertical="center"/>
    </xf>
    <xf numFmtId="2" fontId="8" fillId="35" borderId="13" xfId="0" applyNumberFormat="1" applyFont="1" applyFill="1" applyBorder="1" applyAlignment="1">
      <alignment horizontal="center"/>
    </xf>
    <xf numFmtId="2" fontId="8" fillId="35" borderId="13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92" fontId="8" fillId="37" borderId="13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/>
    </xf>
    <xf numFmtId="0" fontId="4" fillId="41" borderId="0" xfId="0" applyFont="1" applyFill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2" fontId="4" fillId="41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4" fillId="0" borderId="19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43" xfId="0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8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110</xdr:row>
      <xdr:rowOff>0</xdr:rowOff>
    </xdr:from>
    <xdr:to>
      <xdr:col>33</xdr:col>
      <xdr:colOff>0</xdr:colOff>
      <xdr:row>110</xdr:row>
      <xdr:rowOff>0</xdr:rowOff>
    </xdr:to>
    <xdr:sp>
      <xdr:nvSpPr>
        <xdr:cNvPr id="1" name="Line 2"/>
        <xdr:cNvSpPr>
          <a:spLocks/>
        </xdr:cNvSpPr>
      </xdr:nvSpPr>
      <xdr:spPr>
        <a:xfrm>
          <a:off x="2329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110</xdr:row>
      <xdr:rowOff>0</xdr:rowOff>
    </xdr:from>
    <xdr:to>
      <xdr:col>33</xdr:col>
      <xdr:colOff>0</xdr:colOff>
      <xdr:row>110</xdr:row>
      <xdr:rowOff>0</xdr:rowOff>
    </xdr:to>
    <xdr:sp>
      <xdr:nvSpPr>
        <xdr:cNvPr id="2" name="Line 3"/>
        <xdr:cNvSpPr>
          <a:spLocks/>
        </xdr:cNvSpPr>
      </xdr:nvSpPr>
      <xdr:spPr>
        <a:xfrm>
          <a:off x="2329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110</xdr:row>
      <xdr:rowOff>0</xdr:rowOff>
    </xdr:from>
    <xdr:to>
      <xdr:col>33</xdr:col>
      <xdr:colOff>0</xdr:colOff>
      <xdr:row>110</xdr:row>
      <xdr:rowOff>0</xdr:rowOff>
    </xdr:to>
    <xdr:sp>
      <xdr:nvSpPr>
        <xdr:cNvPr id="3" name="Line 7"/>
        <xdr:cNvSpPr>
          <a:spLocks/>
        </xdr:cNvSpPr>
      </xdr:nvSpPr>
      <xdr:spPr>
        <a:xfrm>
          <a:off x="2329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110</xdr:row>
      <xdr:rowOff>0</xdr:rowOff>
    </xdr:from>
    <xdr:to>
      <xdr:col>33</xdr:col>
      <xdr:colOff>0</xdr:colOff>
      <xdr:row>110</xdr:row>
      <xdr:rowOff>0</xdr:rowOff>
    </xdr:to>
    <xdr:sp>
      <xdr:nvSpPr>
        <xdr:cNvPr id="4" name="Line 8"/>
        <xdr:cNvSpPr>
          <a:spLocks/>
        </xdr:cNvSpPr>
      </xdr:nvSpPr>
      <xdr:spPr>
        <a:xfrm>
          <a:off x="2329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110</xdr:row>
      <xdr:rowOff>0</xdr:rowOff>
    </xdr:from>
    <xdr:to>
      <xdr:col>33</xdr:col>
      <xdr:colOff>0</xdr:colOff>
      <xdr:row>110</xdr:row>
      <xdr:rowOff>0</xdr:rowOff>
    </xdr:to>
    <xdr:sp>
      <xdr:nvSpPr>
        <xdr:cNvPr id="5" name="Line 9"/>
        <xdr:cNvSpPr>
          <a:spLocks/>
        </xdr:cNvSpPr>
      </xdr:nvSpPr>
      <xdr:spPr>
        <a:xfrm>
          <a:off x="23298150" y="3246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101" sheet="คีย์ข้อมูล"/>
  </cacheSource>
  <cacheFields count="7">
    <cacheField name="สถานภาพ">
      <sharedItems containsSemiMixedTypes="0" containsString="0" containsMixedTypes="0" containsNumber="1" containsInteger="1" count="5">
        <n v="3"/>
        <n v="1"/>
        <n v="4"/>
        <n v="2"/>
        <n v="5"/>
      </sharedItems>
    </cacheField>
    <cacheField name="ระดับ">
      <sharedItems containsBlank="1" containsMixedTypes="0" count="4">
        <s v="เอก"/>
        <m/>
        <s v="โท"/>
        <s v="ป.บัณฑิตขั้นสูง"/>
      </sharedItems>
    </cacheField>
    <cacheField name="สังกัดคณะ">
      <sharedItems containsBlank="1" containsMixedTypes="0" count="18">
        <s v="วิทยาศาสตร์"/>
        <s v="บริหารธุรกิจ"/>
        <m/>
        <s v="แพทยศาสตร์"/>
        <s v="ศึกษาศาสตร์"/>
        <s v="ทันตแพทยศาสตร์"/>
        <s v="สังคมศาสตร์"/>
        <s v="วิทยาศาสตร์การแพทย์"/>
        <s v="วิศวกรรมศาสตร์"/>
        <s v="เกษตรศาสตร์ฯ"/>
        <s v="สถาปัตยกรรมศาสตร์"/>
        <s v="สหเวชศาสตร์"/>
        <s v="วิทยาศาสตร์และเทคโนโลยี"/>
        <s v="พยาบาลศาสตร์"/>
        <s v="วิทยาลัยพลังงานทดแทน"/>
        <s v="มนุษยศาสตร์"/>
        <s v="สาธารณสุขศาสตร์"/>
        <s v="วิทยาลัยการศึกษาค้นคว้าระดับรากฐาน"/>
      </sharedItems>
    </cacheField>
    <cacheField name="สาขาวิชา">
      <sharedItems containsBlank="1" containsMixedTypes="0" count="30">
        <s v="วิทยาการคอมพิวเตอร์"/>
        <m/>
        <s v="บริหารธุรกิจ"/>
        <s v="เทคโนโลยีสารสนเทศ"/>
        <s v="วิทยาศาสตร์ศึกษา"/>
        <s v="เทคโนโลยีชีวภาพ"/>
        <s v="วิศวกรรมไฟฟ้า"/>
        <s v="หลักสูตรและการสอน"/>
        <s v="วิทยาศาสตร์การเกษตร"/>
        <s v="ศิลปะและการออกแบบ"/>
        <s v="ชีวเวชศาสตร์"/>
        <s v="การจัดการทรัพยากรดิน"/>
        <s v="จุลชีววิทยา"/>
        <s v="การศึกษา"/>
        <s v="วิศวกรรมการจัดการ"/>
        <s v="การพยาบาลเวชปฏิบัติชุมชน"/>
        <s v="สรีรวิทยา"/>
        <s v="พลังงานทดแทน"/>
        <s v="เทคโนโลยีและสื่อสารการศึกษา"/>
        <s v="วิศวกรรมโยธา"/>
        <s v="คณิตศาสตร์"/>
        <s v="วิทยาศาสตร์และเทคโนโลยีการอาหาร"/>
        <s v="ภาษาศาสตร์"/>
        <s v="ภาษาอังกฤษ"/>
        <s v="คอมพิวเตอร์ศึกษา"/>
        <s v="ปฐพีศาสตร์และสิ่งแวดล้อม"/>
        <s v="วิทยาศาสตร์ชีวภาพ"/>
        <s v="วิจัยและประเมินผลการศึกษา"/>
        <s v="สนามควอนตัม ความโน้มถ่วงและจักรวาลวิทยา"/>
        <s v="ฟิสิกส์ทฤษฎี"/>
      </sharedItems>
    </cacheField>
    <cacheField name="อื่น ๆ ">
      <sharedItems containsBlank="1" containsMixedTypes="0" count="5">
        <m/>
        <s v="มหาวิทยาลัยราชภัฏเพชรบูรณ์"/>
        <s v="นิสิต ป.ตรี"/>
        <s v="ราชภัฏนครสวรรค์"/>
        <s v="ผู้ช่วยวิจัย คณะเกษตรศาสตร์ฯ"/>
      </sharedItems>
    </cacheField>
    <cacheField name="รหัสนิสิต">
      <sharedItems containsString="0" containsBlank="1" containsMixedTypes="0" containsNumber="1" containsInteger="1" count="7">
        <n v="53"/>
        <m/>
        <n v="55"/>
        <n v="54"/>
        <n v="51"/>
        <n v="52"/>
        <n v="50"/>
      </sharedItems>
    </cacheField>
    <cacheField name="proposal">
      <sharedItems containsString="0" containsBlank="1" containsMixedTypes="0" containsNumber="1" containsInteger="1" count="3">
        <n v="1"/>
        <n v="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A5" sqref="A5"/>
    </sheetView>
  </sheetViews>
  <sheetFormatPr defaultColWidth="9.140625" defaultRowHeight="21.75"/>
  <cols>
    <col min="1" max="1" width="15.28125" style="0" customWidth="1"/>
    <col min="2" max="2" width="4.8515625" style="0" customWidth="1"/>
  </cols>
  <sheetData>
    <row r="3" spans="1:7" ht="21.75">
      <c r="A3" s="158"/>
      <c r="B3" s="158"/>
      <c r="C3" s="159"/>
      <c r="D3" s="159"/>
      <c r="E3" s="159"/>
      <c r="F3" s="159"/>
      <c r="G3" s="160"/>
    </row>
    <row r="4" spans="1:7" ht="21.75">
      <c r="A4" s="158"/>
      <c r="B4" s="158"/>
      <c r="C4" s="159"/>
      <c r="D4" s="159"/>
      <c r="E4" s="159"/>
      <c r="F4" s="159"/>
      <c r="G4" s="160"/>
    </row>
    <row r="5" spans="1:7" ht="21.75">
      <c r="A5" s="161"/>
      <c r="B5" s="161"/>
      <c r="C5" s="162"/>
      <c r="D5" s="162"/>
      <c r="E5" s="162"/>
      <c r="F5" s="162"/>
      <c r="G5" s="163"/>
    </row>
    <row r="6" spans="1:7" ht="21.75">
      <c r="A6" s="161"/>
      <c r="B6" s="161"/>
      <c r="C6" s="162"/>
      <c r="D6" s="162"/>
      <c r="E6" s="162"/>
      <c r="F6" s="162"/>
      <c r="G6" s="163"/>
    </row>
    <row r="7" spans="1:7" ht="21.75">
      <c r="A7" s="161"/>
      <c r="B7" s="161"/>
      <c r="C7" s="162"/>
      <c r="D7" s="162"/>
      <c r="E7" s="162"/>
      <c r="F7" s="162"/>
      <c r="G7" s="163"/>
    </row>
    <row r="8" spans="1:7" ht="21.75">
      <c r="A8" s="161"/>
      <c r="B8" s="161"/>
      <c r="C8" s="162"/>
      <c r="D8" s="162"/>
      <c r="E8" s="162"/>
      <c r="F8" s="162"/>
      <c r="G8" s="163"/>
    </row>
    <row r="9" spans="1:7" ht="21.75">
      <c r="A9" s="161"/>
      <c r="B9" s="161"/>
      <c r="C9" s="162"/>
      <c r="D9" s="162"/>
      <c r="E9" s="162"/>
      <c r="F9" s="162"/>
      <c r="G9" s="163"/>
    </row>
    <row r="10" spans="1:7" ht="21.75">
      <c r="A10" s="161"/>
      <c r="B10" s="161"/>
      <c r="C10" s="162"/>
      <c r="D10" s="162"/>
      <c r="E10" s="162"/>
      <c r="F10" s="162"/>
      <c r="G10" s="163"/>
    </row>
    <row r="11" spans="1:7" ht="21.75">
      <c r="A11" s="161"/>
      <c r="B11" s="161"/>
      <c r="C11" s="162"/>
      <c r="D11" s="162"/>
      <c r="E11" s="162"/>
      <c r="F11" s="162"/>
      <c r="G11" s="163"/>
    </row>
    <row r="12" spans="1:7" ht="21.75">
      <c r="A12" s="161"/>
      <c r="B12" s="161"/>
      <c r="C12" s="162"/>
      <c r="D12" s="162"/>
      <c r="E12" s="162"/>
      <c r="F12" s="162"/>
      <c r="G12" s="163"/>
    </row>
    <row r="13" spans="1:7" ht="21.75">
      <c r="A13" s="161"/>
      <c r="B13" s="161"/>
      <c r="C13" s="162"/>
      <c r="D13" s="162"/>
      <c r="E13" s="162"/>
      <c r="F13" s="162"/>
      <c r="G13" s="163"/>
    </row>
    <row r="14" spans="1:7" ht="21.75">
      <c r="A14" s="161"/>
      <c r="B14" s="161"/>
      <c r="C14" s="162"/>
      <c r="D14" s="162"/>
      <c r="E14" s="162"/>
      <c r="F14" s="162"/>
      <c r="G14" s="163"/>
    </row>
    <row r="15" spans="1:7" ht="21.75">
      <c r="A15" s="161"/>
      <c r="B15" s="161"/>
      <c r="C15" s="162"/>
      <c r="D15" s="162"/>
      <c r="E15" s="162"/>
      <c r="F15" s="162"/>
      <c r="G15" s="163"/>
    </row>
    <row r="16" spans="1:7" ht="21.75">
      <c r="A16" s="164"/>
      <c r="B16" s="164"/>
      <c r="C16" s="165"/>
      <c r="D16" s="165"/>
      <c r="E16" s="165"/>
      <c r="F16" s="165"/>
      <c r="G16" s="166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9"/>
  <sheetViews>
    <sheetView zoomScalePageLayoutView="0" workbookViewId="0" topLeftCell="J1">
      <pane ySplit="2" topLeftCell="A93" activePane="bottomLeft" state="frozen"/>
      <selection pane="topLeft" activeCell="A1" sqref="A1"/>
      <selection pane="bottomLeft" activeCell="T108" sqref="T108"/>
    </sheetView>
  </sheetViews>
  <sheetFormatPr defaultColWidth="9.140625" defaultRowHeight="21.75"/>
  <cols>
    <col min="1" max="1" width="5.00390625" style="6" customWidth="1"/>
    <col min="2" max="2" width="9.140625" style="6" bestFit="1" customWidth="1"/>
    <col min="3" max="3" width="12.8515625" style="6" bestFit="1" customWidth="1"/>
    <col min="4" max="4" width="32.421875" style="6" bestFit="1" customWidth="1"/>
    <col min="5" max="5" width="39.00390625" style="6" bestFit="1" customWidth="1"/>
    <col min="6" max="6" width="25.00390625" style="6" bestFit="1" customWidth="1"/>
    <col min="7" max="7" width="7.8515625" style="6" bestFit="1" customWidth="1"/>
    <col min="8" max="8" width="29.8515625" style="6" bestFit="1" customWidth="1"/>
    <col min="9" max="9" width="4.421875" style="13" bestFit="1" customWidth="1"/>
    <col min="10" max="10" width="4.8515625" style="13" bestFit="1" customWidth="1"/>
    <col min="11" max="11" width="8.28125" style="13" bestFit="1" customWidth="1"/>
    <col min="12" max="12" width="5.140625" style="13" bestFit="1" customWidth="1"/>
    <col min="13" max="13" width="5.421875" style="13" bestFit="1" customWidth="1"/>
    <col min="14" max="14" width="6.7109375" style="13" bestFit="1" customWidth="1"/>
    <col min="15" max="15" width="5.28125" style="13" bestFit="1" customWidth="1"/>
    <col min="16" max="16" width="34.00390625" style="13" bestFit="1" customWidth="1"/>
    <col min="17" max="17" width="15.8515625" style="13" bestFit="1" customWidth="1"/>
    <col min="18" max="19" width="10.140625" style="13" bestFit="1" customWidth="1"/>
    <col min="20" max="20" width="6.8515625" style="34" bestFit="1" customWidth="1"/>
    <col min="21" max="22" width="6.8515625" style="8" customWidth="1"/>
    <col min="23" max="23" width="6.57421875" style="15" bestFit="1" customWidth="1"/>
    <col min="24" max="26" width="5.00390625" style="15" bestFit="1" customWidth="1"/>
    <col min="27" max="28" width="5.00390625" style="15" customWidth="1"/>
    <col min="29" max="29" width="4.57421875" style="6" customWidth="1"/>
    <col min="30" max="31" width="5.57421875" style="6" bestFit="1" customWidth="1"/>
    <col min="32" max="32" width="5.57421875" style="129" bestFit="1" customWidth="1"/>
    <col min="33" max="33" width="4.57421875" style="129" customWidth="1"/>
    <col min="34" max="36" width="5.8515625" style="6" customWidth="1"/>
    <col min="37" max="37" width="6.140625" style="6" customWidth="1"/>
    <col min="38" max="38" width="6.140625" style="129" customWidth="1"/>
    <col min="39" max="16384" width="9.140625" style="6" customWidth="1"/>
  </cols>
  <sheetData>
    <row r="1" spans="9:38" s="23" customFormat="1" ht="23.25">
      <c r="I1" s="207" t="s">
        <v>14</v>
      </c>
      <c r="J1" s="207"/>
      <c r="K1" s="207"/>
      <c r="L1" s="207"/>
      <c r="M1" s="207"/>
      <c r="N1" s="207"/>
      <c r="O1" s="207"/>
      <c r="P1" s="207"/>
      <c r="Q1" s="207"/>
      <c r="R1" s="114"/>
      <c r="S1" s="114"/>
      <c r="T1" s="205"/>
      <c r="U1" s="205"/>
      <c r="V1" s="205"/>
      <c r="W1" s="205"/>
      <c r="X1" s="205"/>
      <c r="Y1" s="205"/>
      <c r="Z1" s="205"/>
      <c r="AA1" s="110"/>
      <c r="AB1" s="110"/>
      <c r="AC1" s="206"/>
      <c r="AD1" s="206"/>
      <c r="AE1" s="206"/>
      <c r="AF1" s="206"/>
      <c r="AG1" s="206"/>
      <c r="AL1" s="131"/>
    </row>
    <row r="2" spans="1:38" s="4" customFormat="1" ht="23.25">
      <c r="A2" s="2" t="s">
        <v>0</v>
      </c>
      <c r="B2" s="2" t="s">
        <v>11</v>
      </c>
      <c r="C2" s="2" t="s">
        <v>48</v>
      </c>
      <c r="D2" s="2" t="s">
        <v>38</v>
      </c>
      <c r="E2" s="2" t="s">
        <v>40</v>
      </c>
      <c r="F2" s="2" t="s">
        <v>86</v>
      </c>
      <c r="G2" s="2" t="s">
        <v>39</v>
      </c>
      <c r="H2" s="2" t="s">
        <v>41</v>
      </c>
      <c r="I2" s="44" t="s">
        <v>16</v>
      </c>
      <c r="J2" s="44" t="s">
        <v>31</v>
      </c>
      <c r="K2" s="44" t="s">
        <v>32</v>
      </c>
      <c r="L2" s="44" t="s">
        <v>33</v>
      </c>
      <c r="M2" s="44" t="s">
        <v>34</v>
      </c>
      <c r="N2" s="44" t="s">
        <v>142</v>
      </c>
      <c r="O2" s="44" t="s">
        <v>68</v>
      </c>
      <c r="P2" s="44" t="s">
        <v>86</v>
      </c>
      <c r="Q2" s="44" t="s">
        <v>42</v>
      </c>
      <c r="R2" s="115" t="s">
        <v>43</v>
      </c>
      <c r="S2" s="116" t="s">
        <v>44</v>
      </c>
      <c r="T2" s="3">
        <v>1.1</v>
      </c>
      <c r="U2" s="3">
        <v>1.2</v>
      </c>
      <c r="V2" s="3">
        <v>1.3</v>
      </c>
      <c r="W2" s="3">
        <v>1.4</v>
      </c>
      <c r="X2" s="31">
        <v>2.1</v>
      </c>
      <c r="Y2" s="31">
        <v>2.2</v>
      </c>
      <c r="Z2" s="22">
        <v>3.1</v>
      </c>
      <c r="AA2" s="32">
        <v>3.2</v>
      </c>
      <c r="AB2" s="32">
        <v>3.3</v>
      </c>
      <c r="AC2" s="18">
        <v>4.1</v>
      </c>
      <c r="AD2" s="24">
        <v>4.2</v>
      </c>
      <c r="AE2" s="24">
        <v>4.3</v>
      </c>
      <c r="AF2" s="122">
        <v>5.1</v>
      </c>
      <c r="AG2" s="42">
        <v>6.1</v>
      </c>
      <c r="AH2" s="42">
        <v>6.2</v>
      </c>
      <c r="AI2" s="42">
        <v>6.3</v>
      </c>
      <c r="AJ2" s="135">
        <v>6.4</v>
      </c>
      <c r="AK2" s="134">
        <v>6.5</v>
      </c>
      <c r="AL2" s="134"/>
    </row>
    <row r="3" spans="1:37" ht="23.25">
      <c r="A3" s="5">
        <v>1</v>
      </c>
      <c r="B3" s="47">
        <v>3</v>
      </c>
      <c r="C3" s="47" t="s">
        <v>49</v>
      </c>
      <c r="D3" s="47" t="s">
        <v>72</v>
      </c>
      <c r="E3" s="47" t="s">
        <v>136</v>
      </c>
      <c r="F3" s="47"/>
      <c r="G3" s="47">
        <v>53</v>
      </c>
      <c r="H3" s="47">
        <v>1</v>
      </c>
      <c r="I3" s="28">
        <v>1</v>
      </c>
      <c r="J3" s="28"/>
      <c r="K3" s="28"/>
      <c r="L3" s="28"/>
      <c r="M3" s="28"/>
      <c r="N3" s="28"/>
      <c r="O3" s="28"/>
      <c r="P3" s="28"/>
      <c r="Q3" s="43"/>
      <c r="R3" s="43">
        <v>5</v>
      </c>
      <c r="S3" s="43">
        <v>1</v>
      </c>
      <c r="T3" s="118">
        <v>5</v>
      </c>
      <c r="U3" s="20">
        <v>5</v>
      </c>
      <c r="V3" s="20">
        <v>5</v>
      </c>
      <c r="W3" s="20">
        <v>3</v>
      </c>
      <c r="X3" s="33">
        <v>5</v>
      </c>
      <c r="Y3" s="35">
        <v>5</v>
      </c>
      <c r="Z3" s="25">
        <v>5</v>
      </c>
      <c r="AA3" s="25">
        <v>5</v>
      </c>
      <c r="AB3" s="25">
        <v>5</v>
      </c>
      <c r="AC3" s="36">
        <v>3</v>
      </c>
      <c r="AD3" s="36">
        <v>5</v>
      </c>
      <c r="AE3" s="36">
        <v>4</v>
      </c>
      <c r="AF3" s="125">
        <v>5</v>
      </c>
      <c r="AG3" s="125">
        <v>5</v>
      </c>
      <c r="AH3" s="36">
        <v>5</v>
      </c>
      <c r="AI3" s="36">
        <v>5</v>
      </c>
      <c r="AJ3" s="36">
        <v>5</v>
      </c>
      <c r="AK3" s="36">
        <v>5</v>
      </c>
    </row>
    <row r="4" spans="1:37" ht="23.25">
      <c r="A4" s="5">
        <v>2</v>
      </c>
      <c r="B4" s="48">
        <v>1</v>
      </c>
      <c r="C4" s="48"/>
      <c r="D4" s="48" t="s">
        <v>72</v>
      </c>
      <c r="E4" s="48"/>
      <c r="F4" s="48"/>
      <c r="G4" s="48"/>
      <c r="H4" s="48">
        <v>2</v>
      </c>
      <c r="I4" s="28"/>
      <c r="J4" s="28">
        <v>1</v>
      </c>
      <c r="K4" s="28"/>
      <c r="L4" s="28"/>
      <c r="M4" s="28"/>
      <c r="N4" s="28"/>
      <c r="O4" s="28"/>
      <c r="P4" s="28"/>
      <c r="Q4" s="43"/>
      <c r="R4" s="43">
        <v>5</v>
      </c>
      <c r="S4" s="43">
        <v>1</v>
      </c>
      <c r="T4" s="119">
        <v>4</v>
      </c>
      <c r="U4" s="7">
        <v>4</v>
      </c>
      <c r="V4" s="7">
        <v>4</v>
      </c>
      <c r="W4" s="7">
        <v>4</v>
      </c>
      <c r="X4" s="34">
        <v>4</v>
      </c>
      <c r="Y4" s="21">
        <v>4</v>
      </c>
      <c r="Z4" s="26">
        <v>4</v>
      </c>
      <c r="AA4" s="26">
        <v>4</v>
      </c>
      <c r="AB4" s="26">
        <v>4</v>
      </c>
      <c r="AC4" s="37">
        <v>4</v>
      </c>
      <c r="AD4" s="37">
        <v>4</v>
      </c>
      <c r="AE4" s="37">
        <v>4</v>
      </c>
      <c r="AF4" s="126">
        <v>4</v>
      </c>
      <c r="AG4" s="126">
        <v>4</v>
      </c>
      <c r="AH4" s="37">
        <v>4</v>
      </c>
      <c r="AI4" s="37">
        <v>4</v>
      </c>
      <c r="AJ4" s="37">
        <v>4</v>
      </c>
      <c r="AK4" s="37">
        <v>4</v>
      </c>
    </row>
    <row r="5" spans="1:37" ht="23.25">
      <c r="A5" s="5">
        <v>3</v>
      </c>
      <c r="B5" s="48">
        <v>3</v>
      </c>
      <c r="C5" s="48" t="s">
        <v>49</v>
      </c>
      <c r="D5" s="48" t="s">
        <v>83</v>
      </c>
      <c r="E5" s="48" t="s">
        <v>83</v>
      </c>
      <c r="F5" s="48"/>
      <c r="G5" s="48">
        <v>53</v>
      </c>
      <c r="H5" s="48">
        <v>1</v>
      </c>
      <c r="I5" s="28"/>
      <c r="J5" s="28">
        <v>1</v>
      </c>
      <c r="K5" s="28"/>
      <c r="L5" s="28"/>
      <c r="M5" s="28"/>
      <c r="N5" s="28"/>
      <c r="O5" s="28"/>
      <c r="P5" s="28"/>
      <c r="Q5" s="43"/>
      <c r="R5" s="43">
        <v>5</v>
      </c>
      <c r="S5" s="43">
        <v>1</v>
      </c>
      <c r="T5" s="119">
        <v>4</v>
      </c>
      <c r="U5" s="7">
        <v>4</v>
      </c>
      <c r="V5" s="7">
        <v>4</v>
      </c>
      <c r="W5" s="7">
        <v>4</v>
      </c>
      <c r="X5" s="34">
        <v>4</v>
      </c>
      <c r="Y5" s="21">
        <v>4</v>
      </c>
      <c r="Z5" s="26">
        <v>4</v>
      </c>
      <c r="AA5" s="26">
        <v>4</v>
      </c>
      <c r="AB5" s="26">
        <v>4</v>
      </c>
      <c r="AC5" s="37">
        <v>4</v>
      </c>
      <c r="AD5" s="37">
        <v>4</v>
      </c>
      <c r="AE5" s="37">
        <v>4</v>
      </c>
      <c r="AF5" s="126">
        <v>4</v>
      </c>
      <c r="AG5" s="126">
        <v>4</v>
      </c>
      <c r="AH5" s="37">
        <v>4</v>
      </c>
      <c r="AI5" s="37">
        <v>4</v>
      </c>
      <c r="AJ5" s="37">
        <v>4</v>
      </c>
      <c r="AK5" s="37">
        <v>4</v>
      </c>
    </row>
    <row r="6" spans="1:37" ht="23.25">
      <c r="A6" s="5">
        <v>4</v>
      </c>
      <c r="B6" s="48">
        <v>4</v>
      </c>
      <c r="C6" s="48"/>
      <c r="D6" s="48"/>
      <c r="E6" s="48"/>
      <c r="F6" s="48" t="s">
        <v>139</v>
      </c>
      <c r="G6" s="48"/>
      <c r="H6" s="48">
        <v>2</v>
      </c>
      <c r="I6" s="28"/>
      <c r="J6" s="28"/>
      <c r="K6" s="28"/>
      <c r="L6" s="28"/>
      <c r="M6" s="28"/>
      <c r="N6" s="28"/>
      <c r="O6" s="28">
        <v>1</v>
      </c>
      <c r="P6" s="28"/>
      <c r="Q6" s="43"/>
      <c r="R6" s="43">
        <v>5</v>
      </c>
      <c r="S6" s="43">
        <v>1</v>
      </c>
      <c r="T6" s="119">
        <v>5</v>
      </c>
      <c r="U6" s="7">
        <v>4</v>
      </c>
      <c r="V6" s="7">
        <v>4</v>
      </c>
      <c r="W6" s="7">
        <v>4</v>
      </c>
      <c r="X6" s="34">
        <v>5</v>
      </c>
      <c r="Y6" s="21">
        <v>5</v>
      </c>
      <c r="Z6" s="26">
        <v>4</v>
      </c>
      <c r="AA6" s="26">
        <v>4</v>
      </c>
      <c r="AB6" s="26">
        <v>4</v>
      </c>
      <c r="AC6" s="37">
        <v>5</v>
      </c>
      <c r="AD6" s="37">
        <v>5</v>
      </c>
      <c r="AE6" s="37">
        <v>5</v>
      </c>
      <c r="AF6" s="126">
        <v>5</v>
      </c>
      <c r="AG6" s="126">
        <v>5</v>
      </c>
      <c r="AH6" s="37">
        <v>4</v>
      </c>
      <c r="AI6" s="37">
        <v>4</v>
      </c>
      <c r="AJ6" s="37">
        <v>4</v>
      </c>
      <c r="AK6" s="37">
        <v>4</v>
      </c>
    </row>
    <row r="7" spans="1:37" ht="23.25">
      <c r="A7" s="5">
        <v>5</v>
      </c>
      <c r="B7" s="48">
        <v>1</v>
      </c>
      <c r="C7" s="48"/>
      <c r="D7" s="48" t="s">
        <v>130</v>
      </c>
      <c r="E7" s="48"/>
      <c r="F7" s="48"/>
      <c r="G7" s="48"/>
      <c r="H7" s="48">
        <v>2</v>
      </c>
      <c r="I7" s="28"/>
      <c r="J7" s="28"/>
      <c r="K7" s="28"/>
      <c r="L7" s="28"/>
      <c r="M7" s="28"/>
      <c r="N7" s="28">
        <v>1</v>
      </c>
      <c r="O7" s="28"/>
      <c r="P7" s="28"/>
      <c r="Q7" s="43"/>
      <c r="R7" s="43">
        <v>4</v>
      </c>
      <c r="S7" s="43">
        <v>1</v>
      </c>
      <c r="T7" s="119">
        <v>4</v>
      </c>
      <c r="U7" s="7">
        <v>4</v>
      </c>
      <c r="V7" s="7">
        <v>4</v>
      </c>
      <c r="W7" s="7">
        <v>4</v>
      </c>
      <c r="X7" s="34">
        <v>3</v>
      </c>
      <c r="Y7" s="21">
        <v>4</v>
      </c>
      <c r="Z7" s="26">
        <v>4</v>
      </c>
      <c r="AA7" s="26">
        <v>4</v>
      </c>
      <c r="AB7" s="26">
        <v>3</v>
      </c>
      <c r="AC7" s="37">
        <v>3</v>
      </c>
      <c r="AD7" s="37">
        <v>4</v>
      </c>
      <c r="AE7" s="37">
        <v>3</v>
      </c>
      <c r="AF7" s="126">
        <v>4</v>
      </c>
      <c r="AG7" s="126">
        <v>4</v>
      </c>
      <c r="AH7" s="37">
        <v>4</v>
      </c>
      <c r="AI7" s="37">
        <v>4</v>
      </c>
      <c r="AJ7" s="37">
        <v>4</v>
      </c>
      <c r="AK7" s="37">
        <v>4</v>
      </c>
    </row>
    <row r="8" spans="1:37" ht="23.25">
      <c r="A8" s="5">
        <v>6</v>
      </c>
      <c r="B8" s="48">
        <v>3</v>
      </c>
      <c r="C8" s="48" t="s">
        <v>49</v>
      </c>
      <c r="D8" s="48" t="s">
        <v>72</v>
      </c>
      <c r="E8" s="48" t="s">
        <v>141</v>
      </c>
      <c r="F8" s="48"/>
      <c r="G8" s="48">
        <v>55</v>
      </c>
      <c r="H8" s="48">
        <v>2</v>
      </c>
      <c r="I8" s="28" t="s">
        <v>106</v>
      </c>
      <c r="J8" s="28"/>
      <c r="K8" s="28" t="s">
        <v>107</v>
      </c>
      <c r="L8" s="28"/>
      <c r="M8" s="28"/>
      <c r="N8" s="28"/>
      <c r="O8" s="28"/>
      <c r="P8" s="28"/>
      <c r="Q8" s="43"/>
      <c r="R8" s="43">
        <v>5</v>
      </c>
      <c r="S8" s="43">
        <v>1</v>
      </c>
      <c r="T8" s="119">
        <v>5</v>
      </c>
      <c r="U8" s="7">
        <v>4</v>
      </c>
      <c r="V8" s="7">
        <v>4</v>
      </c>
      <c r="W8" s="7">
        <v>4</v>
      </c>
      <c r="X8" s="34">
        <v>4</v>
      </c>
      <c r="Y8" s="21">
        <v>4</v>
      </c>
      <c r="Z8" s="26">
        <v>4</v>
      </c>
      <c r="AA8" s="26">
        <v>4</v>
      </c>
      <c r="AB8" s="26">
        <v>3</v>
      </c>
      <c r="AC8" s="37">
        <v>3</v>
      </c>
      <c r="AD8" s="37">
        <v>5</v>
      </c>
      <c r="AE8" s="37">
        <v>4</v>
      </c>
      <c r="AF8" s="126">
        <v>5</v>
      </c>
      <c r="AG8" s="126">
        <v>4</v>
      </c>
      <c r="AH8" s="37">
        <v>4</v>
      </c>
      <c r="AI8" s="37">
        <v>4</v>
      </c>
      <c r="AJ8" s="37">
        <v>4</v>
      </c>
      <c r="AK8" s="37">
        <v>4</v>
      </c>
    </row>
    <row r="9" spans="1:37" ht="23.25">
      <c r="A9" s="5">
        <v>7</v>
      </c>
      <c r="B9" s="48">
        <v>2</v>
      </c>
      <c r="C9" s="48" t="s">
        <v>59</v>
      </c>
      <c r="D9" s="48" t="s">
        <v>72</v>
      </c>
      <c r="E9" s="48" t="s">
        <v>141</v>
      </c>
      <c r="F9" s="48"/>
      <c r="G9" s="48">
        <v>54</v>
      </c>
      <c r="H9" s="48">
        <v>1</v>
      </c>
      <c r="I9" s="28">
        <v>1</v>
      </c>
      <c r="J9" s="28"/>
      <c r="K9" s="28"/>
      <c r="L9" s="28"/>
      <c r="M9" s="28"/>
      <c r="N9" s="28"/>
      <c r="O9" s="28"/>
      <c r="P9" s="28"/>
      <c r="Q9" s="43"/>
      <c r="R9" s="43">
        <v>5</v>
      </c>
      <c r="S9" s="43">
        <v>1</v>
      </c>
      <c r="T9" s="119">
        <v>4</v>
      </c>
      <c r="U9" s="7">
        <v>4</v>
      </c>
      <c r="V9" s="7">
        <v>4</v>
      </c>
      <c r="W9" s="7">
        <v>4</v>
      </c>
      <c r="X9" s="34">
        <v>4</v>
      </c>
      <c r="Y9" s="21">
        <v>4</v>
      </c>
      <c r="Z9" s="26">
        <v>5</v>
      </c>
      <c r="AA9" s="26">
        <v>5</v>
      </c>
      <c r="AB9" s="26">
        <v>3</v>
      </c>
      <c r="AC9" s="37">
        <v>4</v>
      </c>
      <c r="AD9" s="37">
        <v>4</v>
      </c>
      <c r="AE9" s="37">
        <v>4</v>
      </c>
      <c r="AF9" s="126">
        <v>5</v>
      </c>
      <c r="AG9" s="126">
        <v>4</v>
      </c>
      <c r="AH9" s="37">
        <v>4</v>
      </c>
      <c r="AI9" s="37">
        <v>4</v>
      </c>
      <c r="AJ9" s="37">
        <v>4</v>
      </c>
      <c r="AK9" s="37">
        <v>4</v>
      </c>
    </row>
    <row r="10" spans="1:37" ht="23.25">
      <c r="A10" s="5">
        <v>8</v>
      </c>
      <c r="B10" s="48">
        <v>2</v>
      </c>
      <c r="C10" s="48" t="s">
        <v>59</v>
      </c>
      <c r="D10" s="48" t="s">
        <v>84</v>
      </c>
      <c r="E10" s="48" t="s">
        <v>90</v>
      </c>
      <c r="F10" s="48"/>
      <c r="G10" s="48">
        <v>55</v>
      </c>
      <c r="H10" s="48">
        <v>2</v>
      </c>
      <c r="I10" s="28"/>
      <c r="J10" s="28"/>
      <c r="K10" s="28"/>
      <c r="L10" s="28"/>
      <c r="M10" s="28"/>
      <c r="N10" s="28"/>
      <c r="O10" s="28"/>
      <c r="P10" s="28" t="s">
        <v>133</v>
      </c>
      <c r="Q10" s="43"/>
      <c r="R10" s="43">
        <v>4</v>
      </c>
      <c r="S10" s="43">
        <v>1</v>
      </c>
      <c r="T10" s="119">
        <v>4</v>
      </c>
      <c r="U10" s="7">
        <v>4</v>
      </c>
      <c r="V10" s="7">
        <v>4</v>
      </c>
      <c r="W10" s="7">
        <v>4</v>
      </c>
      <c r="X10" s="34">
        <v>4</v>
      </c>
      <c r="Y10" s="21">
        <v>4</v>
      </c>
      <c r="Z10" s="26">
        <v>4</v>
      </c>
      <c r="AA10" s="26">
        <v>3</v>
      </c>
      <c r="AB10" s="26">
        <v>4</v>
      </c>
      <c r="AC10" s="37">
        <v>2</v>
      </c>
      <c r="AD10" s="37">
        <v>3</v>
      </c>
      <c r="AE10" s="37">
        <v>3</v>
      </c>
      <c r="AF10" s="126">
        <v>4</v>
      </c>
      <c r="AG10" s="126">
        <v>4</v>
      </c>
      <c r="AH10" s="37">
        <v>4</v>
      </c>
      <c r="AI10" s="37">
        <v>4</v>
      </c>
      <c r="AJ10" s="37">
        <v>4</v>
      </c>
      <c r="AK10" s="37">
        <v>4</v>
      </c>
    </row>
    <row r="11" spans="1:37" ht="23.25">
      <c r="A11" s="5">
        <v>9</v>
      </c>
      <c r="B11" s="48">
        <v>4</v>
      </c>
      <c r="C11" s="48"/>
      <c r="D11" s="48"/>
      <c r="E11" s="48"/>
      <c r="F11" s="48" t="s">
        <v>139</v>
      </c>
      <c r="G11" s="48"/>
      <c r="H11" s="48">
        <v>1</v>
      </c>
      <c r="I11" s="28"/>
      <c r="J11" s="28"/>
      <c r="K11" s="28"/>
      <c r="L11" s="28"/>
      <c r="M11" s="28"/>
      <c r="N11" s="28">
        <v>1</v>
      </c>
      <c r="O11" s="28"/>
      <c r="P11" s="28"/>
      <c r="Q11" s="43"/>
      <c r="R11" s="43">
        <v>5</v>
      </c>
      <c r="S11" s="43">
        <v>1</v>
      </c>
      <c r="T11" s="119">
        <v>5</v>
      </c>
      <c r="U11" s="7">
        <v>5</v>
      </c>
      <c r="V11" s="7">
        <v>5</v>
      </c>
      <c r="W11" s="7">
        <v>5</v>
      </c>
      <c r="X11" s="34">
        <v>5</v>
      </c>
      <c r="Y11" s="21">
        <v>5</v>
      </c>
      <c r="Z11" s="26">
        <v>5</v>
      </c>
      <c r="AA11" s="26">
        <v>5</v>
      </c>
      <c r="AB11" s="26">
        <v>5</v>
      </c>
      <c r="AC11" s="37">
        <v>5</v>
      </c>
      <c r="AD11" s="37">
        <v>5</v>
      </c>
      <c r="AE11" s="37">
        <v>5</v>
      </c>
      <c r="AF11" s="126">
        <v>5</v>
      </c>
      <c r="AG11" s="126">
        <v>5</v>
      </c>
      <c r="AH11" s="37">
        <v>5</v>
      </c>
      <c r="AI11" s="37">
        <v>5</v>
      </c>
      <c r="AJ11" s="37">
        <v>5</v>
      </c>
      <c r="AK11" s="37">
        <v>5</v>
      </c>
    </row>
    <row r="12" spans="1:37" ht="23.25">
      <c r="A12" s="5">
        <v>10</v>
      </c>
      <c r="B12" s="48">
        <v>1</v>
      </c>
      <c r="C12" s="48"/>
      <c r="D12" s="48" t="s">
        <v>144</v>
      </c>
      <c r="E12" s="48"/>
      <c r="F12" s="48"/>
      <c r="G12" s="48"/>
      <c r="H12" s="48">
        <v>2</v>
      </c>
      <c r="I12" s="28"/>
      <c r="J12" s="28"/>
      <c r="K12" s="28"/>
      <c r="L12" s="28"/>
      <c r="M12" s="28"/>
      <c r="N12" s="28">
        <v>1</v>
      </c>
      <c r="O12" s="28"/>
      <c r="P12" s="28"/>
      <c r="Q12" s="43">
        <v>1</v>
      </c>
      <c r="R12" s="43">
        <v>5</v>
      </c>
      <c r="S12" s="43">
        <v>1</v>
      </c>
      <c r="T12" s="119">
        <v>5</v>
      </c>
      <c r="U12" s="7">
        <v>5</v>
      </c>
      <c r="V12" s="7">
        <v>5</v>
      </c>
      <c r="W12" s="7">
        <v>5</v>
      </c>
      <c r="X12" s="34">
        <v>5</v>
      </c>
      <c r="Y12" s="21">
        <v>5</v>
      </c>
      <c r="Z12" s="26">
        <v>5</v>
      </c>
      <c r="AA12" s="26">
        <v>5</v>
      </c>
      <c r="AB12" s="26">
        <v>2</v>
      </c>
      <c r="AC12" s="37">
        <v>3</v>
      </c>
      <c r="AD12" s="37">
        <v>5</v>
      </c>
      <c r="AE12" s="37">
        <v>4</v>
      </c>
      <c r="AF12" s="126">
        <v>5</v>
      </c>
      <c r="AG12" s="126">
        <v>5</v>
      </c>
      <c r="AH12" s="37">
        <v>5</v>
      </c>
      <c r="AI12" s="37">
        <v>5</v>
      </c>
      <c r="AJ12" s="37">
        <v>5</v>
      </c>
      <c r="AK12" s="37">
        <v>5</v>
      </c>
    </row>
    <row r="13" spans="1:37" ht="23.25">
      <c r="A13" s="5">
        <v>11</v>
      </c>
      <c r="B13" s="48">
        <v>3</v>
      </c>
      <c r="C13" s="48" t="s">
        <v>49</v>
      </c>
      <c r="D13" s="48" t="s">
        <v>72</v>
      </c>
      <c r="E13" s="48" t="s">
        <v>105</v>
      </c>
      <c r="F13" s="48"/>
      <c r="G13" s="48"/>
      <c r="H13" s="48">
        <v>2</v>
      </c>
      <c r="I13" s="28">
        <v>1</v>
      </c>
      <c r="J13" s="28"/>
      <c r="K13" s="28"/>
      <c r="L13" s="28"/>
      <c r="M13" s="28"/>
      <c r="N13" s="28"/>
      <c r="O13" s="28"/>
      <c r="P13" s="28"/>
      <c r="Q13" s="43"/>
      <c r="R13" s="43">
        <v>4</v>
      </c>
      <c r="S13" s="43">
        <v>1</v>
      </c>
      <c r="T13" s="119">
        <v>5</v>
      </c>
      <c r="U13" s="7">
        <v>5</v>
      </c>
      <c r="V13" s="7">
        <v>5</v>
      </c>
      <c r="W13" s="7">
        <v>5</v>
      </c>
      <c r="X13" s="34">
        <v>5</v>
      </c>
      <c r="Y13" s="21">
        <v>5</v>
      </c>
      <c r="Z13" s="26">
        <v>5</v>
      </c>
      <c r="AA13" s="26">
        <v>5</v>
      </c>
      <c r="AB13" s="26">
        <v>2</v>
      </c>
      <c r="AC13" s="37">
        <v>2</v>
      </c>
      <c r="AD13" s="37">
        <v>4</v>
      </c>
      <c r="AE13" s="37">
        <v>4</v>
      </c>
      <c r="AF13" s="126">
        <v>4</v>
      </c>
      <c r="AG13" s="126">
        <v>4</v>
      </c>
      <c r="AH13" s="37">
        <v>4</v>
      </c>
      <c r="AI13" s="37">
        <v>4</v>
      </c>
      <c r="AJ13" s="37">
        <v>4</v>
      </c>
      <c r="AK13" s="37">
        <v>4</v>
      </c>
    </row>
    <row r="14" spans="1:37" ht="23.25">
      <c r="A14" s="5">
        <v>12</v>
      </c>
      <c r="B14" s="48">
        <v>1</v>
      </c>
      <c r="C14" s="48"/>
      <c r="D14" s="48" t="s">
        <v>145</v>
      </c>
      <c r="E14" s="48"/>
      <c r="F14" s="48"/>
      <c r="G14" s="48"/>
      <c r="H14" s="48">
        <v>2</v>
      </c>
      <c r="I14" s="28"/>
      <c r="J14" s="28">
        <v>1</v>
      </c>
      <c r="K14" s="28"/>
      <c r="L14" s="28">
        <v>1</v>
      </c>
      <c r="M14" s="28"/>
      <c r="N14" s="28"/>
      <c r="O14" s="28"/>
      <c r="P14" s="28"/>
      <c r="Q14" s="43"/>
      <c r="R14" s="43">
        <v>5</v>
      </c>
      <c r="S14" s="43">
        <v>1</v>
      </c>
      <c r="T14" s="119">
        <v>4</v>
      </c>
      <c r="U14" s="7">
        <v>3</v>
      </c>
      <c r="V14" s="7">
        <v>3</v>
      </c>
      <c r="W14" s="7">
        <v>4</v>
      </c>
      <c r="X14" s="34">
        <v>4</v>
      </c>
      <c r="Y14" s="21">
        <v>4</v>
      </c>
      <c r="Z14" s="26">
        <v>4</v>
      </c>
      <c r="AA14" s="26">
        <v>4</v>
      </c>
      <c r="AB14" s="26">
        <v>3</v>
      </c>
      <c r="AC14" s="37">
        <v>2</v>
      </c>
      <c r="AD14" s="37">
        <v>4</v>
      </c>
      <c r="AE14" s="37">
        <v>3</v>
      </c>
      <c r="AF14" s="126">
        <v>5</v>
      </c>
      <c r="AG14" s="126">
        <v>4</v>
      </c>
      <c r="AH14" s="37">
        <v>4</v>
      </c>
      <c r="AI14" s="37">
        <v>4</v>
      </c>
      <c r="AJ14" s="37">
        <v>4</v>
      </c>
      <c r="AK14" s="37">
        <v>4</v>
      </c>
    </row>
    <row r="15" spans="1:37" ht="23.25">
      <c r="A15" s="5">
        <v>13</v>
      </c>
      <c r="B15" s="48">
        <v>1</v>
      </c>
      <c r="C15" s="48"/>
      <c r="D15" s="48" t="s">
        <v>98</v>
      </c>
      <c r="E15" s="48"/>
      <c r="F15" s="48"/>
      <c r="G15" s="48"/>
      <c r="H15" s="48">
        <v>1</v>
      </c>
      <c r="I15" s="28"/>
      <c r="J15" s="28"/>
      <c r="K15" s="28"/>
      <c r="L15" s="28"/>
      <c r="M15" s="28"/>
      <c r="N15" s="28">
        <v>1</v>
      </c>
      <c r="O15" s="28"/>
      <c r="P15" s="28"/>
      <c r="Q15" s="43"/>
      <c r="R15" s="43">
        <v>5</v>
      </c>
      <c r="S15" s="43">
        <v>1</v>
      </c>
      <c r="T15" s="119">
        <v>5</v>
      </c>
      <c r="U15" s="7">
        <v>5</v>
      </c>
      <c r="V15" s="7">
        <v>3</v>
      </c>
      <c r="W15" s="7">
        <v>3</v>
      </c>
      <c r="X15" s="34">
        <v>5</v>
      </c>
      <c r="Y15" s="21">
        <v>5</v>
      </c>
      <c r="Z15" s="26">
        <v>3</v>
      </c>
      <c r="AA15" s="26">
        <v>3</v>
      </c>
      <c r="AB15" s="26">
        <v>2</v>
      </c>
      <c r="AC15" s="37">
        <v>4</v>
      </c>
      <c r="AD15" s="37">
        <v>5</v>
      </c>
      <c r="AE15" s="37">
        <v>4</v>
      </c>
      <c r="AF15" s="126">
        <v>5</v>
      </c>
      <c r="AG15" s="126">
        <v>5</v>
      </c>
      <c r="AH15" s="37">
        <v>5</v>
      </c>
      <c r="AI15" s="37">
        <v>5</v>
      </c>
      <c r="AJ15" s="37">
        <v>5</v>
      </c>
      <c r="AK15" s="37">
        <v>5</v>
      </c>
    </row>
    <row r="16" spans="1:37" ht="23.25">
      <c r="A16" s="5">
        <v>14</v>
      </c>
      <c r="B16" s="48">
        <v>3</v>
      </c>
      <c r="C16" s="48" t="s">
        <v>49</v>
      </c>
      <c r="D16" s="48" t="s">
        <v>82</v>
      </c>
      <c r="E16" s="48" t="s">
        <v>148</v>
      </c>
      <c r="F16" s="48"/>
      <c r="G16" s="48"/>
      <c r="H16" s="48">
        <v>2</v>
      </c>
      <c r="I16" s="28">
        <v>1</v>
      </c>
      <c r="J16" s="28"/>
      <c r="K16" s="28">
        <v>1</v>
      </c>
      <c r="L16" s="28"/>
      <c r="M16" s="28"/>
      <c r="N16" s="28"/>
      <c r="O16" s="28"/>
      <c r="P16" s="28"/>
      <c r="Q16" s="43"/>
      <c r="R16" s="43">
        <v>4</v>
      </c>
      <c r="S16" s="43">
        <v>1</v>
      </c>
      <c r="T16" s="119">
        <v>4</v>
      </c>
      <c r="U16" s="7">
        <v>4</v>
      </c>
      <c r="V16" s="7">
        <v>4</v>
      </c>
      <c r="W16" s="7">
        <v>4</v>
      </c>
      <c r="X16" s="34">
        <v>4</v>
      </c>
      <c r="Y16" s="21">
        <v>4</v>
      </c>
      <c r="Z16" s="26">
        <v>4</v>
      </c>
      <c r="AA16" s="26">
        <v>4</v>
      </c>
      <c r="AB16" s="26">
        <v>4</v>
      </c>
      <c r="AC16" s="37">
        <v>4</v>
      </c>
      <c r="AD16" s="37">
        <v>4</v>
      </c>
      <c r="AE16" s="37">
        <v>4</v>
      </c>
      <c r="AF16" s="126">
        <v>4</v>
      </c>
      <c r="AG16" s="126">
        <v>4</v>
      </c>
      <c r="AH16" s="37">
        <v>4</v>
      </c>
      <c r="AI16" s="37">
        <v>4</v>
      </c>
      <c r="AJ16" s="37">
        <v>4</v>
      </c>
      <c r="AK16" s="37">
        <v>4</v>
      </c>
    </row>
    <row r="17" spans="1:37" ht="23.25">
      <c r="A17" s="5">
        <v>15</v>
      </c>
      <c r="B17" s="48">
        <v>2</v>
      </c>
      <c r="C17" s="48" t="s">
        <v>59</v>
      </c>
      <c r="D17" s="48" t="s">
        <v>84</v>
      </c>
      <c r="E17" s="48" t="s">
        <v>149</v>
      </c>
      <c r="F17" s="48"/>
      <c r="G17" s="48"/>
      <c r="H17" s="48">
        <v>2</v>
      </c>
      <c r="I17" s="28"/>
      <c r="J17" s="28">
        <v>1</v>
      </c>
      <c r="K17" s="28">
        <v>1</v>
      </c>
      <c r="L17" s="28"/>
      <c r="M17" s="28"/>
      <c r="N17" s="28"/>
      <c r="O17" s="28"/>
      <c r="P17" s="28"/>
      <c r="Q17" s="43"/>
      <c r="R17" s="43"/>
      <c r="S17" s="43">
        <v>1</v>
      </c>
      <c r="T17" s="119">
        <v>4</v>
      </c>
      <c r="U17" s="7">
        <v>4</v>
      </c>
      <c r="V17" s="7">
        <v>3</v>
      </c>
      <c r="W17" s="7">
        <v>4</v>
      </c>
      <c r="X17" s="34">
        <v>4</v>
      </c>
      <c r="Y17" s="21">
        <v>3</v>
      </c>
      <c r="Z17" s="26">
        <v>4</v>
      </c>
      <c r="AA17" s="26">
        <v>4</v>
      </c>
      <c r="AB17" s="26"/>
      <c r="AC17" s="37">
        <v>3</v>
      </c>
      <c r="AD17" s="37">
        <v>4</v>
      </c>
      <c r="AE17" s="37">
        <v>4</v>
      </c>
      <c r="AF17" s="126">
        <v>3</v>
      </c>
      <c r="AG17" s="126">
        <v>4</v>
      </c>
      <c r="AH17" s="37">
        <v>4</v>
      </c>
      <c r="AI17" s="37">
        <v>4</v>
      </c>
      <c r="AJ17" s="37">
        <v>4</v>
      </c>
      <c r="AK17" s="37">
        <v>4</v>
      </c>
    </row>
    <row r="18" spans="1:37" ht="23.25">
      <c r="A18" s="5">
        <v>16</v>
      </c>
      <c r="B18" s="48">
        <v>2</v>
      </c>
      <c r="C18" s="48" t="s">
        <v>59</v>
      </c>
      <c r="D18" s="48" t="s">
        <v>101</v>
      </c>
      <c r="E18" s="48" t="s">
        <v>150</v>
      </c>
      <c r="F18" s="48"/>
      <c r="G18" s="48">
        <v>55</v>
      </c>
      <c r="H18" s="48">
        <v>1</v>
      </c>
      <c r="I18" s="28">
        <v>1</v>
      </c>
      <c r="J18" s="28">
        <v>1</v>
      </c>
      <c r="K18" s="28"/>
      <c r="L18" s="28">
        <v>1</v>
      </c>
      <c r="M18" s="28"/>
      <c r="N18" s="28"/>
      <c r="O18" s="28"/>
      <c r="P18" s="28"/>
      <c r="Q18" s="43"/>
      <c r="R18" s="43">
        <v>4</v>
      </c>
      <c r="S18" s="43">
        <v>1</v>
      </c>
      <c r="T18" s="119">
        <v>4</v>
      </c>
      <c r="U18" s="7">
        <v>4</v>
      </c>
      <c r="V18" s="7">
        <v>4</v>
      </c>
      <c r="W18" s="7">
        <v>4</v>
      </c>
      <c r="X18" s="34">
        <v>4</v>
      </c>
      <c r="Y18" s="21">
        <v>4</v>
      </c>
      <c r="Z18" s="26">
        <v>5</v>
      </c>
      <c r="AA18" s="26">
        <v>5</v>
      </c>
      <c r="AB18" s="26">
        <v>3</v>
      </c>
      <c r="AC18" s="37">
        <v>3</v>
      </c>
      <c r="AD18" s="37">
        <v>4</v>
      </c>
      <c r="AE18" s="37">
        <v>4</v>
      </c>
      <c r="AF18" s="126">
        <v>5</v>
      </c>
      <c r="AG18" s="126">
        <v>4</v>
      </c>
      <c r="AH18" s="37">
        <v>4</v>
      </c>
      <c r="AI18" s="37">
        <v>5</v>
      </c>
      <c r="AJ18" s="37">
        <v>4</v>
      </c>
      <c r="AK18" s="37">
        <v>4</v>
      </c>
    </row>
    <row r="19" spans="1:37" ht="23.25">
      <c r="A19" s="5">
        <v>17</v>
      </c>
      <c r="B19" s="48">
        <v>4</v>
      </c>
      <c r="C19" s="48"/>
      <c r="D19" s="48"/>
      <c r="E19" s="48"/>
      <c r="F19" s="48"/>
      <c r="G19" s="48"/>
      <c r="H19" s="48">
        <v>2</v>
      </c>
      <c r="I19" s="28"/>
      <c r="J19" s="28">
        <v>1</v>
      </c>
      <c r="K19" s="28"/>
      <c r="L19" s="28"/>
      <c r="M19" s="28"/>
      <c r="N19" s="28"/>
      <c r="O19" s="28"/>
      <c r="P19" s="28"/>
      <c r="Q19" s="43"/>
      <c r="R19" s="43">
        <v>4</v>
      </c>
      <c r="S19" s="43">
        <v>1</v>
      </c>
      <c r="T19" s="119">
        <v>5</v>
      </c>
      <c r="U19" s="7">
        <v>5</v>
      </c>
      <c r="V19" s="7">
        <v>5</v>
      </c>
      <c r="W19" s="7">
        <v>5</v>
      </c>
      <c r="X19" s="34">
        <v>5</v>
      </c>
      <c r="Y19" s="21">
        <v>4</v>
      </c>
      <c r="Z19" s="26">
        <v>5</v>
      </c>
      <c r="AA19" s="26">
        <v>5</v>
      </c>
      <c r="AB19" s="26">
        <v>5</v>
      </c>
      <c r="AC19" s="37">
        <v>3</v>
      </c>
      <c r="AD19" s="37">
        <v>4</v>
      </c>
      <c r="AE19" s="37">
        <v>4</v>
      </c>
      <c r="AF19" s="126">
        <v>5</v>
      </c>
      <c r="AG19" s="126">
        <v>5</v>
      </c>
      <c r="AH19" s="37">
        <v>5</v>
      </c>
      <c r="AI19" s="37">
        <v>5</v>
      </c>
      <c r="AJ19" s="37">
        <v>5</v>
      </c>
      <c r="AK19" s="37">
        <v>5</v>
      </c>
    </row>
    <row r="20" spans="1:37" ht="23.25">
      <c r="A20" s="5">
        <v>18</v>
      </c>
      <c r="B20" s="48">
        <v>4</v>
      </c>
      <c r="C20" s="48"/>
      <c r="D20" s="48"/>
      <c r="E20" s="48"/>
      <c r="F20" s="48" t="s">
        <v>139</v>
      </c>
      <c r="G20" s="48"/>
      <c r="H20" s="48">
        <v>1</v>
      </c>
      <c r="I20" s="28"/>
      <c r="J20" s="28">
        <v>1</v>
      </c>
      <c r="K20" s="28"/>
      <c r="L20" s="28"/>
      <c r="M20" s="28"/>
      <c r="N20" s="28"/>
      <c r="O20" s="28"/>
      <c r="P20" s="28"/>
      <c r="Q20" s="43"/>
      <c r="R20" s="43">
        <v>5</v>
      </c>
      <c r="S20" s="43">
        <v>1</v>
      </c>
      <c r="T20" s="119">
        <v>5</v>
      </c>
      <c r="U20" s="7">
        <v>4</v>
      </c>
      <c r="V20" s="7">
        <v>5</v>
      </c>
      <c r="W20" s="7">
        <v>5</v>
      </c>
      <c r="X20" s="34">
        <v>5</v>
      </c>
      <c r="Y20" s="21">
        <v>5</v>
      </c>
      <c r="Z20" s="26">
        <v>5</v>
      </c>
      <c r="AA20" s="26">
        <v>5</v>
      </c>
      <c r="AB20" s="26">
        <v>5</v>
      </c>
      <c r="AC20" s="37">
        <v>4</v>
      </c>
      <c r="AD20" s="37">
        <v>5</v>
      </c>
      <c r="AE20" s="37">
        <v>5</v>
      </c>
      <c r="AF20" s="126">
        <v>5</v>
      </c>
      <c r="AG20" s="126">
        <v>5</v>
      </c>
      <c r="AH20" s="37">
        <v>5</v>
      </c>
      <c r="AI20" s="37">
        <v>5</v>
      </c>
      <c r="AJ20" s="37">
        <v>5</v>
      </c>
      <c r="AK20" s="37">
        <v>4</v>
      </c>
    </row>
    <row r="21" spans="1:37" ht="23.25">
      <c r="A21" s="5">
        <v>19</v>
      </c>
      <c r="B21" s="48">
        <v>3</v>
      </c>
      <c r="C21" s="48" t="s">
        <v>49</v>
      </c>
      <c r="D21" s="48" t="s">
        <v>152</v>
      </c>
      <c r="E21" s="48" t="s">
        <v>153</v>
      </c>
      <c r="F21" s="48"/>
      <c r="G21" s="48">
        <v>53</v>
      </c>
      <c r="H21" s="48">
        <v>1</v>
      </c>
      <c r="I21" s="28" t="s">
        <v>108</v>
      </c>
      <c r="J21" s="28" t="s">
        <v>106</v>
      </c>
      <c r="K21" s="28" t="s">
        <v>107</v>
      </c>
      <c r="L21" s="28"/>
      <c r="M21" s="28"/>
      <c r="N21" s="28"/>
      <c r="O21" s="28"/>
      <c r="P21" s="28"/>
      <c r="Q21" s="43"/>
      <c r="R21" s="43">
        <v>4</v>
      </c>
      <c r="S21" s="43">
        <v>1</v>
      </c>
      <c r="T21" s="119">
        <v>5</v>
      </c>
      <c r="U21" s="7">
        <v>4</v>
      </c>
      <c r="V21" s="7">
        <v>4</v>
      </c>
      <c r="W21" s="7">
        <v>3</v>
      </c>
      <c r="X21" s="34">
        <v>5</v>
      </c>
      <c r="Y21" s="21">
        <v>5</v>
      </c>
      <c r="Z21" s="26">
        <v>5</v>
      </c>
      <c r="AA21" s="26">
        <v>4</v>
      </c>
      <c r="AB21" s="26">
        <v>3</v>
      </c>
      <c r="AC21" s="37">
        <v>4</v>
      </c>
      <c r="AD21" s="37">
        <v>5</v>
      </c>
      <c r="AE21" s="37">
        <v>5</v>
      </c>
      <c r="AF21" s="126">
        <v>4</v>
      </c>
      <c r="AG21" s="126">
        <v>5</v>
      </c>
      <c r="AH21" s="37">
        <v>4</v>
      </c>
      <c r="AI21" s="37">
        <v>4</v>
      </c>
      <c r="AJ21" s="37">
        <v>4</v>
      </c>
      <c r="AK21" s="37">
        <v>4</v>
      </c>
    </row>
    <row r="22" spans="1:37" ht="23.25">
      <c r="A22" s="5">
        <v>20</v>
      </c>
      <c r="B22" s="48">
        <v>2</v>
      </c>
      <c r="C22" s="48" t="s">
        <v>59</v>
      </c>
      <c r="D22" s="48" t="s">
        <v>101</v>
      </c>
      <c r="E22" s="48" t="s">
        <v>150</v>
      </c>
      <c r="F22" s="48"/>
      <c r="G22" s="48">
        <v>55</v>
      </c>
      <c r="H22" s="48">
        <v>2</v>
      </c>
      <c r="I22" s="28">
        <v>1</v>
      </c>
      <c r="J22" s="28">
        <v>1</v>
      </c>
      <c r="K22" s="28"/>
      <c r="L22" s="28">
        <v>1</v>
      </c>
      <c r="M22" s="28"/>
      <c r="N22" s="28"/>
      <c r="O22" s="28"/>
      <c r="P22" s="28"/>
      <c r="Q22" s="43"/>
      <c r="R22" s="43">
        <v>5</v>
      </c>
      <c r="S22" s="43">
        <v>1</v>
      </c>
      <c r="T22" s="119"/>
      <c r="U22" s="7">
        <v>4</v>
      </c>
      <c r="V22" s="7">
        <v>3</v>
      </c>
      <c r="W22" s="7">
        <v>3</v>
      </c>
      <c r="X22" s="34">
        <v>5</v>
      </c>
      <c r="Y22" s="21">
        <v>5</v>
      </c>
      <c r="Z22" s="26">
        <v>5</v>
      </c>
      <c r="AA22" s="26">
        <v>5</v>
      </c>
      <c r="AB22" s="26">
        <v>2</v>
      </c>
      <c r="AC22" s="37">
        <v>3</v>
      </c>
      <c r="AD22" s="37">
        <v>4</v>
      </c>
      <c r="AE22" s="37">
        <v>4</v>
      </c>
      <c r="AF22" s="126">
        <v>5</v>
      </c>
      <c r="AG22" s="126">
        <v>5</v>
      </c>
      <c r="AH22" s="37">
        <v>4</v>
      </c>
      <c r="AI22" s="37">
        <v>5</v>
      </c>
      <c r="AJ22" s="37">
        <v>4</v>
      </c>
      <c r="AK22" s="37">
        <v>5</v>
      </c>
    </row>
    <row r="23" spans="1:37" ht="23.25">
      <c r="A23" s="5">
        <v>21</v>
      </c>
      <c r="B23" s="48">
        <v>2</v>
      </c>
      <c r="C23" s="48" t="s">
        <v>59</v>
      </c>
      <c r="D23" s="48" t="s">
        <v>101</v>
      </c>
      <c r="E23" s="48" t="s">
        <v>150</v>
      </c>
      <c r="F23" s="48"/>
      <c r="G23" s="48">
        <v>55</v>
      </c>
      <c r="H23" s="48">
        <v>2</v>
      </c>
      <c r="I23" s="28"/>
      <c r="J23" s="28">
        <v>1</v>
      </c>
      <c r="K23" s="28"/>
      <c r="L23" s="28"/>
      <c r="M23" s="28"/>
      <c r="N23" s="28"/>
      <c r="O23" s="28"/>
      <c r="P23" s="28"/>
      <c r="Q23" s="43"/>
      <c r="R23" s="43">
        <v>4</v>
      </c>
      <c r="S23" s="43">
        <v>1</v>
      </c>
      <c r="T23" s="119">
        <v>4</v>
      </c>
      <c r="U23" s="7">
        <v>4</v>
      </c>
      <c r="V23" s="7">
        <v>3</v>
      </c>
      <c r="W23" s="7">
        <v>4</v>
      </c>
      <c r="X23" s="34">
        <v>3</v>
      </c>
      <c r="Y23" s="21">
        <v>3</v>
      </c>
      <c r="Z23" s="26">
        <v>3</v>
      </c>
      <c r="AA23" s="26">
        <v>3</v>
      </c>
      <c r="AB23" s="26">
        <v>3</v>
      </c>
      <c r="AC23" s="37">
        <v>3</v>
      </c>
      <c r="AD23" s="37">
        <v>3</v>
      </c>
      <c r="AE23" s="37">
        <v>3</v>
      </c>
      <c r="AF23" s="126">
        <v>4</v>
      </c>
      <c r="AG23" s="126">
        <v>4</v>
      </c>
      <c r="AH23" s="37">
        <v>4</v>
      </c>
      <c r="AI23" s="37">
        <v>3</v>
      </c>
      <c r="AJ23" s="37">
        <v>3</v>
      </c>
      <c r="AK23" s="37">
        <v>3</v>
      </c>
    </row>
    <row r="24" spans="1:37" ht="23.25">
      <c r="A24" s="5">
        <v>22</v>
      </c>
      <c r="B24" s="48">
        <v>3</v>
      </c>
      <c r="C24" s="48" t="s">
        <v>49</v>
      </c>
      <c r="D24" s="48" t="s">
        <v>155</v>
      </c>
      <c r="E24" s="48" t="s">
        <v>156</v>
      </c>
      <c r="F24" s="48"/>
      <c r="G24" s="48">
        <v>55</v>
      </c>
      <c r="H24" s="48">
        <v>2</v>
      </c>
      <c r="I24" s="28"/>
      <c r="J24" s="28">
        <v>1</v>
      </c>
      <c r="K24" s="28">
        <v>1</v>
      </c>
      <c r="L24" s="28"/>
      <c r="M24" s="28"/>
      <c r="N24" s="28"/>
      <c r="O24" s="28"/>
      <c r="P24" s="28" t="s">
        <v>157</v>
      </c>
      <c r="Q24" s="43"/>
      <c r="R24" s="43">
        <v>5</v>
      </c>
      <c r="S24" s="43">
        <v>1</v>
      </c>
      <c r="T24" s="119">
        <v>4</v>
      </c>
      <c r="U24" s="7">
        <v>5</v>
      </c>
      <c r="V24" s="7">
        <v>4</v>
      </c>
      <c r="W24" s="7">
        <v>1</v>
      </c>
      <c r="X24" s="34">
        <v>5</v>
      </c>
      <c r="Y24" s="21">
        <v>4</v>
      </c>
      <c r="Z24" s="26">
        <v>5</v>
      </c>
      <c r="AA24" s="26">
        <v>3</v>
      </c>
      <c r="AB24" s="26">
        <v>2</v>
      </c>
      <c r="AC24" s="37">
        <v>3</v>
      </c>
      <c r="AD24" s="37">
        <v>4</v>
      </c>
      <c r="AE24" s="37">
        <v>5</v>
      </c>
      <c r="AF24" s="126">
        <v>5</v>
      </c>
      <c r="AG24" s="126">
        <v>5</v>
      </c>
      <c r="AH24" s="37">
        <v>4</v>
      </c>
      <c r="AI24" s="37">
        <v>2</v>
      </c>
      <c r="AJ24" s="37">
        <v>4</v>
      </c>
      <c r="AK24" s="37">
        <v>4</v>
      </c>
    </row>
    <row r="25" spans="1:37" ht="23.25">
      <c r="A25" s="5">
        <v>23</v>
      </c>
      <c r="B25" s="48">
        <v>3</v>
      </c>
      <c r="C25" s="48" t="s">
        <v>49</v>
      </c>
      <c r="D25" s="48" t="s">
        <v>72</v>
      </c>
      <c r="E25" s="48" t="s">
        <v>105</v>
      </c>
      <c r="F25" s="48"/>
      <c r="G25" s="48">
        <v>51</v>
      </c>
      <c r="H25" s="48">
        <v>1</v>
      </c>
      <c r="I25" s="28"/>
      <c r="J25" s="28"/>
      <c r="K25" s="28">
        <v>1</v>
      </c>
      <c r="L25" s="28"/>
      <c r="M25" s="28"/>
      <c r="N25" s="28"/>
      <c r="O25" s="28"/>
      <c r="P25" s="28"/>
      <c r="Q25" s="43"/>
      <c r="R25" s="43">
        <v>5</v>
      </c>
      <c r="S25" s="43">
        <v>1</v>
      </c>
      <c r="T25" s="119">
        <v>4</v>
      </c>
      <c r="U25" s="7">
        <v>4</v>
      </c>
      <c r="V25" s="7">
        <v>4</v>
      </c>
      <c r="W25" s="7">
        <v>4</v>
      </c>
      <c r="X25" s="34">
        <v>5</v>
      </c>
      <c r="Y25" s="21">
        <v>5</v>
      </c>
      <c r="Z25" s="26">
        <v>3</v>
      </c>
      <c r="AA25" s="26">
        <v>3</v>
      </c>
      <c r="AB25" s="26"/>
      <c r="AC25" s="37">
        <v>3</v>
      </c>
      <c r="AD25" s="37">
        <v>4</v>
      </c>
      <c r="AE25" s="37">
        <v>4</v>
      </c>
      <c r="AF25" s="126">
        <v>4</v>
      </c>
      <c r="AG25" s="126">
        <v>5</v>
      </c>
      <c r="AH25" s="37">
        <v>5</v>
      </c>
      <c r="AI25" s="37">
        <v>5</v>
      </c>
      <c r="AJ25" s="37">
        <v>5</v>
      </c>
      <c r="AK25" s="37">
        <v>5</v>
      </c>
    </row>
    <row r="26" spans="1:37" ht="23.25">
      <c r="A26" s="5">
        <v>24</v>
      </c>
      <c r="B26" s="48">
        <v>2</v>
      </c>
      <c r="C26" s="48" t="s">
        <v>59</v>
      </c>
      <c r="D26" s="48" t="s">
        <v>101</v>
      </c>
      <c r="E26" s="48" t="s">
        <v>159</v>
      </c>
      <c r="F26" s="48"/>
      <c r="G26" s="48">
        <v>53</v>
      </c>
      <c r="H26" s="48">
        <v>1</v>
      </c>
      <c r="I26" s="28"/>
      <c r="J26" s="28"/>
      <c r="K26" s="28">
        <v>1</v>
      </c>
      <c r="L26" s="28"/>
      <c r="M26" s="28"/>
      <c r="N26" s="28"/>
      <c r="O26" s="28"/>
      <c r="P26" s="28"/>
      <c r="Q26" s="43"/>
      <c r="R26" s="43"/>
      <c r="S26" s="43">
        <v>1</v>
      </c>
      <c r="T26" s="119">
        <v>4</v>
      </c>
      <c r="U26" s="7">
        <v>4</v>
      </c>
      <c r="V26" s="7">
        <v>3</v>
      </c>
      <c r="W26" s="7">
        <v>3</v>
      </c>
      <c r="X26" s="34">
        <v>4</v>
      </c>
      <c r="Y26" s="21">
        <v>4</v>
      </c>
      <c r="Z26" s="26">
        <v>5</v>
      </c>
      <c r="AA26" s="26">
        <v>5</v>
      </c>
      <c r="AB26" s="26">
        <v>3</v>
      </c>
      <c r="AC26" s="37">
        <v>5</v>
      </c>
      <c r="AD26" s="37">
        <v>5</v>
      </c>
      <c r="AE26" s="37">
        <v>5</v>
      </c>
      <c r="AF26" s="126">
        <v>5</v>
      </c>
      <c r="AG26" s="126">
        <v>4</v>
      </c>
      <c r="AH26" s="37">
        <v>4</v>
      </c>
      <c r="AI26" s="37">
        <v>4</v>
      </c>
      <c r="AJ26" s="37">
        <v>4</v>
      </c>
      <c r="AK26" s="37">
        <v>4</v>
      </c>
    </row>
    <row r="27" spans="1:37" ht="23.25">
      <c r="A27" s="5">
        <v>25</v>
      </c>
      <c r="B27" s="48">
        <v>2</v>
      </c>
      <c r="C27" s="48" t="s">
        <v>59</v>
      </c>
      <c r="D27" s="48" t="s">
        <v>101</v>
      </c>
      <c r="E27" s="48" t="s">
        <v>150</v>
      </c>
      <c r="F27" s="48"/>
      <c r="G27" s="48">
        <v>53</v>
      </c>
      <c r="H27" s="48">
        <v>1</v>
      </c>
      <c r="I27" s="28"/>
      <c r="J27" s="28"/>
      <c r="K27" s="28">
        <v>1</v>
      </c>
      <c r="L27" s="28"/>
      <c r="M27" s="28"/>
      <c r="N27" s="28"/>
      <c r="O27" s="28"/>
      <c r="P27" s="28"/>
      <c r="Q27" s="43"/>
      <c r="R27" s="43">
        <v>5</v>
      </c>
      <c r="S27" s="43">
        <v>1</v>
      </c>
      <c r="T27" s="119">
        <v>4</v>
      </c>
      <c r="U27" s="7">
        <v>4</v>
      </c>
      <c r="V27" s="7">
        <v>4</v>
      </c>
      <c r="W27" s="7">
        <v>4</v>
      </c>
      <c r="X27" s="34">
        <v>4</v>
      </c>
      <c r="Y27" s="21">
        <v>4</v>
      </c>
      <c r="Z27" s="26">
        <v>5</v>
      </c>
      <c r="AA27" s="26">
        <v>5</v>
      </c>
      <c r="AB27" s="26">
        <v>5</v>
      </c>
      <c r="AC27" s="37">
        <v>3</v>
      </c>
      <c r="AD27" s="37">
        <v>5</v>
      </c>
      <c r="AE27" s="37">
        <v>5</v>
      </c>
      <c r="AF27" s="126">
        <v>5</v>
      </c>
      <c r="AG27" s="126">
        <v>4</v>
      </c>
      <c r="AH27" s="37">
        <v>5</v>
      </c>
      <c r="AI27" s="37">
        <v>4</v>
      </c>
      <c r="AJ27" s="37">
        <v>5</v>
      </c>
      <c r="AK27" s="37">
        <v>5</v>
      </c>
    </row>
    <row r="28" spans="1:37" ht="23.25">
      <c r="A28" s="5">
        <v>26</v>
      </c>
      <c r="B28" s="48">
        <v>3</v>
      </c>
      <c r="C28" s="48" t="s">
        <v>49</v>
      </c>
      <c r="D28" s="48" t="s">
        <v>101</v>
      </c>
      <c r="E28" s="48" t="s">
        <v>150</v>
      </c>
      <c r="F28" s="48"/>
      <c r="G28" s="48">
        <v>53</v>
      </c>
      <c r="H28" s="48">
        <v>2</v>
      </c>
      <c r="I28" s="28"/>
      <c r="J28" s="28"/>
      <c r="K28" s="28">
        <v>1</v>
      </c>
      <c r="L28" s="28"/>
      <c r="M28" s="28"/>
      <c r="N28" s="28"/>
      <c r="O28" s="28"/>
      <c r="P28" s="28"/>
      <c r="Q28" s="43"/>
      <c r="R28" s="43">
        <v>3</v>
      </c>
      <c r="S28" s="43">
        <v>1</v>
      </c>
      <c r="T28" s="119">
        <v>4</v>
      </c>
      <c r="U28" s="7">
        <v>3</v>
      </c>
      <c r="V28" s="7">
        <v>5</v>
      </c>
      <c r="W28" s="7">
        <v>3</v>
      </c>
      <c r="X28" s="34">
        <v>5</v>
      </c>
      <c r="Y28" s="21">
        <v>4</v>
      </c>
      <c r="Z28" s="26">
        <v>5</v>
      </c>
      <c r="AA28" s="26">
        <v>5</v>
      </c>
      <c r="AB28" s="26">
        <v>2</v>
      </c>
      <c r="AC28" s="37">
        <v>2</v>
      </c>
      <c r="AD28" s="37">
        <v>4</v>
      </c>
      <c r="AE28" s="37">
        <v>5</v>
      </c>
      <c r="AF28" s="126">
        <v>5</v>
      </c>
      <c r="AG28" s="126">
        <v>4</v>
      </c>
      <c r="AH28" s="37">
        <v>4</v>
      </c>
      <c r="AI28" s="37">
        <v>2</v>
      </c>
      <c r="AJ28" s="37">
        <v>3</v>
      </c>
      <c r="AK28" s="37">
        <v>3</v>
      </c>
    </row>
    <row r="29" spans="1:37" ht="23.25">
      <c r="A29" s="5">
        <v>27</v>
      </c>
      <c r="B29" s="48">
        <v>2</v>
      </c>
      <c r="C29" s="48" t="s">
        <v>59</v>
      </c>
      <c r="D29" s="48" t="s">
        <v>101</v>
      </c>
      <c r="E29" s="48" t="s">
        <v>159</v>
      </c>
      <c r="F29" s="48"/>
      <c r="G29" s="48">
        <v>53</v>
      </c>
      <c r="H29" s="48">
        <v>1</v>
      </c>
      <c r="I29" s="28"/>
      <c r="J29" s="28"/>
      <c r="K29" s="28">
        <v>1</v>
      </c>
      <c r="L29" s="28"/>
      <c r="M29" s="28"/>
      <c r="N29" s="28"/>
      <c r="O29" s="28"/>
      <c r="P29" s="28"/>
      <c r="Q29" s="43"/>
      <c r="R29" s="43">
        <v>4</v>
      </c>
      <c r="S29" s="43">
        <v>1</v>
      </c>
      <c r="T29" s="119">
        <v>3</v>
      </c>
      <c r="U29" s="7">
        <v>4</v>
      </c>
      <c r="V29" s="7">
        <v>4</v>
      </c>
      <c r="W29" s="7">
        <v>5</v>
      </c>
      <c r="X29" s="34">
        <v>5</v>
      </c>
      <c r="Y29" s="21">
        <v>5</v>
      </c>
      <c r="Z29" s="26">
        <v>5</v>
      </c>
      <c r="AA29" s="26">
        <v>5</v>
      </c>
      <c r="AB29" s="26">
        <v>5</v>
      </c>
      <c r="AC29" s="37">
        <v>3</v>
      </c>
      <c r="AD29" s="37">
        <v>4</v>
      </c>
      <c r="AE29" s="37">
        <v>5</v>
      </c>
      <c r="AF29" s="126">
        <v>5</v>
      </c>
      <c r="AG29" s="126">
        <v>5</v>
      </c>
      <c r="AH29" s="37">
        <v>5</v>
      </c>
      <c r="AI29" s="37">
        <v>5</v>
      </c>
      <c r="AJ29" s="37">
        <v>4</v>
      </c>
      <c r="AK29" s="37">
        <v>4</v>
      </c>
    </row>
    <row r="30" spans="1:37" ht="23.25">
      <c r="A30" s="5">
        <v>28</v>
      </c>
      <c r="B30" s="48">
        <v>2</v>
      </c>
      <c r="C30" s="48" t="s">
        <v>59</v>
      </c>
      <c r="D30" s="48" t="s">
        <v>155</v>
      </c>
      <c r="E30" s="48"/>
      <c r="F30" s="48"/>
      <c r="G30" s="48">
        <v>55</v>
      </c>
      <c r="H30" s="48">
        <v>2</v>
      </c>
      <c r="I30" s="28"/>
      <c r="J30" s="28">
        <v>1</v>
      </c>
      <c r="K30" s="28"/>
      <c r="L30" s="28"/>
      <c r="M30" s="28"/>
      <c r="N30" s="28"/>
      <c r="O30" s="28"/>
      <c r="P30" s="28"/>
      <c r="Q30" s="43"/>
      <c r="R30" s="43">
        <v>5</v>
      </c>
      <c r="S30" s="43">
        <v>1</v>
      </c>
      <c r="T30" s="119">
        <v>4</v>
      </c>
      <c r="U30" s="7">
        <v>2</v>
      </c>
      <c r="V30" s="7">
        <v>4</v>
      </c>
      <c r="W30" s="7">
        <v>4</v>
      </c>
      <c r="X30" s="34">
        <v>4</v>
      </c>
      <c r="Y30" s="21">
        <v>4</v>
      </c>
      <c r="Z30" s="26">
        <v>4</v>
      </c>
      <c r="AA30" s="26">
        <v>4</v>
      </c>
      <c r="AB30" s="26">
        <v>2</v>
      </c>
      <c r="AC30" s="37">
        <v>2</v>
      </c>
      <c r="AD30" s="37">
        <v>4</v>
      </c>
      <c r="AE30" s="37">
        <v>4</v>
      </c>
      <c r="AF30" s="126">
        <v>5</v>
      </c>
      <c r="AG30" s="126">
        <v>4</v>
      </c>
      <c r="AH30" s="37">
        <v>4</v>
      </c>
      <c r="AI30" s="37">
        <v>4</v>
      </c>
      <c r="AJ30" s="37">
        <v>4</v>
      </c>
      <c r="AK30" s="37">
        <v>4</v>
      </c>
    </row>
    <row r="31" spans="1:37" ht="23.25">
      <c r="A31" s="5">
        <v>29</v>
      </c>
      <c r="B31" s="48">
        <v>1</v>
      </c>
      <c r="C31" s="48"/>
      <c r="D31" s="48" t="s">
        <v>163</v>
      </c>
      <c r="E31" s="48"/>
      <c r="F31" s="48" t="s">
        <v>139</v>
      </c>
      <c r="G31" s="48"/>
      <c r="H31" s="48">
        <v>1</v>
      </c>
      <c r="I31" s="28"/>
      <c r="J31" s="28">
        <v>1</v>
      </c>
      <c r="K31" s="28"/>
      <c r="L31" s="28"/>
      <c r="M31" s="28"/>
      <c r="N31" s="28"/>
      <c r="O31" s="28"/>
      <c r="P31" s="28"/>
      <c r="Q31" s="43"/>
      <c r="R31" s="43">
        <v>4</v>
      </c>
      <c r="S31" s="43">
        <v>1</v>
      </c>
      <c r="T31" s="119">
        <v>4</v>
      </c>
      <c r="U31" s="7">
        <v>4</v>
      </c>
      <c r="V31" s="7">
        <v>4</v>
      </c>
      <c r="W31" s="7">
        <v>4</v>
      </c>
      <c r="X31" s="34">
        <v>5</v>
      </c>
      <c r="Y31" s="21">
        <v>5</v>
      </c>
      <c r="Z31" s="26">
        <v>4</v>
      </c>
      <c r="AA31" s="26">
        <v>4</v>
      </c>
      <c r="AB31" s="26">
        <v>4</v>
      </c>
      <c r="AC31" s="37">
        <v>3</v>
      </c>
      <c r="AD31" s="37">
        <v>4</v>
      </c>
      <c r="AE31" s="37">
        <v>4</v>
      </c>
      <c r="AF31" s="126">
        <v>5</v>
      </c>
      <c r="AG31" s="126">
        <v>4</v>
      </c>
      <c r="AH31" s="37">
        <v>3</v>
      </c>
      <c r="AI31" s="37">
        <v>4</v>
      </c>
      <c r="AJ31" s="37">
        <v>3</v>
      </c>
      <c r="AK31" s="37">
        <v>3</v>
      </c>
    </row>
    <row r="32" spans="1:37" ht="23.25">
      <c r="A32" s="5">
        <v>30</v>
      </c>
      <c r="B32" s="48">
        <v>4</v>
      </c>
      <c r="C32" s="48"/>
      <c r="D32" s="48"/>
      <c r="E32" s="48"/>
      <c r="F32" s="48" t="s">
        <v>139</v>
      </c>
      <c r="G32" s="48"/>
      <c r="H32" s="48">
        <v>2</v>
      </c>
      <c r="I32" s="28"/>
      <c r="J32" s="28"/>
      <c r="K32" s="28"/>
      <c r="L32" s="28"/>
      <c r="M32" s="28"/>
      <c r="N32" s="28"/>
      <c r="O32" s="28"/>
      <c r="P32" s="28" t="s">
        <v>164</v>
      </c>
      <c r="Q32" s="43"/>
      <c r="R32" s="43">
        <v>4</v>
      </c>
      <c r="S32" s="43">
        <v>1</v>
      </c>
      <c r="T32" s="119">
        <v>4</v>
      </c>
      <c r="U32" s="7">
        <v>4</v>
      </c>
      <c r="V32" s="7">
        <v>4</v>
      </c>
      <c r="W32" s="7">
        <v>5</v>
      </c>
      <c r="X32" s="34">
        <v>4</v>
      </c>
      <c r="Y32" s="21">
        <v>4</v>
      </c>
      <c r="Z32" s="26">
        <v>4</v>
      </c>
      <c r="AA32" s="26">
        <v>4</v>
      </c>
      <c r="AB32" s="26">
        <v>5</v>
      </c>
      <c r="AC32" s="37">
        <v>2</v>
      </c>
      <c r="AD32" s="37">
        <v>4</v>
      </c>
      <c r="AE32" s="37">
        <v>5</v>
      </c>
      <c r="AF32" s="126">
        <v>5</v>
      </c>
      <c r="AG32" s="126">
        <v>4</v>
      </c>
      <c r="AH32" s="37">
        <v>4</v>
      </c>
      <c r="AI32" s="37">
        <v>4</v>
      </c>
      <c r="AJ32" s="37">
        <v>4</v>
      </c>
      <c r="AK32" s="37">
        <v>4</v>
      </c>
    </row>
    <row r="33" spans="1:37" ht="23.25">
      <c r="A33" s="5">
        <v>31</v>
      </c>
      <c r="B33" s="48">
        <v>2</v>
      </c>
      <c r="C33" s="48" t="s">
        <v>59</v>
      </c>
      <c r="D33" s="48"/>
      <c r="E33" s="48"/>
      <c r="F33" s="48"/>
      <c r="G33" s="48">
        <v>53</v>
      </c>
      <c r="H33" s="48"/>
      <c r="I33" s="28">
        <v>1</v>
      </c>
      <c r="J33" s="28"/>
      <c r="K33" s="28"/>
      <c r="L33" s="28"/>
      <c r="M33" s="28"/>
      <c r="N33" s="28"/>
      <c r="O33" s="28"/>
      <c r="P33" s="28"/>
      <c r="Q33" s="43"/>
      <c r="R33" s="43">
        <v>4</v>
      </c>
      <c r="S33" s="43">
        <v>1</v>
      </c>
      <c r="T33" s="119">
        <v>4</v>
      </c>
      <c r="U33" s="7">
        <v>4</v>
      </c>
      <c r="V33" s="7">
        <v>4</v>
      </c>
      <c r="W33" s="7">
        <v>4</v>
      </c>
      <c r="X33" s="34">
        <v>4</v>
      </c>
      <c r="Y33" s="21">
        <v>4</v>
      </c>
      <c r="Z33" s="26">
        <v>4</v>
      </c>
      <c r="AA33" s="26">
        <v>4</v>
      </c>
      <c r="AB33" s="26">
        <v>4</v>
      </c>
      <c r="AC33" s="37">
        <v>3</v>
      </c>
      <c r="AD33" s="37">
        <v>4</v>
      </c>
      <c r="AE33" s="37">
        <v>4</v>
      </c>
      <c r="AF33" s="126">
        <v>4</v>
      </c>
      <c r="AG33" s="126">
        <v>4</v>
      </c>
      <c r="AH33" s="37">
        <v>4</v>
      </c>
      <c r="AI33" s="37">
        <v>4</v>
      </c>
      <c r="AJ33" s="37">
        <v>4</v>
      </c>
      <c r="AK33" s="37">
        <v>4</v>
      </c>
    </row>
    <row r="34" spans="1:37" ht="23.25">
      <c r="A34" s="5">
        <v>32</v>
      </c>
      <c r="B34" s="48">
        <v>2</v>
      </c>
      <c r="C34" s="48" t="s">
        <v>59</v>
      </c>
      <c r="D34" s="48" t="s">
        <v>98</v>
      </c>
      <c r="E34" s="48" t="s">
        <v>166</v>
      </c>
      <c r="F34" s="48"/>
      <c r="G34" s="48">
        <v>55</v>
      </c>
      <c r="H34" s="48">
        <v>2</v>
      </c>
      <c r="I34" s="28"/>
      <c r="J34" s="28"/>
      <c r="K34" s="28">
        <v>1</v>
      </c>
      <c r="L34" s="28"/>
      <c r="M34" s="28"/>
      <c r="N34" s="28"/>
      <c r="O34" s="28"/>
      <c r="P34" s="28"/>
      <c r="Q34" s="43"/>
      <c r="R34" s="43">
        <v>4</v>
      </c>
      <c r="S34" s="43">
        <v>1</v>
      </c>
      <c r="T34" s="119">
        <v>3</v>
      </c>
      <c r="U34" s="7">
        <v>4</v>
      </c>
      <c r="V34" s="7">
        <v>3</v>
      </c>
      <c r="W34" s="7">
        <v>3</v>
      </c>
      <c r="X34" s="34">
        <v>4</v>
      </c>
      <c r="Y34" s="21">
        <v>4</v>
      </c>
      <c r="Z34" s="26">
        <v>5</v>
      </c>
      <c r="AA34" s="26">
        <v>5</v>
      </c>
      <c r="AB34" s="26">
        <v>3</v>
      </c>
      <c r="AC34" s="37">
        <v>3</v>
      </c>
      <c r="AD34" s="37">
        <v>4</v>
      </c>
      <c r="AE34" s="37">
        <v>4</v>
      </c>
      <c r="AF34" s="126">
        <v>5</v>
      </c>
      <c r="AG34" s="126">
        <v>5</v>
      </c>
      <c r="AH34" s="37">
        <v>4</v>
      </c>
      <c r="AI34" s="37">
        <v>3</v>
      </c>
      <c r="AJ34" s="37">
        <v>4</v>
      </c>
      <c r="AK34" s="37">
        <v>4</v>
      </c>
    </row>
    <row r="35" spans="1:37" ht="23.25">
      <c r="A35" s="5">
        <v>33</v>
      </c>
      <c r="B35" s="48">
        <v>3</v>
      </c>
      <c r="C35" s="48" t="s">
        <v>49</v>
      </c>
      <c r="D35" s="48" t="s">
        <v>84</v>
      </c>
      <c r="E35" s="48" t="s">
        <v>167</v>
      </c>
      <c r="F35" s="48"/>
      <c r="G35" s="48"/>
      <c r="H35" s="48">
        <v>2</v>
      </c>
      <c r="I35" s="28">
        <v>1</v>
      </c>
      <c r="J35" s="28"/>
      <c r="K35" s="28"/>
      <c r="L35" s="28"/>
      <c r="M35" s="28"/>
      <c r="N35" s="28"/>
      <c r="O35" s="28"/>
      <c r="P35" s="28"/>
      <c r="Q35" s="43"/>
      <c r="R35" s="43">
        <v>5</v>
      </c>
      <c r="S35" s="43">
        <v>1</v>
      </c>
      <c r="T35" s="119">
        <v>5</v>
      </c>
      <c r="U35" s="7">
        <v>5</v>
      </c>
      <c r="V35" s="7">
        <v>5</v>
      </c>
      <c r="W35" s="7">
        <v>5</v>
      </c>
      <c r="X35" s="34">
        <v>5</v>
      </c>
      <c r="Y35" s="21">
        <v>5</v>
      </c>
      <c r="Z35" s="26">
        <v>5</v>
      </c>
      <c r="AA35" s="26">
        <v>5</v>
      </c>
      <c r="AB35" s="26">
        <v>5</v>
      </c>
      <c r="AC35" s="37">
        <v>1</v>
      </c>
      <c r="AD35" s="37">
        <v>4</v>
      </c>
      <c r="AE35" s="37">
        <v>4</v>
      </c>
      <c r="AF35" s="126">
        <v>5</v>
      </c>
      <c r="AG35" s="126">
        <v>5</v>
      </c>
      <c r="AH35" s="37">
        <v>5</v>
      </c>
      <c r="AI35" s="37">
        <v>5</v>
      </c>
      <c r="AJ35" s="37">
        <v>5</v>
      </c>
      <c r="AK35" s="37">
        <v>5</v>
      </c>
    </row>
    <row r="36" spans="1:37" ht="23.25">
      <c r="A36" s="5">
        <v>34</v>
      </c>
      <c r="B36" s="48">
        <v>2</v>
      </c>
      <c r="C36" s="48" t="s">
        <v>59</v>
      </c>
      <c r="D36" s="48" t="s">
        <v>82</v>
      </c>
      <c r="E36" s="48" t="s">
        <v>168</v>
      </c>
      <c r="F36" s="48"/>
      <c r="G36" s="48">
        <v>55</v>
      </c>
      <c r="H36" s="48">
        <v>2</v>
      </c>
      <c r="I36" s="28">
        <v>1</v>
      </c>
      <c r="J36" s="28">
        <v>1</v>
      </c>
      <c r="K36" s="28">
        <v>1</v>
      </c>
      <c r="L36" s="28"/>
      <c r="M36" s="28"/>
      <c r="N36" s="28"/>
      <c r="O36" s="28"/>
      <c r="P36" s="28"/>
      <c r="Q36" s="43"/>
      <c r="R36" s="43">
        <v>4</v>
      </c>
      <c r="S36" s="43">
        <v>1</v>
      </c>
      <c r="T36" s="119">
        <v>4</v>
      </c>
      <c r="U36" s="7">
        <v>4</v>
      </c>
      <c r="V36" s="7">
        <v>4</v>
      </c>
      <c r="W36" s="7">
        <v>4</v>
      </c>
      <c r="X36" s="34">
        <v>4</v>
      </c>
      <c r="Y36" s="21">
        <v>4</v>
      </c>
      <c r="Z36" s="26">
        <v>4</v>
      </c>
      <c r="AA36" s="26">
        <v>3</v>
      </c>
      <c r="AB36" s="26">
        <v>2</v>
      </c>
      <c r="AC36" s="37">
        <v>2</v>
      </c>
      <c r="AD36" s="37">
        <v>3</v>
      </c>
      <c r="AE36" s="37">
        <v>3</v>
      </c>
      <c r="AF36" s="126">
        <v>4</v>
      </c>
      <c r="AG36" s="126">
        <v>4</v>
      </c>
      <c r="AH36" s="37">
        <v>4</v>
      </c>
      <c r="AI36" s="37">
        <v>3</v>
      </c>
      <c r="AJ36" s="37">
        <v>3</v>
      </c>
      <c r="AK36" s="37">
        <v>3</v>
      </c>
    </row>
    <row r="37" spans="1:37" ht="23.25">
      <c r="A37" s="5">
        <v>35</v>
      </c>
      <c r="B37" s="48">
        <v>2</v>
      </c>
      <c r="C37" s="48" t="s">
        <v>59</v>
      </c>
      <c r="D37" s="48" t="s">
        <v>72</v>
      </c>
      <c r="E37" s="48" t="s">
        <v>105</v>
      </c>
      <c r="F37" s="48"/>
      <c r="G37" s="48">
        <v>54</v>
      </c>
      <c r="H37" s="48">
        <v>2</v>
      </c>
      <c r="I37" s="28">
        <v>1</v>
      </c>
      <c r="J37" s="28"/>
      <c r="K37" s="28">
        <v>1</v>
      </c>
      <c r="L37" s="28"/>
      <c r="M37" s="28"/>
      <c r="N37" s="28"/>
      <c r="O37" s="28"/>
      <c r="P37" s="28"/>
      <c r="Q37" s="43"/>
      <c r="R37" s="43">
        <v>5</v>
      </c>
      <c r="S37" s="43">
        <v>1</v>
      </c>
      <c r="T37" s="119">
        <v>4</v>
      </c>
      <c r="U37" s="7">
        <v>4</v>
      </c>
      <c r="V37" s="7">
        <v>4</v>
      </c>
      <c r="W37" s="7">
        <v>4</v>
      </c>
      <c r="X37" s="34">
        <v>5</v>
      </c>
      <c r="Y37" s="21">
        <v>5</v>
      </c>
      <c r="Z37" s="26">
        <v>5</v>
      </c>
      <c r="AA37" s="26">
        <v>5</v>
      </c>
      <c r="AB37" s="26">
        <v>5</v>
      </c>
      <c r="AC37" s="37">
        <v>3</v>
      </c>
      <c r="AD37" s="37">
        <v>5</v>
      </c>
      <c r="AE37" s="37">
        <v>5</v>
      </c>
      <c r="AF37" s="126">
        <v>5</v>
      </c>
      <c r="AG37" s="126">
        <v>5</v>
      </c>
      <c r="AH37" s="37">
        <v>5</v>
      </c>
      <c r="AI37" s="37">
        <v>5</v>
      </c>
      <c r="AJ37" s="37">
        <v>5</v>
      </c>
      <c r="AK37" s="37">
        <v>5</v>
      </c>
    </row>
    <row r="38" spans="1:37" ht="23.25">
      <c r="A38" s="5">
        <v>36</v>
      </c>
      <c r="B38" s="48">
        <v>3</v>
      </c>
      <c r="C38" s="48" t="s">
        <v>49</v>
      </c>
      <c r="D38" s="48" t="s">
        <v>101</v>
      </c>
      <c r="E38" s="48" t="s">
        <v>150</v>
      </c>
      <c r="F38" s="48"/>
      <c r="G38" s="48">
        <v>54</v>
      </c>
      <c r="H38" s="48">
        <v>2</v>
      </c>
      <c r="I38" s="28"/>
      <c r="J38" s="28">
        <v>1</v>
      </c>
      <c r="K38" s="28"/>
      <c r="L38" s="28"/>
      <c r="M38" s="28"/>
      <c r="N38" s="28"/>
      <c r="O38" s="28"/>
      <c r="P38" s="28"/>
      <c r="Q38" s="43"/>
      <c r="R38" s="43">
        <v>5</v>
      </c>
      <c r="S38" s="43">
        <v>1</v>
      </c>
      <c r="T38" s="119">
        <v>4</v>
      </c>
      <c r="U38" s="7">
        <v>4</v>
      </c>
      <c r="V38" s="7">
        <v>4</v>
      </c>
      <c r="W38" s="7">
        <v>4</v>
      </c>
      <c r="X38" s="34">
        <v>4</v>
      </c>
      <c r="Y38" s="21">
        <v>4</v>
      </c>
      <c r="Z38" s="26">
        <v>5</v>
      </c>
      <c r="AA38" s="26">
        <v>5</v>
      </c>
      <c r="AB38" s="26">
        <v>4</v>
      </c>
      <c r="AC38" s="37">
        <v>3</v>
      </c>
      <c r="AD38" s="37">
        <v>4</v>
      </c>
      <c r="AE38" s="37">
        <v>5</v>
      </c>
      <c r="AF38" s="126">
        <v>5</v>
      </c>
      <c r="AG38" s="126">
        <v>5</v>
      </c>
      <c r="AH38" s="37">
        <v>5</v>
      </c>
      <c r="AI38" s="37">
        <v>5</v>
      </c>
      <c r="AJ38" s="37">
        <v>5</v>
      </c>
      <c r="AK38" s="37">
        <v>5</v>
      </c>
    </row>
    <row r="39" spans="1:37" ht="23.25">
      <c r="A39" s="5">
        <v>37</v>
      </c>
      <c r="B39" s="48">
        <v>5</v>
      </c>
      <c r="C39" s="48"/>
      <c r="D39" s="48"/>
      <c r="E39" s="48"/>
      <c r="F39" s="48" t="s">
        <v>79</v>
      </c>
      <c r="G39" s="48"/>
      <c r="H39" s="48">
        <v>2</v>
      </c>
      <c r="I39" s="28"/>
      <c r="J39" s="28"/>
      <c r="K39" s="28">
        <v>1</v>
      </c>
      <c r="L39" s="28"/>
      <c r="M39" s="28"/>
      <c r="N39" s="28"/>
      <c r="O39" s="28"/>
      <c r="P39" s="28"/>
      <c r="Q39" s="43"/>
      <c r="R39" s="43"/>
      <c r="S39" s="43">
        <v>1</v>
      </c>
      <c r="T39" s="119">
        <v>4</v>
      </c>
      <c r="U39" s="7">
        <v>4</v>
      </c>
      <c r="V39" s="7">
        <v>5</v>
      </c>
      <c r="W39" s="7">
        <v>4</v>
      </c>
      <c r="X39" s="34">
        <v>4</v>
      </c>
      <c r="Y39" s="21">
        <v>4</v>
      </c>
      <c r="Z39" s="26">
        <v>4</v>
      </c>
      <c r="AA39" s="26">
        <v>4</v>
      </c>
      <c r="AB39" s="26">
        <v>4</v>
      </c>
      <c r="AC39" s="37">
        <v>3</v>
      </c>
      <c r="AD39" s="37">
        <v>4</v>
      </c>
      <c r="AE39" s="37">
        <v>5</v>
      </c>
      <c r="AF39" s="126">
        <v>4</v>
      </c>
      <c r="AG39" s="126">
        <v>4</v>
      </c>
      <c r="AH39" s="37">
        <v>4</v>
      </c>
      <c r="AI39" s="37">
        <v>4</v>
      </c>
      <c r="AJ39" s="37">
        <v>4</v>
      </c>
      <c r="AK39" s="37">
        <v>4</v>
      </c>
    </row>
    <row r="40" spans="1:37" ht="23.25">
      <c r="A40" s="5">
        <v>38</v>
      </c>
      <c r="B40" s="48">
        <v>5</v>
      </c>
      <c r="C40" s="48"/>
      <c r="D40" s="48"/>
      <c r="E40" s="48"/>
      <c r="F40" s="48" t="s">
        <v>79</v>
      </c>
      <c r="G40" s="48"/>
      <c r="H40" s="48">
        <v>2</v>
      </c>
      <c r="I40" s="28"/>
      <c r="J40" s="28"/>
      <c r="K40" s="28">
        <v>1</v>
      </c>
      <c r="L40" s="28"/>
      <c r="M40" s="28"/>
      <c r="N40" s="28"/>
      <c r="O40" s="28"/>
      <c r="P40" s="28"/>
      <c r="Q40" s="43"/>
      <c r="R40" s="43">
        <v>4</v>
      </c>
      <c r="S40" s="43">
        <v>1</v>
      </c>
      <c r="T40" s="119">
        <v>3</v>
      </c>
      <c r="U40" s="7">
        <v>3</v>
      </c>
      <c r="V40" s="7">
        <v>3</v>
      </c>
      <c r="W40" s="7">
        <v>3</v>
      </c>
      <c r="X40" s="34">
        <v>4</v>
      </c>
      <c r="Y40" s="21">
        <v>4</v>
      </c>
      <c r="Z40" s="26">
        <v>4</v>
      </c>
      <c r="AA40" s="26">
        <v>4</v>
      </c>
      <c r="AB40" s="26">
        <v>3</v>
      </c>
      <c r="AC40" s="37">
        <v>4</v>
      </c>
      <c r="AD40" s="37">
        <v>4</v>
      </c>
      <c r="AE40" s="37">
        <v>4</v>
      </c>
      <c r="AF40" s="126">
        <v>5</v>
      </c>
      <c r="AG40" s="126">
        <v>4</v>
      </c>
      <c r="AH40" s="37">
        <v>4</v>
      </c>
      <c r="AI40" s="37">
        <v>4</v>
      </c>
      <c r="AJ40" s="37">
        <v>4</v>
      </c>
      <c r="AK40" s="37">
        <v>4</v>
      </c>
    </row>
    <row r="41" spans="1:37" ht="23.25">
      <c r="A41" s="5">
        <v>39</v>
      </c>
      <c r="B41" s="48">
        <v>1</v>
      </c>
      <c r="C41" s="48"/>
      <c r="D41" s="48" t="s">
        <v>98</v>
      </c>
      <c r="E41" s="48"/>
      <c r="F41" s="48"/>
      <c r="G41" s="48"/>
      <c r="H41" s="48">
        <v>2</v>
      </c>
      <c r="I41" s="28"/>
      <c r="J41" s="28"/>
      <c r="K41" s="28"/>
      <c r="L41" s="28">
        <v>1</v>
      </c>
      <c r="M41" s="28"/>
      <c r="N41" s="28"/>
      <c r="O41" s="28"/>
      <c r="P41" s="28"/>
      <c r="Q41" s="43"/>
      <c r="R41" s="43">
        <v>5</v>
      </c>
      <c r="S41" s="43">
        <v>1</v>
      </c>
      <c r="T41" s="119">
        <v>4</v>
      </c>
      <c r="U41" s="7">
        <v>4</v>
      </c>
      <c r="V41" s="7">
        <v>4</v>
      </c>
      <c r="W41" s="7">
        <v>4</v>
      </c>
      <c r="X41" s="34">
        <v>4</v>
      </c>
      <c r="Y41" s="21">
        <v>4</v>
      </c>
      <c r="Z41" s="26">
        <v>5</v>
      </c>
      <c r="AA41" s="26">
        <v>5</v>
      </c>
      <c r="AB41" s="26">
        <v>4</v>
      </c>
      <c r="AC41" s="37">
        <v>3</v>
      </c>
      <c r="AD41" s="37">
        <v>3</v>
      </c>
      <c r="AE41" s="37">
        <v>3</v>
      </c>
      <c r="AF41" s="126">
        <v>4</v>
      </c>
      <c r="AG41" s="126">
        <v>4</v>
      </c>
      <c r="AH41" s="37">
        <v>4</v>
      </c>
      <c r="AI41" s="37">
        <v>4</v>
      </c>
      <c r="AJ41" s="37">
        <v>4</v>
      </c>
      <c r="AK41" s="37">
        <v>4</v>
      </c>
    </row>
    <row r="42" spans="1:37" ht="23.25">
      <c r="A42" s="5">
        <v>40</v>
      </c>
      <c r="B42" s="48">
        <v>2</v>
      </c>
      <c r="C42" s="48" t="s">
        <v>59</v>
      </c>
      <c r="D42" s="48" t="s">
        <v>98</v>
      </c>
      <c r="E42" s="48" t="s">
        <v>166</v>
      </c>
      <c r="F42" s="48"/>
      <c r="G42" s="48">
        <v>54</v>
      </c>
      <c r="H42" s="48">
        <v>1</v>
      </c>
      <c r="I42" s="28"/>
      <c r="J42" s="28"/>
      <c r="K42" s="28">
        <v>1</v>
      </c>
      <c r="L42" s="28"/>
      <c r="M42" s="28"/>
      <c r="N42" s="28"/>
      <c r="O42" s="28"/>
      <c r="P42" s="28"/>
      <c r="Q42" s="43">
        <v>1</v>
      </c>
      <c r="R42" s="43">
        <v>4</v>
      </c>
      <c r="S42" s="43">
        <v>1</v>
      </c>
      <c r="T42" s="119">
        <v>5</v>
      </c>
      <c r="U42" s="7">
        <v>5</v>
      </c>
      <c r="V42" s="7">
        <v>5</v>
      </c>
      <c r="W42" s="7">
        <v>5</v>
      </c>
      <c r="X42" s="34">
        <v>5</v>
      </c>
      <c r="Y42" s="21">
        <v>5</v>
      </c>
      <c r="Z42" s="26">
        <v>5</v>
      </c>
      <c r="AA42" s="26">
        <v>3</v>
      </c>
      <c r="AB42" s="26">
        <v>2</v>
      </c>
      <c r="AC42" s="37">
        <v>3</v>
      </c>
      <c r="AD42" s="37">
        <v>4</v>
      </c>
      <c r="AE42" s="37">
        <v>4</v>
      </c>
      <c r="AF42" s="126">
        <v>5</v>
      </c>
      <c r="AG42" s="126">
        <v>3</v>
      </c>
      <c r="AH42" s="37">
        <v>3</v>
      </c>
      <c r="AI42" s="37">
        <v>3</v>
      </c>
      <c r="AJ42" s="37">
        <v>3</v>
      </c>
      <c r="AK42" s="37">
        <v>3</v>
      </c>
    </row>
    <row r="43" spans="1:37" ht="23.25">
      <c r="A43" s="5">
        <v>41</v>
      </c>
      <c r="B43" s="48">
        <v>2</v>
      </c>
      <c r="C43" s="48" t="s">
        <v>59</v>
      </c>
      <c r="D43" s="48" t="s">
        <v>127</v>
      </c>
      <c r="E43" s="48" t="s">
        <v>172</v>
      </c>
      <c r="F43" s="48"/>
      <c r="G43" s="48">
        <v>52</v>
      </c>
      <c r="H43" s="48">
        <v>2</v>
      </c>
      <c r="I43" s="28"/>
      <c r="J43" s="28"/>
      <c r="K43" s="28"/>
      <c r="L43" s="28"/>
      <c r="M43" s="28"/>
      <c r="N43" s="28"/>
      <c r="O43" s="28"/>
      <c r="P43" s="28"/>
      <c r="Q43" s="43">
        <v>1</v>
      </c>
      <c r="R43" s="43">
        <v>5</v>
      </c>
      <c r="S43" s="43">
        <v>1</v>
      </c>
      <c r="T43" s="119">
        <v>5</v>
      </c>
      <c r="U43" s="7">
        <v>2</v>
      </c>
      <c r="V43" s="7">
        <v>5</v>
      </c>
      <c r="W43" s="7">
        <v>5</v>
      </c>
      <c r="X43" s="34">
        <v>5</v>
      </c>
      <c r="Y43" s="21">
        <v>5</v>
      </c>
      <c r="Z43" s="26">
        <v>5</v>
      </c>
      <c r="AA43" s="26">
        <v>5</v>
      </c>
      <c r="AB43" s="26">
        <v>5</v>
      </c>
      <c r="AC43" s="37">
        <v>2</v>
      </c>
      <c r="AD43" s="37">
        <v>5</v>
      </c>
      <c r="AE43" s="37">
        <v>5</v>
      </c>
      <c r="AF43" s="126">
        <v>5</v>
      </c>
      <c r="AG43" s="126">
        <v>5</v>
      </c>
      <c r="AH43" s="37">
        <v>5</v>
      </c>
      <c r="AI43" s="37">
        <v>5</v>
      </c>
      <c r="AJ43" s="37">
        <v>5</v>
      </c>
      <c r="AK43" s="37">
        <v>5</v>
      </c>
    </row>
    <row r="44" spans="1:37" ht="23.25">
      <c r="A44" s="5">
        <v>42</v>
      </c>
      <c r="B44" s="48">
        <v>1</v>
      </c>
      <c r="C44" s="48"/>
      <c r="D44" s="48" t="s">
        <v>155</v>
      </c>
      <c r="E44" s="48"/>
      <c r="F44" s="48"/>
      <c r="G44" s="48"/>
      <c r="H44" s="48">
        <v>2</v>
      </c>
      <c r="I44" s="28">
        <v>1</v>
      </c>
      <c r="J44" s="28">
        <v>1</v>
      </c>
      <c r="K44" s="28"/>
      <c r="L44" s="28"/>
      <c r="M44" s="28"/>
      <c r="N44" s="28">
        <v>1</v>
      </c>
      <c r="O44" s="28"/>
      <c r="P44" s="28"/>
      <c r="Q44" s="43"/>
      <c r="R44" s="43">
        <v>5</v>
      </c>
      <c r="S44" s="43">
        <v>1</v>
      </c>
      <c r="T44" s="119">
        <v>4</v>
      </c>
      <c r="U44" s="7">
        <v>4</v>
      </c>
      <c r="V44" s="7">
        <v>4</v>
      </c>
      <c r="W44" s="7">
        <v>5</v>
      </c>
      <c r="X44" s="34">
        <v>4</v>
      </c>
      <c r="Y44" s="21">
        <v>3</v>
      </c>
      <c r="Z44" s="26">
        <v>4</v>
      </c>
      <c r="AA44" s="26">
        <v>4</v>
      </c>
      <c r="AB44" s="26">
        <v>3</v>
      </c>
      <c r="AC44" s="37">
        <v>3</v>
      </c>
      <c r="AD44" s="37">
        <v>4</v>
      </c>
      <c r="AE44" s="37">
        <v>4</v>
      </c>
      <c r="AF44" s="126">
        <v>5</v>
      </c>
      <c r="AG44" s="126">
        <v>5</v>
      </c>
      <c r="AH44" s="37">
        <v>5</v>
      </c>
      <c r="AI44" s="37">
        <v>5</v>
      </c>
      <c r="AJ44" s="37">
        <v>5</v>
      </c>
      <c r="AK44" s="37">
        <v>5</v>
      </c>
    </row>
    <row r="45" spans="1:37" ht="23.25">
      <c r="A45" s="5">
        <v>43</v>
      </c>
      <c r="B45" s="48">
        <v>1</v>
      </c>
      <c r="C45" s="48"/>
      <c r="D45" s="48" t="s">
        <v>155</v>
      </c>
      <c r="E45" s="48"/>
      <c r="F45" s="48"/>
      <c r="G45" s="48"/>
      <c r="H45" s="48">
        <v>1</v>
      </c>
      <c r="I45" s="28"/>
      <c r="J45" s="28">
        <v>1</v>
      </c>
      <c r="K45" s="28"/>
      <c r="L45" s="28">
        <v>1</v>
      </c>
      <c r="M45" s="28"/>
      <c r="N45" s="28"/>
      <c r="O45" s="28"/>
      <c r="P45" s="28"/>
      <c r="Q45" s="43"/>
      <c r="R45" s="43">
        <v>5</v>
      </c>
      <c r="S45" s="43">
        <v>1</v>
      </c>
      <c r="T45" s="119">
        <v>4</v>
      </c>
      <c r="U45" s="7">
        <v>4</v>
      </c>
      <c r="V45" s="7">
        <v>4</v>
      </c>
      <c r="W45" s="7">
        <v>4</v>
      </c>
      <c r="X45" s="34">
        <v>3</v>
      </c>
      <c r="Y45" s="21">
        <v>3</v>
      </c>
      <c r="Z45" s="26">
        <v>4</v>
      </c>
      <c r="AA45" s="26">
        <v>2</v>
      </c>
      <c r="AB45" s="26">
        <v>3</v>
      </c>
      <c r="AC45" s="37">
        <v>3</v>
      </c>
      <c r="AD45" s="37">
        <v>4</v>
      </c>
      <c r="AE45" s="37">
        <v>4</v>
      </c>
      <c r="AF45" s="126">
        <v>5</v>
      </c>
      <c r="AG45" s="126">
        <v>4</v>
      </c>
      <c r="AH45" s="37">
        <v>4</v>
      </c>
      <c r="AI45" s="37">
        <v>4</v>
      </c>
      <c r="AJ45" s="37">
        <v>4</v>
      </c>
      <c r="AK45" s="37">
        <v>4</v>
      </c>
    </row>
    <row r="46" spans="1:37" ht="23.25">
      <c r="A46" s="5">
        <v>44</v>
      </c>
      <c r="B46" s="48">
        <v>2</v>
      </c>
      <c r="C46" s="48" t="s">
        <v>59</v>
      </c>
      <c r="D46" s="48" t="s">
        <v>98</v>
      </c>
      <c r="E46" s="48" t="s">
        <v>179</v>
      </c>
      <c r="F46" s="48"/>
      <c r="G46" s="48">
        <v>55</v>
      </c>
      <c r="H46" s="48">
        <v>2</v>
      </c>
      <c r="I46" s="28"/>
      <c r="J46" s="28"/>
      <c r="K46" s="28">
        <v>1</v>
      </c>
      <c r="L46" s="28"/>
      <c r="M46" s="28"/>
      <c r="N46" s="28"/>
      <c r="O46" s="28"/>
      <c r="P46" s="28"/>
      <c r="Q46" s="43"/>
      <c r="R46" s="43"/>
      <c r="S46" s="43">
        <v>1</v>
      </c>
      <c r="T46" s="119">
        <v>5</v>
      </c>
      <c r="U46" s="7">
        <v>3</v>
      </c>
      <c r="V46" s="7">
        <v>4</v>
      </c>
      <c r="W46" s="7">
        <v>5</v>
      </c>
      <c r="X46" s="34">
        <v>5</v>
      </c>
      <c r="Y46" s="21">
        <v>5</v>
      </c>
      <c r="Z46" s="26">
        <v>5</v>
      </c>
      <c r="AA46" s="26">
        <v>2</v>
      </c>
      <c r="AB46" s="26">
        <v>3</v>
      </c>
      <c r="AC46" s="37">
        <v>2</v>
      </c>
      <c r="AD46" s="37">
        <v>3</v>
      </c>
      <c r="AE46" s="37">
        <v>4</v>
      </c>
      <c r="AF46" s="126">
        <v>4</v>
      </c>
      <c r="AG46" s="126">
        <v>3</v>
      </c>
      <c r="AH46" s="37">
        <v>4</v>
      </c>
      <c r="AI46" s="37">
        <v>4</v>
      </c>
      <c r="AJ46" s="37">
        <v>3</v>
      </c>
      <c r="AK46" s="37">
        <v>4</v>
      </c>
    </row>
    <row r="47" spans="1:37" ht="23.25">
      <c r="A47" s="5">
        <v>45</v>
      </c>
      <c r="B47" s="48">
        <v>1</v>
      </c>
      <c r="C47" s="48"/>
      <c r="D47" s="48" t="s">
        <v>98</v>
      </c>
      <c r="E47" s="48"/>
      <c r="F47" s="48"/>
      <c r="G47" s="48"/>
      <c r="H47" s="48">
        <v>1</v>
      </c>
      <c r="I47" s="28" t="s">
        <v>108</v>
      </c>
      <c r="J47" s="28" t="s">
        <v>106</v>
      </c>
      <c r="K47" s="28"/>
      <c r="L47" s="28"/>
      <c r="M47" s="28"/>
      <c r="N47" s="28" t="s">
        <v>107</v>
      </c>
      <c r="O47" s="28"/>
      <c r="P47" s="28"/>
      <c r="Q47" s="43"/>
      <c r="R47" s="43">
        <v>5</v>
      </c>
      <c r="S47" s="43">
        <v>1</v>
      </c>
      <c r="T47" s="119">
        <v>5</v>
      </c>
      <c r="U47" s="7">
        <v>5</v>
      </c>
      <c r="V47" s="7">
        <v>5</v>
      </c>
      <c r="W47" s="7">
        <v>5</v>
      </c>
      <c r="X47" s="34">
        <v>5</v>
      </c>
      <c r="Y47" s="21">
        <v>5</v>
      </c>
      <c r="Z47" s="26">
        <v>5</v>
      </c>
      <c r="AA47" s="26">
        <v>5</v>
      </c>
      <c r="AB47" s="26">
        <v>3</v>
      </c>
      <c r="AC47" s="37">
        <v>3</v>
      </c>
      <c r="AD47" s="37">
        <v>5</v>
      </c>
      <c r="AE47" s="37">
        <v>5</v>
      </c>
      <c r="AF47" s="126">
        <v>5</v>
      </c>
      <c r="AG47" s="126">
        <v>5</v>
      </c>
      <c r="AH47" s="37">
        <v>5</v>
      </c>
      <c r="AI47" s="37">
        <v>5</v>
      </c>
      <c r="AJ47" s="37">
        <v>5</v>
      </c>
      <c r="AK47" s="37">
        <v>5</v>
      </c>
    </row>
    <row r="48" spans="1:37" ht="23.25">
      <c r="A48" s="5">
        <v>46</v>
      </c>
      <c r="B48" s="48">
        <v>2</v>
      </c>
      <c r="C48" s="48" t="s">
        <v>59</v>
      </c>
      <c r="D48" s="48" t="s">
        <v>181</v>
      </c>
      <c r="E48" s="48" t="s">
        <v>182</v>
      </c>
      <c r="F48" s="48"/>
      <c r="G48" s="48">
        <v>55</v>
      </c>
      <c r="H48" s="48">
        <v>2</v>
      </c>
      <c r="I48" s="28" t="s">
        <v>106</v>
      </c>
      <c r="J48" s="28"/>
      <c r="K48" s="28" t="s">
        <v>107</v>
      </c>
      <c r="L48" s="28"/>
      <c r="M48" s="28"/>
      <c r="N48" s="28"/>
      <c r="O48" s="28"/>
      <c r="P48" s="28"/>
      <c r="Q48" s="43"/>
      <c r="R48" s="43">
        <v>5</v>
      </c>
      <c r="S48" s="43">
        <v>1</v>
      </c>
      <c r="T48" s="119">
        <v>4</v>
      </c>
      <c r="U48" s="7">
        <v>4</v>
      </c>
      <c r="V48" s="7">
        <v>4</v>
      </c>
      <c r="W48" s="7">
        <v>4</v>
      </c>
      <c r="X48" s="34">
        <v>4</v>
      </c>
      <c r="Y48" s="21">
        <v>4</v>
      </c>
      <c r="Z48" s="26">
        <v>4</v>
      </c>
      <c r="AA48" s="26">
        <v>4</v>
      </c>
      <c r="AB48" s="26">
        <v>3</v>
      </c>
      <c r="AC48" s="37">
        <v>1</v>
      </c>
      <c r="AD48" s="37">
        <v>3</v>
      </c>
      <c r="AE48" s="37">
        <v>4</v>
      </c>
      <c r="AF48" s="126">
        <v>5</v>
      </c>
      <c r="AG48" s="126">
        <v>5</v>
      </c>
      <c r="AH48" s="37">
        <v>5</v>
      </c>
      <c r="AI48" s="37">
        <v>5</v>
      </c>
      <c r="AJ48" s="37">
        <v>4</v>
      </c>
      <c r="AK48" s="37">
        <v>5</v>
      </c>
    </row>
    <row r="49" spans="1:37" ht="23.25">
      <c r="A49" s="5">
        <v>47</v>
      </c>
      <c r="B49" s="48">
        <v>1</v>
      </c>
      <c r="C49" s="48"/>
      <c r="D49" s="48" t="s">
        <v>181</v>
      </c>
      <c r="E49" s="48"/>
      <c r="F49" s="48"/>
      <c r="G49" s="48"/>
      <c r="H49" s="48">
        <v>1</v>
      </c>
      <c r="I49" s="28"/>
      <c r="J49" s="28">
        <v>1</v>
      </c>
      <c r="K49" s="28"/>
      <c r="L49" s="28"/>
      <c r="M49" s="28"/>
      <c r="N49" s="28"/>
      <c r="O49" s="28"/>
      <c r="P49" s="28"/>
      <c r="Q49" s="43"/>
      <c r="R49" s="43">
        <v>5</v>
      </c>
      <c r="S49" s="43">
        <v>1</v>
      </c>
      <c r="T49" s="119">
        <v>5</v>
      </c>
      <c r="U49" s="7">
        <v>5</v>
      </c>
      <c r="V49" s="7">
        <v>4</v>
      </c>
      <c r="W49" s="7">
        <v>5</v>
      </c>
      <c r="X49" s="34">
        <v>5</v>
      </c>
      <c r="Y49" s="21">
        <v>5</v>
      </c>
      <c r="Z49" s="26">
        <v>5</v>
      </c>
      <c r="AA49" s="26">
        <v>4</v>
      </c>
      <c r="AB49" s="26">
        <v>3</v>
      </c>
      <c r="AC49" s="37">
        <v>4</v>
      </c>
      <c r="AD49" s="37">
        <v>5</v>
      </c>
      <c r="AE49" s="37">
        <v>5</v>
      </c>
      <c r="AF49" s="126">
        <v>5</v>
      </c>
      <c r="AG49" s="126">
        <v>4</v>
      </c>
      <c r="AH49" s="37">
        <v>4</v>
      </c>
      <c r="AI49" s="37">
        <v>4</v>
      </c>
      <c r="AJ49" s="37">
        <v>4</v>
      </c>
      <c r="AK49" s="37">
        <v>4</v>
      </c>
    </row>
    <row r="50" spans="1:37" ht="23.25">
      <c r="A50" s="5">
        <v>48</v>
      </c>
      <c r="B50" s="48">
        <v>1</v>
      </c>
      <c r="C50" s="48"/>
      <c r="D50" s="48"/>
      <c r="E50" s="48"/>
      <c r="F50" s="48"/>
      <c r="G50" s="48"/>
      <c r="H50" s="48">
        <v>1</v>
      </c>
      <c r="I50" s="28"/>
      <c r="J50" s="28"/>
      <c r="K50" s="28"/>
      <c r="L50" s="28"/>
      <c r="M50" s="28"/>
      <c r="N50" s="28">
        <v>1</v>
      </c>
      <c r="O50" s="28"/>
      <c r="P50" s="28"/>
      <c r="Q50" s="43"/>
      <c r="R50" s="43">
        <v>5</v>
      </c>
      <c r="S50" s="43">
        <v>1</v>
      </c>
      <c r="T50" s="119">
        <v>3</v>
      </c>
      <c r="U50" s="7">
        <v>3</v>
      </c>
      <c r="V50" s="7">
        <v>3</v>
      </c>
      <c r="W50" s="7">
        <v>3</v>
      </c>
      <c r="X50" s="34">
        <v>3</v>
      </c>
      <c r="Y50" s="21">
        <v>2</v>
      </c>
      <c r="Z50" s="26">
        <v>4</v>
      </c>
      <c r="AA50" s="26">
        <v>4</v>
      </c>
      <c r="AB50" s="26">
        <v>2</v>
      </c>
      <c r="AC50" s="37">
        <v>4</v>
      </c>
      <c r="AD50" s="37">
        <v>4</v>
      </c>
      <c r="AE50" s="37">
        <v>3</v>
      </c>
      <c r="AF50" s="126">
        <v>5</v>
      </c>
      <c r="AG50" s="126">
        <v>4</v>
      </c>
      <c r="AH50" s="37">
        <v>4</v>
      </c>
      <c r="AI50" s="37">
        <v>4</v>
      </c>
      <c r="AJ50" s="37">
        <v>4</v>
      </c>
      <c r="AK50" s="37">
        <v>4</v>
      </c>
    </row>
    <row r="51" spans="1:37" ht="23.25">
      <c r="A51" s="5">
        <v>49</v>
      </c>
      <c r="B51" s="48">
        <v>2</v>
      </c>
      <c r="C51" s="48"/>
      <c r="D51" s="48" t="s">
        <v>84</v>
      </c>
      <c r="E51" s="48" t="s">
        <v>184</v>
      </c>
      <c r="F51" s="48"/>
      <c r="G51" s="48">
        <v>55</v>
      </c>
      <c r="H51" s="48">
        <v>2</v>
      </c>
      <c r="I51" s="28"/>
      <c r="J51" s="28">
        <v>1</v>
      </c>
      <c r="K51" s="28">
        <v>1</v>
      </c>
      <c r="L51" s="28"/>
      <c r="M51" s="28"/>
      <c r="N51" s="28"/>
      <c r="O51" s="28"/>
      <c r="P51" s="28"/>
      <c r="Q51" s="43"/>
      <c r="R51" s="43">
        <v>4</v>
      </c>
      <c r="S51" s="43">
        <v>1</v>
      </c>
      <c r="T51" s="119">
        <v>5</v>
      </c>
      <c r="U51" s="7">
        <v>5</v>
      </c>
      <c r="V51" s="7">
        <v>5</v>
      </c>
      <c r="W51" s="7">
        <v>5</v>
      </c>
      <c r="X51" s="34">
        <v>5</v>
      </c>
      <c r="Y51" s="21">
        <v>5</v>
      </c>
      <c r="Z51" s="26">
        <v>5</v>
      </c>
      <c r="AA51" s="26">
        <v>5</v>
      </c>
      <c r="AB51" s="26">
        <v>5</v>
      </c>
      <c r="AC51" s="37">
        <v>2</v>
      </c>
      <c r="AD51" s="37">
        <v>5</v>
      </c>
      <c r="AE51" s="37">
        <v>5</v>
      </c>
      <c r="AF51" s="126">
        <v>5</v>
      </c>
      <c r="AG51" s="126">
        <v>5</v>
      </c>
      <c r="AH51" s="37">
        <v>5</v>
      </c>
      <c r="AI51" s="37">
        <v>5</v>
      </c>
      <c r="AJ51" s="37">
        <v>5</v>
      </c>
      <c r="AK51" s="37">
        <v>5</v>
      </c>
    </row>
    <row r="52" spans="1:37" ht="23.25">
      <c r="A52" s="5">
        <v>50</v>
      </c>
      <c r="B52" s="48">
        <v>2</v>
      </c>
      <c r="C52" s="48" t="s">
        <v>59</v>
      </c>
      <c r="D52" s="48" t="s">
        <v>84</v>
      </c>
      <c r="E52" s="48" t="s">
        <v>184</v>
      </c>
      <c r="F52" s="48"/>
      <c r="G52" s="48">
        <v>55</v>
      </c>
      <c r="H52" s="48">
        <v>2</v>
      </c>
      <c r="I52" s="28"/>
      <c r="J52" s="28"/>
      <c r="K52" s="28">
        <v>1</v>
      </c>
      <c r="L52" s="28"/>
      <c r="M52" s="28"/>
      <c r="N52" s="28"/>
      <c r="O52" s="28"/>
      <c r="P52" s="28"/>
      <c r="Q52" s="43"/>
      <c r="R52" s="43">
        <v>5</v>
      </c>
      <c r="S52" s="43">
        <v>1</v>
      </c>
      <c r="T52" s="119">
        <v>5</v>
      </c>
      <c r="U52" s="7">
        <v>5</v>
      </c>
      <c r="V52" s="7">
        <v>5</v>
      </c>
      <c r="W52" s="7">
        <v>5</v>
      </c>
      <c r="X52" s="34">
        <v>4</v>
      </c>
      <c r="Y52" s="21">
        <v>4</v>
      </c>
      <c r="Z52" s="26">
        <v>5</v>
      </c>
      <c r="AA52" s="26">
        <v>5</v>
      </c>
      <c r="AB52" s="26">
        <v>1</v>
      </c>
      <c r="AC52" s="37">
        <v>2</v>
      </c>
      <c r="AD52" s="37">
        <v>4</v>
      </c>
      <c r="AE52" s="37">
        <v>3</v>
      </c>
      <c r="AF52" s="126">
        <v>5</v>
      </c>
      <c r="AG52" s="126">
        <v>5</v>
      </c>
      <c r="AH52" s="37">
        <v>5</v>
      </c>
      <c r="AI52" s="37">
        <v>5</v>
      </c>
      <c r="AJ52" s="37">
        <v>5</v>
      </c>
      <c r="AK52" s="37">
        <v>5</v>
      </c>
    </row>
    <row r="53" spans="1:37" ht="23.25">
      <c r="A53" s="5">
        <v>51</v>
      </c>
      <c r="B53" s="48">
        <v>1</v>
      </c>
      <c r="C53" s="48"/>
      <c r="D53" s="48" t="s">
        <v>130</v>
      </c>
      <c r="E53" s="48"/>
      <c r="F53" s="48"/>
      <c r="G53" s="48"/>
      <c r="H53" s="48">
        <v>1</v>
      </c>
      <c r="I53" s="28"/>
      <c r="J53" s="28"/>
      <c r="K53" s="28"/>
      <c r="L53" s="28"/>
      <c r="M53" s="28"/>
      <c r="N53" s="28"/>
      <c r="O53" s="28"/>
      <c r="P53" s="28"/>
      <c r="Q53" s="43">
        <v>1</v>
      </c>
      <c r="R53" s="43">
        <v>4</v>
      </c>
      <c r="S53" s="43">
        <v>1</v>
      </c>
      <c r="T53" s="119">
        <v>4</v>
      </c>
      <c r="U53" s="7">
        <v>4</v>
      </c>
      <c r="V53" s="7">
        <v>4</v>
      </c>
      <c r="W53" s="7">
        <v>4</v>
      </c>
      <c r="X53" s="34">
        <v>4</v>
      </c>
      <c r="Y53" s="21">
        <v>4</v>
      </c>
      <c r="Z53" s="26">
        <v>4</v>
      </c>
      <c r="AA53" s="26">
        <v>4</v>
      </c>
      <c r="AB53" s="26">
        <v>4</v>
      </c>
      <c r="AC53" s="37">
        <v>4</v>
      </c>
      <c r="AD53" s="37">
        <v>4</v>
      </c>
      <c r="AE53" s="37">
        <v>4</v>
      </c>
      <c r="AF53" s="126">
        <v>4</v>
      </c>
      <c r="AG53" s="126">
        <v>4</v>
      </c>
      <c r="AH53" s="37">
        <v>4</v>
      </c>
      <c r="AI53" s="37">
        <v>4</v>
      </c>
      <c r="AJ53" s="37">
        <v>4</v>
      </c>
      <c r="AK53" s="37">
        <v>4</v>
      </c>
    </row>
    <row r="54" spans="1:37" ht="23.25">
      <c r="A54" s="5">
        <v>52</v>
      </c>
      <c r="B54" s="48">
        <v>1</v>
      </c>
      <c r="C54" s="48"/>
      <c r="D54" s="48" t="s">
        <v>155</v>
      </c>
      <c r="E54" s="48"/>
      <c r="F54" s="48"/>
      <c r="G54" s="48"/>
      <c r="H54" s="48">
        <v>1</v>
      </c>
      <c r="I54" s="28"/>
      <c r="J54" s="28">
        <v>1</v>
      </c>
      <c r="K54" s="28"/>
      <c r="L54" s="28"/>
      <c r="M54" s="28"/>
      <c r="N54" s="28"/>
      <c r="O54" s="28"/>
      <c r="P54" s="28"/>
      <c r="Q54" s="43"/>
      <c r="R54" s="43">
        <v>5</v>
      </c>
      <c r="S54" s="43">
        <v>1</v>
      </c>
      <c r="T54" s="119">
        <v>5</v>
      </c>
      <c r="U54" s="7">
        <v>5</v>
      </c>
      <c r="V54" s="7">
        <v>5</v>
      </c>
      <c r="W54" s="7">
        <v>5</v>
      </c>
      <c r="X54" s="34">
        <v>5</v>
      </c>
      <c r="Y54" s="21">
        <v>5</v>
      </c>
      <c r="Z54" s="26">
        <v>5</v>
      </c>
      <c r="AA54" s="26">
        <v>4</v>
      </c>
      <c r="AB54" s="26">
        <v>3</v>
      </c>
      <c r="AC54" s="37">
        <v>3</v>
      </c>
      <c r="AD54" s="37">
        <v>5</v>
      </c>
      <c r="AE54" s="37">
        <v>5</v>
      </c>
      <c r="AF54" s="126">
        <v>5</v>
      </c>
      <c r="AG54" s="126">
        <v>4</v>
      </c>
      <c r="AH54" s="37">
        <v>4</v>
      </c>
      <c r="AI54" s="37">
        <v>4</v>
      </c>
      <c r="AJ54" s="37">
        <v>4</v>
      </c>
      <c r="AK54" s="37">
        <v>4</v>
      </c>
    </row>
    <row r="55" spans="1:37" ht="23.25">
      <c r="A55" s="5">
        <v>53</v>
      </c>
      <c r="B55" s="48">
        <v>1</v>
      </c>
      <c r="C55" s="48"/>
      <c r="D55" s="48" t="s">
        <v>130</v>
      </c>
      <c r="E55" s="48"/>
      <c r="F55" s="48"/>
      <c r="G55" s="48"/>
      <c r="H55" s="48">
        <v>1</v>
      </c>
      <c r="I55" s="28"/>
      <c r="J55" s="28"/>
      <c r="K55" s="28"/>
      <c r="L55" s="28"/>
      <c r="M55" s="28"/>
      <c r="N55" s="28"/>
      <c r="O55" s="28"/>
      <c r="P55" s="28"/>
      <c r="Q55" s="43">
        <v>1</v>
      </c>
      <c r="R55" s="43">
        <v>4</v>
      </c>
      <c r="S55" s="43">
        <v>1</v>
      </c>
      <c r="T55" s="119">
        <v>4</v>
      </c>
      <c r="U55" s="7">
        <v>4</v>
      </c>
      <c r="V55" s="7">
        <v>4</v>
      </c>
      <c r="W55" s="7">
        <v>4</v>
      </c>
      <c r="X55" s="34">
        <v>4</v>
      </c>
      <c r="Y55" s="21">
        <v>4</v>
      </c>
      <c r="Z55" s="26">
        <v>4</v>
      </c>
      <c r="AA55" s="26">
        <v>4</v>
      </c>
      <c r="AB55" s="26">
        <v>1</v>
      </c>
      <c r="AC55" s="37">
        <v>3</v>
      </c>
      <c r="AD55" s="37">
        <v>4</v>
      </c>
      <c r="AE55" s="37">
        <v>4</v>
      </c>
      <c r="AF55" s="126">
        <v>4</v>
      </c>
      <c r="AG55" s="126">
        <v>3</v>
      </c>
      <c r="AH55" s="37">
        <v>4</v>
      </c>
      <c r="AI55" s="37">
        <v>4</v>
      </c>
      <c r="AJ55" s="37">
        <v>3</v>
      </c>
      <c r="AK55" s="37">
        <v>3</v>
      </c>
    </row>
    <row r="56" spans="1:37" ht="23.25">
      <c r="A56" s="5">
        <v>54</v>
      </c>
      <c r="B56" s="48">
        <v>2</v>
      </c>
      <c r="C56" s="48"/>
      <c r="D56" s="48" t="s">
        <v>82</v>
      </c>
      <c r="E56" s="48" t="s">
        <v>189</v>
      </c>
      <c r="F56" s="48"/>
      <c r="G56" s="48">
        <v>55</v>
      </c>
      <c r="H56" s="48">
        <v>2</v>
      </c>
      <c r="I56" s="28"/>
      <c r="J56" s="28"/>
      <c r="K56" s="28">
        <v>1</v>
      </c>
      <c r="L56" s="28"/>
      <c r="M56" s="28"/>
      <c r="N56" s="28"/>
      <c r="O56" s="28"/>
      <c r="P56" s="28"/>
      <c r="Q56" s="43"/>
      <c r="R56" s="43">
        <v>5</v>
      </c>
      <c r="S56" s="43">
        <v>1</v>
      </c>
      <c r="T56" s="119">
        <v>4</v>
      </c>
      <c r="U56" s="7">
        <v>3</v>
      </c>
      <c r="V56" s="7">
        <v>4</v>
      </c>
      <c r="W56" s="7">
        <v>4</v>
      </c>
      <c r="X56" s="34">
        <v>5</v>
      </c>
      <c r="Y56" s="21">
        <v>4</v>
      </c>
      <c r="Z56" s="26">
        <v>4</v>
      </c>
      <c r="AA56" s="26">
        <v>5</v>
      </c>
      <c r="AB56" s="26">
        <v>2</v>
      </c>
      <c r="AC56" s="37">
        <v>2</v>
      </c>
      <c r="AD56" s="37">
        <v>4</v>
      </c>
      <c r="AE56" s="37">
        <v>5</v>
      </c>
      <c r="AF56" s="126">
        <v>5</v>
      </c>
      <c r="AG56" s="126">
        <v>4</v>
      </c>
      <c r="AH56" s="37">
        <v>3</v>
      </c>
      <c r="AI56" s="37">
        <v>3</v>
      </c>
      <c r="AJ56" s="37">
        <v>4</v>
      </c>
      <c r="AK56" s="37">
        <v>3</v>
      </c>
    </row>
    <row r="57" spans="1:37" ht="23.25">
      <c r="A57" s="5">
        <v>55</v>
      </c>
      <c r="B57" s="48">
        <v>2</v>
      </c>
      <c r="C57" s="48"/>
      <c r="D57" s="48" t="s">
        <v>82</v>
      </c>
      <c r="E57" s="48" t="s">
        <v>189</v>
      </c>
      <c r="F57" s="48"/>
      <c r="G57" s="48">
        <v>55</v>
      </c>
      <c r="H57" s="48">
        <v>1</v>
      </c>
      <c r="I57" s="28" t="s">
        <v>108</v>
      </c>
      <c r="J57" s="28" t="s">
        <v>106</v>
      </c>
      <c r="K57" s="28" t="s">
        <v>107</v>
      </c>
      <c r="L57" s="28"/>
      <c r="M57" s="28"/>
      <c r="N57" s="28"/>
      <c r="O57" s="28"/>
      <c r="P57" s="28"/>
      <c r="Q57" s="43"/>
      <c r="R57" s="43">
        <v>4</v>
      </c>
      <c r="S57" s="43">
        <v>1</v>
      </c>
      <c r="T57" s="119">
        <v>4</v>
      </c>
      <c r="U57" s="7">
        <v>4</v>
      </c>
      <c r="V57" s="7">
        <v>2</v>
      </c>
      <c r="W57" s="7">
        <v>5</v>
      </c>
      <c r="X57" s="34">
        <v>5</v>
      </c>
      <c r="Y57" s="21">
        <v>5</v>
      </c>
      <c r="Z57" s="26">
        <v>5</v>
      </c>
      <c r="AA57" s="26">
        <v>5</v>
      </c>
      <c r="AB57" s="26">
        <v>3</v>
      </c>
      <c r="AC57" s="37">
        <v>2</v>
      </c>
      <c r="AD57" s="37">
        <v>3</v>
      </c>
      <c r="AE57" s="37">
        <v>4</v>
      </c>
      <c r="AF57" s="126">
        <v>4</v>
      </c>
      <c r="AG57" s="126">
        <v>4</v>
      </c>
      <c r="AH57" s="37">
        <v>4</v>
      </c>
      <c r="AI57" s="37">
        <v>4</v>
      </c>
      <c r="AJ57" s="37">
        <v>3</v>
      </c>
      <c r="AK57" s="37">
        <v>3</v>
      </c>
    </row>
    <row r="58" spans="1:37" ht="23.25">
      <c r="A58" s="5">
        <v>56</v>
      </c>
      <c r="B58" s="48">
        <v>1</v>
      </c>
      <c r="C58" s="48"/>
      <c r="D58" s="48" t="s">
        <v>72</v>
      </c>
      <c r="E58" s="48"/>
      <c r="F58" s="48"/>
      <c r="G58" s="48"/>
      <c r="H58" s="48">
        <v>1</v>
      </c>
      <c r="I58" s="28"/>
      <c r="J58" s="28">
        <v>1</v>
      </c>
      <c r="K58" s="28"/>
      <c r="L58" s="28"/>
      <c r="M58" s="28"/>
      <c r="N58" s="28"/>
      <c r="O58" s="28"/>
      <c r="P58" s="28"/>
      <c r="Q58" s="43"/>
      <c r="R58" s="43">
        <v>5</v>
      </c>
      <c r="S58" s="43">
        <v>1</v>
      </c>
      <c r="T58" s="119">
        <v>4</v>
      </c>
      <c r="U58" s="7">
        <v>4</v>
      </c>
      <c r="V58" s="7">
        <v>4</v>
      </c>
      <c r="W58" s="7">
        <v>4</v>
      </c>
      <c r="X58" s="34">
        <v>4</v>
      </c>
      <c r="Y58" s="21">
        <v>4</v>
      </c>
      <c r="Z58" s="26">
        <v>4</v>
      </c>
      <c r="AA58" s="26">
        <v>2</v>
      </c>
      <c r="AB58" s="26">
        <v>2</v>
      </c>
      <c r="AC58" s="37">
        <v>2</v>
      </c>
      <c r="AD58" s="37">
        <v>5</v>
      </c>
      <c r="AE58" s="37">
        <v>5</v>
      </c>
      <c r="AF58" s="126">
        <v>5</v>
      </c>
      <c r="AG58" s="126">
        <v>4</v>
      </c>
      <c r="AH58" s="37">
        <v>4</v>
      </c>
      <c r="AI58" s="37">
        <v>4</v>
      </c>
      <c r="AJ58" s="37">
        <v>4</v>
      </c>
      <c r="AK58" s="37">
        <v>4</v>
      </c>
    </row>
    <row r="59" spans="1:37" ht="23.25">
      <c r="A59" s="5">
        <v>57</v>
      </c>
      <c r="B59" s="48">
        <v>1</v>
      </c>
      <c r="C59" s="48"/>
      <c r="D59" s="48" t="s">
        <v>72</v>
      </c>
      <c r="E59" s="48"/>
      <c r="F59" s="48"/>
      <c r="G59" s="48"/>
      <c r="H59" s="48">
        <v>2</v>
      </c>
      <c r="I59" s="28"/>
      <c r="J59" s="28">
        <v>1</v>
      </c>
      <c r="K59" s="28"/>
      <c r="L59" s="28"/>
      <c r="M59" s="28"/>
      <c r="N59" s="28"/>
      <c r="O59" s="28"/>
      <c r="P59" s="28"/>
      <c r="Q59" s="43"/>
      <c r="R59" s="43">
        <v>4</v>
      </c>
      <c r="S59" s="43">
        <v>1</v>
      </c>
      <c r="T59" s="119">
        <v>5</v>
      </c>
      <c r="U59" s="7">
        <v>4</v>
      </c>
      <c r="V59" s="7">
        <v>5</v>
      </c>
      <c r="W59" s="7">
        <v>5</v>
      </c>
      <c r="X59" s="34">
        <v>5</v>
      </c>
      <c r="Y59" s="21">
        <v>5</v>
      </c>
      <c r="Z59" s="26">
        <v>4</v>
      </c>
      <c r="AA59" s="26">
        <v>3</v>
      </c>
      <c r="AB59" s="26">
        <v>3</v>
      </c>
      <c r="AC59" s="37">
        <v>3</v>
      </c>
      <c r="AD59" s="37">
        <v>4</v>
      </c>
      <c r="AE59" s="37">
        <v>4</v>
      </c>
      <c r="AF59" s="126">
        <v>5</v>
      </c>
      <c r="AG59" s="126">
        <v>4</v>
      </c>
      <c r="AH59" s="37">
        <v>4</v>
      </c>
      <c r="AI59" s="37">
        <v>4</v>
      </c>
      <c r="AJ59" s="37">
        <v>4</v>
      </c>
      <c r="AK59" s="37">
        <v>4</v>
      </c>
    </row>
    <row r="60" spans="1:37" ht="23.25">
      <c r="A60" s="5">
        <v>58</v>
      </c>
      <c r="B60" s="48">
        <v>2</v>
      </c>
      <c r="C60" s="48" t="s">
        <v>59</v>
      </c>
      <c r="D60" s="48" t="s">
        <v>84</v>
      </c>
      <c r="E60" s="48" t="s">
        <v>132</v>
      </c>
      <c r="F60" s="48"/>
      <c r="G60" s="48">
        <v>55</v>
      </c>
      <c r="H60" s="48">
        <v>2</v>
      </c>
      <c r="I60" s="28"/>
      <c r="J60" s="28">
        <v>1</v>
      </c>
      <c r="K60" s="28"/>
      <c r="L60" s="28"/>
      <c r="M60" s="28"/>
      <c r="N60" s="28"/>
      <c r="O60" s="28"/>
      <c r="P60" s="28"/>
      <c r="Q60" s="43"/>
      <c r="R60" s="43">
        <v>4</v>
      </c>
      <c r="S60" s="43">
        <v>1</v>
      </c>
      <c r="T60" s="119">
        <v>4</v>
      </c>
      <c r="U60" s="7">
        <v>4</v>
      </c>
      <c r="V60" s="7">
        <v>4</v>
      </c>
      <c r="W60" s="7">
        <v>4</v>
      </c>
      <c r="X60" s="34">
        <v>5</v>
      </c>
      <c r="Y60" s="21">
        <v>5</v>
      </c>
      <c r="Z60" s="26">
        <v>4</v>
      </c>
      <c r="AA60" s="26">
        <v>4</v>
      </c>
      <c r="AB60" s="26">
        <v>4</v>
      </c>
      <c r="AC60" s="37">
        <v>3</v>
      </c>
      <c r="AD60" s="37">
        <v>4</v>
      </c>
      <c r="AE60" s="37">
        <v>4</v>
      </c>
      <c r="AF60" s="126">
        <v>4</v>
      </c>
      <c r="AG60" s="126">
        <v>4</v>
      </c>
      <c r="AH60" s="37">
        <v>4</v>
      </c>
      <c r="AI60" s="37">
        <v>4</v>
      </c>
      <c r="AJ60" s="37">
        <v>4</v>
      </c>
      <c r="AK60" s="37">
        <v>4</v>
      </c>
    </row>
    <row r="61" spans="1:37" ht="23.25">
      <c r="A61" s="5">
        <v>59</v>
      </c>
      <c r="B61" s="48">
        <v>2</v>
      </c>
      <c r="C61" s="48" t="s">
        <v>59</v>
      </c>
      <c r="D61" s="48" t="s">
        <v>101</v>
      </c>
      <c r="E61" s="48" t="s">
        <v>194</v>
      </c>
      <c r="F61" s="48"/>
      <c r="G61" s="48"/>
      <c r="H61" s="48">
        <v>2</v>
      </c>
      <c r="I61" s="28"/>
      <c r="J61" s="28"/>
      <c r="K61" s="28"/>
      <c r="L61" s="28">
        <v>1</v>
      </c>
      <c r="M61" s="28"/>
      <c r="N61" s="28"/>
      <c r="O61" s="28"/>
      <c r="P61" s="28"/>
      <c r="Q61" s="43"/>
      <c r="R61" s="43">
        <v>4</v>
      </c>
      <c r="S61" s="43">
        <v>1</v>
      </c>
      <c r="T61" s="119">
        <v>4</v>
      </c>
      <c r="U61" s="7">
        <v>3</v>
      </c>
      <c r="V61" s="7">
        <v>3</v>
      </c>
      <c r="W61" s="7">
        <v>4</v>
      </c>
      <c r="X61" s="34">
        <v>4</v>
      </c>
      <c r="Y61" s="21">
        <v>4</v>
      </c>
      <c r="Z61" s="26">
        <v>4</v>
      </c>
      <c r="AA61" s="26">
        <v>3</v>
      </c>
      <c r="AB61" s="26">
        <v>4</v>
      </c>
      <c r="AC61" s="37">
        <v>3</v>
      </c>
      <c r="AD61" s="37">
        <v>3</v>
      </c>
      <c r="AE61" s="37">
        <v>4</v>
      </c>
      <c r="AF61" s="126">
        <v>4</v>
      </c>
      <c r="AG61" s="126">
        <v>4</v>
      </c>
      <c r="AH61" s="37">
        <v>4</v>
      </c>
      <c r="AI61" s="37">
        <v>4</v>
      </c>
      <c r="AJ61" s="37">
        <v>4</v>
      </c>
      <c r="AK61" s="37">
        <v>4</v>
      </c>
    </row>
    <row r="62" spans="1:37" ht="23.25">
      <c r="A62" s="5">
        <v>60</v>
      </c>
      <c r="B62" s="48">
        <v>3</v>
      </c>
      <c r="C62" s="48" t="s">
        <v>49</v>
      </c>
      <c r="D62" s="48" t="s">
        <v>50</v>
      </c>
      <c r="E62" s="48" t="s">
        <v>51</v>
      </c>
      <c r="F62" s="48"/>
      <c r="G62" s="48">
        <v>50</v>
      </c>
      <c r="H62" s="48">
        <v>2</v>
      </c>
      <c r="I62" s="28">
        <v>1</v>
      </c>
      <c r="J62" s="28"/>
      <c r="K62" s="28">
        <v>1</v>
      </c>
      <c r="L62" s="28"/>
      <c r="M62" s="28"/>
      <c r="N62" s="28"/>
      <c r="O62" s="28"/>
      <c r="P62" s="28"/>
      <c r="Q62" s="43"/>
      <c r="R62" s="43">
        <v>4</v>
      </c>
      <c r="S62" s="43">
        <v>1</v>
      </c>
      <c r="T62" s="119">
        <v>5</v>
      </c>
      <c r="U62" s="7">
        <v>5</v>
      </c>
      <c r="V62" s="7">
        <v>4</v>
      </c>
      <c r="W62" s="7">
        <v>5</v>
      </c>
      <c r="X62" s="34">
        <v>5</v>
      </c>
      <c r="Y62" s="21">
        <v>5</v>
      </c>
      <c r="Z62" s="26">
        <v>5</v>
      </c>
      <c r="AA62" s="26">
        <v>5</v>
      </c>
      <c r="AB62" s="26">
        <v>3</v>
      </c>
      <c r="AC62" s="37">
        <v>2</v>
      </c>
      <c r="AD62" s="37">
        <v>3</v>
      </c>
      <c r="AE62" s="37">
        <v>4</v>
      </c>
      <c r="AF62" s="126">
        <v>4</v>
      </c>
      <c r="AG62" s="126">
        <v>4</v>
      </c>
      <c r="AH62" s="37">
        <v>4</v>
      </c>
      <c r="AI62" s="37">
        <v>4</v>
      </c>
      <c r="AJ62" s="37">
        <v>3</v>
      </c>
      <c r="AK62" s="37">
        <v>3</v>
      </c>
    </row>
    <row r="63" spans="1:37" ht="23.25">
      <c r="A63" s="5">
        <v>61</v>
      </c>
      <c r="B63" s="48">
        <v>2</v>
      </c>
      <c r="C63" s="48" t="s">
        <v>59</v>
      </c>
      <c r="D63" s="48" t="s">
        <v>50</v>
      </c>
      <c r="E63" s="48" t="s">
        <v>60</v>
      </c>
      <c r="F63" s="48"/>
      <c r="G63" s="48"/>
      <c r="H63" s="48">
        <v>2</v>
      </c>
      <c r="I63" s="28">
        <v>1</v>
      </c>
      <c r="J63" s="28"/>
      <c r="K63" s="28"/>
      <c r="L63" s="28"/>
      <c r="M63" s="28"/>
      <c r="N63" s="28"/>
      <c r="O63" s="28"/>
      <c r="P63" s="28"/>
      <c r="Q63" s="43"/>
      <c r="R63" s="43">
        <v>3</v>
      </c>
      <c r="S63" s="43">
        <v>1</v>
      </c>
      <c r="T63" s="119">
        <v>5</v>
      </c>
      <c r="U63" s="7">
        <v>4</v>
      </c>
      <c r="V63" s="7">
        <v>5</v>
      </c>
      <c r="W63" s="7">
        <v>4</v>
      </c>
      <c r="X63" s="34">
        <v>4</v>
      </c>
      <c r="Y63" s="21">
        <v>5</v>
      </c>
      <c r="Z63" s="26">
        <v>5</v>
      </c>
      <c r="AA63" s="26">
        <v>3</v>
      </c>
      <c r="AB63" s="26">
        <v>2</v>
      </c>
      <c r="AC63" s="37">
        <v>3</v>
      </c>
      <c r="AD63" s="37">
        <v>4</v>
      </c>
      <c r="AE63" s="37">
        <v>4</v>
      </c>
      <c r="AF63" s="126">
        <v>3</v>
      </c>
      <c r="AG63" s="126">
        <v>4</v>
      </c>
      <c r="AH63" s="37">
        <v>3</v>
      </c>
      <c r="AI63" s="37">
        <v>4</v>
      </c>
      <c r="AJ63" s="37">
        <v>4</v>
      </c>
      <c r="AK63" s="37">
        <v>4</v>
      </c>
    </row>
    <row r="64" spans="1:37" ht="23.25">
      <c r="A64" s="5">
        <v>62</v>
      </c>
      <c r="B64" s="48">
        <v>1</v>
      </c>
      <c r="C64" s="48"/>
      <c r="D64" s="48" t="s">
        <v>50</v>
      </c>
      <c r="E64" s="48"/>
      <c r="F64" s="48"/>
      <c r="G64" s="48"/>
      <c r="H64" s="48">
        <v>2</v>
      </c>
      <c r="I64" s="28"/>
      <c r="J64" s="28"/>
      <c r="K64" s="28"/>
      <c r="L64" s="28"/>
      <c r="M64" s="28"/>
      <c r="N64" s="28"/>
      <c r="O64" s="28">
        <v>1</v>
      </c>
      <c r="P64" s="28"/>
      <c r="Q64" s="43"/>
      <c r="R64" s="43">
        <v>4</v>
      </c>
      <c r="S64" s="43">
        <v>1</v>
      </c>
      <c r="T64" s="119">
        <v>4</v>
      </c>
      <c r="U64" s="7">
        <v>4</v>
      </c>
      <c r="V64" s="7">
        <v>4</v>
      </c>
      <c r="W64" s="7">
        <v>4</v>
      </c>
      <c r="X64" s="34">
        <v>4</v>
      </c>
      <c r="Y64" s="21">
        <v>4</v>
      </c>
      <c r="Z64" s="26">
        <v>4</v>
      </c>
      <c r="AA64" s="26">
        <v>4</v>
      </c>
      <c r="AB64" s="26">
        <v>3</v>
      </c>
      <c r="AC64" s="37">
        <v>3</v>
      </c>
      <c r="AD64" s="37">
        <v>4</v>
      </c>
      <c r="AE64" s="37">
        <v>4</v>
      </c>
      <c r="AF64" s="126">
        <v>4</v>
      </c>
      <c r="AG64" s="126">
        <v>4</v>
      </c>
      <c r="AH64" s="37">
        <v>4</v>
      </c>
      <c r="AI64" s="37">
        <v>4</v>
      </c>
      <c r="AJ64" s="37">
        <v>3</v>
      </c>
      <c r="AK64" s="37">
        <v>4</v>
      </c>
    </row>
    <row r="65" spans="1:37" ht="23.25">
      <c r="A65" s="5">
        <v>63</v>
      </c>
      <c r="B65" s="48">
        <v>4</v>
      </c>
      <c r="C65" s="48"/>
      <c r="D65" s="48"/>
      <c r="E65" s="48"/>
      <c r="F65" s="48" t="s">
        <v>70</v>
      </c>
      <c r="G65" s="48"/>
      <c r="H65" s="48">
        <v>1</v>
      </c>
      <c r="I65" s="28"/>
      <c r="J65" s="28"/>
      <c r="K65" s="28"/>
      <c r="L65" s="28"/>
      <c r="M65" s="28"/>
      <c r="N65" s="28"/>
      <c r="O65" s="28">
        <v>1</v>
      </c>
      <c r="P65" s="28"/>
      <c r="Q65" s="43"/>
      <c r="R65" s="43">
        <v>4</v>
      </c>
      <c r="S65" s="43">
        <v>1</v>
      </c>
      <c r="T65" s="119">
        <v>4</v>
      </c>
      <c r="U65" s="7">
        <v>4</v>
      </c>
      <c r="V65" s="7">
        <v>4</v>
      </c>
      <c r="W65" s="7">
        <v>4</v>
      </c>
      <c r="X65" s="34">
        <v>5</v>
      </c>
      <c r="Y65" s="21">
        <v>5</v>
      </c>
      <c r="Z65" s="26">
        <v>5</v>
      </c>
      <c r="AA65" s="26">
        <v>5</v>
      </c>
      <c r="AB65" s="26">
        <v>4</v>
      </c>
      <c r="AC65" s="37">
        <v>3</v>
      </c>
      <c r="AD65" s="37">
        <v>4</v>
      </c>
      <c r="AE65" s="37">
        <v>3</v>
      </c>
      <c r="AF65" s="126">
        <v>4</v>
      </c>
      <c r="AG65" s="126">
        <v>4</v>
      </c>
      <c r="AH65" s="37">
        <v>4</v>
      </c>
      <c r="AI65" s="37">
        <v>4</v>
      </c>
      <c r="AJ65" s="37">
        <v>4</v>
      </c>
      <c r="AK65" s="37">
        <v>4</v>
      </c>
    </row>
    <row r="66" spans="1:37" ht="23.25">
      <c r="A66" s="5">
        <v>64</v>
      </c>
      <c r="B66" s="48">
        <v>1</v>
      </c>
      <c r="C66" s="48"/>
      <c r="D66" s="48" t="s">
        <v>72</v>
      </c>
      <c r="E66" s="48"/>
      <c r="F66" s="48"/>
      <c r="G66" s="48"/>
      <c r="H66" s="48"/>
      <c r="I66" s="28"/>
      <c r="J66" s="28">
        <v>1</v>
      </c>
      <c r="K66" s="28"/>
      <c r="L66" s="28"/>
      <c r="M66" s="28"/>
      <c r="N66" s="28"/>
      <c r="O66" s="28"/>
      <c r="P66" s="28"/>
      <c r="Q66" s="43"/>
      <c r="R66" s="43">
        <v>5</v>
      </c>
      <c r="S66" s="43">
        <v>1</v>
      </c>
      <c r="T66" s="119">
        <v>4</v>
      </c>
      <c r="U66" s="7">
        <v>4</v>
      </c>
      <c r="V66" s="7">
        <v>5</v>
      </c>
      <c r="W66" s="7">
        <v>5</v>
      </c>
      <c r="X66" s="34">
        <v>5</v>
      </c>
      <c r="Y66" s="21">
        <v>5</v>
      </c>
      <c r="Z66" s="26">
        <v>4</v>
      </c>
      <c r="AA66" s="26">
        <v>4</v>
      </c>
      <c r="AB66" s="26">
        <v>5</v>
      </c>
      <c r="AC66" s="37">
        <v>3</v>
      </c>
      <c r="AD66" s="37">
        <v>4</v>
      </c>
      <c r="AE66" s="37">
        <v>4</v>
      </c>
      <c r="AF66" s="126">
        <v>5</v>
      </c>
      <c r="AG66" s="126">
        <v>4</v>
      </c>
      <c r="AH66" s="37">
        <v>4</v>
      </c>
      <c r="AI66" s="37">
        <v>4</v>
      </c>
      <c r="AJ66" s="37">
        <v>4</v>
      </c>
      <c r="AK66" s="37">
        <v>4</v>
      </c>
    </row>
    <row r="67" spans="1:37" ht="23.25">
      <c r="A67" s="5">
        <v>65</v>
      </c>
      <c r="B67" s="48">
        <v>1</v>
      </c>
      <c r="C67" s="48"/>
      <c r="D67" s="48" t="s">
        <v>72</v>
      </c>
      <c r="E67" s="48"/>
      <c r="F67" s="48"/>
      <c r="G67" s="48"/>
      <c r="H67" s="48">
        <v>1</v>
      </c>
      <c r="I67" s="28" t="s">
        <v>106</v>
      </c>
      <c r="J67" s="28" t="s">
        <v>108</v>
      </c>
      <c r="K67" s="28"/>
      <c r="L67" s="28" t="s">
        <v>107</v>
      </c>
      <c r="M67" s="28"/>
      <c r="N67" s="28"/>
      <c r="O67" s="28"/>
      <c r="P67" s="28"/>
      <c r="Q67" s="43"/>
      <c r="R67" s="43">
        <v>3</v>
      </c>
      <c r="S67" s="43"/>
      <c r="T67" s="119">
        <v>4</v>
      </c>
      <c r="U67" s="7">
        <v>4</v>
      </c>
      <c r="V67" s="7">
        <v>3</v>
      </c>
      <c r="W67" s="7">
        <v>4</v>
      </c>
      <c r="X67" s="34">
        <v>4</v>
      </c>
      <c r="Y67" s="21">
        <v>4</v>
      </c>
      <c r="Z67" s="26">
        <v>4</v>
      </c>
      <c r="AA67" s="26">
        <v>3</v>
      </c>
      <c r="AB67" s="26"/>
      <c r="AC67" s="37">
        <v>3</v>
      </c>
      <c r="AD67" s="37">
        <v>3</v>
      </c>
      <c r="AE67" s="37">
        <v>3</v>
      </c>
      <c r="AF67" s="126">
        <v>4</v>
      </c>
      <c r="AG67" s="126">
        <v>3</v>
      </c>
      <c r="AH67" s="37">
        <v>3</v>
      </c>
      <c r="AI67" s="37">
        <v>3</v>
      </c>
      <c r="AJ67" s="37">
        <v>4</v>
      </c>
      <c r="AK67" s="37">
        <v>4</v>
      </c>
    </row>
    <row r="68" spans="1:37" ht="23.25">
      <c r="A68" s="5">
        <v>66</v>
      </c>
      <c r="B68" s="48">
        <v>1</v>
      </c>
      <c r="C68" s="48"/>
      <c r="D68" s="48" t="s">
        <v>72</v>
      </c>
      <c r="E68" s="48"/>
      <c r="F68" s="48"/>
      <c r="G68" s="48"/>
      <c r="H68" s="48">
        <v>1</v>
      </c>
      <c r="I68" s="28"/>
      <c r="J68" s="28"/>
      <c r="K68" s="28"/>
      <c r="L68" s="28"/>
      <c r="M68" s="28"/>
      <c r="N68" s="28">
        <v>1</v>
      </c>
      <c r="O68" s="28"/>
      <c r="P68" s="28"/>
      <c r="Q68" s="43"/>
      <c r="R68" s="43">
        <v>3</v>
      </c>
      <c r="S68" s="43">
        <v>1</v>
      </c>
      <c r="T68" s="119">
        <v>4</v>
      </c>
      <c r="U68" s="7">
        <v>4</v>
      </c>
      <c r="V68" s="7">
        <v>3</v>
      </c>
      <c r="W68" s="7">
        <v>4</v>
      </c>
      <c r="X68" s="34">
        <v>4</v>
      </c>
      <c r="Y68" s="21">
        <v>4</v>
      </c>
      <c r="Z68" s="26">
        <v>4</v>
      </c>
      <c r="AA68" s="26">
        <v>4</v>
      </c>
      <c r="AB68" s="26">
        <v>3</v>
      </c>
      <c r="AC68" s="37">
        <v>3</v>
      </c>
      <c r="AD68" s="37">
        <v>3</v>
      </c>
      <c r="AE68" s="37">
        <v>3</v>
      </c>
      <c r="AF68" s="126">
        <v>3</v>
      </c>
      <c r="AG68" s="126">
        <v>3</v>
      </c>
      <c r="AH68" s="37">
        <v>3</v>
      </c>
      <c r="AI68" s="37">
        <v>3</v>
      </c>
      <c r="AJ68" s="37">
        <v>3</v>
      </c>
      <c r="AK68" s="37">
        <v>3</v>
      </c>
    </row>
    <row r="69" spans="1:37" ht="23.25">
      <c r="A69" s="5">
        <v>67</v>
      </c>
      <c r="B69" s="48">
        <v>5</v>
      </c>
      <c r="C69" s="48"/>
      <c r="D69" s="48"/>
      <c r="E69" s="48"/>
      <c r="F69" s="48" t="s">
        <v>79</v>
      </c>
      <c r="G69" s="48"/>
      <c r="H69" s="48">
        <v>1</v>
      </c>
      <c r="I69" s="28">
        <v>1</v>
      </c>
      <c r="J69" s="28"/>
      <c r="K69" s="28"/>
      <c r="L69" s="28"/>
      <c r="M69" s="28"/>
      <c r="N69" s="28"/>
      <c r="O69" s="28"/>
      <c r="P69" s="28"/>
      <c r="Q69" s="43"/>
      <c r="R69" s="43"/>
      <c r="S69" s="43">
        <v>1</v>
      </c>
      <c r="T69" s="119">
        <v>4</v>
      </c>
      <c r="U69" s="7">
        <v>4</v>
      </c>
      <c r="V69" s="7">
        <v>4</v>
      </c>
      <c r="W69" s="7">
        <v>4</v>
      </c>
      <c r="X69" s="34">
        <v>4</v>
      </c>
      <c r="Y69" s="21">
        <v>4</v>
      </c>
      <c r="Z69" s="26">
        <v>4</v>
      </c>
      <c r="AA69" s="26">
        <v>4</v>
      </c>
      <c r="AB69" s="26">
        <v>4</v>
      </c>
      <c r="AC69" s="37">
        <v>5</v>
      </c>
      <c r="AD69" s="37">
        <v>5</v>
      </c>
      <c r="AE69" s="37">
        <v>5</v>
      </c>
      <c r="AF69" s="126">
        <v>4</v>
      </c>
      <c r="AG69" s="126">
        <v>4</v>
      </c>
      <c r="AH69" s="37">
        <v>4</v>
      </c>
      <c r="AI69" s="37">
        <v>4</v>
      </c>
      <c r="AJ69" s="37">
        <v>4</v>
      </c>
      <c r="AK69" s="37">
        <v>5</v>
      </c>
    </row>
    <row r="70" spans="1:37" ht="23.25">
      <c r="A70" s="5">
        <v>68</v>
      </c>
      <c r="B70" s="48">
        <v>1</v>
      </c>
      <c r="C70" s="48"/>
      <c r="D70" s="48" t="s">
        <v>80</v>
      </c>
      <c r="E70" s="48"/>
      <c r="F70" s="48"/>
      <c r="G70" s="48"/>
      <c r="H70" s="48">
        <v>2</v>
      </c>
      <c r="I70" s="28" t="s">
        <v>106</v>
      </c>
      <c r="J70" s="28" t="s">
        <v>107</v>
      </c>
      <c r="K70" s="28"/>
      <c r="L70" s="28"/>
      <c r="M70" s="28"/>
      <c r="N70" s="28"/>
      <c r="O70" s="28"/>
      <c r="P70" s="28"/>
      <c r="Q70" s="43"/>
      <c r="R70" s="43">
        <v>4</v>
      </c>
      <c r="S70" s="43">
        <v>1</v>
      </c>
      <c r="T70" s="119">
        <v>5</v>
      </c>
      <c r="U70" s="7">
        <v>5</v>
      </c>
      <c r="V70" s="7">
        <v>4</v>
      </c>
      <c r="W70" s="7">
        <v>4</v>
      </c>
      <c r="X70" s="34">
        <v>5</v>
      </c>
      <c r="Y70" s="21">
        <v>5</v>
      </c>
      <c r="Z70" s="26">
        <v>5</v>
      </c>
      <c r="AA70" s="26">
        <v>5</v>
      </c>
      <c r="AB70" s="26">
        <v>5</v>
      </c>
      <c r="AC70" s="37">
        <v>3</v>
      </c>
      <c r="AD70" s="37">
        <v>4</v>
      </c>
      <c r="AE70" s="37">
        <v>4</v>
      </c>
      <c r="AF70" s="126">
        <v>4</v>
      </c>
      <c r="AG70" s="126">
        <v>4</v>
      </c>
      <c r="AH70" s="37">
        <v>4</v>
      </c>
      <c r="AI70" s="37">
        <v>4</v>
      </c>
      <c r="AJ70" s="37">
        <v>4</v>
      </c>
      <c r="AK70" s="37">
        <v>4</v>
      </c>
    </row>
    <row r="71" spans="1:37" ht="23.25">
      <c r="A71" s="5">
        <v>69</v>
      </c>
      <c r="B71" s="48">
        <v>1</v>
      </c>
      <c r="C71" s="48"/>
      <c r="D71" s="48" t="s">
        <v>80</v>
      </c>
      <c r="E71" s="48"/>
      <c r="F71" s="48"/>
      <c r="G71" s="48"/>
      <c r="H71" s="48">
        <v>1</v>
      </c>
      <c r="I71" s="28"/>
      <c r="J71" s="28">
        <v>1</v>
      </c>
      <c r="K71" s="28"/>
      <c r="L71" s="28"/>
      <c r="M71" s="28"/>
      <c r="N71" s="28"/>
      <c r="O71" s="28"/>
      <c r="P71" s="28"/>
      <c r="Q71" s="43"/>
      <c r="R71" s="43">
        <v>4</v>
      </c>
      <c r="S71" s="43">
        <v>1</v>
      </c>
      <c r="T71" s="119">
        <v>5</v>
      </c>
      <c r="U71" s="7">
        <v>5</v>
      </c>
      <c r="V71" s="7">
        <v>5</v>
      </c>
      <c r="W71" s="7">
        <v>5</v>
      </c>
      <c r="X71" s="34">
        <v>4</v>
      </c>
      <c r="Y71" s="21">
        <v>4</v>
      </c>
      <c r="Z71" s="26">
        <v>5</v>
      </c>
      <c r="AA71" s="26">
        <v>5</v>
      </c>
      <c r="AB71" s="26">
        <v>3</v>
      </c>
      <c r="AC71" s="37">
        <v>4</v>
      </c>
      <c r="AD71" s="37">
        <v>3</v>
      </c>
      <c r="AE71" s="37"/>
      <c r="AF71" s="126">
        <v>4</v>
      </c>
      <c r="AG71" s="126"/>
      <c r="AH71" s="37">
        <v>3</v>
      </c>
      <c r="AI71" s="37">
        <v>4</v>
      </c>
      <c r="AJ71" s="37">
        <v>3</v>
      </c>
      <c r="AK71" s="37">
        <v>3</v>
      </c>
    </row>
    <row r="72" spans="1:37" ht="23.25">
      <c r="A72" s="5">
        <v>70</v>
      </c>
      <c r="B72" s="48">
        <v>1</v>
      </c>
      <c r="C72" s="48"/>
      <c r="D72" s="48" t="s">
        <v>82</v>
      </c>
      <c r="E72" s="48"/>
      <c r="F72" s="48"/>
      <c r="G72" s="48"/>
      <c r="H72" s="48">
        <v>1</v>
      </c>
      <c r="I72" s="28"/>
      <c r="J72" s="28"/>
      <c r="K72" s="28"/>
      <c r="L72" s="28">
        <v>1</v>
      </c>
      <c r="M72" s="28"/>
      <c r="N72" s="28"/>
      <c r="O72" s="28"/>
      <c r="P72" s="28"/>
      <c r="Q72" s="43"/>
      <c r="R72" s="43">
        <v>5</v>
      </c>
      <c r="S72" s="43">
        <v>2</v>
      </c>
      <c r="T72" s="119">
        <v>4</v>
      </c>
      <c r="U72" s="7">
        <v>5</v>
      </c>
      <c r="V72" s="7">
        <v>5</v>
      </c>
      <c r="W72" s="7">
        <v>5</v>
      </c>
      <c r="X72" s="34">
        <v>4</v>
      </c>
      <c r="Y72" s="21">
        <v>5</v>
      </c>
      <c r="Z72" s="26">
        <v>4</v>
      </c>
      <c r="AA72" s="26">
        <v>4</v>
      </c>
      <c r="AB72" s="26">
        <v>4</v>
      </c>
      <c r="AC72" s="37">
        <v>5</v>
      </c>
      <c r="AD72" s="37">
        <v>5</v>
      </c>
      <c r="AE72" s="37">
        <v>5</v>
      </c>
      <c r="AF72" s="126">
        <v>4</v>
      </c>
      <c r="AG72" s="126">
        <v>4</v>
      </c>
      <c r="AH72" s="37">
        <v>5</v>
      </c>
      <c r="AI72" s="37">
        <v>5</v>
      </c>
      <c r="AJ72" s="37">
        <v>5</v>
      </c>
      <c r="AK72" s="37">
        <v>5</v>
      </c>
    </row>
    <row r="73" spans="1:37" ht="23.25">
      <c r="A73" s="5">
        <v>71</v>
      </c>
      <c r="B73" s="48">
        <v>2</v>
      </c>
      <c r="C73" s="48" t="s">
        <v>59</v>
      </c>
      <c r="D73" s="48" t="s">
        <v>83</v>
      </c>
      <c r="E73" s="48" t="s">
        <v>83</v>
      </c>
      <c r="F73" s="48"/>
      <c r="G73" s="48">
        <v>54</v>
      </c>
      <c r="H73" s="48">
        <v>2</v>
      </c>
      <c r="I73" s="28">
        <v>1</v>
      </c>
      <c r="J73" s="28"/>
      <c r="K73" s="28"/>
      <c r="L73" s="28"/>
      <c r="M73" s="28"/>
      <c r="N73" s="28"/>
      <c r="O73" s="28"/>
      <c r="P73" s="28"/>
      <c r="Q73" s="43"/>
      <c r="R73" s="43">
        <v>4</v>
      </c>
      <c r="S73" s="43">
        <v>1</v>
      </c>
      <c r="T73" s="119">
        <v>3</v>
      </c>
      <c r="U73" s="7">
        <v>3</v>
      </c>
      <c r="V73" s="7">
        <v>4</v>
      </c>
      <c r="W73" s="7">
        <v>4</v>
      </c>
      <c r="X73" s="34">
        <v>4</v>
      </c>
      <c r="Y73" s="21">
        <v>4</v>
      </c>
      <c r="Z73" s="26">
        <v>4</v>
      </c>
      <c r="AA73" s="26">
        <v>4</v>
      </c>
      <c r="AB73" s="26">
        <v>4</v>
      </c>
      <c r="AC73" s="37">
        <v>1</v>
      </c>
      <c r="AD73" s="37">
        <v>3</v>
      </c>
      <c r="AE73" s="37">
        <v>3</v>
      </c>
      <c r="AF73" s="126">
        <v>5</v>
      </c>
      <c r="AG73" s="126">
        <v>4</v>
      </c>
      <c r="AH73" s="37">
        <v>4</v>
      </c>
      <c r="AI73" s="37">
        <v>4</v>
      </c>
      <c r="AJ73" s="37">
        <v>4</v>
      </c>
      <c r="AK73" s="37">
        <v>4</v>
      </c>
    </row>
    <row r="74" spans="1:37" ht="23.25">
      <c r="A74" s="5">
        <v>72</v>
      </c>
      <c r="B74" s="48">
        <v>2</v>
      </c>
      <c r="C74" s="48" t="s">
        <v>59</v>
      </c>
      <c r="D74" s="48" t="s">
        <v>84</v>
      </c>
      <c r="E74" s="48" t="s">
        <v>85</v>
      </c>
      <c r="F74" s="48"/>
      <c r="G74" s="48">
        <v>55</v>
      </c>
      <c r="H74" s="48">
        <v>2</v>
      </c>
      <c r="I74" s="28"/>
      <c r="J74" s="28"/>
      <c r="K74" s="28">
        <v>1</v>
      </c>
      <c r="L74" s="28"/>
      <c r="M74" s="28"/>
      <c r="N74" s="28"/>
      <c r="O74" s="28"/>
      <c r="P74" s="28"/>
      <c r="Q74" s="43"/>
      <c r="R74" s="43">
        <v>4</v>
      </c>
      <c r="S74" s="43">
        <v>1</v>
      </c>
      <c r="T74" s="119">
        <v>5</v>
      </c>
      <c r="U74" s="7">
        <v>5</v>
      </c>
      <c r="V74" s="7">
        <v>4</v>
      </c>
      <c r="W74" s="7">
        <v>4</v>
      </c>
      <c r="X74" s="34">
        <v>4</v>
      </c>
      <c r="Y74" s="21">
        <v>4</v>
      </c>
      <c r="Z74" s="26">
        <v>4</v>
      </c>
      <c r="AA74" s="26">
        <v>4</v>
      </c>
      <c r="AB74" s="26">
        <v>4</v>
      </c>
      <c r="AC74" s="37">
        <v>2</v>
      </c>
      <c r="AD74" s="37">
        <v>3</v>
      </c>
      <c r="AE74" s="37">
        <v>4</v>
      </c>
      <c r="AF74" s="126">
        <v>5</v>
      </c>
      <c r="AG74" s="126">
        <v>4</v>
      </c>
      <c r="AH74" s="37">
        <v>3</v>
      </c>
      <c r="AI74" s="37">
        <v>4</v>
      </c>
      <c r="AJ74" s="37">
        <v>4</v>
      </c>
      <c r="AK74" s="37">
        <v>4</v>
      </c>
    </row>
    <row r="75" spans="1:37" ht="23.25">
      <c r="A75" s="5">
        <v>73</v>
      </c>
      <c r="B75" s="48">
        <v>2</v>
      </c>
      <c r="C75" s="48" t="s">
        <v>59</v>
      </c>
      <c r="D75" s="48" t="s">
        <v>84</v>
      </c>
      <c r="E75" s="48" t="s">
        <v>85</v>
      </c>
      <c r="F75" s="48"/>
      <c r="G75" s="48">
        <v>55</v>
      </c>
      <c r="H75" s="48">
        <v>2</v>
      </c>
      <c r="I75" s="28"/>
      <c r="J75" s="28"/>
      <c r="K75" s="28">
        <v>1</v>
      </c>
      <c r="L75" s="28"/>
      <c r="M75" s="28"/>
      <c r="N75" s="28"/>
      <c r="O75" s="28"/>
      <c r="P75" s="28"/>
      <c r="Q75" s="43"/>
      <c r="R75" s="43">
        <v>4</v>
      </c>
      <c r="S75" s="43"/>
      <c r="T75" s="119">
        <v>4</v>
      </c>
      <c r="U75" s="7">
        <v>5</v>
      </c>
      <c r="V75" s="7">
        <v>4</v>
      </c>
      <c r="W75" s="7">
        <v>4</v>
      </c>
      <c r="X75" s="34">
        <v>5</v>
      </c>
      <c r="Y75" s="21">
        <v>5</v>
      </c>
      <c r="Z75" s="26">
        <v>5</v>
      </c>
      <c r="AA75" s="26">
        <v>5</v>
      </c>
      <c r="AB75" s="26">
        <v>5</v>
      </c>
      <c r="AC75" s="37">
        <v>2</v>
      </c>
      <c r="AD75" s="37">
        <v>4</v>
      </c>
      <c r="AE75" s="37">
        <v>3</v>
      </c>
      <c r="AF75" s="126">
        <v>4</v>
      </c>
      <c r="AG75" s="126">
        <v>4</v>
      </c>
      <c r="AH75" s="37">
        <v>4</v>
      </c>
      <c r="AI75" s="37">
        <v>4</v>
      </c>
      <c r="AJ75" s="37">
        <v>4</v>
      </c>
      <c r="AK75" s="37">
        <v>4</v>
      </c>
    </row>
    <row r="76" spans="1:37" ht="23.25">
      <c r="A76" s="5">
        <v>74</v>
      </c>
      <c r="B76" s="48">
        <v>2</v>
      </c>
      <c r="C76" s="48" t="s">
        <v>59</v>
      </c>
      <c r="D76" s="48" t="s">
        <v>84</v>
      </c>
      <c r="E76" s="48" t="s">
        <v>90</v>
      </c>
      <c r="F76" s="48"/>
      <c r="G76" s="48">
        <v>52</v>
      </c>
      <c r="H76" s="48">
        <v>1</v>
      </c>
      <c r="I76" s="28"/>
      <c r="J76" s="28"/>
      <c r="K76" s="28"/>
      <c r="L76" s="28"/>
      <c r="M76" s="28"/>
      <c r="N76" s="28"/>
      <c r="O76" s="28"/>
      <c r="P76" s="28"/>
      <c r="Q76" s="43">
        <v>1</v>
      </c>
      <c r="R76" s="43">
        <v>5</v>
      </c>
      <c r="S76" s="43">
        <v>1</v>
      </c>
      <c r="T76" s="119">
        <v>5</v>
      </c>
      <c r="U76" s="7">
        <v>5</v>
      </c>
      <c r="V76" s="7">
        <v>5</v>
      </c>
      <c r="W76" s="7">
        <v>5</v>
      </c>
      <c r="X76" s="34">
        <v>5</v>
      </c>
      <c r="Y76" s="21">
        <v>5</v>
      </c>
      <c r="Z76" s="26">
        <v>5</v>
      </c>
      <c r="AA76" s="26">
        <v>5</v>
      </c>
      <c r="AB76" s="26">
        <v>4</v>
      </c>
      <c r="AC76" s="37">
        <v>3</v>
      </c>
      <c r="AD76" s="37">
        <v>5</v>
      </c>
      <c r="AE76" s="37">
        <v>4</v>
      </c>
      <c r="AF76" s="126">
        <v>5</v>
      </c>
      <c r="AG76" s="126">
        <v>4</v>
      </c>
      <c r="AH76" s="37">
        <v>4</v>
      </c>
      <c r="AI76" s="37">
        <v>5</v>
      </c>
      <c r="AJ76" s="37">
        <v>4</v>
      </c>
      <c r="AK76" s="37">
        <v>4</v>
      </c>
    </row>
    <row r="77" spans="1:37" ht="23.25">
      <c r="A77" s="5">
        <v>75</v>
      </c>
      <c r="B77" s="48">
        <v>2</v>
      </c>
      <c r="C77" s="48" t="s">
        <v>59</v>
      </c>
      <c r="D77" s="48" t="s">
        <v>84</v>
      </c>
      <c r="E77" s="48" t="s">
        <v>90</v>
      </c>
      <c r="F77" s="48"/>
      <c r="G77" s="48">
        <v>52</v>
      </c>
      <c r="H77" s="48">
        <v>2</v>
      </c>
      <c r="I77" s="28"/>
      <c r="J77" s="28"/>
      <c r="K77" s="28"/>
      <c r="L77" s="28"/>
      <c r="M77" s="28"/>
      <c r="N77" s="28"/>
      <c r="O77" s="28"/>
      <c r="P77" s="28"/>
      <c r="Q77" s="43">
        <v>1</v>
      </c>
      <c r="R77" s="43">
        <v>5</v>
      </c>
      <c r="S77" s="43">
        <v>1</v>
      </c>
      <c r="T77" s="119">
        <v>4</v>
      </c>
      <c r="U77" s="7">
        <v>4</v>
      </c>
      <c r="V77" s="7">
        <v>4</v>
      </c>
      <c r="W77" s="7">
        <v>4</v>
      </c>
      <c r="X77" s="34">
        <v>4</v>
      </c>
      <c r="Y77" s="21">
        <v>4</v>
      </c>
      <c r="Z77" s="26">
        <v>4</v>
      </c>
      <c r="AA77" s="26">
        <v>4</v>
      </c>
      <c r="AB77" s="26">
        <v>4</v>
      </c>
      <c r="AC77" s="37">
        <v>4</v>
      </c>
      <c r="AD77" s="37">
        <v>4</v>
      </c>
      <c r="AE77" s="37">
        <v>4</v>
      </c>
      <c r="AF77" s="126">
        <v>4</v>
      </c>
      <c r="AG77" s="126">
        <v>4</v>
      </c>
      <c r="AH77" s="37">
        <v>4</v>
      </c>
      <c r="AI77" s="37">
        <v>4</v>
      </c>
      <c r="AJ77" s="37">
        <v>4</v>
      </c>
      <c r="AK77" s="37">
        <v>4</v>
      </c>
    </row>
    <row r="78" spans="1:37" ht="23.25">
      <c r="A78" s="5">
        <v>76</v>
      </c>
      <c r="B78" s="48">
        <v>5</v>
      </c>
      <c r="C78" s="48"/>
      <c r="D78" s="48"/>
      <c r="E78" s="48"/>
      <c r="F78" s="48" t="s">
        <v>93</v>
      </c>
      <c r="G78" s="48"/>
      <c r="H78" s="48">
        <v>2</v>
      </c>
      <c r="I78" s="28"/>
      <c r="J78" s="28">
        <v>1</v>
      </c>
      <c r="K78" s="28"/>
      <c r="L78" s="28"/>
      <c r="M78" s="28"/>
      <c r="N78" s="28"/>
      <c r="O78" s="28"/>
      <c r="P78" s="28"/>
      <c r="Q78" s="43"/>
      <c r="R78" s="43">
        <v>4</v>
      </c>
      <c r="S78" s="43">
        <v>1</v>
      </c>
      <c r="T78" s="119">
        <v>4</v>
      </c>
      <c r="U78" s="7">
        <v>4</v>
      </c>
      <c r="V78" s="7">
        <v>4</v>
      </c>
      <c r="W78" s="7">
        <v>4</v>
      </c>
      <c r="X78" s="34">
        <v>4</v>
      </c>
      <c r="Y78" s="21">
        <v>3</v>
      </c>
      <c r="Z78" s="26">
        <v>4</v>
      </c>
      <c r="AA78" s="26">
        <v>3</v>
      </c>
      <c r="AB78" s="26">
        <v>2</v>
      </c>
      <c r="AC78" s="37">
        <v>2</v>
      </c>
      <c r="AD78" s="37">
        <v>4</v>
      </c>
      <c r="AE78" s="37">
        <v>4</v>
      </c>
      <c r="AF78" s="126">
        <v>4</v>
      </c>
      <c r="AG78" s="126">
        <v>4</v>
      </c>
      <c r="AH78" s="37">
        <v>4</v>
      </c>
      <c r="AI78" s="37">
        <v>4</v>
      </c>
      <c r="AJ78" s="37">
        <v>4</v>
      </c>
      <c r="AK78" s="37">
        <v>4</v>
      </c>
    </row>
    <row r="79" spans="1:37" ht="23.25">
      <c r="A79" s="5">
        <v>77</v>
      </c>
      <c r="B79" s="48">
        <v>1</v>
      </c>
      <c r="C79" s="48"/>
      <c r="D79" s="48" t="s">
        <v>98</v>
      </c>
      <c r="E79" s="48"/>
      <c r="F79" s="48"/>
      <c r="G79" s="48"/>
      <c r="H79" s="48">
        <v>2</v>
      </c>
      <c r="I79" s="28"/>
      <c r="J79" s="28">
        <v>1</v>
      </c>
      <c r="K79" s="28"/>
      <c r="L79" s="28"/>
      <c r="M79" s="28"/>
      <c r="N79" s="28"/>
      <c r="O79" s="28"/>
      <c r="P79" s="28"/>
      <c r="Q79" s="43"/>
      <c r="R79" s="43">
        <v>5</v>
      </c>
      <c r="S79" s="43">
        <v>1</v>
      </c>
      <c r="T79" s="119">
        <v>5</v>
      </c>
      <c r="U79" s="7">
        <v>5</v>
      </c>
      <c r="V79" s="7">
        <v>4</v>
      </c>
      <c r="W79" s="7">
        <v>5</v>
      </c>
      <c r="X79" s="34">
        <v>5</v>
      </c>
      <c r="Y79" s="21">
        <v>5</v>
      </c>
      <c r="Z79" s="26">
        <v>5</v>
      </c>
      <c r="AA79" s="26">
        <v>4</v>
      </c>
      <c r="AB79" s="26">
        <v>4</v>
      </c>
      <c r="AC79" s="37">
        <v>4</v>
      </c>
      <c r="AD79" s="37">
        <v>4</v>
      </c>
      <c r="AE79" s="37">
        <v>5</v>
      </c>
      <c r="AF79" s="126">
        <v>5</v>
      </c>
      <c r="AG79" s="126">
        <v>3</v>
      </c>
      <c r="AH79" s="37">
        <v>3</v>
      </c>
      <c r="AI79" s="37">
        <v>2</v>
      </c>
      <c r="AJ79" s="37">
        <v>2</v>
      </c>
      <c r="AK79" s="37">
        <v>3</v>
      </c>
    </row>
    <row r="80" spans="1:37" ht="23.25">
      <c r="A80" s="5">
        <v>78</v>
      </c>
      <c r="B80" s="48">
        <v>2</v>
      </c>
      <c r="C80" s="48" t="s">
        <v>59</v>
      </c>
      <c r="D80" s="48" t="s">
        <v>101</v>
      </c>
      <c r="E80" s="48" t="s">
        <v>102</v>
      </c>
      <c r="F80" s="48"/>
      <c r="G80" s="48"/>
      <c r="H80" s="48">
        <v>1</v>
      </c>
      <c r="I80" s="28"/>
      <c r="J80" s="28">
        <v>1</v>
      </c>
      <c r="K80" s="28">
        <v>1</v>
      </c>
      <c r="L80" s="28"/>
      <c r="M80" s="28"/>
      <c r="N80" s="28"/>
      <c r="O80" s="28"/>
      <c r="P80" s="28"/>
      <c r="Q80" s="43"/>
      <c r="R80" s="43">
        <v>4</v>
      </c>
      <c r="S80" s="43">
        <v>1</v>
      </c>
      <c r="T80" s="119">
        <v>3</v>
      </c>
      <c r="U80" s="7">
        <v>4</v>
      </c>
      <c r="V80" s="7">
        <v>4</v>
      </c>
      <c r="W80" s="7">
        <v>3</v>
      </c>
      <c r="X80" s="34">
        <v>3</v>
      </c>
      <c r="Y80" s="21">
        <v>4</v>
      </c>
      <c r="Z80" s="26">
        <v>4</v>
      </c>
      <c r="AA80" s="26">
        <v>4</v>
      </c>
      <c r="AB80" s="26">
        <v>2</v>
      </c>
      <c r="AC80" s="37">
        <v>2</v>
      </c>
      <c r="AD80" s="37">
        <v>4</v>
      </c>
      <c r="AE80" s="37">
        <v>3</v>
      </c>
      <c r="AF80" s="126">
        <v>5</v>
      </c>
      <c r="AG80" s="126">
        <v>4</v>
      </c>
      <c r="AH80" s="37">
        <v>4</v>
      </c>
      <c r="AI80" s="37">
        <v>3</v>
      </c>
      <c r="AJ80" s="37">
        <v>4</v>
      </c>
      <c r="AK80" s="37">
        <v>3</v>
      </c>
    </row>
    <row r="81" spans="1:37" ht="23.25">
      <c r="A81" s="5">
        <v>79</v>
      </c>
      <c r="B81" s="48">
        <v>2</v>
      </c>
      <c r="C81" s="48" t="s">
        <v>59</v>
      </c>
      <c r="D81" s="48" t="s">
        <v>72</v>
      </c>
      <c r="E81" s="48" t="s">
        <v>105</v>
      </c>
      <c r="F81" s="48"/>
      <c r="G81" s="48">
        <v>55</v>
      </c>
      <c r="H81" s="48">
        <v>2</v>
      </c>
      <c r="I81" s="28" t="s">
        <v>106</v>
      </c>
      <c r="J81" s="28"/>
      <c r="K81" s="28" t="s">
        <v>107</v>
      </c>
      <c r="L81" s="28"/>
      <c r="M81" s="28"/>
      <c r="N81" s="28"/>
      <c r="O81" s="28"/>
      <c r="P81" s="28"/>
      <c r="Q81" s="43"/>
      <c r="R81" s="43">
        <v>4</v>
      </c>
      <c r="S81" s="43">
        <v>1</v>
      </c>
      <c r="T81" s="119">
        <v>5</v>
      </c>
      <c r="U81" s="7">
        <v>4</v>
      </c>
      <c r="V81" s="7">
        <v>4</v>
      </c>
      <c r="W81" s="7">
        <v>4</v>
      </c>
      <c r="X81" s="34">
        <v>4</v>
      </c>
      <c r="Y81" s="21">
        <v>4</v>
      </c>
      <c r="Z81" s="26">
        <v>4</v>
      </c>
      <c r="AA81" s="26">
        <v>3</v>
      </c>
      <c r="AB81" s="26">
        <v>3</v>
      </c>
      <c r="AC81" s="37">
        <v>2</v>
      </c>
      <c r="AD81" s="37">
        <v>3</v>
      </c>
      <c r="AE81" s="37">
        <v>3</v>
      </c>
      <c r="AF81" s="126">
        <v>4</v>
      </c>
      <c r="AG81" s="126">
        <v>4</v>
      </c>
      <c r="AH81" s="37">
        <v>4</v>
      </c>
      <c r="AI81" s="37">
        <v>3</v>
      </c>
      <c r="AJ81" s="37">
        <v>4</v>
      </c>
      <c r="AK81" s="37">
        <v>4</v>
      </c>
    </row>
    <row r="82" spans="1:37" ht="23.25">
      <c r="A82" s="5">
        <v>80</v>
      </c>
      <c r="B82" s="48">
        <v>2</v>
      </c>
      <c r="C82" s="48" t="s">
        <v>59</v>
      </c>
      <c r="D82" s="48" t="s">
        <v>72</v>
      </c>
      <c r="E82" s="48" t="s">
        <v>105</v>
      </c>
      <c r="F82" s="48"/>
      <c r="G82" s="48"/>
      <c r="H82" s="48">
        <v>1</v>
      </c>
      <c r="I82" s="28">
        <v>1</v>
      </c>
      <c r="J82" s="28"/>
      <c r="K82" s="28"/>
      <c r="L82" s="28"/>
      <c r="M82" s="28"/>
      <c r="N82" s="28"/>
      <c r="O82" s="28"/>
      <c r="P82" s="28"/>
      <c r="Q82" s="43"/>
      <c r="R82" s="43">
        <v>3</v>
      </c>
      <c r="S82" s="43">
        <v>2</v>
      </c>
      <c r="T82" s="119">
        <v>4</v>
      </c>
      <c r="U82" s="7">
        <v>4</v>
      </c>
      <c r="V82" s="7">
        <v>4</v>
      </c>
      <c r="W82" s="7">
        <v>4</v>
      </c>
      <c r="X82" s="34">
        <v>4</v>
      </c>
      <c r="Y82" s="21">
        <v>4</v>
      </c>
      <c r="Z82" s="26">
        <v>4</v>
      </c>
      <c r="AA82" s="26">
        <v>4</v>
      </c>
      <c r="AB82" s="26">
        <v>4</v>
      </c>
      <c r="AC82" s="37">
        <v>3</v>
      </c>
      <c r="AD82" s="37">
        <v>1</v>
      </c>
      <c r="AE82" s="37">
        <v>1</v>
      </c>
      <c r="AF82" s="126">
        <v>1</v>
      </c>
      <c r="AG82" s="126">
        <v>2</v>
      </c>
      <c r="AH82" s="37">
        <v>2</v>
      </c>
      <c r="AI82" s="37">
        <v>2</v>
      </c>
      <c r="AJ82" s="37">
        <v>1</v>
      </c>
      <c r="AK82" s="37">
        <v>2</v>
      </c>
    </row>
    <row r="83" spans="1:37" ht="23.25">
      <c r="A83" s="5">
        <v>81</v>
      </c>
      <c r="B83" s="48">
        <v>2</v>
      </c>
      <c r="C83" s="48" t="s">
        <v>59</v>
      </c>
      <c r="D83" s="48" t="s">
        <v>72</v>
      </c>
      <c r="E83" s="48" t="s">
        <v>109</v>
      </c>
      <c r="F83" s="48"/>
      <c r="G83" s="48">
        <v>53</v>
      </c>
      <c r="H83" s="48">
        <v>1</v>
      </c>
      <c r="I83" s="28">
        <v>1</v>
      </c>
      <c r="J83" s="28"/>
      <c r="K83" s="28">
        <v>1</v>
      </c>
      <c r="L83" s="28"/>
      <c r="M83" s="28"/>
      <c r="N83" s="28"/>
      <c r="O83" s="28">
        <v>1</v>
      </c>
      <c r="P83" s="28"/>
      <c r="Q83" s="43"/>
      <c r="R83" s="43">
        <v>3</v>
      </c>
      <c r="S83" s="43">
        <v>1</v>
      </c>
      <c r="T83" s="119">
        <v>4</v>
      </c>
      <c r="U83" s="7">
        <v>4</v>
      </c>
      <c r="V83" s="7">
        <v>3</v>
      </c>
      <c r="W83" s="7">
        <v>3</v>
      </c>
      <c r="X83" s="34">
        <v>4</v>
      </c>
      <c r="Y83" s="21">
        <v>5</v>
      </c>
      <c r="Z83" s="26">
        <v>5</v>
      </c>
      <c r="AA83" s="26">
        <v>5</v>
      </c>
      <c r="AB83" s="26">
        <v>5</v>
      </c>
      <c r="AC83" s="37">
        <v>3</v>
      </c>
      <c r="AD83" s="37">
        <v>3</v>
      </c>
      <c r="AE83" s="37">
        <v>4</v>
      </c>
      <c r="AF83" s="126">
        <v>3</v>
      </c>
      <c r="AG83" s="126">
        <v>3</v>
      </c>
      <c r="AH83" s="37">
        <v>3</v>
      </c>
      <c r="AI83" s="37">
        <v>3</v>
      </c>
      <c r="AJ83" s="37">
        <v>3</v>
      </c>
      <c r="AK83" s="37">
        <v>3</v>
      </c>
    </row>
    <row r="84" spans="1:37" ht="23.25">
      <c r="A84" s="5">
        <v>82</v>
      </c>
      <c r="B84" s="48">
        <v>2</v>
      </c>
      <c r="C84" s="48" t="s">
        <v>59</v>
      </c>
      <c r="D84" s="48" t="s">
        <v>72</v>
      </c>
      <c r="E84" s="48" t="s">
        <v>109</v>
      </c>
      <c r="F84" s="48"/>
      <c r="G84" s="48">
        <v>54</v>
      </c>
      <c r="H84" s="48">
        <v>2</v>
      </c>
      <c r="I84" s="28" t="s">
        <v>107</v>
      </c>
      <c r="J84" s="28" t="s">
        <v>106</v>
      </c>
      <c r="K84" s="28"/>
      <c r="L84" s="28"/>
      <c r="M84" s="28"/>
      <c r="N84" s="28"/>
      <c r="O84" s="28"/>
      <c r="P84" s="28"/>
      <c r="Q84" s="43"/>
      <c r="R84" s="43">
        <v>3</v>
      </c>
      <c r="S84" s="43">
        <v>1</v>
      </c>
      <c r="T84" s="119">
        <v>4</v>
      </c>
      <c r="U84" s="7">
        <v>4</v>
      </c>
      <c r="V84" s="7">
        <v>4</v>
      </c>
      <c r="W84" s="7">
        <v>4</v>
      </c>
      <c r="X84" s="34">
        <v>5</v>
      </c>
      <c r="Y84" s="21">
        <v>4</v>
      </c>
      <c r="Z84" s="26">
        <v>5</v>
      </c>
      <c r="AA84" s="26">
        <v>5</v>
      </c>
      <c r="AB84" s="26">
        <v>3</v>
      </c>
      <c r="AC84" s="37">
        <v>3</v>
      </c>
      <c r="AD84" s="37">
        <v>4</v>
      </c>
      <c r="AE84" s="37">
        <v>4</v>
      </c>
      <c r="AF84" s="126">
        <v>4</v>
      </c>
      <c r="AG84" s="126">
        <v>4</v>
      </c>
      <c r="AH84" s="37">
        <v>4</v>
      </c>
      <c r="AI84" s="37">
        <v>4</v>
      </c>
      <c r="AJ84" s="37">
        <v>4</v>
      </c>
      <c r="AK84" s="37">
        <v>4</v>
      </c>
    </row>
    <row r="85" spans="1:37" ht="23.25">
      <c r="A85" s="5">
        <v>83</v>
      </c>
      <c r="B85" s="48">
        <v>3</v>
      </c>
      <c r="C85" s="48" t="s">
        <v>49</v>
      </c>
      <c r="D85" s="48" t="s">
        <v>72</v>
      </c>
      <c r="E85" s="48" t="s">
        <v>105</v>
      </c>
      <c r="F85" s="48"/>
      <c r="G85" s="48">
        <v>54</v>
      </c>
      <c r="H85" s="48">
        <v>2</v>
      </c>
      <c r="I85" s="28" t="s">
        <v>106</v>
      </c>
      <c r="J85" s="28"/>
      <c r="K85" s="28" t="s">
        <v>107</v>
      </c>
      <c r="L85" s="28"/>
      <c r="M85" s="28"/>
      <c r="N85" s="28"/>
      <c r="O85" s="28"/>
      <c r="P85" s="28"/>
      <c r="Q85" s="43"/>
      <c r="R85" s="43">
        <v>4</v>
      </c>
      <c r="S85" s="43">
        <v>1</v>
      </c>
      <c r="T85" s="119">
        <v>5</v>
      </c>
      <c r="U85" s="7">
        <v>5</v>
      </c>
      <c r="V85" s="7">
        <v>4</v>
      </c>
      <c r="W85" s="7">
        <v>4</v>
      </c>
      <c r="X85" s="34">
        <v>4</v>
      </c>
      <c r="Y85" s="21">
        <v>4</v>
      </c>
      <c r="Z85" s="26">
        <v>4</v>
      </c>
      <c r="AA85" s="26">
        <v>3</v>
      </c>
      <c r="AB85" s="26">
        <v>2</v>
      </c>
      <c r="AC85" s="37">
        <v>4</v>
      </c>
      <c r="AD85" s="37">
        <v>4</v>
      </c>
      <c r="AE85" s="37">
        <v>4</v>
      </c>
      <c r="AF85" s="126">
        <v>4</v>
      </c>
      <c r="AG85" s="126">
        <v>4</v>
      </c>
      <c r="AH85" s="37">
        <v>4</v>
      </c>
      <c r="AI85" s="37">
        <v>4</v>
      </c>
      <c r="AJ85" s="37">
        <v>4</v>
      </c>
      <c r="AK85" s="37">
        <v>4</v>
      </c>
    </row>
    <row r="86" spans="1:37" ht="23.25">
      <c r="A86" s="5">
        <v>84</v>
      </c>
      <c r="B86" s="48">
        <v>1</v>
      </c>
      <c r="C86" s="48"/>
      <c r="D86" s="48" t="s">
        <v>82</v>
      </c>
      <c r="E86" s="48"/>
      <c r="F86" s="48"/>
      <c r="G86" s="48"/>
      <c r="H86" s="48">
        <v>2</v>
      </c>
      <c r="I86" s="28"/>
      <c r="J86" s="28"/>
      <c r="K86" s="28"/>
      <c r="L86" s="28"/>
      <c r="M86" s="28"/>
      <c r="N86" s="28"/>
      <c r="O86" s="28"/>
      <c r="P86" s="28"/>
      <c r="Q86" s="43">
        <v>1</v>
      </c>
      <c r="R86" s="43">
        <v>3</v>
      </c>
      <c r="S86" s="43">
        <v>1</v>
      </c>
      <c r="T86" s="119">
        <v>5</v>
      </c>
      <c r="U86" s="7">
        <v>3</v>
      </c>
      <c r="V86" s="7">
        <v>3</v>
      </c>
      <c r="W86" s="7">
        <v>4</v>
      </c>
      <c r="X86" s="34">
        <v>5</v>
      </c>
      <c r="Y86" s="21">
        <v>5</v>
      </c>
      <c r="Z86" s="26">
        <v>5</v>
      </c>
      <c r="AA86" s="26">
        <v>2</v>
      </c>
      <c r="AB86" s="26">
        <v>2</v>
      </c>
      <c r="AC86" s="37">
        <v>4</v>
      </c>
      <c r="AD86" s="37">
        <v>5</v>
      </c>
      <c r="AE86" s="37">
        <v>3</v>
      </c>
      <c r="AF86" s="126">
        <v>3</v>
      </c>
      <c r="AG86" s="126">
        <v>3</v>
      </c>
      <c r="AH86" s="37">
        <v>2</v>
      </c>
      <c r="AI86" s="37">
        <v>2</v>
      </c>
      <c r="AJ86" s="37">
        <v>2</v>
      </c>
      <c r="AK86" s="37">
        <v>2</v>
      </c>
    </row>
    <row r="87" spans="1:37" ht="23.25">
      <c r="A87" s="5">
        <v>85</v>
      </c>
      <c r="B87" s="48">
        <v>1</v>
      </c>
      <c r="C87" s="48"/>
      <c r="D87" s="48" t="s">
        <v>101</v>
      </c>
      <c r="E87" s="48"/>
      <c r="F87" s="48"/>
      <c r="G87" s="48"/>
      <c r="H87" s="48">
        <v>2</v>
      </c>
      <c r="I87" s="28"/>
      <c r="J87" s="28">
        <v>1</v>
      </c>
      <c r="K87" s="28"/>
      <c r="L87" s="28"/>
      <c r="M87" s="28"/>
      <c r="N87" s="28"/>
      <c r="O87" s="28"/>
      <c r="P87" s="28"/>
      <c r="Q87" s="43"/>
      <c r="R87" s="43">
        <v>5</v>
      </c>
      <c r="S87" s="43">
        <v>1</v>
      </c>
      <c r="T87" s="119">
        <v>4</v>
      </c>
      <c r="U87" s="7">
        <v>4</v>
      </c>
      <c r="V87" s="7">
        <v>4</v>
      </c>
      <c r="W87" s="7">
        <v>4</v>
      </c>
      <c r="X87" s="34">
        <v>4</v>
      </c>
      <c r="Y87" s="21">
        <v>4</v>
      </c>
      <c r="Z87" s="26">
        <v>5</v>
      </c>
      <c r="AA87" s="26">
        <v>4</v>
      </c>
      <c r="AB87" s="26">
        <v>2</v>
      </c>
      <c r="AC87" s="37">
        <v>3</v>
      </c>
      <c r="AD87" s="37">
        <v>4</v>
      </c>
      <c r="AE87" s="37">
        <v>4</v>
      </c>
      <c r="AF87" s="126">
        <v>5</v>
      </c>
      <c r="AG87" s="126">
        <v>4</v>
      </c>
      <c r="AH87" s="37">
        <v>4</v>
      </c>
      <c r="AI87" s="37">
        <v>4</v>
      </c>
      <c r="AJ87" s="37">
        <v>4</v>
      </c>
      <c r="AK87" s="37">
        <v>4</v>
      </c>
    </row>
    <row r="88" spans="1:37" ht="23.25">
      <c r="A88" s="5">
        <v>86</v>
      </c>
      <c r="B88" s="48">
        <v>2</v>
      </c>
      <c r="C88" s="48" t="s">
        <v>59</v>
      </c>
      <c r="D88" s="48" t="s">
        <v>84</v>
      </c>
      <c r="E88" s="48" t="s">
        <v>116</v>
      </c>
      <c r="F88" s="48"/>
      <c r="G88" s="48">
        <v>54</v>
      </c>
      <c r="H88" s="48">
        <v>2</v>
      </c>
      <c r="I88" s="28"/>
      <c r="J88" s="28"/>
      <c r="K88" s="28"/>
      <c r="L88" s="28"/>
      <c r="M88" s="28"/>
      <c r="N88" s="28"/>
      <c r="O88" s="28"/>
      <c r="P88" s="28"/>
      <c r="Q88" s="43">
        <v>1</v>
      </c>
      <c r="R88" s="43">
        <v>4</v>
      </c>
      <c r="S88" s="43">
        <v>1</v>
      </c>
      <c r="T88" s="119">
        <v>5</v>
      </c>
      <c r="U88" s="7">
        <v>4</v>
      </c>
      <c r="V88" s="7">
        <v>4</v>
      </c>
      <c r="W88" s="7">
        <v>4</v>
      </c>
      <c r="X88" s="34">
        <v>5</v>
      </c>
      <c r="Y88" s="21">
        <v>4</v>
      </c>
      <c r="Z88" s="26">
        <v>4</v>
      </c>
      <c r="AA88" s="26">
        <v>3</v>
      </c>
      <c r="AB88" s="26">
        <v>2</v>
      </c>
      <c r="AC88" s="37">
        <v>3</v>
      </c>
      <c r="AD88" s="37">
        <v>3</v>
      </c>
      <c r="AE88" s="37">
        <v>3</v>
      </c>
      <c r="AF88" s="126">
        <v>4</v>
      </c>
      <c r="AG88" s="126">
        <v>4</v>
      </c>
      <c r="AH88" s="37">
        <v>4</v>
      </c>
      <c r="AI88" s="37">
        <v>4</v>
      </c>
      <c r="AJ88" s="37">
        <v>3</v>
      </c>
      <c r="AK88" s="37">
        <v>4</v>
      </c>
    </row>
    <row r="89" spans="1:37" ht="23.25">
      <c r="A89" s="5">
        <v>87</v>
      </c>
      <c r="B89" s="48">
        <v>1</v>
      </c>
      <c r="C89" s="48"/>
      <c r="D89" s="48" t="s">
        <v>101</v>
      </c>
      <c r="E89" s="48"/>
      <c r="F89" s="48"/>
      <c r="G89" s="48"/>
      <c r="H89" s="48">
        <v>1</v>
      </c>
      <c r="I89" s="28"/>
      <c r="J89" s="28" t="s">
        <v>106</v>
      </c>
      <c r="K89" s="28"/>
      <c r="L89" s="28" t="s">
        <v>107</v>
      </c>
      <c r="M89" s="28"/>
      <c r="N89" s="28"/>
      <c r="O89" s="28"/>
      <c r="P89" s="28"/>
      <c r="Q89" s="43"/>
      <c r="R89" s="43">
        <v>5</v>
      </c>
      <c r="S89" s="43">
        <v>1</v>
      </c>
      <c r="T89" s="119">
        <v>5</v>
      </c>
      <c r="U89" s="7">
        <v>5</v>
      </c>
      <c r="V89" s="7">
        <v>5</v>
      </c>
      <c r="W89" s="7">
        <v>5</v>
      </c>
      <c r="X89" s="34">
        <v>5</v>
      </c>
      <c r="Y89" s="21">
        <v>5</v>
      </c>
      <c r="Z89" s="26">
        <v>5</v>
      </c>
      <c r="AA89" s="26">
        <v>5</v>
      </c>
      <c r="AB89" s="26">
        <v>2</v>
      </c>
      <c r="AC89" s="37">
        <v>5</v>
      </c>
      <c r="AD89" s="37">
        <v>4</v>
      </c>
      <c r="AE89" s="37">
        <v>4</v>
      </c>
      <c r="AF89" s="126">
        <v>4</v>
      </c>
      <c r="AG89" s="126">
        <v>4</v>
      </c>
      <c r="AH89" s="37">
        <v>4</v>
      </c>
      <c r="AI89" s="37">
        <v>4</v>
      </c>
      <c r="AJ89" s="37">
        <v>4</v>
      </c>
      <c r="AK89" s="37">
        <v>4</v>
      </c>
    </row>
    <row r="90" spans="1:37" ht="23.25">
      <c r="A90" s="5">
        <v>88</v>
      </c>
      <c r="B90" s="48">
        <v>2</v>
      </c>
      <c r="C90" s="48" t="s">
        <v>121</v>
      </c>
      <c r="D90" s="48" t="s">
        <v>122</v>
      </c>
      <c r="E90" s="48" t="s">
        <v>123</v>
      </c>
      <c r="F90" s="48"/>
      <c r="G90" s="48"/>
      <c r="H90" s="48">
        <v>1</v>
      </c>
      <c r="I90" s="28"/>
      <c r="J90" s="28">
        <v>1</v>
      </c>
      <c r="K90" s="28"/>
      <c r="L90" s="28"/>
      <c r="M90" s="28"/>
      <c r="N90" s="28"/>
      <c r="O90" s="28"/>
      <c r="P90" s="28"/>
      <c r="Q90" s="43"/>
      <c r="R90" s="43">
        <v>4</v>
      </c>
      <c r="S90" s="43">
        <v>1</v>
      </c>
      <c r="T90" s="119">
        <v>4</v>
      </c>
      <c r="U90" s="7">
        <v>5</v>
      </c>
      <c r="V90" s="7">
        <v>5</v>
      </c>
      <c r="W90" s="7">
        <v>5</v>
      </c>
      <c r="X90" s="34">
        <v>5</v>
      </c>
      <c r="Y90" s="21">
        <v>5</v>
      </c>
      <c r="Z90" s="26">
        <v>5</v>
      </c>
      <c r="AA90" s="26">
        <v>5</v>
      </c>
      <c r="AB90" s="26">
        <v>5</v>
      </c>
      <c r="AC90" s="37">
        <v>5</v>
      </c>
      <c r="AD90" s="37">
        <v>4</v>
      </c>
      <c r="AE90" s="37">
        <v>4</v>
      </c>
      <c r="AF90" s="126">
        <v>4</v>
      </c>
      <c r="AG90" s="126">
        <v>5</v>
      </c>
      <c r="AH90" s="37">
        <v>5</v>
      </c>
      <c r="AI90" s="37">
        <v>5</v>
      </c>
      <c r="AJ90" s="37">
        <v>5</v>
      </c>
      <c r="AK90" s="37">
        <v>5</v>
      </c>
    </row>
    <row r="91" spans="1:37" ht="23.25">
      <c r="A91" s="5">
        <v>89</v>
      </c>
      <c r="B91" s="48">
        <v>3</v>
      </c>
      <c r="C91" s="48" t="s">
        <v>49</v>
      </c>
      <c r="D91" s="48" t="s">
        <v>122</v>
      </c>
      <c r="E91" s="48" t="s">
        <v>125</v>
      </c>
      <c r="F91" s="48"/>
      <c r="G91" s="48">
        <v>52</v>
      </c>
      <c r="H91" s="48">
        <v>2</v>
      </c>
      <c r="I91" s="28"/>
      <c r="J91" s="28">
        <v>1</v>
      </c>
      <c r="K91" s="28"/>
      <c r="L91" s="28"/>
      <c r="M91" s="28"/>
      <c r="N91" s="28"/>
      <c r="O91" s="28"/>
      <c r="P91" s="28"/>
      <c r="Q91" s="43"/>
      <c r="R91" s="43">
        <v>4</v>
      </c>
      <c r="S91" s="43">
        <v>1</v>
      </c>
      <c r="T91" s="119">
        <v>4</v>
      </c>
      <c r="U91" s="7">
        <v>4</v>
      </c>
      <c r="V91" s="7">
        <v>4</v>
      </c>
      <c r="W91" s="7">
        <v>4</v>
      </c>
      <c r="X91" s="34">
        <v>4</v>
      </c>
      <c r="Y91" s="21">
        <v>4</v>
      </c>
      <c r="Z91" s="26">
        <v>4</v>
      </c>
      <c r="AA91" s="26">
        <v>4</v>
      </c>
      <c r="AB91" s="26">
        <v>3</v>
      </c>
      <c r="AC91" s="37">
        <v>3</v>
      </c>
      <c r="AD91" s="37">
        <v>3</v>
      </c>
      <c r="AE91" s="37">
        <v>3</v>
      </c>
      <c r="AF91" s="126">
        <v>4</v>
      </c>
      <c r="AG91" s="126">
        <v>4</v>
      </c>
      <c r="AH91" s="37">
        <v>3</v>
      </c>
      <c r="AI91" s="37">
        <v>3</v>
      </c>
      <c r="AJ91" s="37">
        <v>3</v>
      </c>
      <c r="AK91" s="37">
        <v>4</v>
      </c>
    </row>
    <row r="92" spans="1:37" ht="23.25">
      <c r="A92" s="5">
        <v>90</v>
      </c>
      <c r="B92" s="48">
        <v>1</v>
      </c>
      <c r="C92" s="48"/>
      <c r="D92" s="48" t="s">
        <v>127</v>
      </c>
      <c r="E92" s="48"/>
      <c r="F92" s="48"/>
      <c r="G92" s="48"/>
      <c r="H92" s="48">
        <v>1</v>
      </c>
      <c r="I92" s="28"/>
      <c r="J92" s="28">
        <v>1</v>
      </c>
      <c r="K92" s="28"/>
      <c r="L92" s="28"/>
      <c r="M92" s="28"/>
      <c r="N92" s="28"/>
      <c r="O92" s="28"/>
      <c r="P92" s="28"/>
      <c r="Q92" s="43"/>
      <c r="R92" s="43">
        <v>5</v>
      </c>
      <c r="S92" s="43">
        <v>1</v>
      </c>
      <c r="T92" s="119">
        <v>5</v>
      </c>
      <c r="U92" s="7">
        <v>4</v>
      </c>
      <c r="V92" s="7">
        <v>4</v>
      </c>
      <c r="W92" s="7">
        <v>3</v>
      </c>
      <c r="X92" s="34">
        <v>5</v>
      </c>
      <c r="Y92" s="21">
        <v>5</v>
      </c>
      <c r="Z92" s="26">
        <v>5</v>
      </c>
      <c r="AA92" s="26">
        <v>5</v>
      </c>
      <c r="AB92" s="26">
        <v>3</v>
      </c>
      <c r="AC92" s="37">
        <v>4</v>
      </c>
      <c r="AD92" s="37">
        <v>4</v>
      </c>
      <c r="AE92" s="37">
        <v>4</v>
      </c>
      <c r="AF92" s="126">
        <v>4</v>
      </c>
      <c r="AG92" s="126">
        <v>5</v>
      </c>
      <c r="AH92" s="37">
        <v>5</v>
      </c>
      <c r="AI92" s="37">
        <v>5</v>
      </c>
      <c r="AJ92" s="37">
        <v>5</v>
      </c>
      <c r="AK92" s="37">
        <v>5</v>
      </c>
    </row>
    <row r="93" spans="1:37" ht="23.25">
      <c r="A93" s="5">
        <v>91</v>
      </c>
      <c r="B93" s="48">
        <v>1</v>
      </c>
      <c r="C93" s="48"/>
      <c r="D93" s="48" t="s">
        <v>127</v>
      </c>
      <c r="E93" s="48"/>
      <c r="F93" s="48"/>
      <c r="G93" s="48"/>
      <c r="H93" s="48">
        <v>1</v>
      </c>
      <c r="I93" s="28"/>
      <c r="J93" s="28">
        <v>1</v>
      </c>
      <c r="K93" s="28"/>
      <c r="L93" s="28"/>
      <c r="M93" s="28"/>
      <c r="N93" s="28"/>
      <c r="O93" s="28"/>
      <c r="P93" s="28"/>
      <c r="Q93" s="43"/>
      <c r="R93" s="43">
        <v>5</v>
      </c>
      <c r="S93" s="43">
        <v>1</v>
      </c>
      <c r="T93" s="119">
        <v>5</v>
      </c>
      <c r="U93" s="7">
        <v>5</v>
      </c>
      <c r="V93" s="7">
        <v>5</v>
      </c>
      <c r="W93" s="7">
        <v>5</v>
      </c>
      <c r="X93" s="34">
        <v>5</v>
      </c>
      <c r="Y93" s="21">
        <v>5</v>
      </c>
      <c r="Z93" s="26">
        <v>5</v>
      </c>
      <c r="AA93" s="26">
        <v>5</v>
      </c>
      <c r="AB93" s="26">
        <v>2</v>
      </c>
      <c r="AC93" s="37">
        <v>4</v>
      </c>
      <c r="AD93" s="37">
        <v>4</v>
      </c>
      <c r="AE93" s="37">
        <v>5</v>
      </c>
      <c r="AF93" s="126">
        <v>5</v>
      </c>
      <c r="AG93" s="126">
        <v>4</v>
      </c>
      <c r="AH93" s="37">
        <v>4</v>
      </c>
      <c r="AI93" s="37">
        <v>4</v>
      </c>
      <c r="AJ93" s="37">
        <v>4</v>
      </c>
      <c r="AK93" s="37">
        <v>4</v>
      </c>
    </row>
    <row r="94" spans="1:37" ht="23.25">
      <c r="A94" s="5">
        <v>92</v>
      </c>
      <c r="B94" s="48">
        <v>1</v>
      </c>
      <c r="C94" s="48"/>
      <c r="D94" s="48" t="s">
        <v>127</v>
      </c>
      <c r="E94" s="48"/>
      <c r="F94" s="48"/>
      <c r="G94" s="48"/>
      <c r="H94" s="48">
        <v>1</v>
      </c>
      <c r="I94" s="28" t="s">
        <v>108</v>
      </c>
      <c r="J94" s="28" t="s">
        <v>107</v>
      </c>
      <c r="K94" s="28"/>
      <c r="L94" s="28" t="s">
        <v>106</v>
      </c>
      <c r="M94" s="28"/>
      <c r="N94" s="28"/>
      <c r="O94" s="28"/>
      <c r="P94" s="28"/>
      <c r="Q94" s="43"/>
      <c r="R94" s="43">
        <v>4</v>
      </c>
      <c r="S94" s="43">
        <v>1</v>
      </c>
      <c r="T94" s="119">
        <v>5</v>
      </c>
      <c r="U94" s="7">
        <v>5</v>
      </c>
      <c r="V94" s="7">
        <v>4</v>
      </c>
      <c r="W94" s="7">
        <v>5</v>
      </c>
      <c r="X94" s="34">
        <v>5</v>
      </c>
      <c r="Y94" s="21">
        <v>5</v>
      </c>
      <c r="Z94" s="26">
        <v>5</v>
      </c>
      <c r="AA94" s="26">
        <v>5</v>
      </c>
      <c r="AB94" s="26">
        <v>3</v>
      </c>
      <c r="AC94" s="37">
        <v>3</v>
      </c>
      <c r="AD94" s="37">
        <v>4</v>
      </c>
      <c r="AE94" s="37">
        <v>4</v>
      </c>
      <c r="AF94" s="126">
        <v>4</v>
      </c>
      <c r="AG94" s="126">
        <v>5</v>
      </c>
      <c r="AH94" s="37">
        <v>4</v>
      </c>
      <c r="AI94" s="37">
        <v>4</v>
      </c>
      <c r="AJ94" s="37">
        <v>4</v>
      </c>
      <c r="AK94" s="37">
        <v>5</v>
      </c>
    </row>
    <row r="95" spans="1:37" ht="23.25">
      <c r="A95" s="5">
        <v>93</v>
      </c>
      <c r="B95" s="48">
        <v>1</v>
      </c>
      <c r="C95" s="48"/>
      <c r="D95" s="48" t="s">
        <v>98</v>
      </c>
      <c r="E95" s="48"/>
      <c r="F95" s="48"/>
      <c r="G95" s="48"/>
      <c r="H95" s="48">
        <v>1</v>
      </c>
      <c r="I95" s="28"/>
      <c r="J95" s="28"/>
      <c r="K95" s="28"/>
      <c r="L95" s="28">
        <v>1</v>
      </c>
      <c r="M95" s="28"/>
      <c r="N95" s="28"/>
      <c r="O95" s="28"/>
      <c r="P95" s="28" t="s">
        <v>129</v>
      </c>
      <c r="Q95" s="43"/>
      <c r="R95" s="43">
        <v>4</v>
      </c>
      <c r="S95" s="43">
        <v>1</v>
      </c>
      <c r="T95" s="119">
        <v>5</v>
      </c>
      <c r="U95" s="7">
        <v>5</v>
      </c>
      <c r="V95" s="7">
        <v>5</v>
      </c>
      <c r="W95" s="7">
        <v>5</v>
      </c>
      <c r="X95" s="34">
        <v>5</v>
      </c>
      <c r="Y95" s="21">
        <v>5</v>
      </c>
      <c r="Z95" s="26">
        <v>5</v>
      </c>
      <c r="AA95" s="26">
        <v>5</v>
      </c>
      <c r="AB95" s="26">
        <v>2</v>
      </c>
      <c r="AC95" s="37">
        <v>3</v>
      </c>
      <c r="AD95" s="37">
        <v>3</v>
      </c>
      <c r="AE95" s="37">
        <v>3</v>
      </c>
      <c r="AF95" s="126">
        <v>5</v>
      </c>
      <c r="AG95" s="126">
        <v>3</v>
      </c>
      <c r="AH95" s="37">
        <v>4</v>
      </c>
      <c r="AI95" s="37">
        <v>4</v>
      </c>
      <c r="AJ95" s="37">
        <v>4</v>
      </c>
      <c r="AK95" s="37">
        <v>4</v>
      </c>
    </row>
    <row r="96" spans="1:37" ht="23.25">
      <c r="A96" s="5">
        <v>94</v>
      </c>
      <c r="B96" s="48">
        <v>1</v>
      </c>
      <c r="C96" s="48"/>
      <c r="D96" s="48" t="s">
        <v>130</v>
      </c>
      <c r="E96" s="48"/>
      <c r="F96" s="48"/>
      <c r="G96" s="48"/>
      <c r="H96" s="48">
        <v>2</v>
      </c>
      <c r="I96" s="28">
        <v>1</v>
      </c>
      <c r="J96" s="28"/>
      <c r="K96" s="28"/>
      <c r="L96" s="28">
        <v>1</v>
      </c>
      <c r="M96" s="28"/>
      <c r="N96" s="28"/>
      <c r="O96" s="28"/>
      <c r="P96" s="28"/>
      <c r="Q96" s="43"/>
      <c r="R96" s="43">
        <v>5</v>
      </c>
      <c r="S96" s="43">
        <v>1</v>
      </c>
      <c r="T96" s="119">
        <v>4</v>
      </c>
      <c r="U96" s="7">
        <v>3</v>
      </c>
      <c r="V96" s="7">
        <v>3</v>
      </c>
      <c r="W96" s="7">
        <v>4</v>
      </c>
      <c r="X96" s="34">
        <v>4</v>
      </c>
      <c r="Y96" s="21">
        <v>4</v>
      </c>
      <c r="Z96" s="26">
        <v>4</v>
      </c>
      <c r="AA96" s="26">
        <v>3</v>
      </c>
      <c r="AB96" s="26">
        <v>2</v>
      </c>
      <c r="AC96" s="37">
        <v>3</v>
      </c>
      <c r="AD96" s="37">
        <v>4</v>
      </c>
      <c r="AE96" s="37">
        <v>4</v>
      </c>
      <c r="AF96" s="126">
        <v>4</v>
      </c>
      <c r="AG96" s="126">
        <v>4</v>
      </c>
      <c r="AH96" s="37">
        <v>3</v>
      </c>
      <c r="AI96" s="37">
        <v>4</v>
      </c>
      <c r="AJ96" s="37">
        <v>3</v>
      </c>
      <c r="AK96" s="37">
        <v>4</v>
      </c>
    </row>
    <row r="97" spans="1:37" ht="23.25">
      <c r="A97" s="5">
        <v>95</v>
      </c>
      <c r="B97" s="48">
        <v>1</v>
      </c>
      <c r="C97" s="48"/>
      <c r="D97" s="48" t="s">
        <v>50</v>
      </c>
      <c r="E97" s="48"/>
      <c r="F97" s="48"/>
      <c r="G97" s="48"/>
      <c r="H97" s="48">
        <v>2</v>
      </c>
      <c r="I97" s="28"/>
      <c r="J97" s="28">
        <v>1</v>
      </c>
      <c r="K97" s="28"/>
      <c r="L97" s="28"/>
      <c r="M97" s="28"/>
      <c r="N97" s="28"/>
      <c r="O97" s="28"/>
      <c r="P97" s="28"/>
      <c r="Q97" s="43"/>
      <c r="R97" s="43">
        <v>3</v>
      </c>
      <c r="S97" s="43">
        <v>2</v>
      </c>
      <c r="T97" s="119">
        <v>5</v>
      </c>
      <c r="U97" s="7">
        <v>5</v>
      </c>
      <c r="V97" s="7">
        <v>5</v>
      </c>
      <c r="W97" s="7">
        <v>5</v>
      </c>
      <c r="X97" s="34">
        <v>5</v>
      </c>
      <c r="Y97" s="21">
        <v>5</v>
      </c>
      <c r="Z97" s="26">
        <v>5</v>
      </c>
      <c r="AA97" s="26">
        <v>5</v>
      </c>
      <c r="AB97" s="26"/>
      <c r="AC97" s="37">
        <v>2</v>
      </c>
      <c r="AD97" s="37">
        <v>4</v>
      </c>
      <c r="AE97" s="37">
        <v>3</v>
      </c>
      <c r="AF97" s="126">
        <v>3</v>
      </c>
      <c r="AG97" s="126">
        <v>5</v>
      </c>
      <c r="AH97" s="37">
        <v>5</v>
      </c>
      <c r="AI97" s="37">
        <v>5</v>
      </c>
      <c r="AJ97" s="37">
        <v>5</v>
      </c>
      <c r="AK97" s="37">
        <v>5</v>
      </c>
    </row>
    <row r="98" spans="1:37" ht="23.25">
      <c r="A98" s="5">
        <v>96</v>
      </c>
      <c r="B98" s="48">
        <v>1</v>
      </c>
      <c r="C98" s="48"/>
      <c r="D98" s="48" t="s">
        <v>50</v>
      </c>
      <c r="E98" s="48"/>
      <c r="F98" s="48"/>
      <c r="G98" s="48"/>
      <c r="H98" s="48">
        <v>1</v>
      </c>
      <c r="I98" s="28"/>
      <c r="J98" s="28"/>
      <c r="K98" s="28"/>
      <c r="L98" s="28">
        <v>1</v>
      </c>
      <c r="M98" s="28"/>
      <c r="N98" s="28"/>
      <c r="O98" s="28"/>
      <c r="P98" s="28"/>
      <c r="Q98" s="43"/>
      <c r="R98" s="43"/>
      <c r="S98" s="43">
        <v>1</v>
      </c>
      <c r="T98" s="119">
        <v>4</v>
      </c>
      <c r="U98" s="7">
        <v>4</v>
      </c>
      <c r="V98" s="7">
        <v>4</v>
      </c>
      <c r="W98" s="7">
        <v>5</v>
      </c>
      <c r="X98" s="34">
        <v>5</v>
      </c>
      <c r="Y98" s="21">
        <v>5</v>
      </c>
      <c r="Z98" s="26">
        <v>5</v>
      </c>
      <c r="AA98" s="26">
        <v>4</v>
      </c>
      <c r="AB98" s="26">
        <v>2</v>
      </c>
      <c r="AC98" s="37">
        <v>3</v>
      </c>
      <c r="AD98" s="37">
        <v>4</v>
      </c>
      <c r="AE98" s="37">
        <v>4</v>
      </c>
      <c r="AF98" s="126">
        <v>5</v>
      </c>
      <c r="AG98" s="126">
        <v>4</v>
      </c>
      <c r="AH98" s="37">
        <v>4</v>
      </c>
      <c r="AI98" s="37">
        <v>3</v>
      </c>
      <c r="AJ98" s="37">
        <v>4</v>
      </c>
      <c r="AK98" s="37">
        <v>4</v>
      </c>
    </row>
    <row r="99" spans="1:37" ht="23.25">
      <c r="A99" s="5">
        <v>97</v>
      </c>
      <c r="B99" s="48">
        <v>1</v>
      </c>
      <c r="C99" s="48"/>
      <c r="D99" s="48" t="s">
        <v>83</v>
      </c>
      <c r="E99" s="48"/>
      <c r="F99" s="48"/>
      <c r="G99" s="48"/>
      <c r="H99" s="48">
        <v>2</v>
      </c>
      <c r="I99" s="28"/>
      <c r="J99" s="28"/>
      <c r="K99" s="28"/>
      <c r="L99" s="28"/>
      <c r="M99" s="28"/>
      <c r="N99" s="28"/>
      <c r="O99" s="28"/>
      <c r="P99" s="28" t="s">
        <v>131</v>
      </c>
      <c r="Q99" s="43"/>
      <c r="R99" s="43"/>
      <c r="S99" s="43">
        <v>1</v>
      </c>
      <c r="T99" s="119">
        <v>5</v>
      </c>
      <c r="U99" s="7">
        <v>4</v>
      </c>
      <c r="V99" s="7">
        <v>4</v>
      </c>
      <c r="W99" s="7">
        <v>4</v>
      </c>
      <c r="X99" s="34">
        <v>5</v>
      </c>
      <c r="Y99" s="21">
        <v>5</v>
      </c>
      <c r="Z99" s="26">
        <v>5</v>
      </c>
      <c r="AA99" s="26">
        <v>5</v>
      </c>
      <c r="AB99" s="26">
        <v>2</v>
      </c>
      <c r="AC99" s="37">
        <v>3</v>
      </c>
      <c r="AD99" s="37">
        <v>3</v>
      </c>
      <c r="AE99" s="37">
        <v>4</v>
      </c>
      <c r="AF99" s="126">
        <v>4</v>
      </c>
      <c r="AG99" s="126">
        <v>4</v>
      </c>
      <c r="AH99" s="37">
        <v>4</v>
      </c>
      <c r="AI99" s="37">
        <v>4</v>
      </c>
      <c r="AJ99" s="37">
        <v>4</v>
      </c>
      <c r="AK99" s="37">
        <v>4</v>
      </c>
    </row>
    <row r="100" spans="1:37" ht="23.25">
      <c r="A100" s="5">
        <v>98</v>
      </c>
      <c r="B100" s="48">
        <v>1</v>
      </c>
      <c r="C100" s="48"/>
      <c r="D100" s="48" t="s">
        <v>83</v>
      </c>
      <c r="E100" s="48"/>
      <c r="F100" s="48"/>
      <c r="G100" s="48"/>
      <c r="H100" s="48">
        <v>2</v>
      </c>
      <c r="I100" s="28"/>
      <c r="J100" s="28">
        <v>1</v>
      </c>
      <c r="K100" s="28"/>
      <c r="L100" s="28"/>
      <c r="M100" s="28"/>
      <c r="N100" s="28"/>
      <c r="O100" s="28"/>
      <c r="P100" s="28"/>
      <c r="Q100" s="43"/>
      <c r="R100" s="43"/>
      <c r="S100" s="43">
        <v>1</v>
      </c>
      <c r="T100" s="119">
        <v>4</v>
      </c>
      <c r="U100" s="7">
        <v>4</v>
      </c>
      <c r="V100" s="7">
        <v>4</v>
      </c>
      <c r="W100" s="7">
        <v>4</v>
      </c>
      <c r="X100" s="34">
        <v>4</v>
      </c>
      <c r="Y100" s="21">
        <v>4</v>
      </c>
      <c r="Z100" s="26">
        <v>4</v>
      </c>
      <c r="AA100" s="26">
        <v>4</v>
      </c>
      <c r="AB100" s="26">
        <v>4</v>
      </c>
      <c r="AC100" s="37">
        <v>3</v>
      </c>
      <c r="AD100" s="37">
        <v>4</v>
      </c>
      <c r="AE100" s="37">
        <v>4</v>
      </c>
      <c r="AF100" s="126">
        <v>4</v>
      </c>
      <c r="AG100" s="126">
        <v>4</v>
      </c>
      <c r="AH100" s="37">
        <v>4</v>
      </c>
      <c r="AI100" s="37">
        <v>4</v>
      </c>
      <c r="AJ100" s="37">
        <v>4</v>
      </c>
      <c r="AK100" s="37">
        <v>4</v>
      </c>
    </row>
    <row r="101" spans="1:37" ht="23.25">
      <c r="A101" s="5">
        <v>99</v>
      </c>
      <c r="B101" s="48">
        <v>2</v>
      </c>
      <c r="C101" s="48" t="s">
        <v>59</v>
      </c>
      <c r="D101" s="48" t="s">
        <v>84</v>
      </c>
      <c r="E101" s="48"/>
      <c r="F101" s="48"/>
      <c r="G101" s="48">
        <v>55</v>
      </c>
      <c r="H101" s="48">
        <v>2</v>
      </c>
      <c r="I101" s="28">
        <v>1</v>
      </c>
      <c r="J101" s="28"/>
      <c r="K101" s="28">
        <v>1</v>
      </c>
      <c r="L101" s="28"/>
      <c r="M101" s="28"/>
      <c r="N101" s="28"/>
      <c r="O101" s="28"/>
      <c r="P101" s="28"/>
      <c r="Q101" s="43"/>
      <c r="R101" s="43">
        <v>4</v>
      </c>
      <c r="S101" s="43">
        <v>1</v>
      </c>
      <c r="T101" s="119">
        <v>4</v>
      </c>
      <c r="U101" s="7">
        <v>4</v>
      </c>
      <c r="V101" s="7">
        <v>4</v>
      </c>
      <c r="W101" s="7">
        <v>3</v>
      </c>
      <c r="X101" s="34">
        <v>5</v>
      </c>
      <c r="Y101" s="21">
        <v>5</v>
      </c>
      <c r="Z101" s="26">
        <v>5</v>
      </c>
      <c r="AA101" s="26">
        <v>4</v>
      </c>
      <c r="AB101" s="26">
        <v>4</v>
      </c>
      <c r="AC101" s="37">
        <v>3</v>
      </c>
      <c r="AD101" s="37">
        <v>4</v>
      </c>
      <c r="AE101" s="37">
        <v>3</v>
      </c>
      <c r="AF101" s="126">
        <v>5</v>
      </c>
      <c r="AG101" s="126">
        <v>5</v>
      </c>
      <c r="AH101" s="37">
        <v>4</v>
      </c>
      <c r="AI101" s="37">
        <v>4</v>
      </c>
      <c r="AJ101" s="37">
        <v>4</v>
      </c>
      <c r="AK101" s="37">
        <v>4</v>
      </c>
    </row>
    <row r="103" spans="3:19" ht="23.25">
      <c r="C103" s="6" t="s">
        <v>206</v>
      </c>
      <c r="I103" s="13" t="s">
        <v>212</v>
      </c>
      <c r="J103" s="13" t="s">
        <v>31</v>
      </c>
      <c r="K103" s="13" t="s">
        <v>32</v>
      </c>
      <c r="L103" s="13" t="s">
        <v>213</v>
      </c>
      <c r="M103" s="13" t="s">
        <v>214</v>
      </c>
      <c r="N103" s="13" t="s">
        <v>142</v>
      </c>
      <c r="O103" s="13" t="s">
        <v>68</v>
      </c>
      <c r="P103" s="13" t="s">
        <v>86</v>
      </c>
      <c r="Q103" s="13" t="s">
        <v>42</v>
      </c>
      <c r="R103" s="13" t="s">
        <v>215</v>
      </c>
      <c r="S103" s="13" t="s">
        <v>216</v>
      </c>
    </row>
    <row r="104" spans="3:20" ht="23.25">
      <c r="C104" s="6" t="s">
        <v>202</v>
      </c>
      <c r="D104" s="6">
        <f>COUNTIF(H3:H101,1)</f>
        <v>40</v>
      </c>
      <c r="H104" s="6" t="s">
        <v>195</v>
      </c>
      <c r="I104" s="13">
        <f>I3+I9+I13+I16+I18+I22+I33+I35+I36+I37+I44+I62+I63+I69+I73+I82+I83+I96+I101</f>
        <v>19</v>
      </c>
      <c r="J104" s="13">
        <f aca="true" t="shared" si="0" ref="J104:O104">COUNTIF(J3:J101,1)</f>
        <v>34</v>
      </c>
      <c r="K104" s="13">
        <f t="shared" si="0"/>
        <v>24</v>
      </c>
      <c r="L104" s="13">
        <f t="shared" si="0"/>
        <v>10</v>
      </c>
      <c r="M104" s="13">
        <f t="shared" si="0"/>
        <v>0</v>
      </c>
      <c r="N104" s="13">
        <f t="shared" si="0"/>
        <v>7</v>
      </c>
      <c r="O104" s="13">
        <f t="shared" si="0"/>
        <v>4</v>
      </c>
      <c r="Q104" s="13">
        <f>COUNTIF(Q3:Q101,1)</f>
        <v>9</v>
      </c>
      <c r="R104" s="142">
        <f>AVERAGE(R3:R101)</f>
        <v>4.351648351648351</v>
      </c>
      <c r="S104" s="13" t="s">
        <v>204</v>
      </c>
      <c r="T104" s="34">
        <f>COUNTIF(S3:S101,1)</f>
        <v>94</v>
      </c>
    </row>
    <row r="105" spans="1:33" ht="23.25">
      <c r="A105" s="9" t="s">
        <v>2</v>
      </c>
      <c r="B105" s="9"/>
      <c r="C105" s="157" t="s">
        <v>203</v>
      </c>
      <c r="D105" s="6">
        <f>COUNTIF(H4:H101,2)</f>
        <v>57</v>
      </c>
      <c r="E105" s="9"/>
      <c r="F105" s="9"/>
      <c r="G105" s="9"/>
      <c r="H105" s="157" t="s">
        <v>196</v>
      </c>
      <c r="I105" s="28">
        <f aca="true" t="shared" si="1" ref="I105:O105">COUNTIF(I3:I101,"1(1)")</f>
        <v>1</v>
      </c>
      <c r="J105" s="28">
        <f t="shared" si="1"/>
        <v>2</v>
      </c>
      <c r="K105" s="28">
        <f t="shared" si="1"/>
        <v>6</v>
      </c>
      <c r="L105" s="28">
        <f t="shared" si="1"/>
        <v>2</v>
      </c>
      <c r="M105" s="28">
        <f t="shared" si="1"/>
        <v>0</v>
      </c>
      <c r="N105" s="28">
        <f t="shared" si="1"/>
        <v>1</v>
      </c>
      <c r="O105" s="28">
        <f t="shared" si="1"/>
        <v>0</v>
      </c>
      <c r="P105" s="28"/>
      <c r="Q105" s="28">
        <f>COUNTIF(Q3:Q101,"1(1)")</f>
        <v>0</v>
      </c>
      <c r="R105" s="140"/>
      <c r="S105" s="28" t="s">
        <v>205</v>
      </c>
      <c r="T105" s="34">
        <f>COUNTIF(S3:S102,2)</f>
        <v>3</v>
      </c>
      <c r="W105" s="8"/>
      <c r="X105" s="8"/>
      <c r="Y105" s="8"/>
      <c r="Z105" s="8"/>
      <c r="AA105" s="8"/>
      <c r="AB105" s="8"/>
      <c r="AC105" s="7"/>
      <c r="AD105" s="7"/>
      <c r="AE105" s="7"/>
      <c r="AF105" s="119"/>
      <c r="AG105" s="119"/>
    </row>
    <row r="106" spans="8:18" ht="23.25">
      <c r="H106" s="6" t="s">
        <v>197</v>
      </c>
      <c r="I106" s="28">
        <f aca="true" t="shared" si="2" ref="I106:O106">COUNTIF(I4:I102,"1(2)")</f>
        <v>6</v>
      </c>
      <c r="J106" s="28">
        <f t="shared" si="2"/>
        <v>5</v>
      </c>
      <c r="K106" s="28">
        <f t="shared" si="2"/>
        <v>0</v>
      </c>
      <c r="L106" s="28">
        <f t="shared" si="2"/>
        <v>1</v>
      </c>
      <c r="M106" s="28">
        <f t="shared" si="2"/>
        <v>0</v>
      </c>
      <c r="N106" s="28">
        <f t="shared" si="2"/>
        <v>0</v>
      </c>
      <c r="O106" s="28">
        <f t="shared" si="2"/>
        <v>0</v>
      </c>
      <c r="P106" s="28"/>
      <c r="Q106" s="28">
        <f>COUNTIF(Q4:Q102,"1(2)")</f>
        <v>0</v>
      </c>
      <c r="R106" s="139"/>
    </row>
    <row r="107" spans="2:38" s="10" customFormat="1" ht="23.25">
      <c r="B107" s="10" t="s">
        <v>207</v>
      </c>
      <c r="C107" s="143">
        <v>55</v>
      </c>
      <c r="D107" s="10">
        <f>COUNTIF(G3:G101,55)</f>
        <v>20</v>
      </c>
      <c r="H107" s="10" t="s">
        <v>198</v>
      </c>
      <c r="I107" s="28">
        <f aca="true" t="shared" si="3" ref="I107:O107">COUNTIF(I5:I103,"1(3)")</f>
        <v>4</v>
      </c>
      <c r="J107" s="28">
        <f t="shared" si="3"/>
        <v>1</v>
      </c>
      <c r="K107" s="28">
        <f t="shared" si="3"/>
        <v>0</v>
      </c>
      <c r="L107" s="28">
        <f t="shared" si="3"/>
        <v>0</v>
      </c>
      <c r="M107" s="28">
        <f t="shared" si="3"/>
        <v>0</v>
      </c>
      <c r="N107" s="28">
        <f t="shared" si="3"/>
        <v>0</v>
      </c>
      <c r="O107" s="28">
        <f t="shared" si="3"/>
        <v>0</v>
      </c>
      <c r="P107" s="28"/>
      <c r="Q107" s="28">
        <f>COUNTIF(Q5:Q103,"1(3)")</f>
        <v>0</v>
      </c>
      <c r="R107" s="141"/>
      <c r="S107" s="117"/>
      <c r="T107" s="11">
        <f aca="true" t="shared" si="4" ref="T107:AB107">AVERAGE(T3:T101)</f>
        <v>4.326530612244898</v>
      </c>
      <c r="U107" s="11">
        <f t="shared" si="4"/>
        <v>4.151515151515151</v>
      </c>
      <c r="V107" s="11">
        <f t="shared" si="4"/>
        <v>4.090909090909091</v>
      </c>
      <c r="W107" s="11">
        <f t="shared" si="4"/>
        <v>4.161616161616162</v>
      </c>
      <c r="X107" s="11">
        <f t="shared" si="4"/>
        <v>4.434343434343434</v>
      </c>
      <c r="Y107" s="11">
        <f t="shared" si="4"/>
        <v>4.383838383838384</v>
      </c>
      <c r="Z107" s="11">
        <f t="shared" si="4"/>
        <v>4.484848484848484</v>
      </c>
      <c r="AA107" s="11">
        <f t="shared" si="4"/>
        <v>4.161616161616162</v>
      </c>
      <c r="AB107" s="11">
        <f t="shared" si="4"/>
        <v>3.2842105263157895</v>
      </c>
      <c r="AC107" s="11">
        <f aca="true" t="shared" si="5" ref="AC107:AK107">AVERAGE(AC3:AC101)</f>
        <v>3.0505050505050506</v>
      </c>
      <c r="AD107" s="11">
        <f t="shared" si="5"/>
        <v>3.9797979797979797</v>
      </c>
      <c r="AE107" s="123">
        <f t="shared" si="5"/>
        <v>4</v>
      </c>
      <c r="AF107" s="11">
        <f t="shared" si="5"/>
        <v>4.414141414141414</v>
      </c>
      <c r="AG107" s="11">
        <f t="shared" si="5"/>
        <v>4.163265306122449</v>
      </c>
      <c r="AH107" s="11">
        <f t="shared" si="5"/>
        <v>4.0606060606060606</v>
      </c>
      <c r="AI107" s="11">
        <f t="shared" si="5"/>
        <v>4.02020202020202</v>
      </c>
      <c r="AJ107" s="11">
        <f t="shared" si="5"/>
        <v>3.9696969696969697</v>
      </c>
      <c r="AK107" s="123">
        <f t="shared" si="5"/>
        <v>4.05050505050505</v>
      </c>
      <c r="AL107" s="132">
        <f>AVERAGE(T3:AK101)</f>
        <v>4.067605633802817</v>
      </c>
    </row>
    <row r="108" spans="3:38" s="10" customFormat="1" ht="23.25">
      <c r="C108" s="143">
        <v>54</v>
      </c>
      <c r="D108" s="10">
        <f>COUNTIF(G4:G101,54)</f>
        <v>8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117"/>
      <c r="T108" s="12">
        <f aca="true" t="shared" si="6" ref="T108:AB108">STDEV(T3:T101)</f>
        <v>0.5881214231190538</v>
      </c>
      <c r="U108" s="12">
        <f t="shared" si="6"/>
        <v>0.6755743794098678</v>
      </c>
      <c r="V108" s="12">
        <f t="shared" si="6"/>
        <v>0.6714423872576921</v>
      </c>
      <c r="W108" s="12">
        <f t="shared" si="6"/>
        <v>0.7243162955937598</v>
      </c>
      <c r="X108" s="12">
        <f t="shared" si="6"/>
        <v>0.5918083004848604</v>
      </c>
      <c r="Y108" s="12">
        <f t="shared" si="6"/>
        <v>0.6341806654817143</v>
      </c>
      <c r="Z108" s="12">
        <f t="shared" si="6"/>
        <v>0.5599496399301326</v>
      </c>
      <c r="AA108" s="12">
        <f t="shared" si="6"/>
        <v>0.8416101029873762</v>
      </c>
      <c r="AB108" s="12">
        <f t="shared" si="6"/>
        <v>1.0979977705548118</v>
      </c>
      <c r="AC108" s="12">
        <f aca="true" t="shared" si="7" ref="AC108:AK108">STDEV(AC3:AC101)</f>
        <v>0.8964070842471725</v>
      </c>
      <c r="AD108" s="12">
        <f t="shared" si="7"/>
        <v>0.7139970556704575</v>
      </c>
      <c r="AE108" s="124">
        <f t="shared" si="7"/>
        <v>0.7461240050607104</v>
      </c>
      <c r="AF108" s="12">
        <f t="shared" si="7"/>
        <v>0.7000014724489039</v>
      </c>
      <c r="AG108" s="12">
        <f t="shared" si="7"/>
        <v>0.6208387667082674</v>
      </c>
      <c r="AH108" s="11">
        <f t="shared" si="7"/>
        <v>0.6518135112379023</v>
      </c>
      <c r="AI108" s="11">
        <f t="shared" si="7"/>
        <v>0.7556561951721171</v>
      </c>
      <c r="AJ108" s="11">
        <f t="shared" si="7"/>
        <v>0.7347711771332803</v>
      </c>
      <c r="AK108" s="123">
        <f t="shared" si="7"/>
        <v>0.6757269309257361</v>
      </c>
      <c r="AL108" s="132">
        <f>STDEV(T3:AK101)</f>
        <v>0.8051018701933071</v>
      </c>
    </row>
    <row r="109" spans="3:4" ht="23.25">
      <c r="C109" s="16">
        <v>53</v>
      </c>
      <c r="D109" s="10">
        <f>COUNTIF(G5:G101,53)</f>
        <v>8</v>
      </c>
    </row>
    <row r="110" spans="1:38" s="13" customFormat="1" ht="23.25">
      <c r="A110" s="13" t="s">
        <v>24</v>
      </c>
      <c r="C110" s="16">
        <v>52</v>
      </c>
      <c r="D110" s="10">
        <f>COUNTIF(G6:G101,52)</f>
        <v>4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20"/>
      <c r="U110" s="121"/>
      <c r="V110" s="121"/>
      <c r="W110" s="39"/>
      <c r="X110" s="15"/>
      <c r="Y110" s="15"/>
      <c r="Z110" s="15"/>
      <c r="AA110" s="15"/>
      <c r="AB110" s="15"/>
      <c r="AC110" s="40"/>
      <c r="AD110" s="41"/>
      <c r="AE110" s="41"/>
      <c r="AF110" s="127"/>
      <c r="AG110" s="127"/>
      <c r="AL110" s="27"/>
    </row>
    <row r="111" spans="1:38" s="13" customFormat="1" ht="23.25">
      <c r="A111" s="13" t="s">
        <v>25</v>
      </c>
      <c r="C111" s="16">
        <v>50</v>
      </c>
      <c r="D111" s="10">
        <f>COUNTIF(G7:G101,50)</f>
        <v>1</v>
      </c>
      <c r="F111" s="13" t="s">
        <v>86</v>
      </c>
      <c r="H111" s="16" t="s">
        <v>199</v>
      </c>
      <c r="I111" s="204">
        <v>1</v>
      </c>
      <c r="J111" s="204"/>
      <c r="K111" s="204"/>
      <c r="L111" s="204"/>
      <c r="M111" s="204"/>
      <c r="N111" s="204"/>
      <c r="O111" s="204"/>
      <c r="P111" s="204"/>
      <c r="Q111" s="204"/>
      <c r="R111" s="16"/>
      <c r="S111" s="16"/>
      <c r="T111" s="27" t="e">
        <f>COUNTIF(#REF!,1)</f>
        <v>#REF!</v>
      </c>
      <c r="U111" s="28"/>
      <c r="V111" s="28"/>
      <c r="W111" s="46" t="e">
        <f>T111*100/$T$117</f>
        <v>#REF!</v>
      </c>
      <c r="X111" s="15"/>
      <c r="Y111" s="15"/>
      <c r="Z111" s="15"/>
      <c r="AA111" s="15"/>
      <c r="AB111" s="15"/>
      <c r="AC111" s="19"/>
      <c r="AD111" s="19"/>
      <c r="AE111" s="19"/>
      <c r="AF111" s="128"/>
      <c r="AG111" s="130">
        <f>COUNTIF(I3:I101,1)</f>
        <v>19</v>
      </c>
      <c r="AI111" s="30"/>
      <c r="AJ111" s="30"/>
      <c r="AL111" s="27"/>
    </row>
    <row r="112" spans="1:38" s="13" customFormat="1" ht="23.25">
      <c r="A112" s="13" t="s">
        <v>26</v>
      </c>
      <c r="C112" s="16" t="s">
        <v>208</v>
      </c>
      <c r="H112" s="16" t="s">
        <v>200</v>
      </c>
      <c r="I112" s="204">
        <v>1</v>
      </c>
      <c r="J112" s="204"/>
      <c r="K112" s="204"/>
      <c r="L112" s="204"/>
      <c r="M112" s="204"/>
      <c r="N112" s="204"/>
      <c r="O112" s="204"/>
      <c r="P112" s="204"/>
      <c r="Q112" s="204"/>
      <c r="R112" s="16"/>
      <c r="S112" s="16"/>
      <c r="T112" s="27" t="e">
        <f>COUNTIF(#REF!,2)</f>
        <v>#REF!</v>
      </c>
      <c r="U112" s="28"/>
      <c r="V112" s="28"/>
      <c r="W112" s="46" t="e">
        <f>T112*100/$T$117</f>
        <v>#REF!</v>
      </c>
      <c r="X112" s="15"/>
      <c r="Y112" s="15"/>
      <c r="Z112" s="15"/>
      <c r="AA112" s="15"/>
      <c r="AB112" s="15"/>
      <c r="AC112" s="19"/>
      <c r="AD112" s="19"/>
      <c r="AE112" s="19"/>
      <c r="AF112" s="128"/>
      <c r="AG112" s="130">
        <f>COUNTIF(J3:J101,1)</f>
        <v>34</v>
      </c>
      <c r="AI112" s="30"/>
      <c r="AJ112" s="30"/>
      <c r="AL112" s="27"/>
    </row>
    <row r="113" spans="8:38" s="13" customFormat="1" ht="23.25">
      <c r="H113" s="16" t="s">
        <v>201</v>
      </c>
      <c r="I113" s="16">
        <v>1</v>
      </c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7" t="e">
        <f>COUNTIF(#REF!,3)</f>
        <v>#REF!</v>
      </c>
      <c r="U113" s="28"/>
      <c r="V113" s="28"/>
      <c r="W113" s="46" t="e">
        <f>T113*100/$T$117</f>
        <v>#REF!</v>
      </c>
      <c r="X113" s="17"/>
      <c r="Y113" s="17"/>
      <c r="Z113" s="17"/>
      <c r="AA113" s="17"/>
      <c r="AB113" s="17"/>
      <c r="AC113" s="19"/>
      <c r="AD113" s="19"/>
      <c r="AE113" s="19"/>
      <c r="AF113" s="128"/>
      <c r="AG113" s="130">
        <f>COUNTIF(K3:K101,1)</f>
        <v>24</v>
      </c>
      <c r="AI113" s="30"/>
      <c r="AJ113" s="30"/>
      <c r="AL113" s="27"/>
    </row>
    <row r="114" spans="9:38" s="13" customFormat="1" ht="23.25">
      <c r="I114" s="204"/>
      <c r="J114" s="204"/>
      <c r="K114" s="204"/>
      <c r="L114" s="204"/>
      <c r="M114" s="204"/>
      <c r="N114" s="204"/>
      <c r="O114" s="204"/>
      <c r="P114" s="204"/>
      <c r="Q114" s="204"/>
      <c r="R114" s="16"/>
      <c r="S114" s="16"/>
      <c r="T114" s="34">
        <v>1</v>
      </c>
      <c r="U114" s="8"/>
      <c r="V114" s="8"/>
      <c r="W114" s="46" t="e">
        <f>T114*100/$T$117</f>
        <v>#REF!</v>
      </c>
      <c r="X114" s="15"/>
      <c r="Y114" s="15"/>
      <c r="Z114" s="15"/>
      <c r="AA114" s="15"/>
      <c r="AB114" s="15"/>
      <c r="AC114" s="19"/>
      <c r="AD114" s="19"/>
      <c r="AE114" s="19"/>
      <c r="AF114" s="128"/>
      <c r="AG114" s="130">
        <f>COUNTIF(L3:L101,1)</f>
        <v>10</v>
      </c>
      <c r="AI114" s="30"/>
      <c r="AJ114" s="30"/>
      <c r="AL114" s="27"/>
    </row>
    <row r="115" spans="9:38" s="13" customFormat="1" ht="23.25">
      <c r="I115" s="204"/>
      <c r="J115" s="204"/>
      <c r="K115" s="204"/>
      <c r="L115" s="204"/>
      <c r="M115" s="204"/>
      <c r="N115" s="204"/>
      <c r="O115" s="204"/>
      <c r="P115" s="204"/>
      <c r="Q115" s="204"/>
      <c r="R115" s="16"/>
      <c r="S115" s="16"/>
      <c r="T115" s="34"/>
      <c r="U115" s="8"/>
      <c r="V115" s="8"/>
      <c r="W115" s="46"/>
      <c r="X115" s="15"/>
      <c r="Y115" s="15"/>
      <c r="Z115" s="15"/>
      <c r="AA115" s="15"/>
      <c r="AB115" s="15"/>
      <c r="AC115" s="19"/>
      <c r="AD115" s="19"/>
      <c r="AE115" s="19"/>
      <c r="AF115" s="128"/>
      <c r="AG115" s="130">
        <f>COUNTIF(M3:M101,1)</f>
        <v>0</v>
      </c>
      <c r="AI115" s="30"/>
      <c r="AJ115" s="30"/>
      <c r="AL115" s="27"/>
    </row>
    <row r="116" spans="20:38" s="13" customFormat="1" ht="23.25">
      <c r="T116" s="34"/>
      <c r="U116" s="8"/>
      <c r="V116" s="8"/>
      <c r="W116" s="15"/>
      <c r="X116" s="15"/>
      <c r="Y116" s="15"/>
      <c r="Z116" s="15"/>
      <c r="AA116" s="15"/>
      <c r="AB116" s="15"/>
      <c r="AC116" s="19"/>
      <c r="AD116" s="19"/>
      <c r="AE116" s="19"/>
      <c r="AF116" s="128"/>
      <c r="AG116" s="130">
        <f>COUNTIF(Q3:Q101,1)</f>
        <v>9</v>
      </c>
      <c r="AI116" s="30"/>
      <c r="AJ116" s="30"/>
      <c r="AL116" s="27"/>
    </row>
    <row r="117" spans="9:38" s="13" customFormat="1" ht="23.25"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20" t="e">
        <f>SUM(T111:T116)</f>
        <v>#REF!</v>
      </c>
      <c r="U117" s="121"/>
      <c r="V117" s="121"/>
      <c r="W117" s="49" t="e">
        <f>SUM(W111:W116)</f>
        <v>#REF!</v>
      </c>
      <c r="X117" s="15"/>
      <c r="Y117" s="15"/>
      <c r="Z117" s="15"/>
      <c r="AA117" s="15"/>
      <c r="AB117" s="15"/>
      <c r="AC117" s="19"/>
      <c r="AD117" s="19"/>
      <c r="AE117" s="19"/>
      <c r="AF117" s="128"/>
      <c r="AG117" s="130" t="e">
        <f>COUNTIF(#REF!,1)</f>
        <v>#REF!</v>
      </c>
      <c r="AI117" s="30"/>
      <c r="AJ117" s="30"/>
      <c r="AL117" s="27"/>
    </row>
    <row r="118" spans="20:38" s="13" customFormat="1" ht="23.25">
      <c r="T118" s="34"/>
      <c r="U118" s="8"/>
      <c r="V118" s="8"/>
      <c r="W118" s="15"/>
      <c r="X118" s="15"/>
      <c r="Y118" s="15"/>
      <c r="Z118" s="15"/>
      <c r="AA118" s="15"/>
      <c r="AB118" s="15"/>
      <c r="AC118" s="19"/>
      <c r="AD118" s="19"/>
      <c r="AE118" s="19"/>
      <c r="AF118" s="128"/>
      <c r="AG118" s="130" t="e">
        <f>COUNTIF(#REF!,1)</f>
        <v>#REF!</v>
      </c>
      <c r="AI118" s="30"/>
      <c r="AJ118" s="30"/>
      <c r="AL118" s="27"/>
    </row>
    <row r="119" spans="20:38" s="13" customFormat="1" ht="23.25">
      <c r="T119" s="34"/>
      <c r="U119" s="8"/>
      <c r="V119" s="8"/>
      <c r="W119" s="15"/>
      <c r="X119" s="15"/>
      <c r="Y119" s="15"/>
      <c r="Z119" s="15"/>
      <c r="AA119" s="15"/>
      <c r="AB119" s="15"/>
      <c r="AC119" s="19"/>
      <c r="AD119" s="19"/>
      <c r="AE119" s="19"/>
      <c r="AF119" s="128"/>
      <c r="AG119" s="130" t="e">
        <f>COUNTIF(#REF!,1)</f>
        <v>#REF!</v>
      </c>
      <c r="AI119" s="30"/>
      <c r="AJ119" s="30"/>
      <c r="AL119" s="27"/>
    </row>
    <row r="120" spans="1:38" s="13" customFormat="1" ht="23.25">
      <c r="A120" s="16" t="s">
        <v>11</v>
      </c>
      <c r="T120" s="34"/>
      <c r="U120" s="8"/>
      <c r="V120" s="8"/>
      <c r="W120" s="15"/>
      <c r="X120" s="15"/>
      <c r="Y120" s="15"/>
      <c r="Z120" s="15"/>
      <c r="AA120" s="15"/>
      <c r="AB120" s="15"/>
      <c r="AC120" s="19"/>
      <c r="AD120" s="19"/>
      <c r="AE120" s="19"/>
      <c r="AF120" s="128"/>
      <c r="AG120" s="130"/>
      <c r="AI120" s="30"/>
      <c r="AJ120" s="30"/>
      <c r="AL120" s="27"/>
    </row>
    <row r="121" spans="1:38" s="13" customFormat="1" ht="23.25">
      <c r="A121" s="16" t="s">
        <v>27</v>
      </c>
      <c r="D121" s="13">
        <f>COUNTIF(B3:B101,1)</f>
        <v>37</v>
      </c>
      <c r="T121" s="34"/>
      <c r="U121" s="8"/>
      <c r="V121" s="8"/>
      <c r="W121" s="15"/>
      <c r="X121" s="15"/>
      <c r="Y121" s="15"/>
      <c r="Z121" s="15"/>
      <c r="AA121" s="15"/>
      <c r="AB121" s="15"/>
      <c r="AC121" s="41"/>
      <c r="AD121" s="41"/>
      <c r="AE121" s="41"/>
      <c r="AF121" s="127"/>
      <c r="AG121" s="127" t="e">
        <f>SUM(AG111:AG120)</f>
        <v>#REF!</v>
      </c>
      <c r="AI121" s="30"/>
      <c r="AJ121" s="30"/>
      <c r="AL121" s="27"/>
    </row>
    <row r="122" spans="1:37" ht="23.25">
      <c r="A122" s="6" t="s">
        <v>28</v>
      </c>
      <c r="D122" s="13">
        <f>COUNTIF(B4:B101,2)</f>
        <v>38</v>
      </c>
      <c r="AI122" s="30"/>
      <c r="AJ122" s="30"/>
      <c r="AK122" s="13"/>
    </row>
    <row r="123" spans="1:37" ht="23.25">
      <c r="A123" s="6" t="s">
        <v>29</v>
      </c>
      <c r="D123" s="13">
        <f>COUNTIF(B5:B101,3)</f>
        <v>13</v>
      </c>
      <c r="AI123" s="30"/>
      <c r="AJ123" s="30"/>
      <c r="AK123" s="13"/>
    </row>
    <row r="124" spans="1:37" ht="23.25">
      <c r="A124" s="6" t="s">
        <v>30</v>
      </c>
      <c r="D124" s="13">
        <f>COUNTIF(B6:B101,4)</f>
        <v>6</v>
      </c>
      <c r="AC124" s="23"/>
      <c r="AK124" s="38"/>
    </row>
    <row r="125" spans="1:37" ht="23.25">
      <c r="A125" s="6" t="s">
        <v>209</v>
      </c>
      <c r="D125" s="13"/>
      <c r="AC125" s="23"/>
      <c r="AK125" s="38"/>
    </row>
    <row r="126" spans="1:4" ht="23.25">
      <c r="A126" s="6" t="s">
        <v>35</v>
      </c>
      <c r="D126" s="6">
        <v>3</v>
      </c>
    </row>
    <row r="127" spans="1:4" ht="23.25">
      <c r="A127" s="6" t="s">
        <v>210</v>
      </c>
      <c r="D127" s="6">
        <v>1</v>
      </c>
    </row>
    <row r="128" spans="1:4" ht="23.25">
      <c r="A128" s="6" t="s">
        <v>208</v>
      </c>
      <c r="D128" s="6">
        <v>1</v>
      </c>
    </row>
    <row r="129" spans="2:4" ht="23.25">
      <c r="B129" s="6" t="s">
        <v>211</v>
      </c>
      <c r="D129" s="6">
        <f>D121+D122+D123+D124+D126+D127+D128</f>
        <v>99</v>
      </c>
    </row>
  </sheetData>
  <sheetProtection/>
  <mergeCells count="7">
    <mergeCell ref="I115:Q115"/>
    <mergeCell ref="T1:Z1"/>
    <mergeCell ref="AC1:AG1"/>
    <mergeCell ref="I111:Q111"/>
    <mergeCell ref="I112:Q112"/>
    <mergeCell ref="I114:Q114"/>
    <mergeCell ref="I1:Q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B1">
      <selection activeCell="E3" sqref="E3:F23"/>
    </sheetView>
  </sheetViews>
  <sheetFormatPr defaultColWidth="9.140625" defaultRowHeight="21.75"/>
  <cols>
    <col min="1" max="1" width="73.28125" style="133" customWidth="1"/>
    <col min="2" max="2" width="8.421875" style="133" customWidth="1"/>
    <col min="3" max="3" width="26.00390625" style="133" customWidth="1"/>
    <col min="4" max="4" width="8.7109375" style="133" customWidth="1"/>
    <col min="5" max="5" width="65.140625" style="133" customWidth="1"/>
  </cols>
  <sheetData>
    <row r="1" spans="1:6" ht="21.75">
      <c r="A1" s="133" t="s">
        <v>45</v>
      </c>
      <c r="B1" s="133" t="s">
        <v>5</v>
      </c>
      <c r="C1" s="133" t="s">
        <v>46</v>
      </c>
      <c r="D1" s="133" t="s">
        <v>5</v>
      </c>
      <c r="E1" s="133" t="s">
        <v>47</v>
      </c>
      <c r="F1" s="133" t="s">
        <v>5</v>
      </c>
    </row>
    <row r="2" spans="1:6" ht="21.75">
      <c r="A2" s="170" t="s">
        <v>111</v>
      </c>
      <c r="B2" s="133">
        <v>22</v>
      </c>
      <c r="C2" s="133" t="s">
        <v>52</v>
      </c>
      <c r="D2" s="133">
        <v>10</v>
      </c>
      <c r="E2" s="133" t="s">
        <v>53</v>
      </c>
      <c r="F2">
        <v>1</v>
      </c>
    </row>
    <row r="3" spans="1:6" ht="21.75">
      <c r="A3" s="170" t="s">
        <v>119</v>
      </c>
      <c r="B3" s="133">
        <v>10</v>
      </c>
      <c r="C3" s="133" t="s">
        <v>63</v>
      </c>
      <c r="D3" s="133">
        <v>11</v>
      </c>
      <c r="E3" s="133" t="s">
        <v>64</v>
      </c>
      <c r="F3">
        <v>1</v>
      </c>
    </row>
    <row r="4" spans="1:6" ht="21.75">
      <c r="A4" s="170" t="s">
        <v>112</v>
      </c>
      <c r="B4" s="133">
        <v>9</v>
      </c>
      <c r="C4" s="133" t="s">
        <v>69</v>
      </c>
      <c r="D4" s="133">
        <v>2</v>
      </c>
      <c r="E4" s="133" t="s">
        <v>76</v>
      </c>
      <c r="F4">
        <v>5</v>
      </c>
    </row>
    <row r="5" spans="1:6" ht="21.75">
      <c r="A5" s="170" t="s">
        <v>71</v>
      </c>
      <c r="B5" s="133">
        <v>8</v>
      </c>
      <c r="C5" s="133" t="s">
        <v>75</v>
      </c>
      <c r="D5" s="133">
        <v>14</v>
      </c>
      <c r="E5" s="133" t="s">
        <v>91</v>
      </c>
      <c r="F5">
        <v>1</v>
      </c>
    </row>
    <row r="6" spans="1:6" ht="21.75">
      <c r="A6" s="170" t="s">
        <v>73</v>
      </c>
      <c r="B6" s="133">
        <v>8</v>
      </c>
      <c r="C6" s="133" t="s">
        <v>92</v>
      </c>
      <c r="D6" s="133">
        <v>4</v>
      </c>
      <c r="E6" s="133" t="s">
        <v>100</v>
      </c>
      <c r="F6">
        <v>1</v>
      </c>
    </row>
    <row r="7" spans="1:6" ht="21.75">
      <c r="A7" s="170" t="s">
        <v>74</v>
      </c>
      <c r="B7" s="133">
        <v>8</v>
      </c>
      <c r="C7" s="133" t="s">
        <v>99</v>
      </c>
      <c r="D7" s="133">
        <v>6</v>
      </c>
      <c r="E7" s="133" t="s">
        <v>110</v>
      </c>
      <c r="F7">
        <v>3</v>
      </c>
    </row>
    <row r="8" spans="1:6" ht="21.75">
      <c r="A8" s="170" t="s">
        <v>185</v>
      </c>
      <c r="B8" s="133">
        <v>7</v>
      </c>
      <c r="C8" s="133" t="s">
        <v>115</v>
      </c>
      <c r="D8" s="133">
        <v>1</v>
      </c>
      <c r="E8" s="133" t="s">
        <v>114</v>
      </c>
      <c r="F8">
        <v>2</v>
      </c>
    </row>
    <row r="9" spans="1:6" ht="21.75">
      <c r="A9" s="170" t="s">
        <v>61</v>
      </c>
      <c r="B9" s="133">
        <v>6</v>
      </c>
      <c r="C9" s="133" t="s">
        <v>146</v>
      </c>
      <c r="D9" s="133">
        <v>1</v>
      </c>
      <c r="E9" s="133" t="s">
        <v>117</v>
      </c>
      <c r="F9">
        <v>1</v>
      </c>
    </row>
    <row r="10" spans="1:6" ht="21.75">
      <c r="A10" s="170" t="s">
        <v>62</v>
      </c>
      <c r="B10" s="133">
        <v>6</v>
      </c>
      <c r="C10" s="133" t="s">
        <v>160</v>
      </c>
      <c r="D10" s="133">
        <v>1</v>
      </c>
      <c r="E10" s="133" t="s">
        <v>120</v>
      </c>
      <c r="F10">
        <v>1</v>
      </c>
    </row>
    <row r="11" spans="1:6" ht="21.75">
      <c r="A11" s="170" t="s">
        <v>124</v>
      </c>
      <c r="B11" s="133">
        <v>3</v>
      </c>
      <c r="C11" s="133" t="s">
        <v>170</v>
      </c>
      <c r="D11" s="133">
        <v>1</v>
      </c>
      <c r="E11" s="133" t="s">
        <v>128</v>
      </c>
      <c r="F11">
        <v>2</v>
      </c>
    </row>
    <row r="12" spans="1:6" ht="21.75">
      <c r="A12" s="170" t="s">
        <v>143</v>
      </c>
      <c r="B12" s="133">
        <v>1</v>
      </c>
      <c r="E12" s="133" t="s">
        <v>134</v>
      </c>
      <c r="F12">
        <v>1</v>
      </c>
    </row>
    <row r="13" spans="5:6" ht="21.75">
      <c r="E13" s="133" t="s">
        <v>137</v>
      </c>
      <c r="F13">
        <v>5</v>
      </c>
    </row>
    <row r="14" spans="5:6" ht="21.75">
      <c r="E14" s="133" t="s">
        <v>140</v>
      </c>
      <c r="F14">
        <v>1</v>
      </c>
    </row>
    <row r="15" spans="5:6" ht="21.75">
      <c r="E15" s="133" t="s">
        <v>151</v>
      </c>
      <c r="F15">
        <v>1</v>
      </c>
    </row>
    <row r="16" spans="5:6" ht="21.75">
      <c r="E16" s="133" t="s">
        <v>169</v>
      </c>
      <c r="F16">
        <v>1</v>
      </c>
    </row>
    <row r="17" spans="5:6" ht="21.75">
      <c r="E17" s="133" t="s">
        <v>171</v>
      </c>
      <c r="F17">
        <v>1</v>
      </c>
    </row>
    <row r="18" spans="5:6" ht="21.75">
      <c r="E18" s="133" t="s">
        <v>173</v>
      </c>
      <c r="F18">
        <v>1</v>
      </c>
    </row>
    <row r="19" spans="5:6" ht="21.75">
      <c r="E19" s="133" t="s">
        <v>174</v>
      </c>
      <c r="F19">
        <v>1</v>
      </c>
    </row>
    <row r="20" spans="5:6" ht="21.75">
      <c r="E20" s="133" t="s">
        <v>175</v>
      </c>
      <c r="F20">
        <v>2</v>
      </c>
    </row>
    <row r="21" spans="5:6" ht="21.75">
      <c r="E21" s="133" t="s">
        <v>176</v>
      </c>
      <c r="F21">
        <v>4</v>
      </c>
    </row>
    <row r="22" spans="5:6" ht="21.75">
      <c r="E22" s="133" t="s">
        <v>187</v>
      </c>
      <c r="F22">
        <v>1</v>
      </c>
    </row>
    <row r="23" spans="5:6" ht="21.75">
      <c r="E23" s="133" t="s">
        <v>191</v>
      </c>
      <c r="F2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="160" zoomScaleNormal="160" zoomScalePageLayoutView="0" workbookViewId="0" topLeftCell="A1">
      <selection activeCell="G34" sqref="G34"/>
    </sheetView>
  </sheetViews>
  <sheetFormatPr defaultColWidth="9.140625" defaultRowHeight="21.75"/>
  <cols>
    <col min="1" max="1" width="7.28125" style="112" customWidth="1"/>
    <col min="2" max="2" width="8.421875" style="112" customWidth="1"/>
    <col min="3" max="3" width="9.7109375" style="112" customWidth="1"/>
    <col min="4" max="7" width="9.140625" style="112" customWidth="1"/>
    <col min="8" max="8" width="8.00390625" style="112" customWidth="1"/>
    <col min="9" max="10" width="7.8515625" style="112" customWidth="1"/>
    <col min="11" max="11" width="9.28125" style="112" customWidth="1"/>
    <col min="12" max="16384" width="9.140625" style="112" customWidth="1"/>
  </cols>
  <sheetData>
    <row r="1" spans="1:11" ht="24">
      <c r="A1" s="208" t="s">
        <v>17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2" ht="24">
      <c r="A2" s="208" t="s">
        <v>218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1" ht="24">
      <c r="A3" s="208" t="s">
        <v>219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4">
      <c r="A4" s="208" t="s">
        <v>245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0" ht="9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</row>
    <row r="6" ht="24">
      <c r="B6" s="112" t="s">
        <v>335</v>
      </c>
    </row>
    <row r="7" ht="24">
      <c r="A7" s="112" t="s">
        <v>313</v>
      </c>
    </row>
    <row r="8" ht="24">
      <c r="A8" s="112" t="s">
        <v>322</v>
      </c>
    </row>
    <row r="9" ht="24">
      <c r="A9" s="112" t="s">
        <v>336</v>
      </c>
    </row>
    <row r="10" ht="24">
      <c r="A10" s="112" t="s">
        <v>323</v>
      </c>
    </row>
    <row r="11" ht="24">
      <c r="B11" s="112" t="s">
        <v>314</v>
      </c>
    </row>
    <row r="12" ht="24">
      <c r="B12" s="112" t="s">
        <v>324</v>
      </c>
    </row>
    <row r="13" ht="24">
      <c r="A13" s="112" t="s">
        <v>325</v>
      </c>
    </row>
    <row r="14" ht="24">
      <c r="B14" s="112" t="s">
        <v>315</v>
      </c>
    </row>
    <row r="15" ht="24">
      <c r="A15" s="112" t="s">
        <v>316</v>
      </c>
    </row>
    <row r="16" ht="24">
      <c r="B16" s="112" t="s">
        <v>317</v>
      </c>
    </row>
    <row r="17" ht="24">
      <c r="A17" s="112" t="s">
        <v>318</v>
      </c>
    </row>
    <row r="18" ht="24">
      <c r="B18" s="112" t="s">
        <v>319</v>
      </c>
    </row>
    <row r="19" ht="24">
      <c r="B19" s="112" t="s">
        <v>337</v>
      </c>
    </row>
    <row r="20" ht="24">
      <c r="A20" s="112" t="s">
        <v>320</v>
      </c>
    </row>
    <row r="21" ht="24">
      <c r="B21" s="112" t="s">
        <v>330</v>
      </c>
    </row>
    <row r="22" ht="24">
      <c r="A22" s="113" t="s">
        <v>331</v>
      </c>
    </row>
    <row r="23" ht="24">
      <c r="B23" s="197" t="s">
        <v>321</v>
      </c>
    </row>
    <row r="24" ht="24">
      <c r="B24" s="112" t="s">
        <v>326</v>
      </c>
    </row>
    <row r="25" ht="24">
      <c r="A25" s="112" t="s">
        <v>327</v>
      </c>
    </row>
    <row r="26" spans="1:12" ht="24">
      <c r="A26" s="1"/>
      <c r="B26" s="1" t="s">
        <v>328</v>
      </c>
      <c r="C26" s="1"/>
      <c r="D26" s="1"/>
      <c r="E26" s="198"/>
      <c r="F26" s="198"/>
      <c r="G26" s="198"/>
      <c r="H26" s="1"/>
      <c r="I26" s="1"/>
      <c r="J26" s="1"/>
      <c r="K26" s="1"/>
      <c r="L26" s="1"/>
    </row>
    <row r="27" spans="1:12" ht="24">
      <c r="A27" s="1" t="s">
        <v>329</v>
      </c>
      <c r="B27" s="1"/>
      <c r="C27" s="1"/>
      <c r="D27" s="1"/>
      <c r="E27" s="198"/>
      <c r="F27" s="198"/>
      <c r="G27" s="198"/>
      <c r="H27" s="1"/>
      <c r="I27" s="1"/>
      <c r="J27" s="1"/>
      <c r="K27" s="1"/>
      <c r="L27" s="1"/>
    </row>
    <row r="28" spans="1:12" ht="24">
      <c r="A28" s="1" t="s">
        <v>338</v>
      </c>
      <c r="B28" s="1"/>
      <c r="C28" s="1"/>
      <c r="D28" s="1"/>
      <c r="E28" s="198"/>
      <c r="F28" s="198"/>
      <c r="G28" s="198"/>
      <c r="H28" s="1"/>
      <c r="I28" s="1"/>
      <c r="J28" s="1"/>
      <c r="K28" s="1"/>
      <c r="L28" s="1"/>
    </row>
    <row r="29" spans="1:12" ht="24">
      <c r="A29" s="1"/>
      <c r="B29" s="1" t="s">
        <v>339</v>
      </c>
      <c r="C29" s="1"/>
      <c r="D29" s="1"/>
      <c r="E29" s="198"/>
      <c r="F29" s="198"/>
      <c r="G29" s="198"/>
      <c r="H29" s="1"/>
      <c r="I29" s="1"/>
      <c r="J29" s="1"/>
      <c r="K29" s="1"/>
      <c r="L29" s="1"/>
    </row>
    <row r="30" spans="1:12" ht="24">
      <c r="A30" s="199" t="s">
        <v>307</v>
      </c>
      <c r="B30" s="199"/>
      <c r="C30" s="199"/>
      <c r="D30" s="199"/>
      <c r="E30" s="200"/>
      <c r="F30" s="200"/>
      <c r="G30" s="200"/>
      <c r="H30" s="1"/>
      <c r="I30" s="1"/>
      <c r="J30" s="1"/>
      <c r="K30" s="1"/>
      <c r="L30" s="1"/>
    </row>
    <row r="31" ht="24">
      <c r="B31" s="112" t="s">
        <v>332</v>
      </c>
    </row>
    <row r="32" ht="24">
      <c r="A32" s="112" t="s">
        <v>351</v>
      </c>
    </row>
    <row r="33" ht="24">
      <c r="A33" s="112" t="s">
        <v>333</v>
      </c>
    </row>
  </sheetData>
  <sheetProtection/>
  <mergeCells count="4">
    <mergeCell ref="A1:K1"/>
    <mergeCell ref="A4:K4"/>
    <mergeCell ref="A3:K3"/>
    <mergeCell ref="A2:L2"/>
  </mergeCells>
  <printOptions/>
  <pageMargins left="0.5" right="0.2" top="1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2"/>
  <sheetViews>
    <sheetView view="pageBreakPreview" zoomScaleSheetLayoutView="100" zoomScalePageLayoutView="0" workbookViewId="0" topLeftCell="A295">
      <selection activeCell="B305" sqref="B305"/>
    </sheetView>
  </sheetViews>
  <sheetFormatPr defaultColWidth="9.140625" defaultRowHeight="21.75"/>
  <cols>
    <col min="1" max="1" width="12.421875" style="50" customWidth="1"/>
    <col min="2" max="2" width="9.140625" style="50" customWidth="1"/>
    <col min="3" max="3" width="17.7109375" style="50" customWidth="1"/>
    <col min="4" max="4" width="34.28125" style="50" customWidth="1"/>
    <col min="5" max="5" width="7.8515625" style="54" customWidth="1"/>
    <col min="6" max="6" width="8.00390625" style="54" customWidth="1"/>
    <col min="7" max="7" width="16.140625" style="54" bestFit="1" customWidth="1"/>
    <col min="8" max="16384" width="9.140625" style="50" customWidth="1"/>
  </cols>
  <sheetData>
    <row r="1" spans="1:8" s="1" customFormat="1" ht="24">
      <c r="A1" s="209" t="s">
        <v>218</v>
      </c>
      <c r="B1" s="209"/>
      <c r="C1" s="209"/>
      <c r="D1" s="209"/>
      <c r="E1" s="209"/>
      <c r="F1" s="209"/>
      <c r="G1" s="209"/>
      <c r="H1" s="45"/>
    </row>
    <row r="2" spans="1:8" s="1" customFormat="1" ht="24">
      <c r="A2" s="209" t="s">
        <v>219</v>
      </c>
      <c r="B2" s="209"/>
      <c r="C2" s="209"/>
      <c r="D2" s="209"/>
      <c r="E2" s="209"/>
      <c r="F2" s="209"/>
      <c r="G2" s="209"/>
      <c r="H2" s="45"/>
    </row>
    <row r="3" spans="1:8" s="1" customFormat="1" ht="24">
      <c r="A3" s="209" t="s">
        <v>220</v>
      </c>
      <c r="B3" s="209"/>
      <c r="C3" s="209"/>
      <c r="D3" s="209"/>
      <c r="E3" s="209"/>
      <c r="F3" s="209"/>
      <c r="G3" s="209"/>
      <c r="H3" s="45"/>
    </row>
    <row r="4" spans="1:8" ht="15" customHeight="1">
      <c r="A4" s="52"/>
      <c r="B4" s="52"/>
      <c r="C4" s="52"/>
      <c r="D4" s="52"/>
      <c r="E4" s="52"/>
      <c r="F4" s="52"/>
      <c r="G4" s="52"/>
      <c r="H4" s="52"/>
    </row>
    <row r="5" ht="21.75">
      <c r="A5" s="53" t="s">
        <v>36</v>
      </c>
    </row>
    <row r="6" ht="10.5" customHeight="1"/>
    <row r="7" ht="21.75">
      <c r="A7" s="55" t="s">
        <v>37</v>
      </c>
    </row>
    <row r="8" ht="13.5" customHeight="1" thickBot="1">
      <c r="A8" s="55"/>
    </row>
    <row r="9" spans="1:6" ht="23.25" thickBot="1" thickTop="1">
      <c r="A9" s="55"/>
      <c r="B9" s="211" t="s">
        <v>11</v>
      </c>
      <c r="C9" s="211"/>
      <c r="D9" s="211"/>
      <c r="E9" s="56" t="s">
        <v>7</v>
      </c>
      <c r="F9" s="56" t="s">
        <v>6</v>
      </c>
    </row>
    <row r="10" spans="1:6" ht="24" thickTop="1">
      <c r="A10" s="55"/>
      <c r="B10" s="167" t="str">
        <f>คีย์ข้อมูล!A122</f>
        <v>นิสิตปริญญาโท</v>
      </c>
      <c r="C10" s="167"/>
      <c r="D10" s="167"/>
      <c r="E10" s="13">
        <f>คีย์ข้อมูล!D122</f>
        <v>38</v>
      </c>
      <c r="F10" s="59">
        <f>E10*100/E19</f>
        <v>38.38383838383838</v>
      </c>
    </row>
    <row r="11" spans="1:6" ht="23.25">
      <c r="A11" s="55"/>
      <c r="B11" s="168" t="str">
        <f>คีย์ข้อมูล!A121</f>
        <v>คณาจารย์บัณฑิตศึกษา</v>
      </c>
      <c r="C11" s="168"/>
      <c r="D11" s="168"/>
      <c r="E11" s="13">
        <f>คีย์ข้อมูล!D121</f>
        <v>37</v>
      </c>
      <c r="F11" s="59">
        <f>E11*100/E19</f>
        <v>37.37373737373738</v>
      </c>
    </row>
    <row r="12" spans="1:6" ht="23.25">
      <c r="A12" s="55"/>
      <c r="B12" s="168" t="str">
        <f>คีย์ข้อมูล!A123</f>
        <v>นิสิตปริญญาเอก</v>
      </c>
      <c r="C12" s="168"/>
      <c r="D12" s="168"/>
      <c r="E12" s="13">
        <v>14</v>
      </c>
      <c r="F12" s="59">
        <f>E12*100/E19</f>
        <v>14.141414141414142</v>
      </c>
    </row>
    <row r="13" spans="1:6" ht="23.25">
      <c r="A13" s="55"/>
      <c r="B13" s="57" t="str">
        <f>คีย์ข้อมูล!A124</f>
        <v>ผู้เข้าร่วมจากภายนอก</v>
      </c>
      <c r="C13" s="57"/>
      <c r="D13" s="57"/>
      <c r="E13" s="13"/>
      <c r="F13" s="59"/>
    </row>
    <row r="14" spans="1:6" ht="23.25">
      <c r="A14" s="55"/>
      <c r="B14" s="57"/>
      <c r="C14" s="57" t="s">
        <v>139</v>
      </c>
      <c r="D14" s="57"/>
      <c r="E14" s="13">
        <v>5</v>
      </c>
      <c r="F14" s="59">
        <f>E14*100/E19</f>
        <v>5.05050505050505</v>
      </c>
    </row>
    <row r="15" spans="1:6" ht="23.25">
      <c r="A15" s="55"/>
      <c r="B15" s="57"/>
      <c r="C15" s="57" t="s">
        <v>217</v>
      </c>
      <c r="D15" s="57"/>
      <c r="E15" s="13">
        <v>1</v>
      </c>
      <c r="F15" s="59">
        <f>E15*100/E19</f>
        <v>1.0101010101010102</v>
      </c>
    </row>
    <row r="16" spans="1:6" ht="23.25">
      <c r="A16" s="55"/>
      <c r="B16" s="6" t="s">
        <v>209</v>
      </c>
      <c r="C16" s="57"/>
      <c r="D16" s="57"/>
      <c r="E16" s="58"/>
      <c r="F16" s="59"/>
    </row>
    <row r="17" spans="1:6" ht="23.25">
      <c r="A17" s="55"/>
      <c r="C17" s="6" t="s">
        <v>35</v>
      </c>
      <c r="D17" s="57"/>
      <c r="E17" s="13">
        <v>3</v>
      </c>
      <c r="F17" s="59">
        <f>E17*100/E19</f>
        <v>3.0303030303030303</v>
      </c>
    </row>
    <row r="18" spans="1:6" ht="24" thickBot="1">
      <c r="A18" s="55"/>
      <c r="C18" s="6" t="s">
        <v>210</v>
      </c>
      <c r="D18" s="57"/>
      <c r="E18" s="13">
        <v>1</v>
      </c>
      <c r="F18" s="59">
        <f>E18*100/E19</f>
        <v>1.0101010101010102</v>
      </c>
    </row>
    <row r="19" spans="1:6" ht="23.25" thickBot="1" thickTop="1">
      <c r="A19" s="55"/>
      <c r="B19" s="211" t="s">
        <v>3</v>
      </c>
      <c r="C19" s="211"/>
      <c r="D19" s="211"/>
      <c r="E19" s="60">
        <f>SUM(E10:E18)</f>
        <v>99</v>
      </c>
      <c r="F19" s="61">
        <f>SUM(F10:F18)</f>
        <v>100</v>
      </c>
    </row>
    <row r="20" spans="1:6" ht="17.25" customHeight="1" thickTop="1">
      <c r="A20" s="55"/>
      <c r="B20" s="62"/>
      <c r="C20" s="62"/>
      <c r="D20" s="62"/>
      <c r="E20" s="63"/>
      <c r="F20" s="64"/>
    </row>
    <row r="21" spans="1:4" ht="21.75">
      <c r="A21" s="51" t="s">
        <v>340</v>
      </c>
      <c r="C21" s="51"/>
      <c r="D21" s="51"/>
    </row>
    <row r="22" spans="1:5" ht="21.75">
      <c r="A22" s="50" t="s">
        <v>341</v>
      </c>
      <c r="C22" s="65"/>
      <c r="D22" s="65"/>
      <c r="E22" s="66"/>
    </row>
    <row r="23" spans="3:5" ht="14.25" customHeight="1">
      <c r="C23" s="65"/>
      <c r="D23" s="65"/>
      <c r="E23" s="66"/>
    </row>
    <row r="24" ht="21.75">
      <c r="A24" s="55" t="s">
        <v>254</v>
      </c>
    </row>
    <row r="25" ht="15" customHeight="1" thickBot="1">
      <c r="A25" s="55"/>
    </row>
    <row r="26" spans="1:6" ht="23.25" thickBot="1" thickTop="1">
      <c r="A26" s="55"/>
      <c r="B26" s="211" t="s">
        <v>39</v>
      </c>
      <c r="C26" s="211"/>
      <c r="D26" s="211"/>
      <c r="E26" s="56" t="s">
        <v>7</v>
      </c>
      <c r="F26" s="56" t="s">
        <v>6</v>
      </c>
    </row>
    <row r="27" spans="1:6" ht="24" thickTop="1">
      <c r="A27" s="55"/>
      <c r="B27" s="167" t="s">
        <v>255</v>
      </c>
      <c r="C27" s="167"/>
      <c r="D27" s="167"/>
      <c r="E27" s="13">
        <v>20</v>
      </c>
      <c r="F27" s="59">
        <f>E27*100/52</f>
        <v>38.46153846153846</v>
      </c>
    </row>
    <row r="28" spans="1:6" ht="23.25">
      <c r="A28" s="55"/>
      <c r="B28" s="168" t="s">
        <v>256</v>
      </c>
      <c r="C28" s="168"/>
      <c r="D28" s="168"/>
      <c r="E28" s="13">
        <v>8</v>
      </c>
      <c r="F28" s="59">
        <f aca="true" t="shared" si="0" ref="F28:F33">E28*100/52</f>
        <v>15.384615384615385</v>
      </c>
    </row>
    <row r="29" spans="1:6" ht="23.25">
      <c r="A29" s="55"/>
      <c r="B29" s="168" t="s">
        <v>257</v>
      </c>
      <c r="C29" s="168"/>
      <c r="D29" s="168"/>
      <c r="E29" s="13">
        <v>9</v>
      </c>
      <c r="F29" s="59">
        <f t="shared" si="0"/>
        <v>17.307692307692307</v>
      </c>
    </row>
    <row r="30" spans="1:6" ht="23.25">
      <c r="A30" s="55"/>
      <c r="B30" s="57" t="s">
        <v>258</v>
      </c>
      <c r="C30" s="57"/>
      <c r="D30" s="57"/>
      <c r="E30" s="13">
        <v>4</v>
      </c>
      <c r="F30" s="59">
        <f t="shared" si="0"/>
        <v>7.6923076923076925</v>
      </c>
    </row>
    <row r="31" spans="1:6" ht="23.25">
      <c r="A31" s="55"/>
      <c r="B31" s="57" t="s">
        <v>259</v>
      </c>
      <c r="C31" s="57"/>
      <c r="D31" s="57"/>
      <c r="E31" s="13">
        <v>1</v>
      </c>
      <c r="F31" s="59">
        <f t="shared" si="0"/>
        <v>1.9230769230769231</v>
      </c>
    </row>
    <row r="32" spans="1:6" ht="23.25">
      <c r="A32" s="55"/>
      <c r="B32" s="57" t="s">
        <v>260</v>
      </c>
      <c r="C32" s="57"/>
      <c r="D32" s="57"/>
      <c r="E32" s="13">
        <v>1</v>
      </c>
      <c r="F32" s="59">
        <f t="shared" si="0"/>
        <v>1.9230769230769231</v>
      </c>
    </row>
    <row r="33" spans="1:6" ht="24" thickBot="1">
      <c r="A33" s="55"/>
      <c r="B33" s="57" t="s">
        <v>261</v>
      </c>
      <c r="C33" s="57"/>
      <c r="D33" s="57"/>
      <c r="E33" s="13">
        <v>9</v>
      </c>
      <c r="F33" s="59">
        <f t="shared" si="0"/>
        <v>17.307692307692307</v>
      </c>
    </row>
    <row r="34" spans="1:6" ht="23.25" thickBot="1" thickTop="1">
      <c r="A34" s="55"/>
      <c r="B34" s="211" t="s">
        <v>3</v>
      </c>
      <c r="C34" s="211"/>
      <c r="D34" s="211"/>
      <c r="E34" s="60">
        <f>SUM(E27:E33)</f>
        <v>52</v>
      </c>
      <c r="F34" s="61">
        <f>SUM(F27:F33)</f>
        <v>100</v>
      </c>
    </row>
    <row r="35" spans="1:6" ht="15.75" customHeight="1" thickTop="1">
      <c r="A35" s="55"/>
      <c r="B35" s="62"/>
      <c r="C35" s="62"/>
      <c r="D35" s="62"/>
      <c r="E35" s="63"/>
      <c r="F35" s="64"/>
    </row>
    <row r="36" spans="1:4" ht="21.75">
      <c r="A36" s="51" t="s">
        <v>342</v>
      </c>
      <c r="C36" s="51"/>
      <c r="D36" s="51"/>
    </row>
    <row r="37" spans="1:7" ht="21.75">
      <c r="A37" s="210" t="s">
        <v>8</v>
      </c>
      <c r="B37" s="210"/>
      <c r="C37" s="210"/>
      <c r="D37" s="210"/>
      <c r="E37" s="210"/>
      <c r="F37" s="210"/>
      <c r="G37" s="210"/>
    </row>
    <row r="38" spans="1:4" ht="21.75">
      <c r="A38" s="54"/>
      <c r="B38" s="54"/>
      <c r="C38" s="54"/>
      <c r="D38" s="54"/>
    </row>
    <row r="39" spans="1:7" s="144" customFormat="1" ht="21.75">
      <c r="A39" s="55" t="s">
        <v>352</v>
      </c>
      <c r="B39" s="50"/>
      <c r="C39" s="50"/>
      <c r="D39" s="50"/>
      <c r="E39" s="54"/>
      <c r="F39" s="54"/>
      <c r="G39" s="54"/>
    </row>
    <row r="40" spans="1:7" ht="22.5" thickBot="1">
      <c r="A40" s="144"/>
      <c r="B40" s="144"/>
      <c r="C40" s="146"/>
      <c r="D40" s="146"/>
      <c r="E40" s="147"/>
      <c r="F40" s="145"/>
      <c r="G40" s="145"/>
    </row>
    <row r="41" spans="1:6" ht="23.25" thickBot="1" thickTop="1">
      <c r="A41" s="55"/>
      <c r="B41" s="211" t="s">
        <v>38</v>
      </c>
      <c r="C41" s="211"/>
      <c r="D41" s="211"/>
      <c r="E41" s="56" t="s">
        <v>7</v>
      </c>
      <c r="F41" s="56" t="s">
        <v>6</v>
      </c>
    </row>
    <row r="42" spans="1:6" ht="22.5" thickTop="1">
      <c r="A42" s="55"/>
      <c r="B42" s="167" t="s">
        <v>72</v>
      </c>
      <c r="C42" s="167"/>
      <c r="D42" s="167"/>
      <c r="E42" s="58">
        <v>17</v>
      </c>
      <c r="F42" s="59">
        <f>E42*100/99</f>
        <v>17.171717171717173</v>
      </c>
    </row>
    <row r="43" spans="1:6" ht="21.75">
      <c r="A43" s="55"/>
      <c r="B43" s="57" t="s">
        <v>84</v>
      </c>
      <c r="C43" s="57"/>
      <c r="D43" s="57"/>
      <c r="E43" s="58">
        <v>12</v>
      </c>
      <c r="F43" s="59">
        <f aca="true" t="shared" si="1" ref="F43:F58">E43*100/99</f>
        <v>12.121212121212121</v>
      </c>
    </row>
    <row r="44" spans="1:6" ht="21.75">
      <c r="A44" s="55"/>
      <c r="B44" s="57" t="s">
        <v>246</v>
      </c>
      <c r="C44" s="57"/>
      <c r="D44" s="57"/>
      <c r="E44" s="58">
        <v>12</v>
      </c>
      <c r="F44" s="59">
        <f t="shared" si="1"/>
        <v>12.121212121212121</v>
      </c>
    </row>
    <row r="45" spans="1:6" ht="21.75">
      <c r="A45" s="55"/>
      <c r="B45" s="57" t="s">
        <v>98</v>
      </c>
      <c r="C45" s="57"/>
      <c r="D45" s="57"/>
      <c r="E45" s="58">
        <v>8</v>
      </c>
      <c r="F45" s="59">
        <f t="shared" si="1"/>
        <v>8.080808080808081</v>
      </c>
    </row>
    <row r="46" spans="1:6" ht="21.75">
      <c r="A46" s="55"/>
      <c r="B46" s="57" t="s">
        <v>82</v>
      </c>
      <c r="C46" s="168"/>
      <c r="D46" s="168"/>
      <c r="E46" s="58">
        <v>6</v>
      </c>
      <c r="F46" s="59">
        <f t="shared" si="1"/>
        <v>6.0606060606060606</v>
      </c>
    </row>
    <row r="47" spans="1:6" ht="21.75">
      <c r="A47" s="55"/>
      <c r="B47" s="57" t="s">
        <v>155</v>
      </c>
      <c r="C47" s="57"/>
      <c r="D47" s="57"/>
      <c r="E47" s="58">
        <v>5</v>
      </c>
      <c r="F47" s="59">
        <f t="shared" si="1"/>
        <v>5.05050505050505</v>
      </c>
    </row>
    <row r="48" spans="1:6" ht="21.75">
      <c r="A48" s="55"/>
      <c r="B48" s="212" t="s">
        <v>50</v>
      </c>
      <c r="C48" s="212"/>
      <c r="D48" s="212"/>
      <c r="E48" s="58">
        <v>5</v>
      </c>
      <c r="F48" s="59">
        <f t="shared" si="1"/>
        <v>5.05050505050505</v>
      </c>
    </row>
    <row r="49" spans="1:6" ht="21.75">
      <c r="A49" s="55"/>
      <c r="B49" s="57" t="s">
        <v>247</v>
      </c>
      <c r="C49" s="57"/>
      <c r="D49" s="57"/>
      <c r="E49" s="58">
        <v>4</v>
      </c>
      <c r="F49" s="59">
        <f t="shared" si="1"/>
        <v>4.040404040404041</v>
      </c>
    </row>
    <row r="50" spans="1:6" ht="21.75">
      <c r="A50" s="55"/>
      <c r="B50" s="57" t="s">
        <v>127</v>
      </c>
      <c r="C50" s="57"/>
      <c r="D50" s="57"/>
      <c r="E50" s="58">
        <v>4</v>
      </c>
      <c r="F50" s="59">
        <f t="shared" si="1"/>
        <v>4.040404040404041</v>
      </c>
    </row>
    <row r="51" spans="1:6" ht="21.75">
      <c r="A51" s="55"/>
      <c r="B51" s="57" t="s">
        <v>130</v>
      </c>
      <c r="C51" s="57"/>
      <c r="D51" s="57"/>
      <c r="E51" s="58">
        <v>4</v>
      </c>
      <c r="F51" s="59">
        <f t="shared" si="1"/>
        <v>4.040404040404041</v>
      </c>
    </row>
    <row r="52" spans="1:6" ht="21.75">
      <c r="A52" s="55"/>
      <c r="B52" s="57" t="s">
        <v>80</v>
      </c>
      <c r="C52" s="57"/>
      <c r="D52" s="57"/>
      <c r="E52" s="58">
        <v>2</v>
      </c>
      <c r="F52" s="59">
        <f t="shared" si="1"/>
        <v>2.0202020202020203</v>
      </c>
    </row>
    <row r="53" spans="1:6" ht="21.75">
      <c r="A53" s="55"/>
      <c r="B53" s="57" t="s">
        <v>122</v>
      </c>
      <c r="C53" s="57"/>
      <c r="D53" s="57"/>
      <c r="E53" s="58">
        <v>2</v>
      </c>
      <c r="F53" s="59">
        <f t="shared" si="1"/>
        <v>2.0202020202020203</v>
      </c>
    </row>
    <row r="54" spans="1:6" ht="21.75">
      <c r="A54" s="55"/>
      <c r="B54" s="57" t="s">
        <v>181</v>
      </c>
      <c r="C54" s="57"/>
      <c r="D54" s="57"/>
      <c r="E54" s="58">
        <v>2</v>
      </c>
      <c r="F54" s="59">
        <f t="shared" si="1"/>
        <v>2.0202020202020203</v>
      </c>
    </row>
    <row r="55" spans="1:6" ht="21.75">
      <c r="A55" s="55"/>
      <c r="B55" s="57" t="s">
        <v>145</v>
      </c>
      <c r="C55" s="57"/>
      <c r="D55" s="57"/>
      <c r="E55" s="58">
        <v>1</v>
      </c>
      <c r="F55" s="59">
        <f t="shared" si="1"/>
        <v>1.0101010101010102</v>
      </c>
    </row>
    <row r="56" spans="1:6" ht="21.75">
      <c r="A56" s="55"/>
      <c r="B56" s="57" t="s">
        <v>152</v>
      </c>
      <c r="C56" s="57"/>
      <c r="D56" s="57"/>
      <c r="E56" s="58">
        <v>1</v>
      </c>
      <c r="F56" s="59">
        <f t="shared" si="1"/>
        <v>1.0101010101010102</v>
      </c>
    </row>
    <row r="57" spans="1:6" ht="21.75">
      <c r="A57" s="55"/>
      <c r="B57" s="57" t="s">
        <v>144</v>
      </c>
      <c r="C57" s="57"/>
      <c r="D57" s="57"/>
      <c r="E57" s="58">
        <v>1</v>
      </c>
      <c r="F57" s="59">
        <f t="shared" si="1"/>
        <v>1.0101010101010102</v>
      </c>
    </row>
    <row r="58" spans="1:6" ht="21.75">
      <c r="A58" s="55"/>
      <c r="B58" s="57" t="s">
        <v>163</v>
      </c>
      <c r="C58" s="57"/>
      <c r="D58" s="57"/>
      <c r="E58" s="58">
        <v>1</v>
      </c>
      <c r="F58" s="59">
        <f t="shared" si="1"/>
        <v>1.0101010101010102</v>
      </c>
    </row>
    <row r="59" spans="1:6" ht="22.5" thickBot="1">
      <c r="A59" s="55"/>
      <c r="B59" s="57" t="s">
        <v>248</v>
      </c>
      <c r="C59" s="57"/>
      <c r="D59" s="57"/>
      <c r="E59" s="58">
        <v>12</v>
      </c>
      <c r="F59" s="59">
        <f>E59*100/99</f>
        <v>12.121212121212121</v>
      </c>
    </row>
    <row r="60" spans="1:7" s="144" customFormat="1" ht="23.25" thickBot="1" thickTop="1">
      <c r="A60" s="55"/>
      <c r="B60" s="211" t="s">
        <v>3</v>
      </c>
      <c r="C60" s="211"/>
      <c r="D60" s="211"/>
      <c r="E60" s="60">
        <f>SUM(E42:E59)</f>
        <v>99</v>
      </c>
      <c r="F60" s="61">
        <f>SUM(F42:F59)</f>
        <v>100.00000000000001</v>
      </c>
      <c r="G60" s="54"/>
    </row>
    <row r="61" spans="1:7" s="144" customFormat="1" ht="22.5" thickTop="1">
      <c r="A61" s="148"/>
      <c r="B61" s="149"/>
      <c r="C61" s="149"/>
      <c r="D61" s="149"/>
      <c r="E61" s="150"/>
      <c r="F61" s="151"/>
      <c r="G61" s="145"/>
    </row>
    <row r="62" spans="1:7" s="144" customFormat="1" ht="21.75">
      <c r="A62" s="50" t="s">
        <v>262</v>
      </c>
      <c r="B62" s="149"/>
      <c r="C62" s="149"/>
      <c r="D62" s="149"/>
      <c r="E62" s="150"/>
      <c r="F62" s="151"/>
      <c r="G62" s="145"/>
    </row>
    <row r="63" spans="1:7" ht="21.75">
      <c r="A63" s="50" t="s">
        <v>249</v>
      </c>
      <c r="B63" s="144"/>
      <c r="C63" s="146"/>
      <c r="D63" s="146"/>
      <c r="E63" s="147"/>
      <c r="F63" s="145"/>
      <c r="G63" s="145"/>
    </row>
    <row r="64" spans="3:5" ht="21.75">
      <c r="C64" s="65"/>
      <c r="D64" s="65"/>
      <c r="E64" s="66"/>
    </row>
    <row r="65" spans="3:5" ht="21.75">
      <c r="C65" s="65"/>
      <c r="D65" s="65"/>
      <c r="E65" s="66"/>
    </row>
    <row r="66" spans="3:8" ht="21.75">
      <c r="C66" s="65"/>
      <c r="D66" s="65"/>
      <c r="E66" s="66"/>
      <c r="H66" s="51"/>
    </row>
    <row r="67" spans="3:5" ht="21.75">
      <c r="C67" s="65"/>
      <c r="D67" s="65"/>
      <c r="E67" s="66"/>
    </row>
    <row r="68" spans="3:5" ht="21.75">
      <c r="C68" s="65"/>
      <c r="D68" s="65"/>
      <c r="E68" s="66"/>
    </row>
    <row r="69" spans="3:5" ht="21.75">
      <c r="C69" s="65"/>
      <c r="D69" s="65"/>
      <c r="E69" s="66"/>
    </row>
    <row r="70" spans="3:5" ht="21.75">
      <c r="C70" s="65"/>
      <c r="D70" s="65"/>
      <c r="E70" s="66"/>
    </row>
    <row r="71" spans="3:5" ht="21.75">
      <c r="C71" s="65"/>
      <c r="D71" s="65"/>
      <c r="E71" s="66"/>
    </row>
    <row r="72" spans="1:7" ht="21.75">
      <c r="A72" s="210" t="s">
        <v>9</v>
      </c>
      <c r="B72" s="210"/>
      <c r="C72" s="210"/>
      <c r="D72" s="210"/>
      <c r="E72" s="210"/>
      <c r="F72" s="210"/>
      <c r="G72" s="210"/>
    </row>
    <row r="73" spans="1:4" ht="12" customHeight="1">
      <c r="A73" s="54"/>
      <c r="B73" s="54"/>
      <c r="C73" s="54"/>
      <c r="D73" s="54"/>
    </row>
    <row r="74" spans="1:7" s="144" customFormat="1" ht="21.75">
      <c r="A74" s="55" t="s">
        <v>263</v>
      </c>
      <c r="B74" s="50"/>
      <c r="C74" s="50"/>
      <c r="D74" s="50"/>
      <c r="E74" s="54"/>
      <c r="F74" s="54"/>
      <c r="G74" s="54"/>
    </row>
    <row r="75" spans="1:7" ht="14.25" customHeight="1" thickBot="1">
      <c r="A75" s="144"/>
      <c r="B75" s="144"/>
      <c r="C75" s="146"/>
      <c r="D75" s="146"/>
      <c r="E75" s="147"/>
      <c r="F75" s="145"/>
      <c r="G75" s="145"/>
    </row>
    <row r="76" spans="1:6" ht="23.25" thickBot="1" thickTop="1">
      <c r="A76" s="55"/>
      <c r="B76" s="211" t="s">
        <v>343</v>
      </c>
      <c r="C76" s="211"/>
      <c r="D76" s="211"/>
      <c r="E76" s="56" t="s">
        <v>7</v>
      </c>
      <c r="F76" s="56" t="s">
        <v>6</v>
      </c>
    </row>
    <row r="77" spans="1:6" ht="22.5" thickTop="1">
      <c r="A77" s="55"/>
      <c r="B77" s="167" t="s">
        <v>105</v>
      </c>
      <c r="C77" s="167"/>
      <c r="D77" s="167"/>
      <c r="E77" s="58">
        <v>6</v>
      </c>
      <c r="F77" s="59">
        <f>E77*100/99</f>
        <v>6.0606060606060606</v>
      </c>
    </row>
    <row r="78" spans="1:6" ht="21.75">
      <c r="A78" s="55"/>
      <c r="B78" s="168" t="s">
        <v>150</v>
      </c>
      <c r="C78" s="168"/>
      <c r="D78" s="168"/>
      <c r="E78" s="58">
        <v>6</v>
      </c>
      <c r="F78" s="59">
        <f aca="true" t="shared" si="2" ref="F78:F106">E78*100/99</f>
        <v>6.0606060606060606</v>
      </c>
    </row>
    <row r="79" spans="1:6" ht="21.75">
      <c r="A79" s="55"/>
      <c r="B79" s="168" t="s">
        <v>90</v>
      </c>
      <c r="C79" s="168"/>
      <c r="D79" s="168"/>
      <c r="E79" s="58">
        <v>3</v>
      </c>
      <c r="F79" s="59">
        <f t="shared" si="2"/>
        <v>3.0303030303030303</v>
      </c>
    </row>
    <row r="80" spans="1:6" ht="21.75">
      <c r="A80" s="55"/>
      <c r="B80" s="168" t="s">
        <v>189</v>
      </c>
      <c r="C80" s="168"/>
      <c r="D80" s="168"/>
      <c r="E80" s="58">
        <v>2</v>
      </c>
      <c r="F80" s="59">
        <f t="shared" si="2"/>
        <v>2.0202020202020203</v>
      </c>
    </row>
    <row r="81" spans="1:6" ht="21.75">
      <c r="A81" s="55"/>
      <c r="B81" s="168" t="s">
        <v>141</v>
      </c>
      <c r="C81" s="168"/>
      <c r="D81" s="168"/>
      <c r="E81" s="58">
        <v>2</v>
      </c>
      <c r="F81" s="59">
        <f t="shared" si="2"/>
        <v>2.0202020202020203</v>
      </c>
    </row>
    <row r="82" spans="1:6" ht="21.75">
      <c r="A82" s="55"/>
      <c r="B82" s="168" t="s">
        <v>184</v>
      </c>
      <c r="C82" s="168"/>
      <c r="D82" s="168"/>
      <c r="E82" s="58">
        <v>2</v>
      </c>
      <c r="F82" s="59">
        <f t="shared" si="2"/>
        <v>2.0202020202020203</v>
      </c>
    </row>
    <row r="83" spans="1:6" ht="21.75">
      <c r="A83" s="55"/>
      <c r="B83" s="168" t="s">
        <v>109</v>
      </c>
      <c r="C83" s="168"/>
      <c r="D83" s="168"/>
      <c r="E83" s="58">
        <v>2</v>
      </c>
      <c r="F83" s="59">
        <f t="shared" si="2"/>
        <v>2.0202020202020203</v>
      </c>
    </row>
    <row r="84" spans="1:6" ht="21.75">
      <c r="A84" s="55"/>
      <c r="B84" s="168" t="s">
        <v>159</v>
      </c>
      <c r="C84" s="168"/>
      <c r="D84" s="168"/>
      <c r="E84" s="58">
        <v>2</v>
      </c>
      <c r="F84" s="59">
        <f t="shared" si="2"/>
        <v>2.0202020202020203</v>
      </c>
    </row>
    <row r="85" spans="1:6" ht="21.75">
      <c r="A85" s="55"/>
      <c r="B85" s="168" t="s">
        <v>166</v>
      </c>
      <c r="C85" s="168"/>
      <c r="D85" s="168"/>
      <c r="E85" s="58">
        <v>2</v>
      </c>
      <c r="F85" s="59">
        <f t="shared" si="2"/>
        <v>2.0202020202020203</v>
      </c>
    </row>
    <row r="86" spans="1:6" ht="21.75">
      <c r="A86" s="55"/>
      <c r="B86" s="168" t="s">
        <v>85</v>
      </c>
      <c r="C86" s="168"/>
      <c r="D86" s="168"/>
      <c r="E86" s="58">
        <v>2</v>
      </c>
      <c r="F86" s="59">
        <f t="shared" si="2"/>
        <v>2.0202020202020203</v>
      </c>
    </row>
    <row r="87" spans="1:6" ht="21.75">
      <c r="A87" s="55"/>
      <c r="B87" s="168" t="s">
        <v>83</v>
      </c>
      <c r="C87" s="168"/>
      <c r="D87" s="168"/>
      <c r="E87" s="58">
        <v>2</v>
      </c>
      <c r="F87" s="59">
        <f t="shared" si="2"/>
        <v>2.0202020202020203</v>
      </c>
    </row>
    <row r="88" spans="1:6" ht="21.75">
      <c r="A88" s="55"/>
      <c r="B88" s="168" t="s">
        <v>194</v>
      </c>
      <c r="C88" s="168"/>
      <c r="D88" s="168"/>
      <c r="E88" s="58">
        <v>1</v>
      </c>
      <c r="F88" s="59">
        <f t="shared" si="2"/>
        <v>1.0101010101010102</v>
      </c>
    </row>
    <row r="89" spans="1:6" ht="21.75">
      <c r="A89" s="55"/>
      <c r="B89" s="57" t="s">
        <v>148</v>
      </c>
      <c r="C89" s="57"/>
      <c r="D89" s="57"/>
      <c r="E89" s="58">
        <v>1</v>
      </c>
      <c r="F89" s="59">
        <f t="shared" si="2"/>
        <v>1.0101010101010102</v>
      </c>
    </row>
    <row r="90" spans="1:6" ht="21.75">
      <c r="A90" s="55"/>
      <c r="B90" s="57" t="s">
        <v>156</v>
      </c>
      <c r="C90" s="57"/>
      <c r="D90" s="57"/>
      <c r="E90" s="58">
        <v>1</v>
      </c>
      <c r="F90" s="59">
        <f t="shared" si="2"/>
        <v>1.0101010101010102</v>
      </c>
    </row>
    <row r="91" spans="1:6" ht="21.75">
      <c r="A91" s="55"/>
      <c r="B91" s="57" t="s">
        <v>153</v>
      </c>
      <c r="C91" s="57"/>
      <c r="D91" s="57"/>
      <c r="E91" s="58">
        <v>1</v>
      </c>
      <c r="F91" s="59">
        <f t="shared" si="2"/>
        <v>1.0101010101010102</v>
      </c>
    </row>
    <row r="92" spans="1:6" ht="21.75">
      <c r="A92" s="55"/>
      <c r="B92" s="57" t="s">
        <v>136</v>
      </c>
      <c r="C92" s="168"/>
      <c r="D92" s="168"/>
      <c r="E92" s="58">
        <v>1</v>
      </c>
      <c r="F92" s="59">
        <f t="shared" si="2"/>
        <v>1.0101010101010102</v>
      </c>
    </row>
    <row r="93" spans="1:6" ht="21.75">
      <c r="A93" s="55"/>
      <c r="B93" s="57" t="s">
        <v>179</v>
      </c>
      <c r="C93" s="57"/>
      <c r="D93" s="57"/>
      <c r="E93" s="58">
        <v>1</v>
      </c>
      <c r="F93" s="59">
        <f t="shared" si="2"/>
        <v>1.0101010101010102</v>
      </c>
    </row>
    <row r="94" spans="1:6" ht="21.75">
      <c r="A94" s="55"/>
      <c r="B94" s="212" t="s">
        <v>167</v>
      </c>
      <c r="C94" s="212"/>
      <c r="D94" s="212"/>
      <c r="E94" s="58">
        <v>1</v>
      </c>
      <c r="F94" s="59">
        <f t="shared" si="2"/>
        <v>1.0101010101010102</v>
      </c>
    </row>
    <row r="95" spans="1:6" ht="21.75">
      <c r="A95" s="55"/>
      <c r="B95" s="57" t="s">
        <v>172</v>
      </c>
      <c r="C95" s="57"/>
      <c r="D95" s="57"/>
      <c r="E95" s="58">
        <v>1</v>
      </c>
      <c r="F95" s="59">
        <f t="shared" si="2"/>
        <v>1.0101010101010102</v>
      </c>
    </row>
    <row r="96" spans="1:6" ht="21.75">
      <c r="A96" s="55"/>
      <c r="B96" s="57" t="s">
        <v>132</v>
      </c>
      <c r="C96" s="57"/>
      <c r="D96" s="57"/>
      <c r="E96" s="58">
        <v>1</v>
      </c>
      <c r="F96" s="59">
        <f t="shared" si="2"/>
        <v>1.0101010101010102</v>
      </c>
    </row>
    <row r="97" spans="1:6" ht="21.75">
      <c r="A97" s="55"/>
      <c r="B97" s="57" t="s">
        <v>60</v>
      </c>
      <c r="C97" s="57"/>
      <c r="D97" s="57"/>
      <c r="E97" s="58">
        <v>1</v>
      </c>
      <c r="F97" s="59">
        <f t="shared" si="2"/>
        <v>1.0101010101010102</v>
      </c>
    </row>
    <row r="98" spans="1:6" ht="21.75">
      <c r="A98" s="55"/>
      <c r="B98" s="57" t="s">
        <v>116</v>
      </c>
      <c r="C98" s="57"/>
      <c r="D98" s="57"/>
      <c r="E98" s="58">
        <v>1</v>
      </c>
      <c r="F98" s="59">
        <f t="shared" si="2"/>
        <v>1.0101010101010102</v>
      </c>
    </row>
    <row r="99" spans="1:6" ht="21.75">
      <c r="A99" s="55"/>
      <c r="B99" s="57" t="s">
        <v>168</v>
      </c>
      <c r="C99" s="57"/>
      <c r="D99" s="57"/>
      <c r="E99" s="58">
        <v>1</v>
      </c>
      <c r="F99" s="59">
        <f t="shared" si="2"/>
        <v>1.0101010101010102</v>
      </c>
    </row>
    <row r="100" spans="1:6" ht="21.75">
      <c r="A100" s="55"/>
      <c r="B100" s="57" t="s">
        <v>102</v>
      </c>
      <c r="C100" s="57"/>
      <c r="D100" s="57"/>
      <c r="E100" s="58">
        <v>1</v>
      </c>
      <c r="F100" s="59">
        <f t="shared" si="2"/>
        <v>1.0101010101010102</v>
      </c>
    </row>
    <row r="101" spans="1:6" ht="21.75">
      <c r="A101" s="55"/>
      <c r="B101" s="57" t="s">
        <v>123</v>
      </c>
      <c r="C101" s="57"/>
      <c r="D101" s="57"/>
      <c r="E101" s="58">
        <v>1</v>
      </c>
      <c r="F101" s="59">
        <f t="shared" si="2"/>
        <v>1.0101010101010102</v>
      </c>
    </row>
    <row r="102" spans="1:6" ht="21.75">
      <c r="A102" s="55"/>
      <c r="B102" s="57" t="s">
        <v>182</v>
      </c>
      <c r="C102" s="57"/>
      <c r="D102" s="57"/>
      <c r="E102" s="58">
        <v>1</v>
      </c>
      <c r="F102" s="59">
        <f t="shared" si="2"/>
        <v>1.0101010101010102</v>
      </c>
    </row>
    <row r="103" spans="1:6" ht="21.75">
      <c r="A103" s="55"/>
      <c r="B103" s="57" t="s">
        <v>149</v>
      </c>
      <c r="C103" s="57"/>
      <c r="D103" s="57"/>
      <c r="E103" s="58">
        <v>1</v>
      </c>
      <c r="F103" s="59">
        <f t="shared" si="2"/>
        <v>1.0101010101010102</v>
      </c>
    </row>
    <row r="104" spans="1:6" ht="21.75">
      <c r="A104" s="55"/>
      <c r="B104" s="57" t="s">
        <v>125</v>
      </c>
      <c r="C104" s="57"/>
      <c r="D104" s="57"/>
      <c r="E104" s="58">
        <v>1</v>
      </c>
      <c r="F104" s="59">
        <f t="shared" si="2"/>
        <v>1.0101010101010102</v>
      </c>
    </row>
    <row r="105" spans="1:6" ht="21.75">
      <c r="A105" s="55"/>
      <c r="B105" s="57" t="s">
        <v>51</v>
      </c>
      <c r="C105" s="57"/>
      <c r="D105" s="57"/>
      <c r="E105" s="58">
        <v>1</v>
      </c>
      <c r="F105" s="59">
        <f t="shared" si="2"/>
        <v>1.0101010101010102</v>
      </c>
    </row>
    <row r="106" spans="1:6" ht="22.5" thickBot="1">
      <c r="A106" s="55"/>
      <c r="B106" s="57" t="s">
        <v>250</v>
      </c>
      <c r="C106" s="57"/>
      <c r="D106" s="57"/>
      <c r="E106" s="58">
        <v>50</v>
      </c>
      <c r="F106" s="59">
        <f t="shared" si="2"/>
        <v>50.505050505050505</v>
      </c>
    </row>
    <row r="107" spans="1:7" s="144" customFormat="1" ht="23.25" thickBot="1" thickTop="1">
      <c r="A107" s="55"/>
      <c r="B107" s="211" t="s">
        <v>3</v>
      </c>
      <c r="C107" s="211"/>
      <c r="D107" s="211"/>
      <c r="E107" s="60">
        <f>SUM(E77:E106)</f>
        <v>99</v>
      </c>
      <c r="F107" s="61">
        <f>SUM(F77:F106)</f>
        <v>100</v>
      </c>
      <c r="G107" s="54"/>
    </row>
    <row r="108" spans="1:7" ht="22.5" thickTop="1">
      <c r="A108" s="210" t="s">
        <v>19</v>
      </c>
      <c r="B108" s="210"/>
      <c r="C108" s="210"/>
      <c r="D108" s="210"/>
      <c r="E108" s="210"/>
      <c r="F108" s="210"/>
      <c r="G108" s="210"/>
    </row>
    <row r="109" spans="1:4" ht="21.75">
      <c r="A109" s="54"/>
      <c r="B109" s="54"/>
      <c r="C109" s="54"/>
      <c r="D109" s="54"/>
    </row>
    <row r="110" spans="1:7" s="144" customFormat="1" ht="21.75">
      <c r="A110" s="50" t="s">
        <v>353</v>
      </c>
      <c r="B110" s="149"/>
      <c r="C110" s="149"/>
      <c r="D110" s="149"/>
      <c r="E110" s="150"/>
      <c r="F110" s="151"/>
      <c r="G110" s="145"/>
    </row>
    <row r="111" spans="1:7" ht="21.75">
      <c r="A111" s="50" t="s">
        <v>251</v>
      </c>
      <c r="B111" s="144"/>
      <c r="C111" s="146"/>
      <c r="D111" s="146"/>
      <c r="E111" s="147"/>
      <c r="F111" s="145"/>
      <c r="G111" s="145"/>
    </row>
    <row r="112" spans="2:7" ht="21.75">
      <c r="B112" s="144"/>
      <c r="C112" s="146"/>
      <c r="D112" s="146"/>
      <c r="E112" s="147"/>
      <c r="F112" s="145"/>
      <c r="G112" s="145"/>
    </row>
    <row r="113" ht="21.75">
      <c r="A113" s="55" t="s">
        <v>264</v>
      </c>
    </row>
    <row r="114" ht="15" customHeight="1" thickBot="1"/>
    <row r="115" spans="2:6" ht="23.25" thickBot="1" thickTop="1">
      <c r="B115" s="211" t="s">
        <v>344</v>
      </c>
      <c r="C115" s="211"/>
      <c r="D115" s="211"/>
      <c r="E115" s="56" t="s">
        <v>7</v>
      </c>
      <c r="F115" s="56" t="s">
        <v>6</v>
      </c>
    </row>
    <row r="116" spans="2:6" ht="22.5" thickTop="1">
      <c r="B116" s="167" t="s">
        <v>203</v>
      </c>
      <c r="C116" s="167"/>
      <c r="D116" s="167"/>
      <c r="E116" s="58">
        <v>57</v>
      </c>
      <c r="F116" s="59">
        <f>E116*100/99</f>
        <v>57.57575757575758</v>
      </c>
    </row>
    <row r="117" spans="2:6" ht="21.75">
      <c r="B117" s="168" t="s">
        <v>202</v>
      </c>
      <c r="C117" s="168"/>
      <c r="D117" s="168"/>
      <c r="E117" s="58">
        <v>40</v>
      </c>
      <c r="F117" s="59">
        <f>E117*100/99</f>
        <v>40.4040404040404</v>
      </c>
    </row>
    <row r="118" spans="2:6" ht="22.5" thickBot="1">
      <c r="B118" s="169" t="s">
        <v>252</v>
      </c>
      <c r="C118" s="169"/>
      <c r="D118" s="169"/>
      <c r="E118" s="58">
        <v>2</v>
      </c>
      <c r="F118" s="59">
        <f>E118*100/99</f>
        <v>2.0202020202020203</v>
      </c>
    </row>
    <row r="119" spans="2:6" ht="23.25" thickBot="1" thickTop="1">
      <c r="B119" s="211" t="s">
        <v>3</v>
      </c>
      <c r="C119" s="211"/>
      <c r="D119" s="211"/>
      <c r="E119" s="60">
        <f>SUM(E116:E118)</f>
        <v>99</v>
      </c>
      <c r="F119" s="61">
        <f>SUM(F116:F118)</f>
        <v>100</v>
      </c>
    </row>
    <row r="120" ht="22.5" thickTop="1"/>
    <row r="121" spans="1:7" s="144" customFormat="1" ht="21.75">
      <c r="A121" s="51" t="s">
        <v>265</v>
      </c>
      <c r="E121" s="145"/>
      <c r="F121" s="145"/>
      <c r="G121" s="145"/>
    </row>
    <row r="122" spans="1:7" s="144" customFormat="1" ht="21.75">
      <c r="A122" s="50" t="s">
        <v>253</v>
      </c>
      <c r="E122" s="145"/>
      <c r="F122" s="145"/>
      <c r="G122" s="145"/>
    </row>
    <row r="123" spans="1:4" ht="21.75">
      <c r="A123" s="54"/>
      <c r="B123" s="54"/>
      <c r="C123" s="54"/>
      <c r="D123" s="54"/>
    </row>
    <row r="124" ht="21.75">
      <c r="A124" s="55" t="s">
        <v>266</v>
      </c>
    </row>
    <row r="125" ht="15" customHeight="1" thickBot="1"/>
    <row r="126" spans="2:6" ht="23.25" thickBot="1" thickTop="1">
      <c r="B126" s="211" t="s">
        <v>14</v>
      </c>
      <c r="C126" s="211"/>
      <c r="D126" s="211"/>
      <c r="E126" s="56" t="s">
        <v>7</v>
      </c>
      <c r="F126" s="56" t="s">
        <v>6</v>
      </c>
    </row>
    <row r="127" spans="2:6" ht="22.5" thickTop="1">
      <c r="B127" s="167" t="s">
        <v>222</v>
      </c>
      <c r="C127" s="167"/>
      <c r="D127" s="167"/>
      <c r="E127" s="58">
        <f>คีย์ข้อมูล!J104</f>
        <v>34</v>
      </c>
      <c r="F127" s="59">
        <f>E127*100/$E$135</f>
        <v>31.77570093457944</v>
      </c>
    </row>
    <row r="128" spans="2:6" ht="21.75">
      <c r="B128" s="168" t="s">
        <v>15</v>
      </c>
      <c r="C128" s="168"/>
      <c r="D128" s="168"/>
      <c r="E128" s="58">
        <f>คีย์ข้อมูล!AG113</f>
        <v>24</v>
      </c>
      <c r="F128" s="59">
        <f aca="true" t="shared" si="3" ref="F128:F134">E128*100/$E$135</f>
        <v>22.429906542056074</v>
      </c>
    </row>
    <row r="129" spans="2:6" ht="21.75">
      <c r="B129" s="168" t="s">
        <v>221</v>
      </c>
      <c r="C129" s="168"/>
      <c r="D129" s="168"/>
      <c r="E129" s="58">
        <f>คีย์ข้อมูล!AG111</f>
        <v>19</v>
      </c>
      <c r="F129" s="59">
        <f t="shared" si="3"/>
        <v>17.757009345794394</v>
      </c>
    </row>
    <row r="130" spans="2:6" ht="23.25" customHeight="1">
      <c r="B130" s="168" t="s">
        <v>223</v>
      </c>
      <c r="C130" s="168"/>
      <c r="D130" s="168"/>
      <c r="E130" s="58">
        <f>คีย์ข้อมูล!AG114</f>
        <v>10</v>
      </c>
      <c r="F130" s="59">
        <f t="shared" si="3"/>
        <v>9.345794392523365</v>
      </c>
    </row>
    <row r="131" spans="2:6" ht="21.75">
      <c r="B131" s="57" t="s">
        <v>42</v>
      </c>
      <c r="C131" s="57"/>
      <c r="D131" s="57"/>
      <c r="E131" s="58">
        <f>คีย์ข้อมูล!Q104</f>
        <v>9</v>
      </c>
      <c r="F131" s="59">
        <f t="shared" si="3"/>
        <v>8.411214953271028</v>
      </c>
    </row>
    <row r="132" spans="2:6" ht="21.75">
      <c r="B132" s="57" t="s">
        <v>224</v>
      </c>
      <c r="C132" s="57"/>
      <c r="D132" s="57"/>
      <c r="E132" s="58">
        <f>คีย์ข้อมูล!N104</f>
        <v>7</v>
      </c>
      <c r="F132" s="59">
        <f t="shared" si="3"/>
        <v>6.542056074766355</v>
      </c>
    </row>
    <row r="133" spans="2:6" ht="21.75">
      <c r="B133" s="57" t="s">
        <v>68</v>
      </c>
      <c r="C133" s="57"/>
      <c r="D133" s="57"/>
      <c r="E133" s="58">
        <f>คีย์ข้อมูล!O104</f>
        <v>4</v>
      </c>
      <c r="F133" s="59">
        <f t="shared" si="3"/>
        <v>3.7383177570093458</v>
      </c>
    </row>
    <row r="134" spans="2:6" ht="22.5" thickBot="1">
      <c r="B134" s="168" t="s">
        <v>34</v>
      </c>
      <c r="C134" s="168"/>
      <c r="D134" s="168"/>
      <c r="E134" s="58">
        <f>คีย์ข้อมูล!AG115</f>
        <v>0</v>
      </c>
      <c r="F134" s="59">
        <f t="shared" si="3"/>
        <v>0</v>
      </c>
    </row>
    <row r="135" spans="2:6" ht="23.25" thickBot="1" thickTop="1">
      <c r="B135" s="211" t="s">
        <v>3</v>
      </c>
      <c r="C135" s="211"/>
      <c r="D135" s="211"/>
      <c r="E135" s="60">
        <f>SUM(E127:E134)</f>
        <v>107</v>
      </c>
      <c r="F135" s="61">
        <f>SUM(F127:F134)</f>
        <v>99.99999999999999</v>
      </c>
    </row>
    <row r="136" ht="22.5" thickTop="1"/>
    <row r="137" spans="1:7" s="144" customFormat="1" ht="21.75">
      <c r="A137" s="51" t="s">
        <v>345</v>
      </c>
      <c r="E137" s="145"/>
      <c r="F137" s="145"/>
      <c r="G137" s="145"/>
    </row>
    <row r="138" spans="1:7" s="144" customFormat="1" ht="21.75">
      <c r="A138" s="50" t="s">
        <v>346</v>
      </c>
      <c r="E138" s="145"/>
      <c r="F138" s="145"/>
      <c r="G138" s="145"/>
    </row>
    <row r="143" spans="1:7" ht="21.75">
      <c r="A143" s="210" t="s">
        <v>268</v>
      </c>
      <c r="B143" s="210"/>
      <c r="C143" s="210"/>
      <c r="D143" s="210"/>
      <c r="E143" s="210"/>
      <c r="F143" s="210"/>
      <c r="G143" s="210"/>
    </row>
    <row r="144" spans="1:4" ht="21.75">
      <c r="A144" s="54"/>
      <c r="B144" s="54"/>
      <c r="C144" s="54"/>
      <c r="D144" s="54"/>
    </row>
    <row r="145" ht="21.75">
      <c r="A145" s="53" t="s">
        <v>267</v>
      </c>
    </row>
    <row r="147" ht="21.75">
      <c r="B147" s="50" t="s">
        <v>270</v>
      </c>
    </row>
    <row r="148" ht="21.75">
      <c r="A148" s="50" t="s">
        <v>269</v>
      </c>
    </row>
    <row r="149" ht="21.75">
      <c r="B149" s="50" t="s">
        <v>354</v>
      </c>
    </row>
    <row r="150" ht="14.25" customHeight="1"/>
    <row r="151" ht="24" customHeight="1">
      <c r="A151" s="177" t="s">
        <v>273</v>
      </c>
    </row>
    <row r="152" ht="13.5" customHeight="1" thickBot="1">
      <c r="A152" s="177"/>
    </row>
    <row r="153" spans="1:6" ht="23.25" thickBot="1" thickTop="1">
      <c r="A153" s="179" t="s">
        <v>0</v>
      </c>
      <c r="B153" s="181"/>
      <c r="C153" s="179" t="s">
        <v>4</v>
      </c>
      <c r="D153" s="181"/>
      <c r="E153" s="179" t="s">
        <v>7</v>
      </c>
      <c r="F153" s="179" t="s">
        <v>6</v>
      </c>
    </row>
    <row r="154" spans="1:6" ht="22.5" thickTop="1">
      <c r="A154" s="66">
        <v>1</v>
      </c>
      <c r="B154" s="175" t="s">
        <v>111</v>
      </c>
      <c r="C154" s="65"/>
      <c r="D154" s="65"/>
      <c r="E154" s="174">
        <v>22</v>
      </c>
      <c r="F154" s="180">
        <f>E154*100/88</f>
        <v>25</v>
      </c>
    </row>
    <row r="155" spans="1:6" ht="21.75">
      <c r="A155" s="66">
        <v>2</v>
      </c>
      <c r="B155" s="176" t="s">
        <v>275</v>
      </c>
      <c r="C155" s="65"/>
      <c r="D155" s="65"/>
      <c r="E155" s="174">
        <v>10</v>
      </c>
      <c r="F155" s="180">
        <f aca="true" t="shared" si="4" ref="F155:F166">E155*100/88</f>
        <v>11.363636363636363</v>
      </c>
    </row>
    <row r="156" spans="1:6" ht="21.75">
      <c r="A156" s="66">
        <v>3</v>
      </c>
      <c r="B156" s="175" t="s">
        <v>112</v>
      </c>
      <c r="C156" s="65"/>
      <c r="D156" s="65"/>
      <c r="E156" s="174">
        <v>9</v>
      </c>
      <c r="F156" s="180">
        <f t="shared" si="4"/>
        <v>10.227272727272727</v>
      </c>
    </row>
    <row r="157" spans="1:6" ht="21.75">
      <c r="A157" s="66">
        <v>4</v>
      </c>
      <c r="B157" s="175" t="s">
        <v>71</v>
      </c>
      <c r="C157" s="65"/>
      <c r="D157" s="65"/>
      <c r="E157" s="174">
        <v>8</v>
      </c>
      <c r="F157" s="180">
        <f t="shared" si="4"/>
        <v>9.090909090909092</v>
      </c>
    </row>
    <row r="158" spans="1:6" ht="21.75">
      <c r="A158" s="66">
        <v>5</v>
      </c>
      <c r="B158" s="175" t="s">
        <v>73</v>
      </c>
      <c r="C158" s="65"/>
      <c r="D158" s="65"/>
      <c r="E158" s="174">
        <v>8</v>
      </c>
      <c r="F158" s="180">
        <f t="shared" si="4"/>
        <v>9.090909090909092</v>
      </c>
    </row>
    <row r="159" spans="1:6" ht="21.75">
      <c r="A159" s="66">
        <v>6</v>
      </c>
      <c r="B159" s="175" t="s">
        <v>74</v>
      </c>
      <c r="C159" s="65"/>
      <c r="D159" s="65"/>
      <c r="E159" s="174">
        <v>8</v>
      </c>
      <c r="F159" s="180">
        <f t="shared" si="4"/>
        <v>9.090909090909092</v>
      </c>
    </row>
    <row r="160" spans="1:6" ht="21.75">
      <c r="A160" s="66">
        <v>7</v>
      </c>
      <c r="B160" s="175" t="s">
        <v>185</v>
      </c>
      <c r="C160" s="65"/>
      <c r="D160" s="65"/>
      <c r="E160" s="174">
        <v>7</v>
      </c>
      <c r="F160" s="180">
        <f t="shared" si="4"/>
        <v>7.954545454545454</v>
      </c>
    </row>
    <row r="161" spans="1:6" ht="21.75">
      <c r="A161" s="66">
        <v>8</v>
      </c>
      <c r="B161" s="176" t="s">
        <v>271</v>
      </c>
      <c r="C161" s="65"/>
      <c r="D161" s="65"/>
      <c r="E161" s="174">
        <v>6</v>
      </c>
      <c r="F161" s="180">
        <f>E161*100/88</f>
        <v>6.818181818181818</v>
      </c>
    </row>
    <row r="162" spans="1:4" ht="21.75">
      <c r="A162" s="66"/>
      <c r="B162" s="176" t="s">
        <v>272</v>
      </c>
      <c r="C162" s="65"/>
      <c r="D162" s="65"/>
    </row>
    <row r="163" spans="1:6" ht="21.75">
      <c r="A163" s="66">
        <v>9</v>
      </c>
      <c r="B163" s="175" t="s">
        <v>62</v>
      </c>
      <c r="C163" s="65"/>
      <c r="D163" s="65"/>
      <c r="E163" s="174">
        <v>6</v>
      </c>
      <c r="F163" s="180">
        <f t="shared" si="4"/>
        <v>6.818181818181818</v>
      </c>
    </row>
    <row r="164" spans="1:6" ht="21.75">
      <c r="A164" s="66">
        <v>10</v>
      </c>
      <c r="B164" s="175" t="s">
        <v>124</v>
      </c>
      <c r="C164" s="65"/>
      <c r="D164" s="65"/>
      <c r="E164" s="174">
        <v>3</v>
      </c>
      <c r="F164" s="180">
        <f t="shared" si="4"/>
        <v>3.409090909090909</v>
      </c>
    </row>
    <row r="165" spans="1:6" ht="22.5" thickBot="1">
      <c r="A165" s="66">
        <v>11</v>
      </c>
      <c r="B165" s="175" t="s">
        <v>143</v>
      </c>
      <c r="C165" s="65"/>
      <c r="D165" s="65"/>
      <c r="E165" s="174">
        <v>1</v>
      </c>
      <c r="F165" s="180">
        <f t="shared" si="4"/>
        <v>1.1363636363636365</v>
      </c>
    </row>
    <row r="166" spans="1:6" ht="23.25" thickBot="1" thickTop="1">
      <c r="A166" s="183"/>
      <c r="B166" s="183"/>
      <c r="C166" s="182" t="s">
        <v>3</v>
      </c>
      <c r="D166" s="183"/>
      <c r="E166" s="179">
        <f>SUM(E154:E165)</f>
        <v>88</v>
      </c>
      <c r="F166" s="184">
        <f t="shared" si="4"/>
        <v>100</v>
      </c>
    </row>
    <row r="167" ht="22.5" thickTop="1"/>
    <row r="168" ht="21.75">
      <c r="B168" s="178" t="s">
        <v>274</v>
      </c>
    </row>
    <row r="169" ht="21.75">
      <c r="A169" s="50" t="s">
        <v>276</v>
      </c>
    </row>
    <row r="170" ht="21.75">
      <c r="B170" s="50" t="s">
        <v>355</v>
      </c>
    </row>
    <row r="171" ht="12.75" customHeight="1"/>
    <row r="172" ht="24" customHeight="1">
      <c r="A172" s="177" t="s">
        <v>279</v>
      </c>
    </row>
    <row r="173" ht="14.25" customHeight="1" thickBot="1"/>
    <row r="174" spans="1:6" ht="23.25" thickBot="1" thickTop="1">
      <c r="A174" s="179" t="s">
        <v>0</v>
      </c>
      <c r="B174" s="181"/>
      <c r="C174" s="179" t="s">
        <v>278</v>
      </c>
      <c r="D174" s="181"/>
      <c r="E174" s="179" t="s">
        <v>7</v>
      </c>
      <c r="F174" s="179" t="s">
        <v>6</v>
      </c>
    </row>
    <row r="175" spans="1:6" ht="22.5" thickTop="1">
      <c r="A175" s="54">
        <v>1</v>
      </c>
      <c r="B175" s="50" t="s">
        <v>204</v>
      </c>
      <c r="E175" s="54">
        <v>94</v>
      </c>
      <c r="F175" s="172">
        <f>E175*100/99</f>
        <v>94.94949494949495</v>
      </c>
    </row>
    <row r="176" spans="1:6" ht="21.75">
      <c r="A176" s="54">
        <v>2</v>
      </c>
      <c r="B176" s="50" t="s">
        <v>205</v>
      </c>
      <c r="E176" s="54">
        <v>3</v>
      </c>
      <c r="F176" s="172">
        <f>E176*100/99</f>
        <v>3.0303030303030303</v>
      </c>
    </row>
    <row r="177" spans="1:6" ht="22.5" thickBot="1">
      <c r="A177" s="54">
        <v>3</v>
      </c>
      <c r="B177" s="50" t="s">
        <v>277</v>
      </c>
      <c r="E177" s="54">
        <v>2</v>
      </c>
      <c r="F177" s="172">
        <f>E177*100/99</f>
        <v>2.0202020202020203</v>
      </c>
    </row>
    <row r="178" spans="1:6" ht="23.25" thickBot="1" thickTop="1">
      <c r="A178" s="183"/>
      <c r="B178" s="183"/>
      <c r="C178" s="179" t="s">
        <v>3</v>
      </c>
      <c r="D178" s="181"/>
      <c r="E178" s="179">
        <f>SUM(E175:E177)</f>
        <v>99</v>
      </c>
      <c r="F178" s="184">
        <f>E178*100/99</f>
        <v>100</v>
      </c>
    </row>
    <row r="179" spans="1:7" ht="22.5" thickTop="1">
      <c r="A179" s="210" t="s">
        <v>282</v>
      </c>
      <c r="B179" s="210"/>
      <c r="C179" s="210"/>
      <c r="D179" s="210"/>
      <c r="E179" s="210"/>
      <c r="F179" s="210"/>
      <c r="G179" s="210"/>
    </row>
    <row r="181" ht="21.75">
      <c r="B181" s="50" t="s">
        <v>280</v>
      </c>
    </row>
    <row r="182" ht="21.75">
      <c r="A182" s="50" t="s">
        <v>281</v>
      </c>
    </row>
    <row r="184" ht="21.75">
      <c r="B184" s="50" t="s">
        <v>356</v>
      </c>
    </row>
    <row r="186" ht="24" customHeight="1">
      <c r="A186" s="177" t="s">
        <v>284</v>
      </c>
    </row>
    <row r="187" ht="22.5" thickBot="1"/>
    <row r="188" spans="1:6" ht="23.25" thickBot="1" thickTop="1">
      <c r="A188" s="179" t="s">
        <v>0</v>
      </c>
      <c r="B188" s="181"/>
      <c r="C188" s="201" t="s">
        <v>283</v>
      </c>
      <c r="D188" s="181"/>
      <c r="E188" s="179" t="s">
        <v>7</v>
      </c>
      <c r="F188" s="179" t="s">
        <v>6</v>
      </c>
    </row>
    <row r="189" spans="1:6" ht="22.5" thickTop="1">
      <c r="A189" s="54">
        <v>1</v>
      </c>
      <c r="B189" s="170" t="s">
        <v>75</v>
      </c>
      <c r="E189" s="133">
        <v>14</v>
      </c>
      <c r="F189" s="172">
        <f>E189*100/51</f>
        <v>27.45098039215686</v>
      </c>
    </row>
    <row r="190" spans="1:6" ht="21.75">
      <c r="A190" s="54">
        <v>2</v>
      </c>
      <c r="B190" s="170" t="s">
        <v>63</v>
      </c>
      <c r="E190" s="133">
        <v>11</v>
      </c>
      <c r="F190" s="172">
        <f aca="true" t="shared" si="5" ref="F190:F199">E190*100/51</f>
        <v>21.568627450980394</v>
      </c>
    </row>
    <row r="191" spans="1:6" ht="21.75">
      <c r="A191" s="54">
        <v>3</v>
      </c>
      <c r="B191" s="170" t="s">
        <v>52</v>
      </c>
      <c r="E191" s="133">
        <v>10</v>
      </c>
      <c r="F191" s="172">
        <f t="shared" si="5"/>
        <v>19.607843137254903</v>
      </c>
    </row>
    <row r="192" spans="1:6" ht="21.75">
      <c r="A192" s="54">
        <v>4</v>
      </c>
      <c r="B192" s="170" t="s">
        <v>99</v>
      </c>
      <c r="E192" s="133">
        <v>6</v>
      </c>
      <c r="F192" s="172">
        <f t="shared" si="5"/>
        <v>11.764705882352942</v>
      </c>
    </row>
    <row r="193" spans="1:6" ht="21.75">
      <c r="A193" s="54">
        <v>5</v>
      </c>
      <c r="B193" s="170" t="s">
        <v>92</v>
      </c>
      <c r="E193" s="133">
        <v>4</v>
      </c>
      <c r="F193" s="172">
        <f t="shared" si="5"/>
        <v>7.8431372549019605</v>
      </c>
    </row>
    <row r="194" spans="1:6" ht="21.75">
      <c r="A194" s="54">
        <v>6</v>
      </c>
      <c r="B194" s="170" t="s">
        <v>69</v>
      </c>
      <c r="E194" s="133">
        <v>2</v>
      </c>
      <c r="F194" s="172">
        <f t="shared" si="5"/>
        <v>3.9215686274509802</v>
      </c>
    </row>
    <row r="195" spans="1:6" ht="21.75">
      <c r="A195" s="54">
        <v>7</v>
      </c>
      <c r="B195" s="170" t="s">
        <v>115</v>
      </c>
      <c r="E195" s="133">
        <v>1</v>
      </c>
      <c r="F195" s="172">
        <f t="shared" si="5"/>
        <v>1.9607843137254901</v>
      </c>
    </row>
    <row r="196" spans="1:6" ht="21.75">
      <c r="A196" s="54">
        <v>8</v>
      </c>
      <c r="B196" s="170" t="s">
        <v>146</v>
      </c>
      <c r="E196" s="133">
        <v>1</v>
      </c>
      <c r="F196" s="172">
        <f t="shared" si="5"/>
        <v>1.9607843137254901</v>
      </c>
    </row>
    <row r="197" spans="1:6" ht="21.75">
      <c r="A197" s="66">
        <v>9</v>
      </c>
      <c r="B197" s="175" t="s">
        <v>160</v>
      </c>
      <c r="C197" s="65"/>
      <c r="D197" s="65"/>
      <c r="E197" s="174">
        <v>1</v>
      </c>
      <c r="F197" s="180">
        <f t="shared" si="5"/>
        <v>1.9607843137254901</v>
      </c>
    </row>
    <row r="198" spans="1:6" ht="22.5" thickBot="1">
      <c r="A198" s="188">
        <v>10</v>
      </c>
      <c r="B198" s="189" t="s">
        <v>170</v>
      </c>
      <c r="C198" s="109"/>
      <c r="D198" s="109"/>
      <c r="E198" s="190">
        <v>1</v>
      </c>
      <c r="F198" s="191">
        <f t="shared" si="5"/>
        <v>1.9607843137254901</v>
      </c>
    </row>
    <row r="199" spans="1:6" ht="23.25" thickBot="1" thickTop="1">
      <c r="A199" s="185"/>
      <c r="B199" s="185"/>
      <c r="C199" s="186" t="s">
        <v>3</v>
      </c>
      <c r="D199" s="185"/>
      <c r="E199" s="186">
        <f>SUM(E189:E198)</f>
        <v>51</v>
      </c>
      <c r="F199" s="187">
        <f t="shared" si="5"/>
        <v>100</v>
      </c>
    </row>
    <row r="200" ht="22.5" thickTop="1"/>
    <row r="201" ht="21.75">
      <c r="B201" s="50" t="s">
        <v>285</v>
      </c>
    </row>
    <row r="202" ht="21.75">
      <c r="A202" s="50" t="s">
        <v>286</v>
      </c>
    </row>
    <row r="214" spans="1:7" ht="21.75">
      <c r="A214" s="210" t="s">
        <v>291</v>
      </c>
      <c r="B214" s="210"/>
      <c r="C214" s="210"/>
      <c r="D214" s="210"/>
      <c r="E214" s="210"/>
      <c r="F214" s="210"/>
      <c r="G214" s="210"/>
    </row>
    <row r="215" spans="1:4" ht="21.75">
      <c r="A215" s="54"/>
      <c r="B215" s="54"/>
      <c r="C215" s="54"/>
      <c r="D215" s="54"/>
    </row>
    <row r="216" ht="21.75">
      <c r="B216" s="50" t="s">
        <v>357</v>
      </c>
    </row>
    <row r="218" ht="24" customHeight="1">
      <c r="A218" s="177" t="s">
        <v>290</v>
      </c>
    </row>
    <row r="219" ht="22.5" thickBot="1"/>
    <row r="220" spans="1:6" ht="23.25" thickBot="1" thickTop="1">
      <c r="A220" s="179" t="s">
        <v>0</v>
      </c>
      <c r="B220" s="181"/>
      <c r="C220" s="201" t="s">
        <v>289</v>
      </c>
      <c r="D220" s="181"/>
      <c r="E220" s="179" t="s">
        <v>7</v>
      </c>
      <c r="F220" s="179" t="s">
        <v>6</v>
      </c>
    </row>
    <row r="221" spans="1:6" ht="22.5" thickTop="1">
      <c r="A221" s="66">
        <v>1</v>
      </c>
      <c r="B221" s="171" t="s">
        <v>334</v>
      </c>
      <c r="D221" s="65"/>
      <c r="E221" s="133">
        <v>5</v>
      </c>
      <c r="F221" s="180">
        <f>E221*100/38</f>
        <v>13.157894736842104</v>
      </c>
    </row>
    <row r="222" spans="1:6" ht="21.75">
      <c r="A222" s="66">
        <v>2</v>
      </c>
      <c r="B222" s="171" t="s">
        <v>137</v>
      </c>
      <c r="D222" s="65"/>
      <c r="E222" s="133">
        <v>5</v>
      </c>
      <c r="F222" s="180">
        <f aca="true" t="shared" si="6" ref="F222:F243">E222*100/38</f>
        <v>13.157894736842104</v>
      </c>
    </row>
    <row r="223" spans="1:6" ht="21.75">
      <c r="A223" s="66">
        <v>3</v>
      </c>
      <c r="B223" s="171" t="s">
        <v>293</v>
      </c>
      <c r="E223" s="133">
        <v>4</v>
      </c>
      <c r="F223" s="180">
        <f t="shared" si="6"/>
        <v>10.526315789473685</v>
      </c>
    </row>
    <row r="224" spans="1:6" ht="21.75">
      <c r="A224" s="66">
        <v>4</v>
      </c>
      <c r="B224" s="170" t="s">
        <v>110</v>
      </c>
      <c r="D224" s="65"/>
      <c r="E224" s="133">
        <v>3</v>
      </c>
      <c r="F224" s="180">
        <f t="shared" si="6"/>
        <v>7.894736842105263</v>
      </c>
    </row>
    <row r="225" spans="1:6" ht="21.75">
      <c r="A225" s="66">
        <v>5</v>
      </c>
      <c r="B225" s="171" t="s">
        <v>311</v>
      </c>
      <c r="D225" s="65"/>
      <c r="E225" s="133">
        <v>2</v>
      </c>
      <c r="F225" s="180">
        <f t="shared" si="6"/>
        <v>5.2631578947368425</v>
      </c>
    </row>
    <row r="226" spans="1:6" ht="21.75">
      <c r="A226" s="66">
        <v>6</v>
      </c>
      <c r="B226" s="170" t="s">
        <v>128</v>
      </c>
      <c r="D226" s="65"/>
      <c r="E226" s="133">
        <v>2</v>
      </c>
      <c r="F226" s="180">
        <f t="shared" si="6"/>
        <v>5.2631578947368425</v>
      </c>
    </row>
    <row r="227" spans="1:6" ht="21.75">
      <c r="A227" s="66">
        <v>7</v>
      </c>
      <c r="B227" s="170" t="s">
        <v>175</v>
      </c>
      <c r="E227" s="133">
        <v>2</v>
      </c>
      <c r="F227" s="180">
        <f t="shared" si="6"/>
        <v>5.2631578947368425</v>
      </c>
    </row>
    <row r="228" spans="1:6" ht="21.75">
      <c r="A228" s="66">
        <v>8</v>
      </c>
      <c r="B228" s="170" t="s">
        <v>191</v>
      </c>
      <c r="E228" s="133">
        <v>2</v>
      </c>
      <c r="F228" s="180">
        <f t="shared" si="6"/>
        <v>5.2631578947368425</v>
      </c>
    </row>
    <row r="229" spans="1:6" ht="21.75">
      <c r="A229" s="66">
        <v>9</v>
      </c>
      <c r="B229" s="171" t="s">
        <v>287</v>
      </c>
      <c r="D229" s="65"/>
      <c r="E229" s="133">
        <v>1</v>
      </c>
      <c r="F229" s="180">
        <f>E229*100/38</f>
        <v>2.6315789473684212</v>
      </c>
    </row>
    <row r="230" spans="1:4" ht="21.75">
      <c r="A230" s="66"/>
      <c r="B230" s="170" t="s">
        <v>288</v>
      </c>
      <c r="D230" s="65"/>
    </row>
    <row r="231" spans="1:6" ht="21.75">
      <c r="A231" s="66">
        <v>10</v>
      </c>
      <c r="B231" s="170" t="s">
        <v>91</v>
      </c>
      <c r="D231" s="65"/>
      <c r="E231" s="133">
        <v>1</v>
      </c>
      <c r="F231" s="180">
        <f t="shared" si="6"/>
        <v>2.6315789473684212</v>
      </c>
    </row>
    <row r="232" spans="1:6" ht="21.75">
      <c r="A232" s="66">
        <v>11</v>
      </c>
      <c r="B232" s="170" t="s">
        <v>100</v>
      </c>
      <c r="D232" s="65"/>
      <c r="E232" s="133">
        <v>1</v>
      </c>
      <c r="F232" s="180">
        <f t="shared" si="6"/>
        <v>2.6315789473684212</v>
      </c>
    </row>
    <row r="233" spans="1:6" ht="21.75">
      <c r="A233" s="66">
        <v>13</v>
      </c>
      <c r="B233" s="170" t="s">
        <v>117</v>
      </c>
      <c r="D233" s="65"/>
      <c r="E233" s="133">
        <v>1</v>
      </c>
      <c r="F233" s="180">
        <f t="shared" si="6"/>
        <v>2.6315789473684212</v>
      </c>
    </row>
    <row r="234" spans="1:6" ht="21.75">
      <c r="A234" s="66">
        <v>13</v>
      </c>
      <c r="B234" s="171" t="s">
        <v>312</v>
      </c>
      <c r="D234" s="65"/>
      <c r="E234" s="133">
        <v>1</v>
      </c>
      <c r="F234" s="180">
        <f t="shared" si="6"/>
        <v>2.6315789473684212</v>
      </c>
    </row>
    <row r="235" spans="1:6" ht="21.75">
      <c r="A235" s="66">
        <v>14</v>
      </c>
      <c r="B235" s="170" t="s">
        <v>134</v>
      </c>
      <c r="D235" s="65"/>
      <c r="E235" s="133">
        <v>1</v>
      </c>
      <c r="F235" s="180">
        <f t="shared" si="6"/>
        <v>2.6315789473684212</v>
      </c>
    </row>
    <row r="236" spans="1:6" ht="21.75">
      <c r="A236" s="66">
        <v>15</v>
      </c>
      <c r="B236" s="170" t="s">
        <v>140</v>
      </c>
      <c r="D236" s="65"/>
      <c r="E236" s="133">
        <v>1</v>
      </c>
      <c r="F236" s="180">
        <f t="shared" si="6"/>
        <v>2.6315789473684212</v>
      </c>
    </row>
    <row r="237" spans="1:6" ht="21.75">
      <c r="A237" s="66">
        <v>16</v>
      </c>
      <c r="B237" s="170" t="s">
        <v>151</v>
      </c>
      <c r="D237" s="65"/>
      <c r="E237" s="133">
        <v>1</v>
      </c>
      <c r="F237" s="180">
        <f t="shared" si="6"/>
        <v>2.6315789473684212</v>
      </c>
    </row>
    <row r="238" spans="1:6" ht="21.75">
      <c r="A238" s="54">
        <v>17</v>
      </c>
      <c r="B238" s="170" t="s">
        <v>169</v>
      </c>
      <c r="D238" s="65"/>
      <c r="E238" s="133">
        <v>1</v>
      </c>
      <c r="F238" s="180">
        <f t="shared" si="6"/>
        <v>2.6315789473684212</v>
      </c>
    </row>
    <row r="239" spans="1:6" ht="21.75">
      <c r="A239" s="54">
        <v>18</v>
      </c>
      <c r="B239" s="170" t="s">
        <v>171</v>
      </c>
      <c r="D239" s="65"/>
      <c r="E239" s="133">
        <v>1</v>
      </c>
      <c r="F239" s="180">
        <f t="shared" si="6"/>
        <v>2.6315789473684212</v>
      </c>
    </row>
    <row r="240" spans="1:6" ht="21.75">
      <c r="A240" s="54">
        <v>19</v>
      </c>
      <c r="B240" s="170" t="s">
        <v>173</v>
      </c>
      <c r="D240" s="65"/>
      <c r="E240" s="133">
        <v>1</v>
      </c>
      <c r="F240" s="180">
        <f t="shared" si="6"/>
        <v>2.6315789473684212</v>
      </c>
    </row>
    <row r="241" spans="1:6" ht="21.75">
      <c r="A241" s="54">
        <v>20</v>
      </c>
      <c r="B241" s="170" t="s">
        <v>174</v>
      </c>
      <c r="E241" s="133">
        <v>1</v>
      </c>
      <c r="F241" s="180">
        <f t="shared" si="6"/>
        <v>2.6315789473684212</v>
      </c>
    </row>
    <row r="242" spans="1:6" ht="22.5" thickBot="1">
      <c r="A242" s="188">
        <v>21</v>
      </c>
      <c r="B242" s="189" t="s">
        <v>187</v>
      </c>
      <c r="C242" s="109"/>
      <c r="D242" s="109"/>
      <c r="E242" s="190">
        <v>1</v>
      </c>
      <c r="F242" s="191">
        <f t="shared" si="6"/>
        <v>2.6315789473684212</v>
      </c>
    </row>
    <row r="243" spans="1:6" ht="23.25" thickBot="1" thickTop="1">
      <c r="A243" s="185"/>
      <c r="B243" s="185"/>
      <c r="C243" s="186" t="s">
        <v>3</v>
      </c>
      <c r="D243" s="185"/>
      <c r="E243" s="186">
        <f>SUM(E221:E242)</f>
        <v>38</v>
      </c>
      <c r="F243" s="184">
        <f t="shared" si="6"/>
        <v>100</v>
      </c>
    </row>
    <row r="244" ht="22.5" thickTop="1"/>
    <row r="245" ht="21.75">
      <c r="B245" s="50" t="s">
        <v>292</v>
      </c>
    </row>
    <row r="246" ht="21.75">
      <c r="A246" s="50" t="s">
        <v>294</v>
      </c>
    </row>
    <row r="247" ht="21.75">
      <c r="A247" s="50" t="s">
        <v>295</v>
      </c>
    </row>
    <row r="249" spans="1:7" ht="21.75">
      <c r="A249" s="210" t="s">
        <v>296</v>
      </c>
      <c r="B249" s="210"/>
      <c r="C249" s="210"/>
      <c r="D249" s="210"/>
      <c r="E249" s="210"/>
      <c r="F249" s="210"/>
      <c r="G249" s="210"/>
    </row>
    <row r="250" spans="1:4" ht="14.25" customHeight="1">
      <c r="A250" s="54"/>
      <c r="B250" s="54"/>
      <c r="C250" s="54"/>
      <c r="D250" s="54"/>
    </row>
    <row r="251" ht="21.75">
      <c r="A251" s="53" t="s">
        <v>225</v>
      </c>
    </row>
    <row r="252" spans="1:4" ht="12" customHeight="1">
      <c r="A252" s="54"/>
      <c r="B252" s="54"/>
      <c r="C252" s="54"/>
      <c r="D252" s="54"/>
    </row>
    <row r="253" spans="1:4" ht="21.75">
      <c r="A253" s="54"/>
      <c r="B253" s="192" t="s">
        <v>298</v>
      </c>
      <c r="C253" s="54"/>
      <c r="D253" s="54"/>
    </row>
    <row r="254" spans="1:4" ht="21.75">
      <c r="A254" s="192">
        <v>3.05</v>
      </c>
      <c r="B254" s="54"/>
      <c r="C254" s="54"/>
      <c r="D254" s="54"/>
    </row>
    <row r="255" spans="1:4" ht="10.5" customHeight="1">
      <c r="A255" s="54"/>
      <c r="B255" s="54"/>
      <c r="C255" s="54"/>
      <c r="D255" s="54"/>
    </row>
    <row r="256" ht="21.75">
      <c r="A256" s="55" t="s">
        <v>297</v>
      </c>
    </row>
    <row r="257" ht="7.5" customHeight="1" thickBot="1">
      <c r="A257" s="55"/>
    </row>
    <row r="258" spans="1:7" ht="22.5" thickTop="1">
      <c r="A258" s="213" t="s">
        <v>4</v>
      </c>
      <c r="B258" s="214"/>
      <c r="C258" s="214"/>
      <c r="D258" s="214"/>
      <c r="E258" s="217" t="s">
        <v>244</v>
      </c>
      <c r="F258" s="218"/>
      <c r="G258" s="219"/>
    </row>
    <row r="259" spans="1:7" ht="22.5" thickBot="1">
      <c r="A259" s="215"/>
      <c r="B259" s="216"/>
      <c r="C259" s="216"/>
      <c r="D259" s="216"/>
      <c r="E259" s="68"/>
      <c r="F259" s="68" t="s">
        <v>1</v>
      </c>
      <c r="G259" s="68" t="s">
        <v>10</v>
      </c>
    </row>
    <row r="260" spans="1:7" ht="22.5" thickTop="1">
      <c r="A260" s="69" t="s">
        <v>18</v>
      </c>
      <c r="B260" s="70"/>
      <c r="C260" s="70"/>
      <c r="D260" s="70"/>
      <c r="E260" s="71"/>
      <c r="F260" s="72"/>
      <c r="G260" s="73"/>
    </row>
    <row r="261" spans="1:7" ht="21.75">
      <c r="A261" s="74" t="s">
        <v>226</v>
      </c>
      <c r="B261" s="65"/>
      <c r="C261" s="65"/>
      <c r="D261" s="65"/>
      <c r="E261" s="75">
        <f>คีย์ข้อมูล!T107</f>
        <v>4.326530612244898</v>
      </c>
      <c r="F261" s="75">
        <f>คีย์ข้อมูล!T108</f>
        <v>0.5881214231190538</v>
      </c>
      <c r="G261" s="89" t="str">
        <f>IF(E261&gt;4.5,"มากที่สุด",IF(E261&gt;3.5,"มาก",IF(E261&gt;2.5,"ปานกลาง",IF(E261&gt;1.5,"น้อย",IF(E261&lt;=1.5,"น้อยที่สุด")))))</f>
        <v>มาก</v>
      </c>
    </row>
    <row r="262" spans="1:7" ht="21.75">
      <c r="A262" s="100" t="s">
        <v>227</v>
      </c>
      <c r="B262" s="101"/>
      <c r="C262" s="101"/>
      <c r="D262" s="101"/>
      <c r="E262" s="102">
        <f>คีย์ข้อมูล!U107</f>
        <v>4.151515151515151</v>
      </c>
      <c r="F262" s="102">
        <f>คีย์ข้อมูล!U108</f>
        <v>0.6755743794098678</v>
      </c>
      <c r="G262" s="103" t="str">
        <f aca="true" t="shared" si="7" ref="G262:G298">IF(E262&gt;4.5,"มากที่สุด",IF(E262&gt;3.5,"มาก",IF(E262&gt;2.5,"ปานกลาง",IF(E262&gt;1.5,"น้อย",IF(E262&lt;=1.5,"น้อยที่สุด")))))</f>
        <v>มาก</v>
      </c>
    </row>
    <row r="263" spans="1:7" ht="21.75">
      <c r="A263" s="74" t="s">
        <v>228</v>
      </c>
      <c r="B263" s="65"/>
      <c r="C263" s="65"/>
      <c r="D263" s="65"/>
      <c r="E263" s="75">
        <f>คีย์ข้อมูล!V107</f>
        <v>4.090909090909091</v>
      </c>
      <c r="F263" s="75">
        <f>คีย์ข้อมูล!V108</f>
        <v>0.6714423872576921</v>
      </c>
      <c r="G263" s="103" t="str">
        <f t="shared" si="7"/>
        <v>มาก</v>
      </c>
    </row>
    <row r="264" spans="1:7" ht="21.75">
      <c r="A264" s="77" t="s">
        <v>229</v>
      </c>
      <c r="B264" s="78"/>
      <c r="C264" s="78"/>
      <c r="D264" s="78"/>
      <c r="E264" s="79">
        <f>คีย์ข้อมูล!W107</f>
        <v>4.161616161616162</v>
      </c>
      <c r="F264" s="79">
        <f>คีย์ข้อมูล!W108</f>
        <v>0.7243162955937598</v>
      </c>
      <c r="G264" s="99" t="str">
        <f t="shared" si="7"/>
        <v>มาก</v>
      </c>
    </row>
    <row r="265" spans="1:7" ht="21.75">
      <c r="A265" s="80"/>
      <c r="B265" s="81"/>
      <c r="C265" s="81" t="s">
        <v>347</v>
      </c>
      <c r="D265" s="81"/>
      <c r="E265" s="82">
        <f>AVERAGE(E261:E264)</f>
        <v>4.182642754071326</v>
      </c>
      <c r="F265" s="82">
        <f>AVERAGE(F261:F264)</f>
        <v>0.6648636213450934</v>
      </c>
      <c r="G265" s="156" t="str">
        <f t="shared" si="7"/>
        <v>มาก</v>
      </c>
    </row>
    <row r="266" spans="1:7" ht="21.75">
      <c r="A266" s="83" t="s">
        <v>12</v>
      </c>
      <c r="B266" s="84"/>
      <c r="C266" s="84"/>
      <c r="D266" s="84"/>
      <c r="E266" s="85"/>
      <c r="F266" s="85"/>
      <c r="G266" s="76"/>
    </row>
    <row r="267" spans="1:7" ht="21.75">
      <c r="A267" s="86" t="s">
        <v>348</v>
      </c>
      <c r="B267" s="87"/>
      <c r="C267" s="87"/>
      <c r="D267" s="87"/>
      <c r="E267" s="88">
        <f>คีย์ข้อมูล!X107</f>
        <v>4.434343434343434</v>
      </c>
      <c r="F267" s="88">
        <f>คีย์ข้อมูล!X108</f>
        <v>0.5918083004848604</v>
      </c>
      <c r="G267" s="89" t="str">
        <f t="shared" si="7"/>
        <v>มาก</v>
      </c>
    </row>
    <row r="268" spans="1:7" ht="21.75">
      <c r="A268" s="90" t="s">
        <v>349</v>
      </c>
      <c r="B268" s="91"/>
      <c r="C268" s="91"/>
      <c r="D268" s="91"/>
      <c r="E268" s="92">
        <f>คีย์ข้อมูล!Y107</f>
        <v>4.383838383838384</v>
      </c>
      <c r="F268" s="92">
        <f>คีย์ข้อมูล!Y108</f>
        <v>0.6341806654817143</v>
      </c>
      <c r="G268" s="99" t="str">
        <f t="shared" si="7"/>
        <v>มาก</v>
      </c>
    </row>
    <row r="269" spans="1:7" ht="21.75">
      <c r="A269" s="93"/>
      <c r="B269" s="94"/>
      <c r="C269" s="94" t="s">
        <v>20</v>
      </c>
      <c r="D269" s="94"/>
      <c r="E269" s="95">
        <f>AVERAGE(E267:E268)</f>
        <v>4.409090909090909</v>
      </c>
      <c r="F269" s="95">
        <f>AVERAGE(F267:F268)</f>
        <v>0.6129944829832874</v>
      </c>
      <c r="G269" s="156" t="str">
        <f t="shared" si="7"/>
        <v>มาก</v>
      </c>
    </row>
    <row r="270" spans="1:7" ht="21.75">
      <c r="A270" s="74" t="s">
        <v>13</v>
      </c>
      <c r="B270" s="65"/>
      <c r="C270" s="65"/>
      <c r="D270" s="65"/>
      <c r="E270" s="75"/>
      <c r="F270" s="75"/>
      <c r="G270" s="76"/>
    </row>
    <row r="271" spans="1:7" ht="21.75">
      <c r="A271" s="74" t="s">
        <v>230</v>
      </c>
      <c r="B271" s="65"/>
      <c r="C271" s="65"/>
      <c r="D271" s="65"/>
      <c r="E271" s="75">
        <f>คีย์ข้อมูล!Z107</f>
        <v>4.484848484848484</v>
      </c>
      <c r="F271" s="75">
        <f>คีย์ข้อมูล!Z108</f>
        <v>0.5599496399301326</v>
      </c>
      <c r="G271" s="89" t="str">
        <f t="shared" si="7"/>
        <v>มาก</v>
      </c>
    </row>
    <row r="272" spans="1:7" ht="21.75">
      <c r="A272" s="100" t="s">
        <v>231</v>
      </c>
      <c r="B272" s="101"/>
      <c r="C272" s="101"/>
      <c r="D272" s="101"/>
      <c r="E272" s="102">
        <f>คีย์ข้อมูล!AA107</f>
        <v>4.161616161616162</v>
      </c>
      <c r="F272" s="102">
        <f>คีย์ข้อมูล!AA108</f>
        <v>0.8416101029873762</v>
      </c>
      <c r="G272" s="103" t="str">
        <f t="shared" si="7"/>
        <v>มาก</v>
      </c>
    </row>
    <row r="273" spans="1:7" ht="21.75">
      <c r="A273" s="77" t="s">
        <v>232</v>
      </c>
      <c r="B273" s="78"/>
      <c r="C273" s="78"/>
      <c r="D273" s="78"/>
      <c r="E273" s="79">
        <f>คีย์ข้อมูล!AB107</f>
        <v>3.2842105263157895</v>
      </c>
      <c r="F273" s="79">
        <f>คีย์ข้อมูล!AB108</f>
        <v>1.0979977705548118</v>
      </c>
      <c r="G273" s="99" t="str">
        <f t="shared" si="7"/>
        <v>ปานกลาง</v>
      </c>
    </row>
    <row r="274" spans="1:7" ht="21.75">
      <c r="A274" s="80"/>
      <c r="B274" s="81"/>
      <c r="C274" s="81" t="s">
        <v>21</v>
      </c>
      <c r="D274" s="81"/>
      <c r="E274" s="82">
        <f>AVERAGE(E271:E273)</f>
        <v>3.9768917242601454</v>
      </c>
      <c r="F274" s="82">
        <f>AVERAGE(F271:F273)</f>
        <v>0.8331858378241068</v>
      </c>
      <c r="G274" s="156" t="str">
        <f t="shared" si="7"/>
        <v>มาก</v>
      </c>
    </row>
    <row r="275" spans="1:7" ht="21.75">
      <c r="A275" s="83" t="s">
        <v>233</v>
      </c>
      <c r="B275" s="84"/>
      <c r="C275" s="84"/>
      <c r="D275" s="84"/>
      <c r="E275" s="85"/>
      <c r="F275" s="85"/>
      <c r="G275" s="85"/>
    </row>
    <row r="276" spans="1:7" ht="21.75">
      <c r="A276" s="74" t="s">
        <v>299</v>
      </c>
      <c r="B276" s="65"/>
      <c r="C276" s="65"/>
      <c r="D276" s="65"/>
      <c r="E276" s="173"/>
      <c r="F276" s="173"/>
      <c r="G276" s="173"/>
    </row>
    <row r="277" spans="1:7" ht="21.75">
      <c r="A277" s="86" t="s">
        <v>300</v>
      </c>
      <c r="B277" s="87"/>
      <c r="C277" s="87"/>
      <c r="D277" s="87"/>
      <c r="E277" s="88">
        <f>คีย์ข้อมูล!AD107</f>
        <v>3.9797979797979797</v>
      </c>
      <c r="F277" s="88">
        <f>คีย์ข้อมูล!AD108</f>
        <v>0.7139970556704575</v>
      </c>
      <c r="G277" s="89" t="str">
        <f t="shared" si="7"/>
        <v>มาก</v>
      </c>
    </row>
    <row r="278" spans="1:7" ht="21.75">
      <c r="A278" s="74" t="s">
        <v>301</v>
      </c>
      <c r="B278" s="65"/>
      <c r="C278" s="65"/>
      <c r="D278" s="65"/>
      <c r="E278" s="96"/>
      <c r="F278" s="193"/>
      <c r="G278" s="193"/>
    </row>
    <row r="279" spans="1:7" ht="21.75">
      <c r="A279" s="74" t="s">
        <v>302</v>
      </c>
      <c r="B279" s="65"/>
      <c r="C279" s="65"/>
      <c r="D279" s="65"/>
      <c r="E279" s="75">
        <f>คีย์ข้อมูล!AE107</f>
        <v>4</v>
      </c>
      <c r="F279" s="75">
        <f>คีย์ข้อมูล!AE108</f>
        <v>0.7461240050607104</v>
      </c>
      <c r="G279" s="222" t="str">
        <f>IF(E279&gt;4.5,"มากที่สุด",IF(E279&gt;3.5,"มาก",IF(E279&gt;2.5,"ปานกลาง",IF(E279&gt;1.5,"น้อย",IF(E279&lt;=1.5,"น้อยที่สุด")))))</f>
        <v>มาก</v>
      </c>
    </row>
    <row r="280" spans="1:7" ht="21.75">
      <c r="A280" s="93"/>
      <c r="B280" s="94"/>
      <c r="C280" s="94" t="s">
        <v>22</v>
      </c>
      <c r="D280" s="94"/>
      <c r="E280" s="95">
        <f>E279</f>
        <v>4</v>
      </c>
      <c r="F280" s="95">
        <f>F279</f>
        <v>0.7461240050607104</v>
      </c>
      <c r="G280" s="156" t="str">
        <f t="shared" si="7"/>
        <v>มาก</v>
      </c>
    </row>
    <row r="281" spans="1:7" ht="21.75">
      <c r="A281" s="74" t="s">
        <v>234</v>
      </c>
      <c r="B281" s="65"/>
      <c r="C281" s="65"/>
      <c r="D281" s="65"/>
      <c r="E281" s="75"/>
      <c r="F281" s="75"/>
      <c r="G281" s="76"/>
    </row>
    <row r="282" spans="1:7" ht="21.75">
      <c r="A282" s="74" t="s">
        <v>235</v>
      </c>
      <c r="B282" s="65"/>
      <c r="C282" s="65"/>
      <c r="D282" s="65"/>
      <c r="E282" s="88">
        <f>คีย์ข้อมูล!AF107</f>
        <v>4.414141414141414</v>
      </c>
      <c r="F282" s="88">
        <f>คีย์ข้อมูล!AF108</f>
        <v>0.7000014724489039</v>
      </c>
      <c r="G282" s="76" t="str">
        <f t="shared" si="7"/>
        <v>มาก</v>
      </c>
    </row>
    <row r="283" spans="1:7" ht="21.75">
      <c r="A283" s="93"/>
      <c r="B283" s="94"/>
      <c r="C283" s="94" t="s">
        <v>241</v>
      </c>
      <c r="D283" s="94"/>
      <c r="E283" s="95">
        <f>E282</f>
        <v>4.414141414141414</v>
      </c>
      <c r="F283" s="95">
        <f>F282</f>
        <v>0.7000014724489039</v>
      </c>
      <c r="G283" s="156" t="str">
        <f t="shared" si="7"/>
        <v>มาก</v>
      </c>
    </row>
    <row r="284" spans="1:7" ht="21.75">
      <c r="A284" s="81"/>
      <c r="B284" s="81"/>
      <c r="C284" s="81"/>
      <c r="D284" s="81"/>
      <c r="E284" s="194"/>
      <c r="F284" s="194"/>
      <c r="G284" s="66"/>
    </row>
    <row r="285" spans="1:7" s="65" customFormat="1" ht="21.75">
      <c r="A285" s="81"/>
      <c r="B285" s="81"/>
      <c r="C285" s="81"/>
      <c r="D285" s="81"/>
      <c r="E285" s="194"/>
      <c r="F285" s="194"/>
      <c r="G285" s="66"/>
    </row>
    <row r="286" spans="1:7" ht="21.75">
      <c r="A286" s="210" t="s">
        <v>303</v>
      </c>
      <c r="B286" s="210"/>
      <c r="C286" s="210"/>
      <c r="D286" s="210"/>
      <c r="E286" s="210"/>
      <c r="F286" s="210"/>
      <c r="G286" s="210"/>
    </row>
    <row r="287" spans="1:4" ht="21.75">
      <c r="A287" s="54"/>
      <c r="B287" s="54"/>
      <c r="C287" s="54"/>
      <c r="D287" s="54"/>
    </row>
    <row r="288" ht="21.75">
      <c r="A288" s="55" t="s">
        <v>304</v>
      </c>
    </row>
    <row r="289" spans="1:7" s="65" customFormat="1" ht="22.5" thickBot="1">
      <c r="A289" s="81"/>
      <c r="B289" s="81"/>
      <c r="C289" s="81"/>
      <c r="D289" s="81"/>
      <c r="E289" s="194"/>
      <c r="F289" s="194"/>
      <c r="G289" s="66"/>
    </row>
    <row r="290" spans="1:7" ht="22.5" thickTop="1">
      <c r="A290" s="213" t="s">
        <v>4</v>
      </c>
      <c r="B290" s="214"/>
      <c r="C290" s="214"/>
      <c r="D290" s="214"/>
      <c r="E290" s="217" t="s">
        <v>244</v>
      </c>
      <c r="F290" s="218"/>
      <c r="G290" s="219"/>
    </row>
    <row r="291" spans="1:7" ht="22.5" thickBot="1">
      <c r="A291" s="215"/>
      <c r="B291" s="216"/>
      <c r="C291" s="216"/>
      <c r="D291" s="216"/>
      <c r="E291" s="68"/>
      <c r="F291" s="68" t="s">
        <v>1</v>
      </c>
      <c r="G291" s="68" t="s">
        <v>10</v>
      </c>
    </row>
    <row r="292" spans="1:7" ht="22.5" thickTop="1">
      <c r="A292" s="96" t="s">
        <v>236</v>
      </c>
      <c r="B292" s="97"/>
      <c r="C292" s="97"/>
      <c r="D292" s="97"/>
      <c r="E292" s="75"/>
      <c r="F292" s="75"/>
      <c r="G292" s="76"/>
    </row>
    <row r="293" spans="1:7" ht="21.75">
      <c r="A293" s="86" t="s">
        <v>237</v>
      </c>
      <c r="B293" s="87"/>
      <c r="C293" s="87"/>
      <c r="D293" s="87"/>
      <c r="E293" s="75">
        <f>คีย์ข้อมูล!AG107</f>
        <v>4.163265306122449</v>
      </c>
      <c r="F293" s="75">
        <f>คีย์ข้อมูล!AG108</f>
        <v>0.6208387667082674</v>
      </c>
      <c r="G293" s="89" t="str">
        <f t="shared" si="7"/>
        <v>มาก</v>
      </c>
    </row>
    <row r="294" spans="1:7" ht="21.75">
      <c r="A294" s="96" t="s">
        <v>238</v>
      </c>
      <c r="B294" s="97"/>
      <c r="C294" s="97"/>
      <c r="D294" s="97"/>
      <c r="E294" s="98">
        <f>คีย์ข้อมูล!AH107</f>
        <v>4.0606060606060606</v>
      </c>
      <c r="F294" s="98">
        <f>คีย์ข้อมูล!AH108</f>
        <v>0.6518135112379023</v>
      </c>
      <c r="G294" s="103" t="str">
        <f t="shared" si="7"/>
        <v>มาก</v>
      </c>
    </row>
    <row r="295" spans="1:7" ht="21.75">
      <c r="A295" s="100" t="s">
        <v>239</v>
      </c>
      <c r="B295" s="101"/>
      <c r="C295" s="101"/>
      <c r="D295" s="101"/>
      <c r="E295" s="102">
        <f>คีย์ข้อมูล!AI107</f>
        <v>4.02020202020202</v>
      </c>
      <c r="F295" s="102">
        <f>คีย์ข้อมูล!AI108</f>
        <v>0.7556561951721171</v>
      </c>
      <c r="G295" s="103" t="str">
        <f t="shared" si="7"/>
        <v>มาก</v>
      </c>
    </row>
    <row r="296" spans="1:7" ht="21.75">
      <c r="A296" s="86" t="s">
        <v>240</v>
      </c>
      <c r="B296" s="87"/>
      <c r="C296" s="87"/>
      <c r="D296" s="87"/>
      <c r="E296" s="88">
        <f>คีย์ข้อมูล!AJ107</f>
        <v>3.9696969696969697</v>
      </c>
      <c r="F296" s="88">
        <f>คีย์ข้อมูล!AJ108</f>
        <v>0.7347711771332803</v>
      </c>
      <c r="G296" s="103" t="str">
        <f t="shared" si="7"/>
        <v>มาก</v>
      </c>
    </row>
    <row r="297" spans="1:7" ht="21.75">
      <c r="A297" s="96" t="s">
        <v>243</v>
      </c>
      <c r="B297" s="97"/>
      <c r="C297" s="97"/>
      <c r="D297" s="97"/>
      <c r="E297" s="98">
        <f>คีย์ข้อมูล!AK107</f>
        <v>4.05050505050505</v>
      </c>
      <c r="F297" s="98">
        <f>คีย์ข้อมูล!AK108</f>
        <v>0.6757269309257361</v>
      </c>
      <c r="G297" s="99" t="str">
        <f t="shared" si="7"/>
        <v>มาก</v>
      </c>
    </row>
    <row r="298" spans="1:7" ht="22.5" thickBot="1">
      <c r="A298" s="152"/>
      <c r="B298" s="153"/>
      <c r="C298" s="153" t="s">
        <v>242</v>
      </c>
      <c r="D298" s="153"/>
      <c r="E298" s="154">
        <f>AVERAGE(E279:E297)</f>
        <v>4.121395359490598</v>
      </c>
      <c r="F298" s="154">
        <f>AVERAGE(F279:F297)</f>
        <v>0.70345083735517</v>
      </c>
      <c r="G298" s="155" t="str">
        <f t="shared" si="7"/>
        <v>มาก</v>
      </c>
    </row>
    <row r="299" spans="1:7" ht="23.25" thickBot="1" thickTop="1">
      <c r="A299" s="220" t="s">
        <v>23</v>
      </c>
      <c r="B299" s="211"/>
      <c r="C299" s="211"/>
      <c r="D299" s="221"/>
      <c r="E299" s="104">
        <f>AVERAGE(E261:E264,E267:E268,E271:E273,E279,E282,E293:E297)</f>
        <v>4.134865301782595</v>
      </c>
      <c r="F299" s="104">
        <f>AVERAGE(F261:F264,F267:F268,F271:F273,F279,F282,F293:F297)</f>
        <v>0.7043708139691367</v>
      </c>
      <c r="G299" s="105" t="str">
        <f>IF(E299&gt;4.5,"มากที่สุด",IF(E299&gt;3.5,"มาก",IF(E299&gt;2.5,"ปานกลาง",IF(E299&gt;1.5,"น้อย",IF(E299&lt;=1.5,"น้อยที่สุด")))))</f>
        <v>มาก</v>
      </c>
    </row>
    <row r="300" spans="1:7" ht="22.5" thickTop="1">
      <c r="A300" s="62"/>
      <c r="B300" s="62"/>
      <c r="C300" s="62"/>
      <c r="D300" s="62"/>
      <c r="E300" s="64"/>
      <c r="F300" s="64"/>
      <c r="G300" s="66"/>
    </row>
    <row r="301" ht="21.75">
      <c r="B301" s="50" t="s">
        <v>305</v>
      </c>
    </row>
    <row r="302" ht="21.75">
      <c r="A302" s="50" t="s">
        <v>306</v>
      </c>
    </row>
    <row r="303" ht="21.75">
      <c r="A303" s="50" t="s">
        <v>350</v>
      </c>
    </row>
    <row r="304" ht="21.75">
      <c r="B304" s="50" t="s">
        <v>358</v>
      </c>
    </row>
    <row r="305" spans="1:7" ht="21.75">
      <c r="A305" s="65" t="s">
        <v>307</v>
      </c>
      <c r="B305" s="65"/>
      <c r="C305" s="65"/>
      <c r="D305" s="65"/>
      <c r="E305" s="66"/>
      <c r="F305" s="66"/>
      <c r="G305" s="66"/>
    </row>
    <row r="306" spans="1:7" ht="21.75">
      <c r="A306" s="65"/>
      <c r="B306" s="65"/>
      <c r="C306" s="65"/>
      <c r="D306" s="65"/>
      <c r="E306" s="66"/>
      <c r="F306" s="66"/>
      <c r="G306" s="66"/>
    </row>
    <row r="307" spans="1:7" ht="21.75">
      <c r="A307" s="65"/>
      <c r="B307" s="65"/>
      <c r="C307" s="65"/>
      <c r="D307" s="65"/>
      <c r="E307" s="66"/>
      <c r="F307" s="66"/>
      <c r="G307" s="66"/>
    </row>
    <row r="308" spans="1:7" ht="21.75">
      <c r="A308" s="65"/>
      <c r="B308" s="65"/>
      <c r="C308" s="65"/>
      <c r="D308" s="65"/>
      <c r="E308" s="66"/>
      <c r="F308" s="66"/>
      <c r="G308" s="66"/>
    </row>
    <row r="309" spans="1:7" ht="21.75">
      <c r="A309" s="65"/>
      <c r="B309" s="65"/>
      <c r="C309" s="65"/>
      <c r="D309" s="65"/>
      <c r="E309" s="66"/>
      <c r="F309" s="66"/>
      <c r="G309" s="66"/>
    </row>
    <row r="310" spans="1:7" ht="21.75">
      <c r="A310" s="65"/>
      <c r="B310" s="65"/>
      <c r="C310" s="65"/>
      <c r="D310" s="65"/>
      <c r="E310" s="66"/>
      <c r="F310" s="66"/>
      <c r="G310" s="66"/>
    </row>
    <row r="311" spans="1:7" ht="21.75">
      <c r="A311" s="65"/>
      <c r="B311" s="65"/>
      <c r="C311" s="65"/>
      <c r="D311" s="65"/>
      <c r="E311" s="66"/>
      <c r="F311" s="66"/>
      <c r="G311" s="66"/>
    </row>
    <row r="312" spans="1:7" ht="21.75">
      <c r="A312" s="65"/>
      <c r="B312" s="65"/>
      <c r="C312" s="65"/>
      <c r="D312" s="65"/>
      <c r="E312" s="66"/>
      <c r="F312" s="66"/>
      <c r="G312" s="66"/>
    </row>
    <row r="313" spans="1:7" ht="21.75">
      <c r="A313" s="65"/>
      <c r="B313" s="65"/>
      <c r="C313" s="65"/>
      <c r="D313" s="65"/>
      <c r="E313" s="66"/>
      <c r="F313" s="66"/>
      <c r="G313" s="66"/>
    </row>
    <row r="314" spans="1:7" ht="21.75">
      <c r="A314" s="65"/>
      <c r="B314" s="65"/>
      <c r="C314" s="65"/>
      <c r="D314" s="65"/>
      <c r="E314" s="66"/>
      <c r="F314" s="66"/>
      <c r="G314" s="66"/>
    </row>
    <row r="315" spans="1:7" ht="21.75">
      <c r="A315" s="65"/>
      <c r="B315" s="65"/>
      <c r="C315" s="65"/>
      <c r="D315" s="65"/>
      <c r="E315" s="66"/>
      <c r="F315" s="66"/>
      <c r="G315" s="66"/>
    </row>
    <row r="316" spans="1:7" ht="21.75">
      <c r="A316" s="65"/>
      <c r="B316" s="65"/>
      <c r="C316" s="65"/>
      <c r="D316" s="65"/>
      <c r="E316" s="66"/>
      <c r="F316" s="66"/>
      <c r="G316" s="66"/>
    </row>
    <row r="317" spans="1:7" ht="21.75">
      <c r="A317" s="65"/>
      <c r="B317" s="65"/>
      <c r="C317" s="65"/>
      <c r="D317" s="65"/>
      <c r="E317" s="66"/>
      <c r="F317" s="66"/>
      <c r="G317" s="66"/>
    </row>
    <row r="318" spans="1:7" ht="21.75">
      <c r="A318" s="65"/>
      <c r="B318" s="65"/>
      <c r="C318" s="65"/>
      <c r="D318" s="65"/>
      <c r="E318" s="66"/>
      <c r="F318" s="66"/>
      <c r="G318" s="66"/>
    </row>
    <row r="319" spans="1:7" ht="21.75">
      <c r="A319" s="65"/>
      <c r="B319" s="65"/>
      <c r="C319" s="65"/>
      <c r="D319" s="65"/>
      <c r="E319" s="66"/>
      <c r="F319" s="66"/>
      <c r="G319" s="66"/>
    </row>
    <row r="320" spans="1:7" ht="21.75">
      <c r="A320" s="65"/>
      <c r="B320" s="65"/>
      <c r="C320" s="65"/>
      <c r="D320" s="65"/>
      <c r="E320" s="66"/>
      <c r="F320" s="66"/>
      <c r="G320" s="66"/>
    </row>
    <row r="321" spans="1:7" ht="21.75">
      <c r="A321" s="65"/>
      <c r="B321" s="65"/>
      <c r="C321" s="65"/>
      <c r="D321" s="65"/>
      <c r="E321" s="66"/>
      <c r="F321" s="66"/>
      <c r="G321" s="66"/>
    </row>
    <row r="322" spans="1:7" ht="21.75">
      <c r="A322" s="65"/>
      <c r="B322" s="65"/>
      <c r="C322" s="65"/>
      <c r="D322" s="65"/>
      <c r="E322" s="66"/>
      <c r="F322" s="66"/>
      <c r="G322" s="66"/>
    </row>
    <row r="323" spans="1:7" ht="21.75">
      <c r="A323" s="65"/>
      <c r="B323" s="65"/>
      <c r="C323" s="65"/>
      <c r="D323" s="65"/>
      <c r="E323" s="66"/>
      <c r="F323" s="66"/>
      <c r="G323" s="66"/>
    </row>
    <row r="324" spans="1:7" ht="21.75">
      <c r="A324" s="65"/>
      <c r="B324" s="65"/>
      <c r="C324" s="65"/>
      <c r="D324" s="65"/>
      <c r="E324" s="66"/>
      <c r="F324" s="66"/>
      <c r="G324" s="66"/>
    </row>
    <row r="325" spans="1:7" ht="21.75">
      <c r="A325" s="65"/>
      <c r="B325" s="65"/>
      <c r="C325" s="65"/>
      <c r="D325" s="65"/>
      <c r="E325" s="66"/>
      <c r="F325" s="66"/>
      <c r="G325" s="66"/>
    </row>
    <row r="326" spans="1:7" ht="21.75">
      <c r="A326" s="65"/>
      <c r="B326" s="65"/>
      <c r="C326" s="65"/>
      <c r="D326" s="65"/>
      <c r="E326" s="66"/>
      <c r="F326" s="66"/>
      <c r="G326" s="66"/>
    </row>
    <row r="327" spans="1:7" ht="21.75">
      <c r="A327" s="65"/>
      <c r="B327" s="65"/>
      <c r="C327" s="65"/>
      <c r="D327" s="65"/>
      <c r="E327" s="66"/>
      <c r="F327" s="66"/>
      <c r="G327" s="66"/>
    </row>
    <row r="328" spans="1:7" ht="21.75">
      <c r="A328" s="65"/>
      <c r="B328" s="65"/>
      <c r="C328" s="65"/>
      <c r="D328" s="65"/>
      <c r="E328" s="66"/>
      <c r="F328" s="66"/>
      <c r="G328" s="66"/>
    </row>
    <row r="329" spans="1:7" ht="21.75">
      <c r="A329" s="65"/>
      <c r="B329" s="65"/>
      <c r="C329" s="65"/>
      <c r="D329" s="65"/>
      <c r="E329" s="66"/>
      <c r="F329" s="66"/>
      <c r="G329" s="66"/>
    </row>
    <row r="330" spans="1:7" ht="21.75">
      <c r="A330" s="65"/>
      <c r="B330" s="65"/>
      <c r="C330" s="65"/>
      <c r="D330" s="65"/>
      <c r="E330" s="66"/>
      <c r="F330" s="66"/>
      <c r="G330" s="66"/>
    </row>
    <row r="331" spans="1:7" ht="21.75">
      <c r="A331" s="65"/>
      <c r="B331" s="65"/>
      <c r="C331" s="65"/>
      <c r="D331" s="65"/>
      <c r="E331" s="66"/>
      <c r="F331" s="66"/>
      <c r="G331" s="66"/>
    </row>
    <row r="332" spans="1:7" ht="21.75">
      <c r="A332" s="65"/>
      <c r="B332" s="65"/>
      <c r="C332" s="65"/>
      <c r="D332" s="65"/>
      <c r="E332" s="66"/>
      <c r="F332" s="66"/>
      <c r="G332" s="66"/>
    </row>
    <row r="333" spans="1:7" ht="21.75">
      <c r="A333" s="65"/>
      <c r="B333" s="65"/>
      <c r="C333" s="65"/>
      <c r="D333" s="65"/>
      <c r="E333" s="66"/>
      <c r="F333" s="66"/>
      <c r="G333" s="66"/>
    </row>
    <row r="334" spans="1:7" ht="21.75">
      <c r="A334" s="65"/>
      <c r="B334" s="65"/>
      <c r="C334" s="65"/>
      <c r="D334" s="65"/>
      <c r="E334" s="66"/>
      <c r="F334" s="66"/>
      <c r="G334" s="66"/>
    </row>
    <row r="335" spans="1:7" ht="21.75">
      <c r="A335" s="65"/>
      <c r="B335" s="65"/>
      <c r="C335" s="65"/>
      <c r="D335" s="65"/>
      <c r="E335" s="66"/>
      <c r="F335" s="66"/>
      <c r="G335" s="66"/>
    </row>
    <row r="336" spans="1:7" ht="21.75">
      <c r="A336" s="65"/>
      <c r="B336" s="65"/>
      <c r="C336" s="65"/>
      <c r="D336" s="65"/>
      <c r="E336" s="66"/>
      <c r="F336" s="66"/>
      <c r="G336" s="66"/>
    </row>
    <row r="337" spans="1:7" ht="21.75">
      <c r="A337" s="65"/>
      <c r="B337" s="65"/>
      <c r="C337" s="65"/>
      <c r="D337" s="65"/>
      <c r="E337" s="66"/>
      <c r="F337" s="66"/>
      <c r="G337" s="66"/>
    </row>
    <row r="338" spans="1:7" ht="21.75">
      <c r="A338" s="65"/>
      <c r="B338" s="65"/>
      <c r="C338" s="65"/>
      <c r="D338" s="65"/>
      <c r="E338" s="66"/>
      <c r="F338" s="66"/>
      <c r="G338" s="66"/>
    </row>
    <row r="339" spans="1:7" ht="21.75">
      <c r="A339" s="65"/>
      <c r="B339" s="65"/>
      <c r="C339" s="65"/>
      <c r="D339" s="65"/>
      <c r="E339" s="66"/>
      <c r="F339" s="66"/>
      <c r="G339" s="66"/>
    </row>
    <row r="340" spans="1:7" ht="21.75">
      <c r="A340" s="65"/>
      <c r="B340" s="65"/>
      <c r="C340" s="65"/>
      <c r="D340" s="65"/>
      <c r="E340" s="66"/>
      <c r="F340" s="66"/>
      <c r="G340" s="66"/>
    </row>
    <row r="341" spans="1:7" ht="21.75">
      <c r="A341" s="65"/>
      <c r="B341" s="65"/>
      <c r="C341" s="65"/>
      <c r="D341" s="65"/>
      <c r="E341" s="66"/>
      <c r="F341" s="66"/>
      <c r="G341" s="66"/>
    </row>
    <row r="342" spans="1:7" ht="21.75">
      <c r="A342" s="65"/>
      <c r="B342" s="65"/>
      <c r="C342" s="65"/>
      <c r="D342" s="65"/>
      <c r="E342" s="66"/>
      <c r="F342" s="66"/>
      <c r="G342" s="66"/>
    </row>
  </sheetData>
  <sheetProtection/>
  <mergeCells count="30">
    <mergeCell ref="B119:D119"/>
    <mergeCell ref="B26:D26"/>
    <mergeCell ref="B34:D34"/>
    <mergeCell ref="A108:G108"/>
    <mergeCell ref="B107:D107"/>
    <mergeCell ref="B115:D115"/>
    <mergeCell ref="B60:D60"/>
    <mergeCell ref="A299:D299"/>
    <mergeCell ref="B19:D19"/>
    <mergeCell ref="A179:G179"/>
    <mergeCell ref="B135:D135"/>
    <mergeCell ref="A258:D259"/>
    <mergeCell ref="A72:G72"/>
    <mergeCell ref="B76:D76"/>
    <mergeCell ref="B94:D94"/>
    <mergeCell ref="E258:G258"/>
    <mergeCell ref="B126:D126"/>
    <mergeCell ref="A143:G143"/>
    <mergeCell ref="A214:G214"/>
    <mergeCell ref="A249:G249"/>
    <mergeCell ref="A290:D291"/>
    <mergeCell ref="E290:G290"/>
    <mergeCell ref="A286:G286"/>
    <mergeCell ref="A1:G1"/>
    <mergeCell ref="A2:G2"/>
    <mergeCell ref="A3:G3"/>
    <mergeCell ref="A37:G37"/>
    <mergeCell ref="B9:D9"/>
    <mergeCell ref="B48:D48"/>
    <mergeCell ref="B41:D41"/>
  </mergeCells>
  <printOptions/>
  <pageMargins left="0.5118110236220472" right="0.11811023622047245" top="0.984251968503937" bottom="0.5905511811023623" header="0.5118110236220472" footer="0.5118110236220472"/>
  <pageSetup horizontalDpi="600" verticalDpi="600" orientation="portrait" paperSize="9" r:id="rId4"/>
  <legacyDrawing r:id="rId3"/>
  <oleObjects>
    <oleObject progId="Equation.3" shapeId="1495936" r:id="rId1"/>
    <oleObject progId="Equation.3" shapeId="141300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10" zoomScaleNormal="110" zoomScalePageLayoutView="0" workbookViewId="0" topLeftCell="A1">
      <selection activeCell="A35" sqref="A35:E35"/>
    </sheetView>
  </sheetViews>
  <sheetFormatPr defaultColWidth="9.140625" defaultRowHeight="21.75"/>
  <cols>
    <col min="1" max="1" width="4.140625" style="50" customWidth="1"/>
    <col min="2" max="2" width="6.421875" style="50" customWidth="1"/>
    <col min="3" max="3" width="71.57421875" style="50" customWidth="1"/>
    <col min="4" max="4" width="10.421875" style="50" customWidth="1"/>
    <col min="5" max="16384" width="9.140625" style="50" customWidth="1"/>
  </cols>
  <sheetData>
    <row r="1" spans="1:5" ht="21.75">
      <c r="A1" s="210" t="s">
        <v>308</v>
      </c>
      <c r="B1" s="210"/>
      <c r="C1" s="210"/>
      <c r="D1" s="210"/>
      <c r="E1" s="210"/>
    </row>
    <row r="3" ht="21.75">
      <c r="A3" s="53" t="s">
        <v>54</v>
      </c>
    </row>
    <row r="4" ht="21.75">
      <c r="A4" s="53"/>
    </row>
    <row r="5" ht="21.75">
      <c r="B5" s="50" t="s">
        <v>55</v>
      </c>
    </row>
    <row r="6" ht="22.5" thickBot="1"/>
    <row r="7" spans="2:5" ht="23.25" thickBot="1" thickTop="1">
      <c r="B7" s="106" t="s">
        <v>0</v>
      </c>
      <c r="C7" s="106" t="s">
        <v>4</v>
      </c>
      <c r="D7" s="56" t="s">
        <v>5</v>
      </c>
      <c r="E7" s="56" t="s">
        <v>6</v>
      </c>
    </row>
    <row r="8" spans="2:5" ht="22.5" thickTop="1">
      <c r="B8" s="108">
        <v>1</v>
      </c>
      <c r="C8" s="136" t="s">
        <v>104</v>
      </c>
      <c r="D8" s="66">
        <v>14</v>
      </c>
      <c r="E8" s="172">
        <f>D8*100/58</f>
        <v>24.137931034482758</v>
      </c>
    </row>
    <row r="9" spans="2:5" ht="21.75">
      <c r="B9" s="108">
        <v>2</v>
      </c>
      <c r="C9" s="136" t="s">
        <v>103</v>
      </c>
      <c r="D9" s="66">
        <v>11</v>
      </c>
      <c r="E9" s="172">
        <f aca="true" t="shared" si="0" ref="E9:E22">D9*100/58</f>
        <v>18.96551724137931</v>
      </c>
    </row>
    <row r="10" spans="2:5" ht="21.75">
      <c r="B10" s="108">
        <v>3</v>
      </c>
      <c r="C10" s="65" t="s">
        <v>33</v>
      </c>
      <c r="D10" s="66">
        <f>คีย์ข้อมูล!L104</f>
        <v>10</v>
      </c>
      <c r="E10" s="172">
        <f t="shared" si="0"/>
        <v>17.24137931034483</v>
      </c>
    </row>
    <row r="11" spans="2:5" ht="21.75">
      <c r="B11" s="108">
        <v>4</v>
      </c>
      <c r="C11" s="136" t="s">
        <v>42</v>
      </c>
      <c r="D11" s="66">
        <v>4</v>
      </c>
      <c r="E11" s="172">
        <f t="shared" si="0"/>
        <v>6.896551724137931</v>
      </c>
    </row>
    <row r="12" spans="2:5" ht="21.75">
      <c r="B12" s="108">
        <v>5</v>
      </c>
      <c r="C12" s="136" t="s">
        <v>138</v>
      </c>
      <c r="D12" s="66">
        <v>4</v>
      </c>
      <c r="E12" s="172">
        <f t="shared" si="0"/>
        <v>6.896551724137931</v>
      </c>
    </row>
    <row r="13" spans="2:5" ht="21.75">
      <c r="B13" s="108">
        <v>6</v>
      </c>
      <c r="C13" s="136" t="s">
        <v>77</v>
      </c>
      <c r="D13" s="66">
        <v>3</v>
      </c>
      <c r="E13" s="172">
        <f t="shared" si="0"/>
        <v>5.172413793103448</v>
      </c>
    </row>
    <row r="14" spans="2:5" ht="21.75">
      <c r="B14" s="108">
        <v>7</v>
      </c>
      <c r="C14" s="136" t="s">
        <v>34</v>
      </c>
      <c r="D14" s="66">
        <v>3</v>
      </c>
      <c r="E14" s="172">
        <f t="shared" si="0"/>
        <v>5.172413793103448</v>
      </c>
    </row>
    <row r="15" spans="2:5" ht="21.75">
      <c r="B15" s="108">
        <v>8</v>
      </c>
      <c r="C15" s="136" t="s">
        <v>147</v>
      </c>
      <c r="D15" s="66">
        <v>3</v>
      </c>
      <c r="E15" s="172">
        <f t="shared" si="0"/>
        <v>5.172413793103448</v>
      </c>
    </row>
    <row r="16" spans="2:5" ht="21.75">
      <c r="B16" s="108">
        <v>9</v>
      </c>
      <c r="C16" s="65" t="s">
        <v>65</v>
      </c>
      <c r="D16" s="66">
        <v>1</v>
      </c>
      <c r="E16" s="172">
        <f t="shared" si="0"/>
        <v>1.7241379310344827</v>
      </c>
    </row>
    <row r="17" spans="2:5" ht="21.75">
      <c r="B17" s="108">
        <v>10</v>
      </c>
      <c r="C17" s="136" t="s">
        <v>113</v>
      </c>
      <c r="D17" s="66">
        <v>1</v>
      </c>
      <c r="E17" s="172">
        <f t="shared" si="0"/>
        <v>1.7241379310344827</v>
      </c>
    </row>
    <row r="18" spans="2:5" ht="21.75">
      <c r="B18" s="108">
        <v>11</v>
      </c>
      <c r="C18" s="136" t="s">
        <v>158</v>
      </c>
      <c r="D18" s="66">
        <v>1</v>
      </c>
      <c r="E18" s="172">
        <f t="shared" si="0"/>
        <v>1.7241379310344827</v>
      </c>
    </row>
    <row r="19" spans="2:5" ht="21.75">
      <c r="B19" s="108">
        <v>12</v>
      </c>
      <c r="C19" s="136" t="s">
        <v>15</v>
      </c>
      <c r="D19" s="66">
        <v>1</v>
      </c>
      <c r="E19" s="172">
        <f t="shared" si="0"/>
        <v>1.7241379310344827</v>
      </c>
    </row>
    <row r="20" spans="2:5" ht="21.75">
      <c r="B20" s="108">
        <v>13</v>
      </c>
      <c r="C20" s="136" t="s">
        <v>165</v>
      </c>
      <c r="D20" s="66">
        <v>1</v>
      </c>
      <c r="E20" s="172">
        <f t="shared" si="0"/>
        <v>1.7241379310344827</v>
      </c>
    </row>
    <row r="21" spans="2:5" ht="22.5" thickBot="1">
      <c r="B21" s="195">
        <v>14</v>
      </c>
      <c r="C21" s="196" t="s">
        <v>42</v>
      </c>
      <c r="D21" s="188">
        <v>1</v>
      </c>
      <c r="E21" s="191">
        <f t="shared" si="0"/>
        <v>1.7241379310344827</v>
      </c>
    </row>
    <row r="22" spans="2:5" ht="23.25" thickBot="1" thickTop="1">
      <c r="B22" s="109"/>
      <c r="C22" s="109"/>
      <c r="D22" s="186">
        <f>SUM(D8:D21)</f>
        <v>58</v>
      </c>
      <c r="E22" s="184">
        <f t="shared" si="0"/>
        <v>100</v>
      </c>
    </row>
    <row r="23" spans="2:4" ht="22.5" thickTop="1">
      <c r="B23" s="65"/>
      <c r="C23" s="65"/>
      <c r="D23" s="65"/>
    </row>
    <row r="24" spans="2:4" ht="21.75">
      <c r="B24" s="65"/>
      <c r="C24" s="65"/>
      <c r="D24" s="65"/>
    </row>
    <row r="25" spans="2:4" ht="21.75">
      <c r="B25" s="65"/>
      <c r="C25" s="65"/>
      <c r="D25" s="65"/>
    </row>
    <row r="26" spans="2:4" ht="21.75">
      <c r="B26" s="65"/>
      <c r="C26" s="65"/>
      <c r="D26" s="65"/>
    </row>
    <row r="27" spans="2:4" ht="21.75">
      <c r="B27" s="65"/>
      <c r="C27" s="65"/>
      <c r="D27" s="65"/>
    </row>
    <row r="28" spans="2:4" ht="21.75">
      <c r="B28" s="65"/>
      <c r="C28" s="65"/>
      <c r="D28" s="65"/>
    </row>
    <row r="29" spans="2:4" ht="21.75">
      <c r="B29" s="65"/>
      <c r="C29" s="65"/>
      <c r="D29" s="65"/>
    </row>
    <row r="30" spans="2:4" ht="21.75">
      <c r="B30" s="65"/>
      <c r="C30" s="65"/>
      <c r="D30" s="65"/>
    </row>
    <row r="31" spans="2:4" ht="21.75">
      <c r="B31" s="65"/>
      <c r="C31" s="65"/>
      <c r="D31" s="65"/>
    </row>
    <row r="32" spans="2:4" ht="21.75">
      <c r="B32" s="65"/>
      <c r="C32" s="65"/>
      <c r="D32" s="65"/>
    </row>
    <row r="33" spans="2:4" ht="21.75">
      <c r="B33" s="65"/>
      <c r="C33" s="65"/>
      <c r="D33" s="65"/>
    </row>
    <row r="34" spans="2:4" ht="21.75">
      <c r="B34" s="65"/>
      <c r="C34" s="65"/>
      <c r="D34" s="65"/>
    </row>
    <row r="35" spans="1:5" ht="21.75">
      <c r="A35" s="210" t="s">
        <v>310</v>
      </c>
      <c r="B35" s="210"/>
      <c r="C35" s="210"/>
      <c r="D35" s="210"/>
      <c r="E35" s="210"/>
    </row>
    <row r="36" spans="1:5" ht="21.75">
      <c r="A36" s="54"/>
      <c r="B36" s="54"/>
      <c r="C36" s="54"/>
      <c r="D36" s="54"/>
      <c r="E36" s="54"/>
    </row>
    <row r="37" ht="21.75">
      <c r="B37" s="50" t="s">
        <v>66</v>
      </c>
    </row>
    <row r="38" ht="22.5" thickBot="1"/>
    <row r="39" spans="2:5" ht="23.25" thickBot="1" thickTop="1">
      <c r="B39" s="106" t="s">
        <v>0</v>
      </c>
      <c r="C39" s="106" t="s">
        <v>4</v>
      </c>
      <c r="D39" s="56" t="s">
        <v>5</v>
      </c>
      <c r="E39" s="56" t="s">
        <v>6</v>
      </c>
    </row>
    <row r="40" spans="2:5" ht="22.5" thickTop="1">
      <c r="B40" s="108">
        <v>1</v>
      </c>
      <c r="C40" s="136" t="s">
        <v>309</v>
      </c>
      <c r="D40" s="66">
        <v>3</v>
      </c>
      <c r="E40" s="172">
        <f>D40*100/25</f>
        <v>12</v>
      </c>
    </row>
    <row r="41" spans="2:5" ht="21.75">
      <c r="B41" s="108">
        <v>2</v>
      </c>
      <c r="C41" s="65" t="s">
        <v>67</v>
      </c>
      <c r="D41" s="66">
        <v>2</v>
      </c>
      <c r="E41" s="172">
        <f aca="true" t="shared" si="1" ref="E41:E61">D41*100/25</f>
        <v>8</v>
      </c>
    </row>
    <row r="42" spans="2:5" ht="21.75">
      <c r="B42" s="108">
        <v>3</v>
      </c>
      <c r="C42" s="65" t="s">
        <v>135</v>
      </c>
      <c r="D42" s="66">
        <v>2</v>
      </c>
      <c r="E42" s="172">
        <f t="shared" si="1"/>
        <v>8</v>
      </c>
    </row>
    <row r="43" spans="2:5" ht="21.75">
      <c r="B43" s="108">
        <v>4</v>
      </c>
      <c r="C43" s="136" t="s">
        <v>180</v>
      </c>
      <c r="D43" s="66">
        <v>2</v>
      </c>
      <c r="E43" s="172">
        <f t="shared" si="1"/>
        <v>8</v>
      </c>
    </row>
    <row r="44" spans="2:5" ht="21.75">
      <c r="B44" s="108">
        <v>5</v>
      </c>
      <c r="C44" s="136" t="s">
        <v>78</v>
      </c>
      <c r="D44" s="66">
        <v>1</v>
      </c>
      <c r="E44" s="172">
        <f t="shared" si="1"/>
        <v>4</v>
      </c>
    </row>
    <row r="45" spans="2:5" ht="21.75">
      <c r="B45" s="108">
        <v>6</v>
      </c>
      <c r="C45" s="136" t="s">
        <v>81</v>
      </c>
      <c r="D45" s="66">
        <v>1</v>
      </c>
      <c r="E45" s="172">
        <f t="shared" si="1"/>
        <v>4</v>
      </c>
    </row>
    <row r="46" spans="2:5" ht="21.75">
      <c r="B46" s="108">
        <v>7</v>
      </c>
      <c r="C46" s="136" t="s">
        <v>178</v>
      </c>
      <c r="D46" s="66">
        <v>1</v>
      </c>
      <c r="E46" s="172">
        <f t="shared" si="1"/>
        <v>4</v>
      </c>
    </row>
    <row r="47" spans="2:5" ht="21.75">
      <c r="B47" s="108">
        <v>8</v>
      </c>
      <c r="C47" s="136" t="s">
        <v>118</v>
      </c>
      <c r="D47" s="66">
        <v>1</v>
      </c>
      <c r="E47" s="172">
        <f t="shared" si="1"/>
        <v>4</v>
      </c>
    </row>
    <row r="48" spans="2:5" ht="21.75">
      <c r="B48" s="108">
        <v>9</v>
      </c>
      <c r="C48" s="136" t="s">
        <v>359</v>
      </c>
      <c r="D48" s="66">
        <v>1</v>
      </c>
      <c r="E48" s="172">
        <f t="shared" si="1"/>
        <v>4</v>
      </c>
    </row>
    <row r="49" spans="2:5" ht="21.75">
      <c r="B49" s="108"/>
      <c r="C49" s="136" t="s">
        <v>360</v>
      </c>
      <c r="D49" s="66"/>
      <c r="E49" s="172"/>
    </row>
    <row r="50" spans="2:5" ht="21.75">
      <c r="B50" s="108">
        <v>10</v>
      </c>
      <c r="C50" s="136" t="s">
        <v>126</v>
      </c>
      <c r="D50" s="66">
        <v>1</v>
      </c>
      <c r="E50" s="172">
        <f t="shared" si="1"/>
        <v>4</v>
      </c>
    </row>
    <row r="51" spans="2:5" ht="21.75">
      <c r="B51" s="108">
        <v>11</v>
      </c>
      <c r="C51" s="136" t="s">
        <v>154</v>
      </c>
      <c r="D51" s="66">
        <v>1</v>
      </c>
      <c r="E51" s="172">
        <f t="shared" si="1"/>
        <v>4</v>
      </c>
    </row>
    <row r="52" spans="2:5" ht="21.75">
      <c r="B52" s="138">
        <v>12</v>
      </c>
      <c r="C52" s="136" t="s">
        <v>161</v>
      </c>
      <c r="D52" s="66">
        <v>1</v>
      </c>
      <c r="E52" s="172">
        <f t="shared" si="1"/>
        <v>4</v>
      </c>
    </row>
    <row r="53" spans="2:5" ht="43.5">
      <c r="B53" s="138">
        <v>13</v>
      </c>
      <c r="C53" s="137" t="s">
        <v>162</v>
      </c>
      <c r="D53" s="202">
        <v>1</v>
      </c>
      <c r="E53" s="203">
        <f t="shared" si="1"/>
        <v>4</v>
      </c>
    </row>
    <row r="54" spans="2:5" ht="21.75">
      <c r="B54" s="108">
        <v>14</v>
      </c>
      <c r="C54" s="136" t="s">
        <v>177</v>
      </c>
      <c r="D54" s="66">
        <v>1</v>
      </c>
      <c r="E54" s="172">
        <f t="shared" si="1"/>
        <v>4</v>
      </c>
    </row>
    <row r="55" spans="2:5" ht="21.75">
      <c r="B55" s="108">
        <v>15</v>
      </c>
      <c r="C55" s="136" t="s">
        <v>183</v>
      </c>
      <c r="D55" s="66">
        <v>1</v>
      </c>
      <c r="E55" s="172">
        <f t="shared" si="1"/>
        <v>4</v>
      </c>
    </row>
    <row r="56" spans="2:5" ht="21.75">
      <c r="B56" s="108">
        <v>16</v>
      </c>
      <c r="C56" s="136" t="s">
        <v>186</v>
      </c>
      <c r="D56" s="66">
        <v>1</v>
      </c>
      <c r="E56" s="172">
        <f t="shared" si="1"/>
        <v>4</v>
      </c>
    </row>
    <row r="57" spans="2:5" ht="21.75">
      <c r="B57" s="108">
        <v>17</v>
      </c>
      <c r="C57" s="136" t="s">
        <v>188</v>
      </c>
      <c r="D57" s="66">
        <v>1</v>
      </c>
      <c r="E57" s="172">
        <f t="shared" si="1"/>
        <v>4</v>
      </c>
    </row>
    <row r="58" spans="2:5" ht="21.75">
      <c r="B58" s="108">
        <v>18</v>
      </c>
      <c r="C58" s="136" t="s">
        <v>190</v>
      </c>
      <c r="D58" s="66">
        <v>1</v>
      </c>
      <c r="E58" s="172">
        <f t="shared" si="1"/>
        <v>4</v>
      </c>
    </row>
    <row r="59" spans="2:5" ht="21.75">
      <c r="B59" s="108">
        <v>19</v>
      </c>
      <c r="C59" s="136" t="s">
        <v>192</v>
      </c>
      <c r="D59" s="66">
        <v>1</v>
      </c>
      <c r="E59" s="172">
        <f t="shared" si="1"/>
        <v>4</v>
      </c>
    </row>
    <row r="60" spans="2:5" ht="22.5" thickBot="1">
      <c r="B60" s="195">
        <v>20</v>
      </c>
      <c r="C60" s="196" t="s">
        <v>193</v>
      </c>
      <c r="D60" s="188">
        <v>1</v>
      </c>
      <c r="E60" s="191">
        <f t="shared" si="1"/>
        <v>4</v>
      </c>
    </row>
    <row r="61" spans="2:5" ht="23.25" thickBot="1" thickTop="1">
      <c r="B61" s="109"/>
      <c r="C61" s="109"/>
      <c r="D61" s="186">
        <f>SUM(D40:D60)</f>
        <v>25</v>
      </c>
      <c r="E61" s="184">
        <f t="shared" si="1"/>
        <v>100</v>
      </c>
    </row>
    <row r="62" spans="1:3" s="65" customFormat="1" ht="22.5" thickTop="1">
      <c r="A62" s="66"/>
      <c r="C62" s="66"/>
    </row>
  </sheetData>
  <sheetProtection/>
  <mergeCells count="2">
    <mergeCell ref="A1:E1"/>
    <mergeCell ref="A35:E35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22" sqref="F22"/>
    </sheetView>
  </sheetViews>
  <sheetFormatPr defaultColWidth="9.140625" defaultRowHeight="21.75"/>
  <sheetData>
    <row r="1" spans="1:3" s="65" customFormat="1" ht="21.75">
      <c r="A1" s="66"/>
      <c r="C1" s="66"/>
    </row>
    <row r="2" spans="2:3" s="65" customFormat="1" ht="22.5" thickBot="1">
      <c r="B2" s="65" t="s">
        <v>56</v>
      </c>
      <c r="C2" s="66"/>
    </row>
    <row r="3" spans="2:4" s="65" customFormat="1" ht="23.25" thickBot="1" thickTop="1">
      <c r="B3" s="106" t="s">
        <v>0</v>
      </c>
      <c r="C3" s="106" t="s">
        <v>4</v>
      </c>
      <c r="D3" s="56" t="s">
        <v>5</v>
      </c>
    </row>
    <row r="4" spans="2:4" s="65" customFormat="1" ht="22.5" thickTop="1">
      <c r="B4" s="67"/>
      <c r="C4" s="67"/>
      <c r="D4" s="107"/>
    </row>
    <row r="5" spans="2:4" s="65" customFormat="1" ht="21.75">
      <c r="B5" s="108">
        <v>1</v>
      </c>
      <c r="C5" s="65" t="s">
        <v>33</v>
      </c>
      <c r="D5" s="66">
        <v>4</v>
      </c>
    </row>
    <row r="6" spans="2:4" s="65" customFormat="1" ht="21.75">
      <c r="B6" s="108">
        <v>2</v>
      </c>
      <c r="C6" s="65" t="s">
        <v>15</v>
      </c>
      <c r="D6" s="66">
        <v>1</v>
      </c>
    </row>
    <row r="7" spans="2:4" s="65" customFormat="1" ht="21.75">
      <c r="B7" s="108">
        <v>3</v>
      </c>
      <c r="C7" s="65" t="s">
        <v>103</v>
      </c>
      <c r="D7" s="66">
        <v>1</v>
      </c>
    </row>
    <row r="8" spans="2:4" s="65" customFormat="1" ht="21.75">
      <c r="B8" s="108"/>
      <c r="D8" s="66"/>
    </row>
    <row r="9" spans="2:4" s="65" customFormat="1" ht="21.75">
      <c r="B9" s="108"/>
      <c r="D9" s="66"/>
    </row>
    <row r="10" spans="2:4" s="65" customFormat="1" ht="22.5" thickBot="1">
      <c r="B10" s="109"/>
      <c r="C10" s="109"/>
      <c r="D10" s="109"/>
    </row>
    <row r="11" s="65" customFormat="1" ht="22.5" thickTop="1"/>
    <row r="12" s="65" customFormat="1" ht="22.5" thickBot="1">
      <c r="B12" s="65" t="s">
        <v>57</v>
      </c>
    </row>
    <row r="13" spans="2:4" s="65" customFormat="1" ht="23.25" thickBot="1" thickTop="1">
      <c r="B13" s="106" t="s">
        <v>0</v>
      </c>
      <c r="C13" s="106" t="s">
        <v>4</v>
      </c>
      <c r="D13" s="56" t="s">
        <v>5</v>
      </c>
    </row>
    <row r="14" spans="2:4" s="65" customFormat="1" ht="22.5" thickTop="1">
      <c r="B14" s="67"/>
      <c r="C14" s="67"/>
      <c r="D14" s="107"/>
    </row>
    <row r="15" spans="2:4" s="65" customFormat="1" ht="21.75">
      <c r="B15" s="108">
        <v>1</v>
      </c>
      <c r="C15" s="65" t="s">
        <v>87</v>
      </c>
      <c r="D15" s="66">
        <v>1</v>
      </c>
    </row>
    <row r="16" spans="2:4" s="65" customFormat="1" ht="21.75">
      <c r="B16" s="108">
        <v>2</v>
      </c>
      <c r="C16" s="65" t="s">
        <v>88</v>
      </c>
      <c r="D16" s="66">
        <v>1</v>
      </c>
    </row>
    <row r="17" spans="2:4" s="65" customFormat="1" ht="21.75">
      <c r="B17" s="108">
        <v>3</v>
      </c>
      <c r="C17" s="136" t="s">
        <v>89</v>
      </c>
      <c r="D17" s="66">
        <v>1</v>
      </c>
    </row>
    <row r="18" spans="2:4" s="65" customFormat="1" ht="21.75">
      <c r="B18" s="108">
        <v>4</v>
      </c>
      <c r="C18" s="136" t="s">
        <v>94</v>
      </c>
      <c r="D18" s="66">
        <v>2</v>
      </c>
    </row>
    <row r="19" spans="2:4" s="65" customFormat="1" ht="21.75">
      <c r="B19" s="108">
        <v>5</v>
      </c>
      <c r="C19" s="136" t="s">
        <v>33</v>
      </c>
      <c r="D19" s="66">
        <v>1</v>
      </c>
    </row>
    <row r="20" spans="2:4" s="65" customFormat="1" ht="21.75">
      <c r="B20" s="108">
        <v>6</v>
      </c>
      <c r="C20" s="136" t="s">
        <v>34</v>
      </c>
      <c r="D20" s="66">
        <v>1</v>
      </c>
    </row>
    <row r="21" spans="2:4" s="65" customFormat="1" ht="21.75">
      <c r="B21" s="108"/>
      <c r="C21" s="136"/>
      <c r="D21" s="66"/>
    </row>
    <row r="22" spans="2:4" s="65" customFormat="1" ht="21.75">
      <c r="B22" s="108"/>
      <c r="C22" s="136"/>
      <c r="D22" s="66"/>
    </row>
    <row r="23" spans="2:4" s="65" customFormat="1" ht="21.75">
      <c r="B23" s="108"/>
      <c r="C23" s="136"/>
      <c r="D23" s="66"/>
    </row>
    <row r="24" spans="2:4" s="50" customFormat="1" ht="22.5" thickBot="1">
      <c r="B24" s="109"/>
      <c r="C24" s="109"/>
      <c r="D24" s="109"/>
    </row>
    <row r="25" spans="2:4" s="50" customFormat="1" ht="22.5" thickTop="1">
      <c r="B25" s="65"/>
      <c r="C25" s="65"/>
      <c r="D25" s="65"/>
    </row>
    <row r="26" s="50" customFormat="1" ht="22.5" thickBot="1">
      <c r="B26" s="50" t="s">
        <v>58</v>
      </c>
    </row>
    <row r="27" spans="2:4" s="50" customFormat="1" ht="23.25" thickBot="1" thickTop="1">
      <c r="B27" s="106" t="s">
        <v>0</v>
      </c>
      <c r="C27" s="106" t="s">
        <v>4</v>
      </c>
      <c r="D27" s="56" t="s">
        <v>5</v>
      </c>
    </row>
    <row r="28" spans="2:4" s="50" customFormat="1" ht="22.5" thickTop="1">
      <c r="B28" s="67"/>
      <c r="C28" s="67"/>
      <c r="D28" s="107"/>
    </row>
    <row r="29" spans="2:4" s="50" customFormat="1" ht="21.75">
      <c r="B29" s="108">
        <v>1</v>
      </c>
      <c r="C29" s="65" t="s">
        <v>95</v>
      </c>
      <c r="D29" s="66">
        <v>1</v>
      </c>
    </row>
    <row r="30" spans="2:4" s="50" customFormat="1" ht="21.75">
      <c r="B30" s="108">
        <v>2</v>
      </c>
      <c r="C30" s="65" t="s">
        <v>31</v>
      </c>
      <c r="D30" s="66">
        <v>1</v>
      </c>
    </row>
    <row r="31" spans="2:4" s="50" customFormat="1" ht="21.75">
      <c r="B31" s="108"/>
      <c r="C31" s="65"/>
      <c r="D31" s="66"/>
    </row>
    <row r="32" spans="2:4" s="50" customFormat="1" ht="21.75">
      <c r="B32" s="108"/>
      <c r="C32" s="65"/>
      <c r="D32" s="66"/>
    </row>
    <row r="33" spans="2:4" s="50" customFormat="1" ht="22.5" thickBot="1">
      <c r="B33" s="109"/>
      <c r="C33" s="109"/>
      <c r="D33" s="109"/>
    </row>
    <row r="34" spans="2:4" s="50" customFormat="1" ht="22.5" thickTop="1">
      <c r="B34" s="65"/>
      <c r="C34" s="65"/>
      <c r="D34" s="65"/>
    </row>
    <row r="35" s="50" customFormat="1" ht="22.5" thickBot="1">
      <c r="B35" s="50" t="s">
        <v>96</v>
      </c>
    </row>
    <row r="36" spans="2:4" s="50" customFormat="1" ht="23.25" thickBot="1" thickTop="1">
      <c r="B36" s="106" t="s">
        <v>0</v>
      </c>
      <c r="C36" s="106" t="s">
        <v>4</v>
      </c>
      <c r="D36" s="56" t="s">
        <v>5</v>
      </c>
    </row>
    <row r="37" spans="2:4" s="50" customFormat="1" ht="22.5" thickTop="1">
      <c r="B37" s="67"/>
      <c r="C37" s="67"/>
      <c r="D37" s="107"/>
    </row>
    <row r="38" spans="2:4" s="50" customFormat="1" ht="21.75">
      <c r="B38" s="108">
        <v>1</v>
      </c>
      <c r="C38" s="65" t="s">
        <v>97</v>
      </c>
      <c r="D38" s="66">
        <v>1</v>
      </c>
    </row>
    <row r="39" spans="2:4" s="50" customFormat="1" ht="21.75">
      <c r="B39" s="108"/>
      <c r="C39" s="65"/>
      <c r="D39" s="66"/>
    </row>
    <row r="40" spans="2:4" s="50" customFormat="1" ht="22.5" thickBot="1">
      <c r="B40" s="109"/>
      <c r="C40" s="109"/>
      <c r="D40" s="109"/>
    </row>
    <row r="41" spans="2:4" s="50" customFormat="1" ht="22.5" thickTop="1">
      <c r="B41" s="65"/>
      <c r="C41" s="65"/>
      <c r="D41" s="65"/>
    </row>
    <row r="42" spans="2:4" s="50" customFormat="1" ht="21.75">
      <c r="B42" s="65"/>
      <c r="C42" s="65"/>
      <c r="D42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GRAD</cp:lastModifiedBy>
  <cp:lastPrinted>2013-05-14T04:35:03Z</cp:lastPrinted>
  <dcterms:created xsi:type="dcterms:W3CDTF">2002-09-01T05:31:45Z</dcterms:created>
  <dcterms:modified xsi:type="dcterms:W3CDTF">2013-05-14T04:42:39Z</dcterms:modified>
  <cp:category/>
  <cp:version/>
  <cp:contentType/>
  <cp:contentStatus/>
</cp:coreProperties>
</file>