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1355" windowHeight="8265" activeTab="2"/>
  </bookViews>
  <sheets>
    <sheet name="Sheet1" sheetId="6" r:id="rId1"/>
    <sheet name="คีย์" sheetId="1" r:id="rId2"/>
    <sheet name="สรุป" sheetId="3" r:id="rId3"/>
    <sheet name="ตาราง 1-3" sheetId="4" r:id="rId4"/>
    <sheet name="ตาราง 4" sheetId="5" r:id="rId5"/>
    <sheet name="ข้อเสนอแนะ" sheetId="2" r:id="rId6"/>
  </sheets>
  <definedNames>
    <definedName name="_xlnm._FilterDatabase" localSheetId="1" hidden="1">คีย์!$A$4:$W$78</definedName>
  </definedNames>
  <calcPr calcId="145621"/>
  <pivotCaches>
    <pivotCache cacheId="2" r:id="rId7"/>
  </pivotCaches>
</workbook>
</file>

<file path=xl/calcChain.xml><?xml version="1.0" encoding="utf-8"?>
<calcChain xmlns="http://schemas.openxmlformats.org/spreadsheetml/2006/main">
  <c r="Y70" i="1" l="1"/>
  <c r="E35" i="5"/>
  <c r="G35" i="5"/>
  <c r="AA71" i="1"/>
  <c r="AA70" i="1"/>
  <c r="Y71" i="1"/>
  <c r="F35" i="5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T70" i="1"/>
  <c r="E31" i="5"/>
  <c r="U70" i="1"/>
  <c r="E32" i="5"/>
  <c r="G32" i="5"/>
  <c r="V70" i="1"/>
  <c r="E33" i="5"/>
  <c r="G33" i="5"/>
  <c r="T71" i="1"/>
  <c r="F31" i="5"/>
  <c r="U71" i="1"/>
  <c r="F32" i="5"/>
  <c r="V71" i="1"/>
  <c r="F33" i="5"/>
  <c r="Q70" i="1"/>
  <c r="E24" i="5"/>
  <c r="G24" i="5"/>
  <c r="Q71" i="1"/>
  <c r="F24" i="5"/>
  <c r="J70" i="1"/>
  <c r="E13" i="5"/>
  <c r="G13" i="5"/>
  <c r="J71" i="1"/>
  <c r="F13" i="5"/>
  <c r="H113" i="4"/>
  <c r="H111" i="4"/>
  <c r="H109" i="4"/>
  <c r="H107" i="4"/>
  <c r="H102" i="4"/>
  <c r="H91" i="4"/>
  <c r="H87" i="4"/>
  <c r="H83" i="4"/>
  <c r="H77" i="4"/>
  <c r="H71" i="4"/>
  <c r="B102" i="1"/>
  <c r="B101" i="1"/>
  <c r="B100" i="1"/>
  <c r="B99" i="1"/>
  <c r="H45" i="4"/>
  <c r="B98" i="1"/>
  <c r="B97" i="1"/>
  <c r="B96" i="1"/>
  <c r="B95" i="1"/>
  <c r="B94" i="1"/>
  <c r="H46" i="4"/>
  <c r="B93" i="1"/>
  <c r="H48" i="4"/>
  <c r="B83" i="1"/>
  <c r="B77" i="1"/>
  <c r="Y5" i="1"/>
  <c r="B92" i="1"/>
  <c r="H47" i="4"/>
  <c r="B91" i="1"/>
  <c r="H42" i="4"/>
  <c r="B90" i="1"/>
  <c r="H41" i="4"/>
  <c r="B89" i="1"/>
  <c r="H40" i="4"/>
  <c r="B88" i="1"/>
  <c r="B87" i="1"/>
  <c r="H44" i="4"/>
  <c r="B86" i="1"/>
  <c r="H39" i="4"/>
  <c r="B85" i="1"/>
  <c r="B84" i="1"/>
  <c r="B103" i="1"/>
  <c r="H43" i="4"/>
  <c r="B76" i="1"/>
  <c r="B75" i="1"/>
  <c r="B74" i="1"/>
  <c r="H17" i="4"/>
  <c r="B73" i="1"/>
  <c r="H18" i="4"/>
  <c r="P71" i="1"/>
  <c r="F22" i="5"/>
  <c r="R71" i="1"/>
  <c r="F26" i="5"/>
  <c r="S71" i="1"/>
  <c r="F29" i="5"/>
  <c r="F28" i="5"/>
  <c r="W71" i="1"/>
  <c r="F34" i="5"/>
  <c r="P70" i="1"/>
  <c r="E22" i="5"/>
  <c r="R70" i="1"/>
  <c r="E26" i="5"/>
  <c r="G26" i="5"/>
  <c r="S70" i="1"/>
  <c r="E29" i="5"/>
  <c r="W70" i="1"/>
  <c r="E34" i="5"/>
  <c r="G34" i="5"/>
  <c r="O71" i="1"/>
  <c r="F20" i="5"/>
  <c r="N71" i="1"/>
  <c r="F19" i="5"/>
  <c r="M71" i="1"/>
  <c r="F18" i="5"/>
  <c r="F17" i="5"/>
  <c r="L71" i="1"/>
  <c r="F16" i="5"/>
  <c r="K71" i="1"/>
  <c r="F15" i="5"/>
  <c r="F14" i="5"/>
  <c r="I71" i="1"/>
  <c r="F12" i="5"/>
  <c r="H71" i="1"/>
  <c r="F11" i="5"/>
  <c r="G71" i="1"/>
  <c r="F10" i="5"/>
  <c r="F9" i="5"/>
  <c r="O70" i="1"/>
  <c r="E20" i="5"/>
  <c r="G20" i="5"/>
  <c r="N70" i="1"/>
  <c r="E19" i="5"/>
  <c r="G19" i="5"/>
  <c r="M70" i="1"/>
  <c r="E18" i="5"/>
  <c r="L70" i="1"/>
  <c r="E16" i="5"/>
  <c r="G16" i="5"/>
  <c r="K70" i="1"/>
  <c r="E15" i="5"/>
  <c r="I70" i="1"/>
  <c r="E12" i="5"/>
  <c r="G12" i="5"/>
  <c r="H70" i="1"/>
  <c r="E11" i="5"/>
  <c r="G11" i="5"/>
  <c r="G70" i="1"/>
  <c r="E10" i="5"/>
  <c r="G10" i="5"/>
  <c r="B78" i="1"/>
  <c r="E9" i="5"/>
  <c r="G9" i="5"/>
  <c r="H19" i="4"/>
  <c r="I17" i="4"/>
  <c r="H49" i="4"/>
  <c r="I39" i="4"/>
  <c r="I18" i="4"/>
  <c r="I43" i="4"/>
  <c r="I44" i="4"/>
  <c r="I40" i="4"/>
  <c r="I41" i="4"/>
  <c r="I42" i="4"/>
  <c r="I47" i="4"/>
  <c r="I48" i="4"/>
  <c r="I46" i="4"/>
  <c r="I45" i="4"/>
  <c r="I49" i="4"/>
  <c r="I19" i="4"/>
  <c r="H115" i="4"/>
  <c r="I115" i="4"/>
  <c r="I103" i="4"/>
  <c r="I104" i="4"/>
  <c r="I105" i="4"/>
  <c r="I106" i="4"/>
  <c r="I108" i="4"/>
  <c r="I110" i="4"/>
  <c r="I112" i="4"/>
  <c r="I114" i="4"/>
  <c r="I72" i="4"/>
  <c r="I73" i="4"/>
  <c r="I74" i="4"/>
  <c r="I75" i="4"/>
  <c r="I76" i="4"/>
  <c r="I78" i="4"/>
  <c r="I79" i="4"/>
  <c r="I80" i="4"/>
  <c r="I81" i="4"/>
  <c r="I82" i="4"/>
  <c r="I84" i="4"/>
  <c r="I85" i="4"/>
  <c r="I86" i="4"/>
  <c r="I88" i="4"/>
  <c r="I89" i="4"/>
  <c r="I90" i="4"/>
  <c r="I92" i="4"/>
  <c r="I93" i="4"/>
  <c r="I94" i="4"/>
  <c r="I95" i="4"/>
  <c r="I96" i="4"/>
  <c r="I113" i="4"/>
  <c r="I111" i="4"/>
  <c r="I109" i="4"/>
  <c r="I107" i="4"/>
  <c r="I102" i="4"/>
  <c r="I91" i="4"/>
  <c r="I87" i="4"/>
  <c r="I83" i="4"/>
  <c r="I77" i="4"/>
  <c r="I71" i="4"/>
  <c r="E14" i="5"/>
  <c r="G14" i="5"/>
  <c r="G15" i="5"/>
  <c r="E17" i="5"/>
  <c r="G17" i="5"/>
  <c r="G18" i="5"/>
  <c r="E28" i="5"/>
  <c r="G28" i="5"/>
  <c r="G29" i="5"/>
  <c r="E21" i="5"/>
  <c r="G21" i="5"/>
  <c r="G22" i="5"/>
  <c r="F21" i="5"/>
  <c r="F30" i="5"/>
  <c r="E30" i="5"/>
  <c r="G30" i="5"/>
  <c r="G31" i="5"/>
</calcChain>
</file>

<file path=xl/sharedStrings.xml><?xml version="1.0" encoding="utf-8"?>
<sst xmlns="http://schemas.openxmlformats.org/spreadsheetml/2006/main" count="402" uniqueCount="204">
  <si>
    <t>ลำดับที่</t>
  </si>
  <si>
    <t>รายการ</t>
  </si>
  <si>
    <t>ความถี่</t>
  </si>
  <si>
    <t>คณะ</t>
  </si>
  <si>
    <t>SD</t>
  </si>
  <si>
    <t>รวม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</si>
  <si>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</si>
  <si>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</si>
  <si>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</si>
  <si>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</si>
  <si>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</si>
  <si>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 xml:space="preserve"> - 5 -</t>
  </si>
  <si>
    <t xml:space="preserve"> - 4 -</t>
  </si>
  <si>
    <t>ศึกษาศาสตร์</t>
  </si>
  <si>
    <t>สถานภาพ</t>
  </si>
  <si>
    <t xml:space="preserve"> </t>
  </si>
  <si>
    <t>ไม่ระบุ</t>
  </si>
  <si>
    <t>สถาปัตยกรรมศาสตร์</t>
  </si>
  <si>
    <t>ที่</t>
  </si>
  <si>
    <t>วิศวกรรมศาสตร์</t>
  </si>
  <si>
    <t>สาธารณสุขศาสตร์</t>
  </si>
  <si>
    <t>วิทยาศาสตร์</t>
  </si>
  <si>
    <t>สังคมศาสตร์</t>
  </si>
  <si>
    <t>สหเวชศาสตร์</t>
  </si>
  <si>
    <t>พยาบาลศาสตร์</t>
  </si>
  <si>
    <t>1. ด้านกระบวนการขั้นตอนการให้บริการ</t>
  </si>
  <si>
    <t xml:space="preserve">   1.1 ความสะดวกในการลงทะเบียน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</si>
  <si>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</si>
  <si>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</si>
  <si>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</si>
  <si>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</si>
  <si>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>เภสัชศาสตร์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</si>
  <si>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</si>
  <si>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</si>
  <si>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>คณาจารย์บัณฑิตศึกษา</t>
  </si>
  <si>
    <t>ผู้ดูแลระบบ</t>
  </si>
  <si>
    <t>วิทยาลัยโลจิสติกส์และโซ่อุปทาน</t>
  </si>
  <si>
    <t>วิทยาศาสตร์การแพทย์</t>
  </si>
  <si>
    <t>เกษตรศาสตร์ฯ</t>
  </si>
  <si>
    <t>มนุษยศาสตร์</t>
  </si>
  <si>
    <t>วิทยาการจัดการฯ</t>
  </si>
  <si>
    <t>แพทยศาสตร์</t>
  </si>
  <si>
    <t>ทันตแพทยศาสตร์</t>
  </si>
  <si>
    <t>วิทยาลัยพลังงานทดแทน</t>
  </si>
  <si>
    <t>นิติศาสตร์</t>
  </si>
  <si>
    <t>เจ้าหน้าที่</t>
  </si>
  <si>
    <t>วิทยาลัยเพื่อการค้นคว้าระดับรากฐาน</t>
  </si>
  <si>
    <t>ตอนที่ 2  ความคิดเห็นเกี่ยวกับกิจกรรมฯ</t>
  </si>
  <si>
    <t>4. ด้านคุณภาพการให้บริการ (กิจกรรมอบรมการใช้โปรแกรม Turnitin)</t>
  </si>
  <si>
    <t xml:space="preserve">        เพียงใด</t>
  </si>
  <si>
    <t>นิสิตระดับบัณฑิตศึกษา</t>
  </si>
  <si>
    <t>ไม่ระบุสถานภาพ</t>
  </si>
  <si>
    <t xml:space="preserve"> - 2 -</t>
  </si>
  <si>
    <t>ระดับ</t>
  </si>
  <si>
    <t>ชั้นปี</t>
  </si>
  <si>
    <t>สาขาวิชา</t>
  </si>
  <si>
    <t>จุลชีววิทยา</t>
  </si>
  <si>
    <t>วิทยาศาสตร์ชีวภาพ</t>
  </si>
  <si>
    <t>หลักสูตรและการสอน</t>
  </si>
  <si>
    <t>เกษตรศาสตร์</t>
  </si>
  <si>
    <t>คติชนวิทยา</t>
  </si>
  <si>
    <t>พลังงานทดแทน</t>
  </si>
  <si>
    <t>ปรด.การศึกษา</t>
  </si>
  <si>
    <t>สรีรวิทยา</t>
  </si>
  <si>
    <t>พัฒนาสังคม</t>
  </si>
  <si>
    <t>ควรจัดกิจกรรมนี้บ่อยๆ</t>
  </si>
  <si>
    <t>วิศวกรรมการจัดการ</t>
  </si>
  <si>
    <t>เทคโนโลยีชีวภาพ</t>
  </si>
  <si>
    <t>เภสัชวิทยา</t>
  </si>
  <si>
    <t>เภสัชวิทยาและวิทยาศาสตร์ชีวโมเลกุล</t>
  </si>
  <si>
    <t>วิทยาการคอมพิวเตอร์</t>
  </si>
  <si>
    <t>วิทยาศาสตร์เครื่องสำอาง</t>
  </si>
  <si>
    <t>ชีวเคมี</t>
  </si>
  <si>
    <t>คณิต</t>
  </si>
  <si>
    <t>คณิตศาสตร์</t>
  </si>
  <si>
    <t>ภาษาไทย</t>
  </si>
  <si>
    <t>ตอนที่ 3 ข้อเสนอแนะ</t>
  </si>
  <si>
    <t>ข้อเสนอแนะสำหรับการจัดกิจกรรมครั้งต่อไป</t>
  </si>
  <si>
    <t>วิทยาศาสตร์การเกษตร</t>
  </si>
  <si>
    <t>วิทยาศาสตร์ศึกษา</t>
  </si>
  <si>
    <t>ทรัพยากรธรรมชาติและสิ่งแวดล้อม</t>
  </si>
  <si>
    <t>วิทยาศาสตร์และเทคโนโลยีการอาหาร</t>
  </si>
  <si>
    <t>ไทย</t>
  </si>
  <si>
    <t>วิทยาศาตร์และเทคโนโลยีการอาหาร</t>
  </si>
  <si>
    <t>กายวิภาคศาสตร์</t>
  </si>
  <si>
    <t>IT</t>
  </si>
  <si>
    <t>บริหารการศึกษา</t>
  </si>
  <si>
    <t xml:space="preserve">เภสัชวิทยา </t>
  </si>
  <si>
    <t>ชีวเวชศาสตร์</t>
  </si>
  <si>
    <t>วิทยากรบรรยายเร็วทำให้ตามไม่ทัน</t>
  </si>
  <si>
    <t>ข้อเสนอแนะอื่นๆ</t>
  </si>
  <si>
    <t>ควรจัดโครงการแยกระดับนิสิต</t>
  </si>
  <si>
    <t>ควรเพิ่มวันในการจัดกิจกรรม</t>
  </si>
  <si>
    <t>Exercise ควรเว้นข้อห่างกัน จะได้มีพื้นที่จดเฉลยคำตอบ</t>
  </si>
  <si>
    <t>ขอบคุณสำหรับกิจกรรมครั้งนี้ ดีมาก</t>
  </si>
  <si>
    <t>ควรจัดกิจกรรมทุกๆเดือน เพื่อให้นิสิตมีการฝึกทักษะในการเรียนยิ่งขึ้น</t>
  </si>
  <si>
    <t>ควรจัดทุกปี</t>
  </si>
  <si>
    <t>อาจารย์ผู้สอนเป็นคนไทย ดีมาก เข้าใจง่าย</t>
  </si>
  <si>
    <t>ห้องสัมมนาเล็กมาก ไม่สะดวก</t>
  </si>
  <si>
    <t>ควรเปลี่ยนห้อง</t>
  </si>
  <si>
    <t>ควรเป็นวิทยากรท่านนี้ตลอดไป</t>
  </si>
  <si>
    <t>Total</t>
  </si>
  <si>
    <t>(blank)</t>
  </si>
  <si>
    <t>Grand Total</t>
  </si>
  <si>
    <t>Count of สาขาวิชา</t>
  </si>
  <si>
    <t>เกษตรศาสตร์ Total</t>
  </si>
  <si>
    <t>เภสัชศาสตร์ Total</t>
  </si>
  <si>
    <t>มนุษยศาสตร์ Total</t>
  </si>
  <si>
    <t>วิทยาลัยพลังงานทดแทน Total</t>
  </si>
  <si>
    <t>วิทยาศาสตร์ Total</t>
  </si>
  <si>
    <t>วิทยาศาสตร์การแพทย์ Total</t>
  </si>
  <si>
    <t>วิศวกรรมศาสตร์ Total</t>
  </si>
  <si>
    <t>ศึกษาศาสตร์ Total</t>
  </si>
  <si>
    <t>สหเวชศาสตร์ Total</t>
  </si>
  <si>
    <t>สังคมศาสตร์ Total</t>
  </si>
  <si>
    <t>(blank) Total</t>
  </si>
  <si>
    <t>ผลการประเมินโครงการส่งเสริมกิจกรรมสโมสรนิสิตบัณฑิตศึกษา มหาวิทยาลัยนเรศวร</t>
  </si>
  <si>
    <t>"กิจกรรมอบรมภาษาอังกฤษสำหรับนิสิตบัณฑิตศึกษา"</t>
  </si>
  <si>
    <t>วันที่ 11 - 13 ธันวาคม 2555</t>
  </si>
  <si>
    <t>ณ ห้อง Main Conference อาคารสถานบริการเทคโนโลยีสารสนเทศและการสื่อสาร มหาวิทยาลัยนเรศวร</t>
  </si>
  <si>
    <t>นิสิตบัณฑิตศึกษา ในระหว่างวันที่  11 - 13 ธันวาคม 2555  ณ ห้อง Main Conference อาคารสถานบริการ</t>
  </si>
  <si>
    <t>ตาราง 1  แสดงจำนวนและร้อยละของผู้ตอบแบบประเมิน จำแนกตามระดับการศึกษา</t>
  </si>
  <si>
    <t>ระดับการศึกษา</t>
  </si>
  <si>
    <t>ระดับปริญญาเอก</t>
  </si>
  <si>
    <t>ระดับปริญญาโท</t>
  </si>
  <si>
    <t>ตาราง 2  แสดงจำนวนและร้อยละของผู้ตอบแบบประเมิน จำแนกตามสังกัดคณะ</t>
  </si>
  <si>
    <t>การศึกษา</t>
  </si>
  <si>
    <t>เทคโนโลยีสารสนเทศ</t>
  </si>
  <si>
    <t>ตาราง 3  แสดงจำนวนและร้อยละของผู้ตอบแบบประเมิน จำแนกตามสังกัดสาขาวิชา</t>
  </si>
  <si>
    <t>คณะวิทยาศาสตร์การแพทย์</t>
  </si>
  <si>
    <t xml:space="preserve">     จากการจัดโครงการส่งเสริมกิจกรรมสโมสรนิสิตบัณฑิตศึกษา ในกิจกรรมอบรมภาษาอังกฤษสำหรับ</t>
  </si>
  <si>
    <t xml:space="preserve">     จากตาราง 2 พบว่า ผู้ตอบแบบประเมินส่วนใหญ่ สังกัดคณะวิทยาศาสตร์การแพทย์ ศึกษาศาสตร์ เภสัชศาสตร์</t>
  </si>
  <si>
    <t>ร้อยละ 15.63  รองลงมาคือ คณะมนุษยศาสตร์ ร้อยละ  12.50</t>
  </si>
  <si>
    <t>คณะศึกษาศาสตร์</t>
  </si>
  <si>
    <t>คณะเภสัชศาสตร์</t>
  </si>
  <si>
    <t>คณะมนุษยศาสตร์</t>
  </si>
  <si>
    <t>คณะวิทยาศาสตร์</t>
  </si>
  <si>
    <t>คณะเกษตรศาสตร์ ทรัพยากรธรรมชาติและสิ่งแวดล้อม</t>
  </si>
  <si>
    <t>ตาราง 3  (ต่อ)</t>
  </si>
  <si>
    <t>ทรัพยากรธรรมชาติ และสิ่งแวดล้อม</t>
  </si>
  <si>
    <t>คณะวิศวกรรมศาสตร์</t>
  </si>
  <si>
    <t>คณะสังคมศาสตร์</t>
  </si>
  <si>
    <t>คณะสหเวชศาสตร์</t>
  </si>
  <si>
    <t>รวมทั้งสิ้น</t>
  </si>
  <si>
    <t>จากตาราง 1 พบว่าส่วนใหญ่เป็นนิสิตระดับปริญญาโท ร้อยละ  53.13  และนิสิตระดับปริญญาเอก ร้อยละ</t>
  </si>
  <si>
    <t>และมีผู้ตอบแบบสอบถามทั้งสิ้น   64  คน  คิดเป็นร้อยละ  62.14  โดยมีรายละเอียดดังนี้</t>
  </si>
  <si>
    <t>จากตาราง  3  พบว่า  1)  คณะวิทยาศาสตร์การแพทย์ ส่วนใหญ่สังกัดสาขาวิชาจุลชีววิทยา ร้อยละ 7.81</t>
  </si>
  <si>
    <t>ตาราง 4  แสดงค่าเฉลี่ย ส่วนเบี่ยงเบนมาตรฐาน และระดับความคิดเห็นเกี่ยวกับกิจกรรมฯ</t>
  </si>
  <si>
    <t>N = 64</t>
  </si>
  <si>
    <t xml:space="preserve">   1.2 ความเหมาะสมของวันที่จัดกิจกรรม  (อังคาร-พฤหัสบดี)</t>
  </si>
  <si>
    <t xml:space="preserve">   1.3 ความเหมาะสมของระยะเวลาในการจัดกิจกรรม  (09.00 -17.00 น.)</t>
  </si>
  <si>
    <t xml:space="preserve">   1.4 ความเหมาะสมของจำนวนวันที่จัดกิจกรรม (3 วัน)</t>
  </si>
  <si>
    <t xml:space="preserve">   3.3 ความเหมาะสมของระบบเสียงภายในห้องอบรม</t>
  </si>
  <si>
    <t xml:space="preserve">   4.1 ความรู้ที่ได้รับจากหัวข้อบรรยาย (อบรม) ตรงกับความต้องการหรือ</t>
  </si>
  <si>
    <t xml:space="preserve">        ความคาดหวังของท่านมากน้อยเพียงใด</t>
  </si>
  <si>
    <t xml:space="preserve">   4.2 ท่านได้รับความรู้ ความเข้าใจ จากการบรรยาย (อบรม) ในครั้งนี้มากน้อย</t>
  </si>
  <si>
    <t xml:space="preserve">   4.3 ท่านคาดว่าจากการอบรมในครั้งนี้จะช่วยให้ท่านเข้าใจในเรื่องไวยากรณ์</t>
  </si>
  <si>
    <t xml:space="preserve">         ภาษาอังกฤษและสามารถฟังและเขียนภาษาอังกฤษได้มากน้อยเพียงใด</t>
  </si>
  <si>
    <t>5.  ด้านวิทยากร</t>
  </si>
  <si>
    <t xml:space="preserve">     ความเหมาะสมของวิทยากรบรรยาย</t>
  </si>
  <si>
    <t>6. ด้านเอกสารประกอบกิจกรรม</t>
  </si>
  <si>
    <t xml:space="preserve">   6.2 ความชัดเจน ความสมบูรณ์ของเอกสารประกอบการอบรม</t>
  </si>
  <si>
    <t xml:space="preserve">   6.1 ประโยชน์ที่ได้รับจากเอกสารประกอบการอบรม</t>
  </si>
  <si>
    <t xml:space="preserve">   6.3 ความเพียงพอของเอกสารประกอบการอบรม</t>
  </si>
  <si>
    <t xml:space="preserve">   6.4 เอกสารมีเนื้อหาสาระตรงตามความต้องการของท่าน</t>
  </si>
  <si>
    <t xml:space="preserve">จากการสอบถามความคิดเห็นเกี่ยวกับกิจกรรมอบรมภาษาอังกฤษสำหรับนิสิตระดับบัณฑิตศึกษา พบว่า </t>
  </si>
  <si>
    <t>ก่อนเข้ารับการอบรมในครั้งนี้นิสิตมีความรู้เกี่ยวกับไวยากรณ์ภาษาอังกฤษ อยู่ในระดับปานกลาง (ค่าเฉลี่ย = 2.88)</t>
  </si>
  <si>
    <t>จำแนกตามรายด้านพบว่า  ด้านที่มีค่าเฉลี่ยสูงที่สุด  ด้านวิทยากร  (ค่าเฉลี่ย = 4.70)  รองลงมาด้านเจ้าหน้าที่</t>
  </si>
  <si>
    <t xml:space="preserve">ผู้ให้บริการ  (ค่าเฉลี่ย = 4.39)  </t>
  </si>
  <si>
    <t>เฉลี่ยรวม</t>
  </si>
  <si>
    <t>จากตาราง  4 พบว่าความคิดเห็นของผู้เข้าร่วมกิจกรรมในภาพรวมอยู่ในระดับมาก  (ค่าเฉลี่ย = 4.21)</t>
  </si>
  <si>
    <t>ควรจัดบ่อย ๆ วิทยากรดีมาก</t>
  </si>
  <si>
    <t xml:space="preserve"> - 6 -</t>
  </si>
  <si>
    <t>อุปกรณ์ Projector ควรชัดเจน</t>
  </si>
  <si>
    <t>ควรจัดระยะเวลาวันเพิ่มขึ้น แต่ลดเวลาชั่วโมงน้อยลง</t>
  </si>
  <si>
    <t>NULC น่าจะมีส่วนร่วมในการสนับสนุนร่วมกับบัณฑิตวิทยาลัย</t>
  </si>
  <si>
    <t xml:space="preserve">          จากการจัดโครงการส่งเสริมกิจกรรมสโมสรนิสิตบัณฑิตศึกษา มหาวิทยาลัยนเรศวร </t>
  </si>
  <si>
    <t>"กิจกรรมอบรมภาษาอังกฤษสำหรับนิสิตบัณฑิตศึกษา"  ในระหว่างวันที่  11-13 ธันวาคม 2555</t>
  </si>
  <si>
    <t>พบว่า มีผู้เข้าร่วมโครงการจำนวนทั้งสิ้น 103 คน และมีผู้ตอบแบบประเมิน จำนวน 64 คน คิดเป็นร้อยละ 62.14</t>
  </si>
  <si>
    <t>ผู้ตอบแบบประเมินส่วนใหญ่เป็นนิสิตระดับปริญญาโท  ร้อยละ  53.13  นิสิตระดับปริญญาเอก ร้อยละ 46.88</t>
  </si>
  <si>
    <t>ณ ห้อง Main Conference  อาคารสถานบริการเทคโนโลยีสารสนเทศและการสื่อสาร มหาวิทยาลัยนเรศวร</t>
  </si>
  <si>
    <t>รองลงมาได้แก่ คณะมนุษยศาสตร์  ร้อยละ 12.50</t>
  </si>
  <si>
    <t xml:space="preserve">         ในภาพรวมความคิดเห็นของผู้เข้าร่วมกิจกรรมอยู่ในระดับมาก  (ค่าเฉลี่ย = 4.21) โดยจำแนกรายด้านพบว่า</t>
  </si>
  <si>
    <t>และความรู้ ความเข้าใจจากการอบรมในครั้งนี้ นิสิตมีความรู้เกี่ยวกับเรื่องที่อบรม อยู่ในระดับมาก (ค่าเฉลี่ย = 4.48)</t>
  </si>
  <si>
    <r>
      <t>เทคโนโลยีสารสนเทศและการสื่อสาร  มหาวิทยาลัยนเรศวร พบว่า มีผู้เข้าร่วมโครงการจำนวนทั้งสิ้น  103</t>
    </r>
    <r>
      <rPr>
        <sz val="15"/>
        <color indexed="8"/>
        <rFont val="TH SarabunPSK"/>
        <family val="2"/>
      </rPr>
      <t xml:space="preserve"> คน</t>
    </r>
    <r>
      <rPr>
        <sz val="15"/>
        <rFont val="TH SarabunPSK"/>
        <family val="2"/>
      </rPr>
      <t xml:space="preserve"> </t>
    </r>
  </si>
  <si>
    <t xml:space="preserve"> - 3 -</t>
  </si>
  <si>
    <t xml:space="preserve">          ข้อเสนอแนะจากการจัดกิจกรรมในครั้งนี้ คือ 1) ควรจัดกิจกรรมนี้บ่อย ๆ   2) กิจกรรมนี้ควรจัด</t>
  </si>
  <si>
    <t>วันเสาร์-อาทิตย์  3) เป็นกิจกรรมที่ดีมาก  4)  อุปกรณ์  Projector ควรชัดเจน</t>
  </si>
  <si>
    <t>กิจกรรมควรจัดวันเสาร์-อาทิตย์</t>
  </si>
  <si>
    <t>เป็นกิจกรรมที่ดีมาก</t>
  </si>
  <si>
    <t xml:space="preserve">เป็นนิสิตจากคณะวิทยาศาสตร์การแพทย์  คณะศึกษาศาสตร์  และคณะเภสัชศาสตร์ มากที่สุด (ร้อยละ 15.63) </t>
  </si>
  <si>
    <t>นิสิตมีความรู้เกี่ยวกับเรื่องที่อบรม อยู่ในระดับมาก (ค่าเฉลี่ย = 4.48)</t>
  </si>
  <si>
    <t xml:space="preserve">ไวยากรณ์ภาษาอังกฤษ อยู่ในระดับปานกลาง  (ค่าเฉลี่ย = 2.88)    และความรู้ ความเข้าใจจากการอบรมในครั้งนี้ </t>
  </si>
  <si>
    <t>ด้านวิทยากรมีค่าเฉลี่ยสูงที่สุด (ค่าเฉลี่ย = 4.70)  รองลงมา คือ ด้านเจ้าหน้าที่ผู้ให้บริการ (ค่าเฉลี่ย = 4.39)</t>
  </si>
  <si>
    <t xml:space="preserve">         จากการสอบถามความคิดเห็นเกี่ยวกับการจัดกิจกรรมฯ พบว่า ก่อนเข้ารับการอบรมในครั้งนี้นิสิตมีความรู้เกี่ยวกับ</t>
  </si>
  <si>
    <t xml:space="preserve"> - 7 -</t>
  </si>
  <si>
    <t xml:space="preserve">2) คณะศึกษาศาสตร์  ส่วนใหญ่สังกัดสาขาวิชาวิทยาศาสตร์ศึกษา และหลักสูตรและการสอน  ร้อยละ  4.69  </t>
  </si>
  <si>
    <t>3) คณะเภสัชศาสตร์ ส่วนใหญ่สังกัดสาขาวิชาเภสัชวิทยาและวิทยาศาสตร์ชีวโมเลกุล ร้อยละ  7.81  4) คณะมนุษยศาสตร์</t>
  </si>
  <si>
    <t xml:space="preserve">และวิทยาการคอมพิวเตอร์  ร้อยละ  3.13  6) คณะเกษตรศาสตร์ ทรัพยากรธรรมชาติและสิ่งแวดล้อม </t>
  </si>
  <si>
    <t xml:space="preserve">ส่วนใหญ่สังกัดสาขาวิชาวิทยาศาสตร์การเกษตร และวิทยาศาสตร์และเทคโนโลยีการอาหาร ร้อยละ  3.13 </t>
  </si>
  <si>
    <t xml:space="preserve">7)  วิทยาลัยพลังงานทดแทน สาขาวิชาพลังงานทดแทน ร้อยละ  9.38  8) คณะวิศวกรรมศาสตร์ </t>
  </si>
  <si>
    <t xml:space="preserve">สาขาวิชาวิศวกรรมการจัดการ ร้อยละ 7.81  9) คณะสังคมศาสตร์ สาขาวิชาพัฒนาสังคม ร้อยละ 1.56 </t>
  </si>
  <si>
    <t>และคณะสหเวชศาสตร์ สาขาวิชา ชีวเวชศาสตร์   ร้อยละ 1.56</t>
  </si>
  <si>
    <t xml:space="preserve">สังกัดสาขาวิชาคติชนวิทยา ร้อยละ  4.69  5) คณะวิทยาศาสตร์ ส่วนใหญ่สังกัดสาขาวิชาคณิตศาสตร์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</si>
</sst>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22"/>
    </font>
    <font>
      <sz val="8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5"/>
      <color indexed="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2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1" xfId="0" applyFont="1" applyBorder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0" fillId="2" borderId="0" xfId="0" applyNumberFormat="1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12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8" xfId="0" applyBorder="1"/>
    <xf numFmtId="0" fontId="0" fillId="0" borderId="9" xfId="0" applyNumberFormat="1" applyBorder="1"/>
    <xf numFmtId="0" fontId="0" fillId="0" borderId="10" xfId="0" applyBorder="1"/>
    <xf numFmtId="0" fontId="6" fillId="0" borderId="11" xfId="0" applyFont="1" applyBorder="1"/>
    <xf numFmtId="2" fontId="6" fillId="0" borderId="1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0" xfId="0" applyFont="1"/>
    <xf numFmtId="0" fontId="9" fillId="0" borderId="12" xfId="0" applyFont="1" applyFill="1" applyBorder="1" applyAlignment="1">
      <alignment horizontal="center"/>
    </xf>
    <xf numFmtId="0" fontId="9" fillId="0" borderId="13" xfId="0" applyFont="1" applyBorder="1"/>
    <xf numFmtId="0" fontId="10" fillId="0" borderId="14" xfId="0" applyFont="1" applyBorder="1"/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/>
    <xf numFmtId="0" fontId="10" fillId="0" borderId="0" xfId="0" applyFont="1" applyBorder="1"/>
    <xf numFmtId="2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20" xfId="0" applyFont="1" applyBorder="1"/>
    <xf numFmtId="2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0" fillId="0" borderId="20" xfId="0" applyFont="1" applyFill="1" applyBorder="1"/>
    <xf numFmtId="0" fontId="9" fillId="0" borderId="23" xfId="0" applyFont="1" applyBorder="1"/>
    <xf numFmtId="0" fontId="10" fillId="0" borderId="1" xfId="0" applyFont="1" applyBorder="1"/>
    <xf numFmtId="2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2" fontId="10" fillId="0" borderId="18" xfId="0" applyNumberFormat="1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2" fontId="10" fillId="0" borderId="30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1" xfId="0" applyFont="1" applyBorder="1"/>
    <xf numFmtId="0" fontId="9" fillId="0" borderId="23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10" fillId="0" borderId="32" xfId="0" applyFont="1" applyBorder="1"/>
    <xf numFmtId="2" fontId="10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33" xfId="0" applyFont="1" applyBorder="1"/>
    <xf numFmtId="0" fontId="10" fillId="0" borderId="11" xfId="0" applyFont="1" applyBorder="1"/>
    <xf numFmtId="2" fontId="10" fillId="0" borderId="33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0" fontId="9" fillId="0" borderId="16" xfId="0" applyFont="1" applyBorder="1"/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5" xfId="0" applyFont="1" applyBorder="1" applyAlignment="1">
      <alignment horizontal="center"/>
    </xf>
    <xf numFmtId="0" fontId="6" fillId="0" borderId="35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6" xfId="0" applyFont="1" applyBorder="1"/>
    <xf numFmtId="2" fontId="5" fillId="0" borderId="3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6" fillId="0" borderId="11" xfId="0" applyFont="1" applyBorder="1" applyAlignment="1">
      <alignment horizontal="left"/>
    </xf>
    <xf numFmtId="0" fontId="6" fillId="0" borderId="36" xfId="0" applyFont="1" applyFill="1" applyBorder="1"/>
    <xf numFmtId="0" fontId="5" fillId="0" borderId="36" xfId="0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6" xfId="0" applyFont="1" applyBorder="1"/>
    <xf numFmtId="0" fontId="9" fillId="0" borderId="2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7</xdr:row>
          <xdr:rowOff>76200</xdr:rowOff>
        </xdr:from>
        <xdr:to>
          <xdr:col>4</xdr:col>
          <xdr:colOff>228600</xdr:colOff>
          <xdr:row>7</xdr:row>
          <xdr:rowOff>266700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AD" refreshedDate="41281.651224074078" createdVersion="1" refreshedVersion="4" recordCount="65" upgradeOnRefresh="1">
  <cacheSource type="worksheet">
    <worksheetSource ref="A3:F68" sheet="คีย์"/>
  </cacheSource>
  <cacheFields count="5">
    <cacheField name="ลำดับที่" numFmtId="0">
      <sharedItems containsString="0" containsBlank="1" containsNumber="1" containsInteger="1" minValue="1" maxValue="64"/>
    </cacheField>
    <cacheField name="ระดับ" numFmtId="0">
      <sharedItems containsString="0" containsBlank="1" containsNumber="1" containsInteger="1" minValue="1" maxValue="2"/>
    </cacheField>
    <cacheField name="ชั้นปี" numFmtId="0">
      <sharedItems containsString="0" containsBlank="1" containsNumber="1" containsInteger="1" minValue="1" maxValue="4"/>
    </cacheField>
    <cacheField name="คณะ" numFmtId="0">
      <sharedItems containsBlank="1" count="11">
        <m/>
        <s v="วิทยาศาสตร์การแพทย์"/>
        <s v="วิทยาศาสตร์"/>
        <s v="ศึกษาศาสตร์"/>
        <s v="เกษตรศาสตร์"/>
        <s v="มนุษยศาสตร์"/>
        <s v="วิทยาลัยพลังงานทดแทน"/>
        <s v="สังคมศาสตร์"/>
        <s v="วิศวกรรมศาสตร์"/>
        <s v="เภสัชศาสตร์"/>
        <s v="สหเวชศาสตร์"/>
      </sharedItems>
    </cacheField>
    <cacheField name="สาขาวิชา" numFmtId="0">
      <sharedItems containsBlank="1" count="32">
        <m/>
        <s v="จุลชีววิทยา"/>
        <s v="วิทยาศาสตร์ชีวภาพ"/>
        <s v="หลักสูตรและการสอน"/>
        <s v="คติชนวิทยา"/>
        <s v="พลังงานทดแทน"/>
        <s v="ปรด.การศึกษา"/>
        <s v="สรีรวิทยา"/>
        <s v="พัฒนาสังคม"/>
        <s v="วิศวกรรมการจัดการ"/>
        <s v="เทคโนโลยีชีวภาพ"/>
        <s v="เภสัชวิทยาและวิทยาศาสตร์ชีวโมเลกุล"/>
        <s v="วิทยาการคอมพิวเตอร์"/>
        <s v="วิทยาศาสตร์เครื่องสำอาง"/>
        <s v="ชีวเคมี"/>
        <s v="คณิต"/>
        <s v="คณิตศาสตร์"/>
        <s v="เภสัชศาสตร์"/>
        <s v="ภาษาไทย"/>
        <s v="เภสัชวิทยา "/>
        <s v="วิทยาศาสตร์การเกษตร"/>
        <s v="วิทยาศาสตร์ศึกษา"/>
        <s v="ทรัพยากรธรรมชาติและสิ่งแวดล้อม"/>
        <s v="วิทยาศาสตร์และเทคโนโลยีการอาหาร"/>
        <s v="ไทย"/>
        <s v="วิทยาศาตร์และเทคโนโลยีการอาหาร"/>
        <s v="กายวิภาคศาสตร์"/>
        <s v="IT"/>
        <s v="บริหารการศึกษา"/>
        <s v="เภสัชวิทยา"/>
        <s v="ชีวเวชศาสตร์"/>
        <s v="วิทยาศาสตร์การแพทย์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m/>
    <m/>
    <m/>
    <x v="0"/>
    <x v="0"/>
  </r>
  <r>
    <n v="1"/>
    <n v="2"/>
    <n v="2"/>
    <x v="1"/>
    <x v="1"/>
  </r>
  <r>
    <n v="2"/>
    <n v="2"/>
    <n v="2"/>
    <x v="2"/>
    <x v="2"/>
  </r>
  <r>
    <n v="3"/>
    <n v="1"/>
    <n v="1"/>
    <x v="3"/>
    <x v="3"/>
  </r>
  <r>
    <n v="4"/>
    <n v="2"/>
    <n v="2"/>
    <x v="4"/>
    <x v="0"/>
  </r>
  <r>
    <n v="5"/>
    <n v="2"/>
    <n v="2"/>
    <x v="5"/>
    <x v="4"/>
  </r>
  <r>
    <n v="6"/>
    <n v="2"/>
    <n v="1"/>
    <x v="6"/>
    <x v="5"/>
  </r>
  <r>
    <n v="7"/>
    <n v="2"/>
    <n v="1"/>
    <x v="6"/>
    <x v="5"/>
  </r>
  <r>
    <n v="8"/>
    <n v="2"/>
    <n v="2"/>
    <x v="3"/>
    <x v="6"/>
  </r>
  <r>
    <n v="9"/>
    <n v="1"/>
    <n v="1"/>
    <x v="1"/>
    <x v="7"/>
  </r>
  <r>
    <n v="10"/>
    <n v="2"/>
    <n v="4"/>
    <x v="7"/>
    <x v="8"/>
  </r>
  <r>
    <n v="11"/>
    <n v="1"/>
    <n v="1"/>
    <x v="3"/>
    <x v="3"/>
  </r>
  <r>
    <n v="12"/>
    <n v="1"/>
    <n v="1"/>
    <x v="3"/>
    <x v="3"/>
  </r>
  <r>
    <n v="13"/>
    <n v="1"/>
    <n v="1"/>
    <x v="6"/>
    <x v="5"/>
  </r>
  <r>
    <n v="14"/>
    <n v="1"/>
    <n v="1"/>
    <x v="8"/>
    <x v="9"/>
  </r>
  <r>
    <n v="15"/>
    <n v="2"/>
    <n v="2"/>
    <x v="8"/>
    <x v="9"/>
  </r>
  <r>
    <n v="16"/>
    <n v="2"/>
    <n v="1"/>
    <x v="2"/>
    <x v="10"/>
  </r>
  <r>
    <n v="17"/>
    <n v="2"/>
    <n v="2"/>
    <x v="5"/>
    <x v="0"/>
  </r>
  <r>
    <n v="18"/>
    <n v="1"/>
    <n v="2"/>
    <x v="9"/>
    <x v="11"/>
  </r>
  <r>
    <n v="19"/>
    <n v="2"/>
    <n v="2"/>
    <x v="9"/>
    <x v="11"/>
  </r>
  <r>
    <n v="20"/>
    <n v="2"/>
    <n v="1"/>
    <x v="2"/>
    <x v="12"/>
  </r>
  <r>
    <n v="21"/>
    <n v="2"/>
    <n v="1"/>
    <x v="2"/>
    <x v="12"/>
  </r>
  <r>
    <n v="22"/>
    <n v="1"/>
    <n v="3"/>
    <x v="9"/>
    <x v="13"/>
  </r>
  <r>
    <n v="23"/>
    <n v="1"/>
    <n v="3"/>
    <x v="1"/>
    <x v="14"/>
  </r>
  <r>
    <n v="24"/>
    <n v="1"/>
    <n v="1"/>
    <x v="3"/>
    <x v="15"/>
  </r>
  <r>
    <n v="25"/>
    <n v="1"/>
    <n v="1"/>
    <x v="3"/>
    <x v="15"/>
  </r>
  <r>
    <n v="26"/>
    <n v="2"/>
    <n v="2"/>
    <x v="2"/>
    <x v="16"/>
  </r>
  <r>
    <n v="27"/>
    <n v="1"/>
    <n v="1"/>
    <x v="1"/>
    <x v="1"/>
  </r>
  <r>
    <n v="28"/>
    <n v="1"/>
    <n v="1"/>
    <x v="1"/>
    <x v="1"/>
  </r>
  <r>
    <n v="29"/>
    <n v="2"/>
    <n v="2"/>
    <x v="5"/>
    <x v="0"/>
  </r>
  <r>
    <n v="30"/>
    <n v="2"/>
    <n v="2"/>
    <x v="9"/>
    <x v="17"/>
  </r>
  <r>
    <n v="31"/>
    <n v="2"/>
    <n v="2"/>
    <x v="5"/>
    <x v="18"/>
  </r>
  <r>
    <n v="32"/>
    <n v="1"/>
    <n v="1"/>
    <x v="1"/>
    <x v="1"/>
  </r>
  <r>
    <n v="33"/>
    <n v="1"/>
    <n v="1"/>
    <x v="1"/>
    <x v="1"/>
  </r>
  <r>
    <n v="34"/>
    <n v="1"/>
    <n v="2"/>
    <x v="9"/>
    <x v="19"/>
  </r>
  <r>
    <n v="35"/>
    <n v="1"/>
    <n v="3"/>
    <x v="9"/>
    <x v="11"/>
  </r>
  <r>
    <n v="36"/>
    <n v="1"/>
    <n v="3"/>
    <x v="9"/>
    <x v="13"/>
  </r>
  <r>
    <n v="37"/>
    <n v="1"/>
    <n v="2"/>
    <x v="8"/>
    <x v="9"/>
  </r>
  <r>
    <n v="38"/>
    <n v="1"/>
    <m/>
    <x v="4"/>
    <x v="20"/>
  </r>
  <r>
    <n v="39"/>
    <n v="1"/>
    <n v="1"/>
    <x v="4"/>
    <x v="20"/>
  </r>
  <r>
    <n v="40"/>
    <n v="1"/>
    <n v="1"/>
    <x v="6"/>
    <x v="5"/>
  </r>
  <r>
    <n v="41"/>
    <n v="1"/>
    <n v="1"/>
    <x v="3"/>
    <x v="21"/>
  </r>
  <r>
    <n v="42"/>
    <n v="1"/>
    <n v="1"/>
    <x v="3"/>
    <x v="21"/>
  </r>
  <r>
    <n v="43"/>
    <n v="1"/>
    <n v="1"/>
    <x v="3"/>
    <x v="21"/>
  </r>
  <r>
    <n v="44"/>
    <n v="1"/>
    <n v="1"/>
    <x v="1"/>
    <x v="7"/>
  </r>
  <r>
    <n v="45"/>
    <n v="2"/>
    <n v="2"/>
    <x v="6"/>
    <x v="5"/>
  </r>
  <r>
    <n v="46"/>
    <n v="2"/>
    <n v="2"/>
    <x v="4"/>
    <x v="22"/>
  </r>
  <r>
    <n v="47"/>
    <n v="1"/>
    <n v="2"/>
    <x v="8"/>
    <x v="9"/>
  </r>
  <r>
    <n v="48"/>
    <n v="2"/>
    <n v="2"/>
    <x v="4"/>
    <x v="23"/>
  </r>
  <r>
    <n v="49"/>
    <n v="1"/>
    <n v="1"/>
    <x v="6"/>
    <x v="5"/>
  </r>
  <r>
    <n v="50"/>
    <n v="2"/>
    <n v="2"/>
    <x v="5"/>
    <x v="24"/>
  </r>
  <r>
    <n v="51"/>
    <n v="2"/>
    <n v="2"/>
    <x v="5"/>
    <x v="4"/>
  </r>
  <r>
    <n v="52"/>
    <n v="2"/>
    <n v="3"/>
    <x v="5"/>
    <x v="4"/>
  </r>
  <r>
    <n v="53"/>
    <n v="2"/>
    <n v="2"/>
    <x v="5"/>
    <x v="18"/>
  </r>
  <r>
    <n v="54"/>
    <n v="2"/>
    <n v="2"/>
    <x v="4"/>
    <x v="25"/>
  </r>
  <r>
    <n v="55"/>
    <n v="2"/>
    <n v="2"/>
    <x v="9"/>
    <x v="17"/>
  </r>
  <r>
    <n v="56"/>
    <n v="1"/>
    <n v="3"/>
    <x v="9"/>
    <x v="13"/>
  </r>
  <r>
    <n v="57"/>
    <n v="2"/>
    <n v="2"/>
    <x v="2"/>
    <x v="16"/>
  </r>
  <r>
    <n v="58"/>
    <n v="2"/>
    <m/>
    <x v="1"/>
    <x v="26"/>
  </r>
  <r>
    <n v="59"/>
    <n v="1"/>
    <n v="3"/>
    <x v="2"/>
    <x v="27"/>
  </r>
  <r>
    <n v="60"/>
    <n v="1"/>
    <n v="1"/>
    <x v="3"/>
    <x v="28"/>
  </r>
  <r>
    <n v="61"/>
    <n v="2"/>
    <n v="2"/>
    <x v="8"/>
    <x v="9"/>
  </r>
  <r>
    <n v="62"/>
    <n v="1"/>
    <n v="2"/>
    <x v="9"/>
    <x v="29"/>
  </r>
  <r>
    <n v="63"/>
    <n v="1"/>
    <m/>
    <x v="10"/>
    <x v="30"/>
  </r>
  <r>
    <n v="64"/>
    <n v="1"/>
    <n v="3"/>
    <x v="1"/>
    <x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C50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2">
        <item x="4"/>
        <item x="9"/>
        <item x="5"/>
        <item x="6"/>
        <item x="2"/>
        <item x="1"/>
        <item x="8"/>
        <item x="3"/>
        <item x="10"/>
        <item x="7"/>
        <item x="0"/>
        <item t="default"/>
      </items>
    </pivotField>
    <pivotField axis="axisRow" dataField="1" compact="0" outline="0" subtotalTop="0" showAll="0" includeNewItemsInFilter="1">
      <items count="33">
        <item x="27"/>
        <item x="26"/>
        <item x="15"/>
        <item x="16"/>
        <item x="4"/>
        <item x="1"/>
        <item x="14"/>
        <item x="30"/>
        <item x="22"/>
        <item x="10"/>
        <item x="24"/>
        <item x="28"/>
        <item x="6"/>
        <item x="5"/>
        <item x="8"/>
        <item x="18"/>
        <item x="29"/>
        <item x="19"/>
        <item x="11"/>
        <item x="17"/>
        <item x="12"/>
        <item x="25"/>
        <item x="20"/>
        <item x="31"/>
        <item x="13"/>
        <item x="2"/>
        <item x="23"/>
        <item x="21"/>
        <item x="9"/>
        <item x="7"/>
        <item x="3"/>
        <item x="0"/>
        <item t="default"/>
      </items>
    </pivotField>
  </pivotFields>
  <rowFields count="2">
    <field x="3"/>
    <field x="4"/>
  </rowFields>
  <rowItems count="46">
    <i>
      <x/>
      <x v="8"/>
    </i>
    <i r="1">
      <x v="21"/>
    </i>
    <i r="1">
      <x v="22"/>
    </i>
    <i r="1">
      <x v="26"/>
    </i>
    <i r="1">
      <x v="31"/>
    </i>
    <i t="default">
      <x/>
    </i>
    <i>
      <x v="1"/>
      <x v="16"/>
    </i>
    <i r="1">
      <x v="17"/>
    </i>
    <i r="1">
      <x v="18"/>
    </i>
    <i r="1">
      <x v="19"/>
    </i>
    <i r="1">
      <x v="24"/>
    </i>
    <i t="default">
      <x v="1"/>
    </i>
    <i>
      <x v="2"/>
      <x v="4"/>
    </i>
    <i r="1">
      <x v="10"/>
    </i>
    <i r="1">
      <x v="15"/>
    </i>
    <i r="1">
      <x v="31"/>
    </i>
    <i t="default">
      <x v="2"/>
    </i>
    <i>
      <x v="3"/>
      <x v="13"/>
    </i>
    <i t="default">
      <x v="3"/>
    </i>
    <i>
      <x v="4"/>
      <x/>
    </i>
    <i r="1">
      <x v="3"/>
    </i>
    <i r="1">
      <x v="9"/>
    </i>
    <i r="1">
      <x v="20"/>
    </i>
    <i r="1">
      <x v="25"/>
    </i>
    <i t="default">
      <x v="4"/>
    </i>
    <i>
      <x v="5"/>
      <x v="1"/>
    </i>
    <i r="1">
      <x v="5"/>
    </i>
    <i r="1">
      <x v="6"/>
    </i>
    <i r="1">
      <x v="23"/>
    </i>
    <i r="1">
      <x v="29"/>
    </i>
    <i t="default">
      <x v="5"/>
    </i>
    <i>
      <x v="6"/>
      <x v="28"/>
    </i>
    <i t="default">
      <x v="6"/>
    </i>
    <i>
      <x v="7"/>
      <x v="2"/>
    </i>
    <i r="1">
      <x v="11"/>
    </i>
    <i r="1">
      <x v="12"/>
    </i>
    <i r="1">
      <x v="27"/>
    </i>
    <i r="1">
      <x v="30"/>
    </i>
    <i t="default">
      <x v="7"/>
    </i>
    <i>
      <x v="8"/>
      <x v="7"/>
    </i>
    <i t="default">
      <x v="8"/>
    </i>
    <i>
      <x v="9"/>
      <x v="14"/>
    </i>
    <i t="default">
      <x v="9"/>
    </i>
    <i>
      <x v="10"/>
      <x v="31"/>
    </i>
    <i t="default">
      <x v="10"/>
    </i>
    <i t="grand">
      <x/>
    </i>
  </rowItems>
  <colItems count="1">
    <i/>
  </colItems>
  <dataFields count="1">
    <dataField name="Count of สาขาวิชา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0"/>
  <sheetViews>
    <sheetView workbookViewId="0">
      <selection activeCell="H23" sqref="H23"/>
    </sheetView>
  </sheetViews>
  <sheetFormatPr defaultRowHeight="12.75" x14ac:dyDescent="0.2"/>
  <cols>
    <col min="1" max="2" width="30.28515625" bestFit="1" customWidth="1"/>
    <col min="3" max="3" width="5" bestFit="1" customWidth="1"/>
  </cols>
  <sheetData>
    <row r="3" spans="1:3" x14ac:dyDescent="0.2">
      <c r="A3" s="33" t="s">
        <v>104</v>
      </c>
      <c r="B3" s="31"/>
      <c r="C3" s="34"/>
    </row>
    <row r="4" spans="1:3" x14ac:dyDescent="0.2">
      <c r="A4" s="33" t="s">
        <v>3</v>
      </c>
      <c r="B4" s="33" t="s">
        <v>55</v>
      </c>
      <c r="C4" s="34" t="s">
        <v>101</v>
      </c>
    </row>
    <row r="5" spans="1:3" x14ac:dyDescent="0.2">
      <c r="A5" s="30" t="s">
        <v>59</v>
      </c>
      <c r="B5" s="30" t="s">
        <v>80</v>
      </c>
      <c r="C5" s="37">
        <v>1</v>
      </c>
    </row>
    <row r="6" spans="1:3" x14ac:dyDescent="0.2">
      <c r="A6" s="32"/>
      <c r="B6" s="38" t="s">
        <v>83</v>
      </c>
      <c r="C6" s="39">
        <v>1</v>
      </c>
    </row>
    <row r="7" spans="1:3" x14ac:dyDescent="0.2">
      <c r="A7" s="32"/>
      <c r="B7" s="38" t="s">
        <v>78</v>
      </c>
      <c r="C7" s="39">
        <v>2</v>
      </c>
    </row>
    <row r="8" spans="1:3" x14ac:dyDescent="0.2">
      <c r="A8" s="32"/>
      <c r="B8" s="38" t="s">
        <v>81</v>
      </c>
      <c r="C8" s="39">
        <v>1</v>
      </c>
    </row>
    <row r="9" spans="1:3" x14ac:dyDescent="0.2">
      <c r="A9" s="32"/>
      <c r="B9" s="38" t="s">
        <v>102</v>
      </c>
      <c r="C9" s="39"/>
    </row>
    <row r="10" spans="1:3" x14ac:dyDescent="0.2">
      <c r="A10" s="30" t="s">
        <v>105</v>
      </c>
      <c r="B10" s="31"/>
      <c r="C10" s="37">
        <v>5</v>
      </c>
    </row>
    <row r="11" spans="1:3" x14ac:dyDescent="0.2">
      <c r="A11" s="30" t="s">
        <v>31</v>
      </c>
      <c r="B11" s="30" t="s">
        <v>68</v>
      </c>
      <c r="C11" s="37">
        <v>1</v>
      </c>
    </row>
    <row r="12" spans="1:3" x14ac:dyDescent="0.2">
      <c r="A12" s="32"/>
      <c r="B12" s="38" t="s">
        <v>87</v>
      </c>
      <c r="C12" s="39">
        <v>1</v>
      </c>
    </row>
    <row r="13" spans="1:3" x14ac:dyDescent="0.2">
      <c r="A13" s="32"/>
      <c r="B13" s="38" t="s">
        <v>69</v>
      </c>
      <c r="C13" s="39">
        <v>3</v>
      </c>
    </row>
    <row r="14" spans="1:3" x14ac:dyDescent="0.2">
      <c r="A14" s="32"/>
      <c r="B14" s="38" t="s">
        <v>31</v>
      </c>
      <c r="C14" s="39">
        <v>2</v>
      </c>
    </row>
    <row r="15" spans="1:3" x14ac:dyDescent="0.2">
      <c r="A15" s="32"/>
      <c r="B15" s="38" t="s">
        <v>71</v>
      </c>
      <c r="C15" s="39">
        <v>3</v>
      </c>
    </row>
    <row r="16" spans="1:3" x14ac:dyDescent="0.2">
      <c r="A16" s="30" t="s">
        <v>106</v>
      </c>
      <c r="B16" s="31"/>
      <c r="C16" s="37">
        <v>10</v>
      </c>
    </row>
    <row r="17" spans="1:3" x14ac:dyDescent="0.2">
      <c r="A17" s="30" t="s">
        <v>39</v>
      </c>
      <c r="B17" s="30" t="s">
        <v>60</v>
      </c>
      <c r="C17" s="37">
        <v>3</v>
      </c>
    </row>
    <row r="18" spans="1:3" x14ac:dyDescent="0.2">
      <c r="A18" s="32"/>
      <c r="B18" s="38" t="s">
        <v>82</v>
      </c>
      <c r="C18" s="39">
        <v>1</v>
      </c>
    </row>
    <row r="19" spans="1:3" x14ac:dyDescent="0.2">
      <c r="A19" s="32"/>
      <c r="B19" s="38" t="s">
        <v>75</v>
      </c>
      <c r="C19" s="39">
        <v>2</v>
      </c>
    </row>
    <row r="20" spans="1:3" x14ac:dyDescent="0.2">
      <c r="A20" s="32"/>
      <c r="B20" s="38" t="s">
        <v>102</v>
      </c>
      <c r="C20" s="39"/>
    </row>
    <row r="21" spans="1:3" x14ac:dyDescent="0.2">
      <c r="A21" s="30" t="s">
        <v>107</v>
      </c>
      <c r="B21" s="31"/>
      <c r="C21" s="37">
        <v>6</v>
      </c>
    </row>
    <row r="22" spans="1:3" x14ac:dyDescent="0.2">
      <c r="A22" s="30" t="s">
        <v>43</v>
      </c>
      <c r="B22" s="30" t="s">
        <v>61</v>
      </c>
      <c r="C22" s="37">
        <v>6</v>
      </c>
    </row>
    <row r="23" spans="1:3" x14ac:dyDescent="0.2">
      <c r="A23" s="30" t="s">
        <v>108</v>
      </c>
      <c r="B23" s="31"/>
      <c r="C23" s="37">
        <v>6</v>
      </c>
    </row>
    <row r="24" spans="1:3" x14ac:dyDescent="0.2">
      <c r="A24" s="30" t="s">
        <v>21</v>
      </c>
      <c r="B24" s="30" t="s">
        <v>85</v>
      </c>
      <c r="C24" s="37">
        <v>1</v>
      </c>
    </row>
    <row r="25" spans="1:3" x14ac:dyDescent="0.2">
      <c r="A25" s="32"/>
      <c r="B25" s="38" t="s">
        <v>74</v>
      </c>
      <c r="C25" s="39">
        <v>2</v>
      </c>
    </row>
    <row r="26" spans="1:3" x14ac:dyDescent="0.2">
      <c r="A26" s="32"/>
      <c r="B26" s="38" t="s">
        <v>67</v>
      </c>
      <c r="C26" s="39">
        <v>1</v>
      </c>
    </row>
    <row r="27" spans="1:3" x14ac:dyDescent="0.2">
      <c r="A27" s="32"/>
      <c r="B27" s="38" t="s">
        <v>70</v>
      </c>
      <c r="C27" s="39">
        <v>2</v>
      </c>
    </row>
    <row r="28" spans="1:3" x14ac:dyDescent="0.2">
      <c r="A28" s="32"/>
      <c r="B28" s="38" t="s">
        <v>57</v>
      </c>
      <c r="C28" s="39">
        <v>1</v>
      </c>
    </row>
    <row r="29" spans="1:3" x14ac:dyDescent="0.2">
      <c r="A29" s="30" t="s">
        <v>109</v>
      </c>
      <c r="B29" s="31"/>
      <c r="C29" s="37">
        <v>7</v>
      </c>
    </row>
    <row r="30" spans="1:3" x14ac:dyDescent="0.2">
      <c r="A30" s="30" t="s">
        <v>37</v>
      </c>
      <c r="B30" s="30" t="s">
        <v>84</v>
      </c>
      <c r="C30" s="37">
        <v>1</v>
      </c>
    </row>
    <row r="31" spans="1:3" x14ac:dyDescent="0.2">
      <c r="A31" s="32"/>
      <c r="B31" s="38" t="s">
        <v>56</v>
      </c>
      <c r="C31" s="39">
        <v>5</v>
      </c>
    </row>
    <row r="32" spans="1:3" x14ac:dyDescent="0.2">
      <c r="A32" s="32"/>
      <c r="B32" s="38" t="s">
        <v>72</v>
      </c>
      <c r="C32" s="39">
        <v>1</v>
      </c>
    </row>
    <row r="33" spans="1:3" x14ac:dyDescent="0.2">
      <c r="A33" s="32"/>
      <c r="B33" s="38" t="s">
        <v>37</v>
      </c>
      <c r="C33" s="39">
        <v>1</v>
      </c>
    </row>
    <row r="34" spans="1:3" x14ac:dyDescent="0.2">
      <c r="A34" s="32"/>
      <c r="B34" s="38" t="s">
        <v>63</v>
      </c>
      <c r="C34" s="39">
        <v>2</v>
      </c>
    </row>
    <row r="35" spans="1:3" x14ac:dyDescent="0.2">
      <c r="A35" s="30" t="s">
        <v>110</v>
      </c>
      <c r="B35" s="31"/>
      <c r="C35" s="37">
        <v>10</v>
      </c>
    </row>
    <row r="36" spans="1:3" x14ac:dyDescent="0.2">
      <c r="A36" s="30" t="s">
        <v>19</v>
      </c>
      <c r="B36" s="30" t="s">
        <v>66</v>
      </c>
      <c r="C36" s="37">
        <v>5</v>
      </c>
    </row>
    <row r="37" spans="1:3" x14ac:dyDescent="0.2">
      <c r="A37" s="30" t="s">
        <v>111</v>
      </c>
      <c r="B37" s="31"/>
      <c r="C37" s="37">
        <v>5</v>
      </c>
    </row>
    <row r="38" spans="1:3" x14ac:dyDescent="0.2">
      <c r="A38" s="30" t="s">
        <v>13</v>
      </c>
      <c r="B38" s="30" t="s">
        <v>73</v>
      </c>
      <c r="C38" s="37">
        <v>2</v>
      </c>
    </row>
    <row r="39" spans="1:3" x14ac:dyDescent="0.2">
      <c r="A39" s="32"/>
      <c r="B39" s="38" t="s">
        <v>86</v>
      </c>
      <c r="C39" s="39">
        <v>1</v>
      </c>
    </row>
    <row r="40" spans="1:3" x14ac:dyDescent="0.2">
      <c r="A40" s="32"/>
      <c r="B40" s="38" t="s">
        <v>62</v>
      </c>
      <c r="C40" s="39">
        <v>1</v>
      </c>
    </row>
    <row r="41" spans="1:3" x14ac:dyDescent="0.2">
      <c r="A41" s="32"/>
      <c r="B41" s="38" t="s">
        <v>79</v>
      </c>
      <c r="C41" s="39">
        <v>3</v>
      </c>
    </row>
    <row r="42" spans="1:3" x14ac:dyDescent="0.2">
      <c r="A42" s="32"/>
      <c r="B42" s="38" t="s">
        <v>58</v>
      </c>
      <c r="C42" s="39">
        <v>3</v>
      </c>
    </row>
    <row r="43" spans="1:3" x14ac:dyDescent="0.2">
      <c r="A43" s="30" t="s">
        <v>112</v>
      </c>
      <c r="B43" s="31"/>
      <c r="C43" s="37">
        <v>10</v>
      </c>
    </row>
    <row r="44" spans="1:3" x14ac:dyDescent="0.2">
      <c r="A44" s="30" t="s">
        <v>23</v>
      </c>
      <c r="B44" s="30" t="s">
        <v>88</v>
      </c>
      <c r="C44" s="37">
        <v>1</v>
      </c>
    </row>
    <row r="45" spans="1:3" x14ac:dyDescent="0.2">
      <c r="A45" s="30" t="s">
        <v>113</v>
      </c>
      <c r="B45" s="31"/>
      <c r="C45" s="37">
        <v>1</v>
      </c>
    </row>
    <row r="46" spans="1:3" x14ac:dyDescent="0.2">
      <c r="A46" s="30" t="s">
        <v>22</v>
      </c>
      <c r="B46" s="30" t="s">
        <v>64</v>
      </c>
      <c r="C46" s="37">
        <v>1</v>
      </c>
    </row>
    <row r="47" spans="1:3" x14ac:dyDescent="0.2">
      <c r="A47" s="30" t="s">
        <v>114</v>
      </c>
      <c r="B47" s="31"/>
      <c r="C47" s="37">
        <v>1</v>
      </c>
    </row>
    <row r="48" spans="1:3" x14ac:dyDescent="0.2">
      <c r="A48" s="30" t="s">
        <v>102</v>
      </c>
      <c r="B48" s="30" t="s">
        <v>102</v>
      </c>
      <c r="C48" s="37"/>
    </row>
    <row r="49" spans="1:3" x14ac:dyDescent="0.2">
      <c r="A49" s="30" t="s">
        <v>115</v>
      </c>
      <c r="B49" s="31"/>
      <c r="C49" s="37"/>
    </row>
    <row r="50" spans="1:3" x14ac:dyDescent="0.2">
      <c r="A50" s="35" t="s">
        <v>103</v>
      </c>
      <c r="B50" s="40"/>
      <c r="C50" s="36">
        <v>61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03"/>
  <sheetViews>
    <sheetView topLeftCell="G1" zoomScale="130" zoomScaleNormal="130" workbookViewId="0">
      <pane ySplit="4" topLeftCell="A26" activePane="bottomLeft" state="frozen"/>
      <selection pane="bottomLeft" activeCell="AA70" sqref="AA70"/>
    </sheetView>
  </sheetViews>
  <sheetFormatPr defaultColWidth="8.7109375" defaultRowHeight="24" x14ac:dyDescent="0.55000000000000004"/>
  <cols>
    <col min="1" max="1" width="7" style="2" customWidth="1"/>
    <col min="2" max="3" width="10.140625" style="2" customWidth="1"/>
    <col min="4" max="4" width="31.7109375" style="2" bestFit="1" customWidth="1"/>
    <col min="5" max="5" width="5" style="2" bestFit="1" customWidth="1"/>
    <col min="6" max="6" width="31.7109375" style="2" customWidth="1"/>
    <col min="7" max="7" width="6" style="2" customWidth="1"/>
    <col min="8" max="14" width="5" style="2" customWidth="1"/>
    <col min="15" max="15" width="4.85546875" style="2" customWidth="1"/>
    <col min="16" max="16" width="4.85546875" style="2" bestFit="1" customWidth="1"/>
    <col min="17" max="17" width="4.85546875" style="2" customWidth="1"/>
    <col min="18" max="19" width="4.85546875" style="2" bestFit="1" customWidth="1"/>
    <col min="20" max="22" width="4.85546875" style="2" customWidth="1"/>
    <col min="23" max="23" width="4.7109375" style="2" customWidth="1"/>
    <col min="24" max="24" width="6.5703125" style="1" customWidth="1"/>
    <col min="25" max="26" width="8.7109375" style="1"/>
    <col min="27" max="27" width="4.85546875" style="2" bestFit="1" customWidth="1"/>
    <col min="28" max="16384" width="8.7109375" style="1"/>
  </cols>
  <sheetData>
    <row r="3" spans="1:27" x14ac:dyDescent="0.55000000000000004">
      <c r="A3" s="9" t="s">
        <v>0</v>
      </c>
      <c r="B3" s="11" t="s">
        <v>53</v>
      </c>
      <c r="C3" s="11" t="s">
        <v>54</v>
      </c>
      <c r="D3" s="11"/>
      <c r="E3" s="21" t="s">
        <v>3</v>
      </c>
      <c r="F3" s="21" t="s">
        <v>55</v>
      </c>
      <c r="G3" s="17"/>
      <c r="H3" s="17"/>
      <c r="I3" s="18"/>
      <c r="J3" s="18"/>
      <c r="K3" s="18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AA3" s="18"/>
    </row>
    <row r="4" spans="1:27" x14ac:dyDescent="0.55000000000000004">
      <c r="A4" s="9"/>
      <c r="B4" s="11"/>
      <c r="C4" s="11"/>
      <c r="D4" s="11"/>
      <c r="E4" s="21"/>
      <c r="F4" s="21"/>
      <c r="G4" s="9">
        <v>1.1000000000000001</v>
      </c>
      <c r="H4" s="9">
        <v>1.2</v>
      </c>
      <c r="I4" s="9">
        <v>1.3</v>
      </c>
      <c r="J4" s="9">
        <v>1.4</v>
      </c>
      <c r="K4" s="23">
        <v>2.1</v>
      </c>
      <c r="L4" s="23">
        <v>2.2000000000000002</v>
      </c>
      <c r="M4" s="25">
        <v>3.1</v>
      </c>
      <c r="N4" s="25">
        <v>3.2</v>
      </c>
      <c r="O4" s="25">
        <v>3.3</v>
      </c>
      <c r="P4" s="26">
        <v>4.2</v>
      </c>
      <c r="Q4" s="26">
        <v>4.3</v>
      </c>
      <c r="R4" s="26">
        <v>4.4000000000000004</v>
      </c>
      <c r="S4" s="29">
        <v>5.0999999999999996</v>
      </c>
      <c r="T4" s="12">
        <v>6.1</v>
      </c>
      <c r="U4" s="12">
        <v>6.2</v>
      </c>
      <c r="V4" s="12">
        <v>6.3</v>
      </c>
      <c r="W4" s="12">
        <v>6.4</v>
      </c>
      <c r="AA4" s="26">
        <v>4.0999999999999996</v>
      </c>
    </row>
    <row r="5" spans="1:27" x14ac:dyDescent="0.55000000000000004">
      <c r="A5" s="22">
        <v>1</v>
      </c>
      <c r="B5" s="2">
        <v>2</v>
      </c>
      <c r="C5" s="2">
        <v>2</v>
      </c>
      <c r="D5" s="2" t="s">
        <v>37</v>
      </c>
      <c r="E5" s="2">
        <v>3</v>
      </c>
      <c r="F5" s="2" t="s">
        <v>56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4</v>
      </c>
      <c r="M5" s="2">
        <v>4</v>
      </c>
      <c r="N5" s="2">
        <v>4</v>
      </c>
      <c r="O5" s="2">
        <v>4</v>
      </c>
      <c r="P5" s="2">
        <v>5</v>
      </c>
      <c r="Q5" s="2">
        <v>5</v>
      </c>
      <c r="R5" s="2">
        <v>4</v>
      </c>
      <c r="S5" s="2">
        <v>4</v>
      </c>
      <c r="T5" s="2">
        <v>4</v>
      </c>
      <c r="U5" s="2">
        <v>4</v>
      </c>
      <c r="V5" s="2">
        <v>4</v>
      </c>
      <c r="W5" s="2">
        <v>4</v>
      </c>
      <c r="Y5" s="15">
        <f>AVERAGE(G5:W5)</f>
        <v>4.117647058823529</v>
      </c>
      <c r="AA5" s="2">
        <v>3</v>
      </c>
    </row>
    <row r="6" spans="1:27" x14ac:dyDescent="0.55000000000000004">
      <c r="A6" s="22">
        <v>2</v>
      </c>
      <c r="B6" s="2">
        <v>2</v>
      </c>
      <c r="C6" s="2">
        <v>2</v>
      </c>
      <c r="D6" s="2" t="s">
        <v>21</v>
      </c>
      <c r="E6" s="2">
        <v>1</v>
      </c>
      <c r="F6" s="2" t="s">
        <v>57</v>
      </c>
      <c r="G6" s="2">
        <v>4</v>
      </c>
      <c r="H6" s="2">
        <v>4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  <c r="P6" s="2">
        <v>4</v>
      </c>
      <c r="Q6" s="2">
        <v>4</v>
      </c>
      <c r="R6" s="2">
        <v>4</v>
      </c>
      <c r="S6" s="2">
        <v>4</v>
      </c>
      <c r="T6" s="2">
        <v>4</v>
      </c>
      <c r="U6" s="2">
        <v>4</v>
      </c>
      <c r="V6" s="2">
        <v>4</v>
      </c>
      <c r="W6" s="2">
        <v>4</v>
      </c>
      <c r="Y6" s="15">
        <f t="shared" ref="Y6:Y68" si="0">AVERAGE(G6:W6)</f>
        <v>4</v>
      </c>
      <c r="AA6" s="2">
        <v>2</v>
      </c>
    </row>
    <row r="7" spans="1:27" x14ac:dyDescent="0.55000000000000004">
      <c r="A7" s="22">
        <v>3</v>
      </c>
      <c r="B7" s="2">
        <v>1</v>
      </c>
      <c r="C7" s="2">
        <v>1</v>
      </c>
      <c r="D7" s="2" t="s">
        <v>13</v>
      </c>
      <c r="E7" s="2">
        <v>6</v>
      </c>
      <c r="F7" s="2" t="s">
        <v>58</v>
      </c>
      <c r="G7" s="2">
        <v>3</v>
      </c>
      <c r="H7" s="2">
        <v>4</v>
      </c>
      <c r="I7" s="2">
        <v>4</v>
      </c>
      <c r="J7" s="2">
        <v>5</v>
      </c>
      <c r="K7" s="2">
        <v>4</v>
      </c>
      <c r="L7" s="2">
        <v>4</v>
      </c>
      <c r="M7" s="2">
        <v>4</v>
      </c>
      <c r="N7" s="2">
        <v>4</v>
      </c>
      <c r="O7" s="2">
        <v>4</v>
      </c>
      <c r="P7" s="2">
        <v>5</v>
      </c>
      <c r="Q7" s="2">
        <v>5</v>
      </c>
      <c r="R7" s="2">
        <v>5</v>
      </c>
      <c r="S7" s="2">
        <v>5</v>
      </c>
      <c r="T7" s="2">
        <v>4</v>
      </c>
      <c r="U7" s="2">
        <v>4</v>
      </c>
      <c r="V7" s="2">
        <v>4</v>
      </c>
      <c r="W7" s="2">
        <v>4</v>
      </c>
      <c r="Y7" s="15">
        <f t="shared" si="0"/>
        <v>4.2352941176470589</v>
      </c>
      <c r="AA7" s="2">
        <v>3</v>
      </c>
    </row>
    <row r="8" spans="1:27" x14ac:dyDescent="0.55000000000000004">
      <c r="A8" s="22">
        <v>4</v>
      </c>
      <c r="B8" s="2">
        <v>2</v>
      </c>
      <c r="C8" s="2">
        <v>2</v>
      </c>
      <c r="D8" s="2" t="s">
        <v>59</v>
      </c>
      <c r="E8" s="2">
        <v>4</v>
      </c>
      <c r="G8" s="2">
        <v>4</v>
      </c>
      <c r="H8" s="2">
        <v>3</v>
      </c>
      <c r="I8" s="2">
        <v>3</v>
      </c>
      <c r="J8" s="2">
        <v>4</v>
      </c>
      <c r="K8" s="2">
        <v>5</v>
      </c>
      <c r="L8" s="2">
        <v>4</v>
      </c>
      <c r="M8" s="2">
        <v>4</v>
      </c>
      <c r="N8" s="2">
        <v>2</v>
      </c>
      <c r="O8" s="2">
        <v>4</v>
      </c>
      <c r="P8" s="2">
        <v>4</v>
      </c>
      <c r="Q8" s="2">
        <v>4</v>
      </c>
      <c r="R8" s="2">
        <v>4</v>
      </c>
      <c r="S8" s="2">
        <v>4</v>
      </c>
      <c r="T8" s="2">
        <v>4</v>
      </c>
      <c r="U8" s="2">
        <v>4</v>
      </c>
      <c r="V8" s="2">
        <v>4</v>
      </c>
      <c r="W8" s="2">
        <v>4</v>
      </c>
      <c r="Y8" s="15">
        <f t="shared" si="0"/>
        <v>3.8235294117647061</v>
      </c>
      <c r="AA8" s="2">
        <v>3</v>
      </c>
    </row>
    <row r="9" spans="1:27" x14ac:dyDescent="0.55000000000000004">
      <c r="A9" s="22">
        <v>5</v>
      </c>
      <c r="B9" s="2">
        <v>2</v>
      </c>
      <c r="C9" s="2">
        <v>2</v>
      </c>
      <c r="D9" s="2" t="s">
        <v>39</v>
      </c>
      <c r="E9" s="2">
        <v>8</v>
      </c>
      <c r="F9" s="2" t="s">
        <v>60</v>
      </c>
      <c r="G9" s="2">
        <v>4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4</v>
      </c>
      <c r="O9" s="2">
        <v>4</v>
      </c>
      <c r="P9" s="2">
        <v>5</v>
      </c>
      <c r="Q9" s="2">
        <v>5</v>
      </c>
      <c r="R9" s="2">
        <v>4</v>
      </c>
      <c r="S9" s="2">
        <v>5</v>
      </c>
      <c r="T9" s="2">
        <v>5</v>
      </c>
      <c r="U9" s="2">
        <v>5</v>
      </c>
      <c r="V9" s="2">
        <v>5</v>
      </c>
      <c r="W9" s="2">
        <v>5</v>
      </c>
      <c r="Y9" s="15">
        <f t="shared" si="0"/>
        <v>4.7647058823529411</v>
      </c>
      <c r="AA9" s="2">
        <v>2</v>
      </c>
    </row>
    <row r="10" spans="1:27" x14ac:dyDescent="0.55000000000000004">
      <c r="A10" s="22">
        <v>6</v>
      </c>
      <c r="B10" s="2">
        <v>2</v>
      </c>
      <c r="C10" s="2">
        <v>1</v>
      </c>
      <c r="D10" s="2" t="s">
        <v>43</v>
      </c>
      <c r="E10" s="2">
        <v>16</v>
      </c>
      <c r="F10" s="2" t="s">
        <v>61</v>
      </c>
      <c r="G10" s="2">
        <v>4</v>
      </c>
      <c r="H10" s="2">
        <v>2</v>
      </c>
      <c r="I10" s="2">
        <v>4</v>
      </c>
      <c r="J10" s="2">
        <v>4</v>
      </c>
      <c r="K10" s="2">
        <v>4</v>
      </c>
      <c r="L10" s="2">
        <v>4</v>
      </c>
      <c r="M10" s="2">
        <v>4</v>
      </c>
      <c r="N10" s="2">
        <v>3</v>
      </c>
      <c r="O10" s="2">
        <v>4</v>
      </c>
      <c r="P10" s="2">
        <v>5</v>
      </c>
      <c r="Q10" s="2">
        <v>5</v>
      </c>
      <c r="R10" s="2">
        <v>5</v>
      </c>
      <c r="S10" s="2">
        <v>5</v>
      </c>
      <c r="T10" s="2">
        <v>5</v>
      </c>
      <c r="U10" s="2">
        <v>5</v>
      </c>
      <c r="V10" s="2">
        <v>5</v>
      </c>
      <c r="W10" s="2">
        <v>5</v>
      </c>
      <c r="Y10" s="15">
        <f t="shared" si="0"/>
        <v>4.2941176470588234</v>
      </c>
      <c r="AA10" s="2">
        <v>3</v>
      </c>
    </row>
    <row r="11" spans="1:27" x14ac:dyDescent="0.55000000000000004">
      <c r="A11" s="22">
        <v>7</v>
      </c>
      <c r="B11" s="2">
        <v>2</v>
      </c>
      <c r="C11" s="2">
        <v>1</v>
      </c>
      <c r="D11" s="2" t="s">
        <v>43</v>
      </c>
      <c r="E11" s="2">
        <v>16</v>
      </c>
      <c r="F11" s="2" t="s">
        <v>61</v>
      </c>
      <c r="G11" s="2">
        <v>5</v>
      </c>
      <c r="H11" s="2">
        <v>5</v>
      </c>
      <c r="I11" s="2">
        <v>5</v>
      </c>
      <c r="J11" s="2">
        <v>5</v>
      </c>
      <c r="K11" s="2">
        <v>5</v>
      </c>
      <c r="L11" s="2">
        <v>5</v>
      </c>
      <c r="M11" s="2">
        <v>4</v>
      </c>
      <c r="N11" s="2">
        <v>5</v>
      </c>
      <c r="O11" s="2">
        <v>5</v>
      </c>
      <c r="P11" s="2">
        <v>2</v>
      </c>
      <c r="Q11" s="2">
        <v>5</v>
      </c>
      <c r="R11" s="2">
        <v>5</v>
      </c>
      <c r="S11" s="2">
        <v>5</v>
      </c>
      <c r="T11" s="2">
        <v>5</v>
      </c>
      <c r="U11" s="2">
        <v>4</v>
      </c>
      <c r="V11" s="2">
        <v>3</v>
      </c>
      <c r="W11" s="2">
        <v>5</v>
      </c>
      <c r="Y11" s="15">
        <f t="shared" si="0"/>
        <v>4.5882352941176467</v>
      </c>
      <c r="AA11" s="2">
        <v>5</v>
      </c>
    </row>
    <row r="12" spans="1:27" x14ac:dyDescent="0.55000000000000004">
      <c r="A12" s="22">
        <v>8</v>
      </c>
      <c r="B12" s="2">
        <v>2</v>
      </c>
      <c r="C12" s="2">
        <v>2</v>
      </c>
      <c r="D12" s="2" t="s">
        <v>13</v>
      </c>
      <c r="E12" s="2">
        <v>6</v>
      </c>
      <c r="F12" s="2" t="s">
        <v>126</v>
      </c>
      <c r="G12" s="2">
        <v>5</v>
      </c>
      <c r="H12" s="2">
        <v>5</v>
      </c>
      <c r="I12" s="2">
        <v>5</v>
      </c>
      <c r="J12" s="2">
        <v>5</v>
      </c>
      <c r="K12" s="2">
        <v>5</v>
      </c>
      <c r="L12" s="2">
        <v>5</v>
      </c>
      <c r="M12" s="2">
        <v>5</v>
      </c>
      <c r="N12" s="2">
        <v>5</v>
      </c>
      <c r="O12" s="2">
        <v>5</v>
      </c>
      <c r="P12" s="2">
        <v>5</v>
      </c>
      <c r="Q12" s="2">
        <v>5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  <c r="Y12" s="15">
        <f t="shared" si="0"/>
        <v>5</v>
      </c>
      <c r="AA12" s="2">
        <v>2</v>
      </c>
    </row>
    <row r="13" spans="1:27" x14ac:dyDescent="0.55000000000000004">
      <c r="A13" s="22">
        <v>9</v>
      </c>
      <c r="B13" s="2">
        <v>1</v>
      </c>
      <c r="C13" s="2">
        <v>1</v>
      </c>
      <c r="D13" s="2" t="s">
        <v>37</v>
      </c>
      <c r="E13" s="2">
        <v>3</v>
      </c>
      <c r="F13" s="2" t="s">
        <v>63</v>
      </c>
      <c r="G13" s="2">
        <v>4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5</v>
      </c>
      <c r="U13" s="2">
        <v>5</v>
      </c>
      <c r="V13" s="2">
        <v>5</v>
      </c>
      <c r="W13" s="2">
        <v>5</v>
      </c>
      <c r="Y13" s="15">
        <f t="shared" si="0"/>
        <v>3.9411764705882355</v>
      </c>
      <c r="AA13" s="2">
        <v>2</v>
      </c>
    </row>
    <row r="14" spans="1:27" x14ac:dyDescent="0.55000000000000004">
      <c r="A14" s="22">
        <v>10</v>
      </c>
      <c r="B14" s="2">
        <v>2</v>
      </c>
      <c r="C14" s="2">
        <v>4</v>
      </c>
      <c r="D14" s="2" t="s">
        <v>22</v>
      </c>
      <c r="E14" s="2">
        <v>9</v>
      </c>
      <c r="F14" s="2" t="s">
        <v>64</v>
      </c>
      <c r="G14" s="2">
        <v>5</v>
      </c>
      <c r="H14" s="2">
        <v>5</v>
      </c>
      <c r="I14" s="2">
        <v>5</v>
      </c>
      <c r="J14" s="2">
        <v>1</v>
      </c>
      <c r="K14" s="2">
        <v>5</v>
      </c>
      <c r="L14" s="2">
        <v>5</v>
      </c>
      <c r="M14" s="2">
        <v>5</v>
      </c>
      <c r="N14" s="2">
        <v>2</v>
      </c>
      <c r="O14" s="2">
        <v>5</v>
      </c>
      <c r="P14" s="2">
        <v>5</v>
      </c>
      <c r="Q14" s="2">
        <v>5</v>
      </c>
      <c r="R14" s="2">
        <v>5</v>
      </c>
      <c r="S14" s="2">
        <v>5</v>
      </c>
      <c r="T14" s="2">
        <v>5</v>
      </c>
      <c r="U14" s="2">
        <v>5</v>
      </c>
      <c r="V14" s="2">
        <v>5</v>
      </c>
      <c r="W14" s="2">
        <v>5</v>
      </c>
      <c r="Y14" s="15">
        <f t="shared" si="0"/>
        <v>4.5882352941176467</v>
      </c>
      <c r="AA14" s="2">
        <v>2</v>
      </c>
    </row>
    <row r="15" spans="1:27" x14ac:dyDescent="0.55000000000000004">
      <c r="A15" s="22">
        <v>11</v>
      </c>
      <c r="B15" s="2">
        <v>1</v>
      </c>
      <c r="C15" s="2">
        <v>1</v>
      </c>
      <c r="D15" s="2" t="s">
        <v>13</v>
      </c>
      <c r="E15" s="2">
        <v>6</v>
      </c>
      <c r="F15" s="2" t="s">
        <v>58</v>
      </c>
      <c r="G15" s="2">
        <v>4</v>
      </c>
      <c r="H15" s="2">
        <v>4</v>
      </c>
      <c r="I15" s="2">
        <v>3</v>
      </c>
      <c r="J15" s="2">
        <v>3</v>
      </c>
      <c r="K15" s="2">
        <v>4</v>
      </c>
      <c r="L15" s="2">
        <v>4</v>
      </c>
      <c r="M15" s="2">
        <v>4</v>
      </c>
      <c r="N15" s="2">
        <v>4</v>
      </c>
      <c r="O15" s="2">
        <v>4</v>
      </c>
      <c r="P15" s="2">
        <v>3</v>
      </c>
      <c r="Q15" s="2">
        <v>4</v>
      </c>
      <c r="R15" s="2">
        <v>4</v>
      </c>
      <c r="S15" s="2">
        <v>4</v>
      </c>
      <c r="T15" s="2">
        <v>4</v>
      </c>
      <c r="U15" s="2">
        <v>4</v>
      </c>
      <c r="V15" s="2">
        <v>4</v>
      </c>
      <c r="W15" s="2">
        <v>4</v>
      </c>
      <c r="Y15" s="15">
        <f t="shared" si="0"/>
        <v>3.8235294117647061</v>
      </c>
      <c r="AA15" s="2">
        <v>2</v>
      </c>
    </row>
    <row r="16" spans="1:27" x14ac:dyDescent="0.55000000000000004">
      <c r="A16" s="22">
        <v>12</v>
      </c>
      <c r="B16" s="2">
        <v>1</v>
      </c>
      <c r="C16" s="2">
        <v>1</v>
      </c>
      <c r="D16" s="2" t="s">
        <v>13</v>
      </c>
      <c r="E16" s="2">
        <v>6</v>
      </c>
      <c r="F16" s="2" t="s">
        <v>58</v>
      </c>
      <c r="G16" s="2">
        <v>4</v>
      </c>
      <c r="H16" s="2">
        <v>3</v>
      </c>
      <c r="I16" s="2">
        <v>3</v>
      </c>
      <c r="J16" s="2">
        <v>4</v>
      </c>
      <c r="K16" s="2">
        <v>5</v>
      </c>
      <c r="L16" s="2">
        <v>5</v>
      </c>
      <c r="M16" s="2">
        <v>5</v>
      </c>
      <c r="N16" s="2">
        <v>3</v>
      </c>
      <c r="O16" s="2">
        <v>4</v>
      </c>
      <c r="P16" s="2">
        <v>4</v>
      </c>
      <c r="Q16" s="2">
        <v>5</v>
      </c>
      <c r="R16" s="2">
        <v>5</v>
      </c>
      <c r="S16" s="2">
        <v>5</v>
      </c>
      <c r="T16" s="2">
        <v>5</v>
      </c>
      <c r="U16" s="2">
        <v>5</v>
      </c>
      <c r="V16" s="2">
        <v>5</v>
      </c>
      <c r="W16" s="2">
        <v>5</v>
      </c>
      <c r="Y16" s="15">
        <f t="shared" si="0"/>
        <v>4.4117647058823533</v>
      </c>
      <c r="AA16" s="2">
        <v>3</v>
      </c>
    </row>
    <row r="17" spans="1:27" x14ac:dyDescent="0.55000000000000004">
      <c r="A17" s="22">
        <v>13</v>
      </c>
      <c r="B17" s="2">
        <v>1</v>
      </c>
      <c r="C17" s="2">
        <v>1</v>
      </c>
      <c r="D17" s="2" t="s">
        <v>43</v>
      </c>
      <c r="E17" s="2">
        <v>16</v>
      </c>
      <c r="F17" s="2" t="s">
        <v>61</v>
      </c>
      <c r="G17" s="2">
        <v>4</v>
      </c>
      <c r="H17" s="2">
        <v>2</v>
      </c>
      <c r="I17" s="2">
        <v>2</v>
      </c>
      <c r="J17" s="2">
        <v>3</v>
      </c>
      <c r="K17" s="2">
        <v>2</v>
      </c>
      <c r="L17" s="2">
        <v>3</v>
      </c>
      <c r="M17" s="2">
        <v>3</v>
      </c>
      <c r="N17" s="2">
        <v>2</v>
      </c>
      <c r="O17" s="2">
        <v>3</v>
      </c>
      <c r="P17" s="2">
        <v>3</v>
      </c>
      <c r="Q17" s="2">
        <v>4</v>
      </c>
      <c r="R17" s="2">
        <v>4</v>
      </c>
      <c r="S17" s="2">
        <v>4</v>
      </c>
      <c r="T17" s="2">
        <v>4</v>
      </c>
      <c r="U17" s="2">
        <v>3</v>
      </c>
      <c r="V17" s="2">
        <v>4</v>
      </c>
      <c r="W17" s="2">
        <v>4</v>
      </c>
      <c r="Y17" s="15">
        <f t="shared" si="0"/>
        <v>3.1764705882352939</v>
      </c>
      <c r="AA17" s="2">
        <v>1</v>
      </c>
    </row>
    <row r="18" spans="1:27" x14ac:dyDescent="0.55000000000000004">
      <c r="A18" s="22">
        <v>14</v>
      </c>
      <c r="B18" s="2">
        <v>1</v>
      </c>
      <c r="C18" s="2">
        <v>1</v>
      </c>
      <c r="D18" s="2" t="s">
        <v>19</v>
      </c>
      <c r="E18" s="2">
        <v>11</v>
      </c>
      <c r="F18" s="2" t="s">
        <v>66</v>
      </c>
      <c r="G18" s="2">
        <v>4</v>
      </c>
      <c r="H18" s="2">
        <v>4</v>
      </c>
      <c r="I18" s="2">
        <v>3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3</v>
      </c>
      <c r="Q18" s="2">
        <v>4</v>
      </c>
      <c r="R18" s="2">
        <v>4</v>
      </c>
      <c r="S18" s="2">
        <v>4</v>
      </c>
      <c r="T18" s="2">
        <v>4</v>
      </c>
      <c r="U18" s="2">
        <v>4</v>
      </c>
      <c r="V18" s="2">
        <v>4</v>
      </c>
      <c r="W18" s="2">
        <v>4</v>
      </c>
      <c r="Y18" s="15">
        <f t="shared" si="0"/>
        <v>3.8823529411764706</v>
      </c>
      <c r="AA18" s="2">
        <v>3</v>
      </c>
    </row>
    <row r="19" spans="1:27" x14ac:dyDescent="0.55000000000000004">
      <c r="A19" s="22">
        <v>15</v>
      </c>
      <c r="B19" s="2">
        <v>2</v>
      </c>
      <c r="C19" s="2">
        <v>2</v>
      </c>
      <c r="D19" s="2" t="s">
        <v>19</v>
      </c>
      <c r="E19" s="2">
        <v>11</v>
      </c>
      <c r="F19" s="2" t="s">
        <v>66</v>
      </c>
      <c r="G19" s="2">
        <v>4</v>
      </c>
      <c r="H19" s="2">
        <v>3</v>
      </c>
      <c r="I19" s="2">
        <v>4</v>
      </c>
      <c r="J19" s="2">
        <v>4</v>
      </c>
      <c r="K19" s="2">
        <v>5</v>
      </c>
      <c r="L19" s="2">
        <v>5</v>
      </c>
      <c r="M19" s="2">
        <v>4</v>
      </c>
      <c r="N19" s="2">
        <v>4</v>
      </c>
      <c r="O19" s="2">
        <v>4</v>
      </c>
      <c r="P19" s="2">
        <v>4</v>
      </c>
      <c r="Q19" s="2">
        <v>4</v>
      </c>
      <c r="R19" s="2">
        <v>4</v>
      </c>
      <c r="S19" s="2">
        <v>5</v>
      </c>
      <c r="T19" s="2">
        <v>4</v>
      </c>
      <c r="U19" s="2">
        <v>4</v>
      </c>
      <c r="V19" s="2">
        <v>4</v>
      </c>
      <c r="W19" s="2">
        <v>4</v>
      </c>
      <c r="Y19" s="15">
        <f t="shared" si="0"/>
        <v>4.117647058823529</v>
      </c>
      <c r="AA19" s="2">
        <v>3</v>
      </c>
    </row>
    <row r="20" spans="1:27" x14ac:dyDescent="0.55000000000000004">
      <c r="A20" s="22">
        <v>16</v>
      </c>
      <c r="B20" s="2">
        <v>2</v>
      </c>
      <c r="C20" s="2">
        <v>1</v>
      </c>
      <c r="D20" s="2" t="s">
        <v>21</v>
      </c>
      <c r="E20" s="2">
        <v>1</v>
      </c>
      <c r="F20" s="2" t="s">
        <v>67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5</v>
      </c>
      <c r="O20" s="2">
        <v>5</v>
      </c>
      <c r="P20" s="2">
        <v>4</v>
      </c>
      <c r="Q20" s="2">
        <v>5</v>
      </c>
      <c r="R20" s="2">
        <v>4</v>
      </c>
      <c r="S20" s="2">
        <v>5</v>
      </c>
      <c r="T20" s="2">
        <v>4</v>
      </c>
      <c r="U20" s="2">
        <v>4</v>
      </c>
      <c r="V20" s="2">
        <v>4</v>
      </c>
      <c r="W20" s="2">
        <v>4</v>
      </c>
      <c r="Y20" s="15">
        <f t="shared" si="0"/>
        <v>4.6470588235294121</v>
      </c>
      <c r="AA20" s="2">
        <v>3</v>
      </c>
    </row>
    <row r="21" spans="1:27" x14ac:dyDescent="0.55000000000000004">
      <c r="A21" s="22">
        <v>17</v>
      </c>
      <c r="B21" s="2">
        <v>2</v>
      </c>
      <c r="C21" s="2">
        <v>2</v>
      </c>
      <c r="D21" s="2" t="s">
        <v>39</v>
      </c>
      <c r="E21" s="2">
        <v>8</v>
      </c>
      <c r="I21" s="2">
        <v>5</v>
      </c>
      <c r="J21" s="2">
        <v>5</v>
      </c>
      <c r="K21" s="2">
        <v>5</v>
      </c>
      <c r="L21" s="2">
        <v>5</v>
      </c>
      <c r="M21" s="2">
        <v>5</v>
      </c>
      <c r="N21" s="2">
        <v>4</v>
      </c>
      <c r="O21" s="2">
        <v>5</v>
      </c>
      <c r="P21" s="2">
        <v>5</v>
      </c>
      <c r="Q21" s="2">
        <v>5</v>
      </c>
      <c r="R21" s="2">
        <v>5</v>
      </c>
      <c r="S21" s="2">
        <v>5</v>
      </c>
      <c r="T21" s="2">
        <v>5</v>
      </c>
      <c r="U21" s="2">
        <v>3</v>
      </c>
      <c r="V21" s="2">
        <v>4</v>
      </c>
      <c r="W21" s="2">
        <v>4</v>
      </c>
      <c r="Y21" s="15">
        <f t="shared" si="0"/>
        <v>4.666666666666667</v>
      </c>
      <c r="AA21" s="2">
        <v>3</v>
      </c>
    </row>
    <row r="22" spans="1:27" x14ac:dyDescent="0.55000000000000004">
      <c r="A22" s="22">
        <v>18</v>
      </c>
      <c r="B22" s="2">
        <v>1</v>
      </c>
      <c r="C22" s="2">
        <v>2</v>
      </c>
      <c r="D22" s="2" t="s">
        <v>31</v>
      </c>
      <c r="E22" s="2">
        <v>7</v>
      </c>
      <c r="F22" s="2" t="s">
        <v>69</v>
      </c>
      <c r="G22" s="2">
        <v>3</v>
      </c>
      <c r="H22" s="2">
        <v>3</v>
      </c>
      <c r="I22" s="2">
        <v>2</v>
      </c>
      <c r="J22" s="2">
        <v>3</v>
      </c>
      <c r="K22" s="2">
        <v>5</v>
      </c>
      <c r="L22" s="2">
        <v>5</v>
      </c>
      <c r="M22" s="2">
        <v>4</v>
      </c>
      <c r="N22" s="2">
        <v>2</v>
      </c>
      <c r="O22" s="2">
        <v>4</v>
      </c>
      <c r="P22" s="2">
        <v>5</v>
      </c>
      <c r="Q22" s="2">
        <v>5</v>
      </c>
      <c r="R22" s="2">
        <v>3</v>
      </c>
      <c r="S22" s="2">
        <v>5</v>
      </c>
      <c r="T22" s="2">
        <v>5</v>
      </c>
      <c r="U22" s="2">
        <v>5</v>
      </c>
      <c r="V22" s="2">
        <v>5</v>
      </c>
      <c r="W22" s="2">
        <v>5</v>
      </c>
      <c r="Y22" s="15">
        <f t="shared" si="0"/>
        <v>4.0588235294117645</v>
      </c>
      <c r="AA22" s="2">
        <v>3</v>
      </c>
    </row>
    <row r="23" spans="1:27" x14ac:dyDescent="0.55000000000000004">
      <c r="A23" s="22">
        <v>19</v>
      </c>
      <c r="B23" s="2">
        <v>2</v>
      </c>
      <c r="C23" s="2">
        <v>2</v>
      </c>
      <c r="D23" s="2" t="s">
        <v>31</v>
      </c>
      <c r="E23" s="2">
        <v>7</v>
      </c>
      <c r="F23" s="2" t="s">
        <v>69</v>
      </c>
      <c r="G23" s="2">
        <v>5</v>
      </c>
      <c r="H23" s="2">
        <v>3</v>
      </c>
      <c r="I23" s="2">
        <v>4</v>
      </c>
      <c r="J23" s="2">
        <v>4</v>
      </c>
      <c r="K23" s="2">
        <v>5</v>
      </c>
      <c r="L23" s="2">
        <v>5</v>
      </c>
      <c r="M23" s="2">
        <v>5</v>
      </c>
      <c r="N23" s="2">
        <v>2</v>
      </c>
      <c r="O23" s="2">
        <v>4</v>
      </c>
      <c r="P23" s="2">
        <v>5</v>
      </c>
      <c r="Q23" s="2">
        <v>5</v>
      </c>
      <c r="R23" s="2">
        <v>5</v>
      </c>
      <c r="S23" s="2">
        <v>5</v>
      </c>
      <c r="T23" s="2">
        <v>4</v>
      </c>
      <c r="U23" s="2">
        <v>4</v>
      </c>
      <c r="V23" s="2">
        <v>4</v>
      </c>
      <c r="W23" s="2">
        <v>5</v>
      </c>
      <c r="Y23" s="15">
        <f t="shared" si="0"/>
        <v>4.3529411764705879</v>
      </c>
      <c r="AA23" s="2">
        <v>3</v>
      </c>
    </row>
    <row r="24" spans="1:27" x14ac:dyDescent="0.55000000000000004">
      <c r="A24" s="22">
        <v>20</v>
      </c>
      <c r="B24" s="2">
        <v>2</v>
      </c>
      <c r="C24" s="2">
        <v>1</v>
      </c>
      <c r="D24" s="2" t="s">
        <v>21</v>
      </c>
      <c r="E24" s="2">
        <v>1</v>
      </c>
      <c r="F24" s="2" t="s">
        <v>70</v>
      </c>
      <c r="G24" s="2">
        <v>5</v>
      </c>
      <c r="H24" s="2">
        <v>5</v>
      </c>
      <c r="I24" s="2">
        <v>5</v>
      </c>
      <c r="J24" s="2">
        <v>5</v>
      </c>
      <c r="K24" s="2">
        <v>4</v>
      </c>
      <c r="L24" s="2">
        <v>4</v>
      </c>
      <c r="M24" s="2">
        <v>5</v>
      </c>
      <c r="N24" s="2">
        <v>4</v>
      </c>
      <c r="O24" s="2">
        <v>5</v>
      </c>
      <c r="P24" s="2">
        <v>4</v>
      </c>
      <c r="Q24" s="2">
        <v>4</v>
      </c>
      <c r="R24" s="2">
        <v>4</v>
      </c>
      <c r="S24" s="2">
        <v>5</v>
      </c>
      <c r="T24" s="2">
        <v>4</v>
      </c>
      <c r="U24" s="2">
        <v>4</v>
      </c>
      <c r="V24" s="2">
        <v>5</v>
      </c>
      <c r="W24" s="2">
        <v>4</v>
      </c>
      <c r="Y24" s="15">
        <f t="shared" si="0"/>
        <v>4.4705882352941178</v>
      </c>
      <c r="AA24" s="2">
        <v>3</v>
      </c>
    </row>
    <row r="25" spans="1:27" x14ac:dyDescent="0.55000000000000004">
      <c r="A25" s="22">
        <v>21</v>
      </c>
      <c r="B25" s="2">
        <v>2</v>
      </c>
      <c r="C25" s="2">
        <v>1</v>
      </c>
      <c r="D25" s="2" t="s">
        <v>21</v>
      </c>
      <c r="E25" s="2">
        <v>1</v>
      </c>
      <c r="F25" s="2" t="s">
        <v>70</v>
      </c>
      <c r="G25" s="2">
        <v>4</v>
      </c>
      <c r="H25" s="2">
        <v>2</v>
      </c>
      <c r="I25" s="2">
        <v>4</v>
      </c>
      <c r="J25" s="2">
        <v>2</v>
      </c>
      <c r="K25" s="2">
        <v>4</v>
      </c>
      <c r="L25" s="2">
        <v>4</v>
      </c>
      <c r="M25" s="2">
        <v>4</v>
      </c>
      <c r="N25" s="2">
        <v>1</v>
      </c>
      <c r="O25" s="2">
        <v>4</v>
      </c>
      <c r="P25" s="2">
        <v>5</v>
      </c>
      <c r="Q25" s="2">
        <v>5</v>
      </c>
      <c r="R25" s="2">
        <v>5</v>
      </c>
      <c r="S25" s="2">
        <v>5</v>
      </c>
      <c r="T25" s="2">
        <v>5</v>
      </c>
      <c r="U25" s="2">
        <v>5</v>
      </c>
      <c r="V25" s="2">
        <v>5</v>
      </c>
      <c r="W25" s="2">
        <v>5</v>
      </c>
      <c r="Y25" s="15">
        <f t="shared" si="0"/>
        <v>4.0588235294117645</v>
      </c>
      <c r="AA25" s="2">
        <v>3</v>
      </c>
    </row>
    <row r="26" spans="1:27" x14ac:dyDescent="0.55000000000000004">
      <c r="A26" s="22">
        <v>22</v>
      </c>
      <c r="B26" s="2">
        <v>1</v>
      </c>
      <c r="C26" s="2">
        <v>3</v>
      </c>
      <c r="D26" s="2" t="s">
        <v>31</v>
      </c>
      <c r="E26" s="2">
        <v>7</v>
      </c>
      <c r="F26" s="2" t="s">
        <v>71</v>
      </c>
      <c r="G26" s="2">
        <v>5</v>
      </c>
      <c r="H26" s="2">
        <v>4</v>
      </c>
      <c r="I26" s="2">
        <v>4</v>
      </c>
      <c r="J26" s="2">
        <v>5</v>
      </c>
      <c r="K26" s="2">
        <v>5</v>
      </c>
      <c r="L26" s="2">
        <v>5</v>
      </c>
      <c r="M26" s="2">
        <v>4</v>
      </c>
      <c r="N26" s="2">
        <v>3</v>
      </c>
      <c r="O26" s="2">
        <v>5</v>
      </c>
      <c r="P26" s="2">
        <v>4</v>
      </c>
      <c r="Q26" s="2">
        <v>5</v>
      </c>
      <c r="R26" s="2">
        <v>5</v>
      </c>
      <c r="S26" s="2">
        <v>5</v>
      </c>
      <c r="T26" s="2">
        <v>5</v>
      </c>
      <c r="U26" s="2">
        <v>5</v>
      </c>
      <c r="V26" s="2">
        <v>4</v>
      </c>
      <c r="W26" s="2">
        <v>5</v>
      </c>
      <c r="Y26" s="15">
        <f t="shared" si="0"/>
        <v>4.5882352941176467</v>
      </c>
      <c r="AA26" s="2">
        <v>3</v>
      </c>
    </row>
    <row r="27" spans="1:27" x14ac:dyDescent="0.55000000000000004">
      <c r="A27" s="22">
        <v>23</v>
      </c>
      <c r="B27" s="2">
        <v>1</v>
      </c>
      <c r="C27" s="2">
        <v>3</v>
      </c>
      <c r="D27" s="2" t="s">
        <v>37</v>
      </c>
      <c r="E27" s="2">
        <v>3</v>
      </c>
      <c r="F27" s="2" t="s">
        <v>72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2">
        <v>4</v>
      </c>
      <c r="M27" s="2">
        <v>4</v>
      </c>
      <c r="N27" s="2">
        <v>4</v>
      </c>
      <c r="O27" s="2">
        <v>4</v>
      </c>
      <c r="P27" s="2">
        <v>3</v>
      </c>
      <c r="Q27" s="2">
        <v>5</v>
      </c>
      <c r="R27" s="2">
        <v>5</v>
      </c>
      <c r="S27" s="2">
        <v>5</v>
      </c>
      <c r="T27" s="2">
        <v>3</v>
      </c>
      <c r="U27" s="2">
        <v>3</v>
      </c>
      <c r="V27" s="2">
        <v>3</v>
      </c>
      <c r="W27" s="2">
        <v>3</v>
      </c>
      <c r="Y27" s="15">
        <f t="shared" si="0"/>
        <v>3.5882352941176472</v>
      </c>
      <c r="AA27" s="2">
        <v>3</v>
      </c>
    </row>
    <row r="28" spans="1:27" x14ac:dyDescent="0.55000000000000004">
      <c r="A28" s="22">
        <v>24</v>
      </c>
      <c r="B28" s="2">
        <v>1</v>
      </c>
      <c r="C28" s="2">
        <v>1</v>
      </c>
      <c r="D28" s="2" t="s">
        <v>13</v>
      </c>
      <c r="E28" s="2">
        <v>6</v>
      </c>
      <c r="F28" s="2" t="s">
        <v>73</v>
      </c>
      <c r="G28" s="2">
        <v>4</v>
      </c>
      <c r="H28" s="2">
        <v>2</v>
      </c>
      <c r="I28" s="2">
        <v>4</v>
      </c>
      <c r="J28" s="2">
        <v>4</v>
      </c>
      <c r="K28" s="2">
        <v>4</v>
      </c>
      <c r="L28" s="2">
        <v>4</v>
      </c>
      <c r="M28" s="2">
        <v>4</v>
      </c>
      <c r="N28" s="2">
        <v>4</v>
      </c>
      <c r="O28" s="2">
        <v>4</v>
      </c>
      <c r="P28" s="2">
        <v>4</v>
      </c>
      <c r="Q28" s="2">
        <v>4</v>
      </c>
      <c r="R28" s="2">
        <v>4</v>
      </c>
      <c r="S28" s="2">
        <v>4</v>
      </c>
      <c r="T28" s="2">
        <v>4</v>
      </c>
      <c r="U28" s="2">
        <v>4</v>
      </c>
      <c r="V28" s="2">
        <v>4</v>
      </c>
      <c r="W28" s="2">
        <v>4</v>
      </c>
      <c r="Y28" s="15">
        <f t="shared" si="0"/>
        <v>3.8823529411764706</v>
      </c>
      <c r="AA28" s="2">
        <v>3</v>
      </c>
    </row>
    <row r="29" spans="1:27" x14ac:dyDescent="0.55000000000000004">
      <c r="A29" s="22">
        <v>25</v>
      </c>
      <c r="B29" s="2">
        <v>1</v>
      </c>
      <c r="C29" s="2">
        <v>1</v>
      </c>
      <c r="D29" s="2" t="s">
        <v>13</v>
      </c>
      <c r="E29" s="2">
        <v>6</v>
      </c>
      <c r="F29" s="2" t="s">
        <v>73</v>
      </c>
      <c r="G29" s="2">
        <v>4</v>
      </c>
      <c r="H29" s="2">
        <v>4</v>
      </c>
      <c r="I29" s="2">
        <v>4</v>
      </c>
      <c r="J29" s="2">
        <v>3</v>
      </c>
      <c r="K29" s="2">
        <v>5</v>
      </c>
      <c r="L29" s="2">
        <v>4</v>
      </c>
      <c r="M29" s="2">
        <v>4</v>
      </c>
      <c r="N29" s="2">
        <v>4</v>
      </c>
      <c r="O29" s="2">
        <v>4</v>
      </c>
      <c r="P29" s="2">
        <v>4</v>
      </c>
      <c r="Q29" s="2">
        <v>4</v>
      </c>
      <c r="R29" s="2">
        <v>4</v>
      </c>
      <c r="S29" s="2">
        <v>5</v>
      </c>
      <c r="T29" s="2">
        <v>4</v>
      </c>
      <c r="U29" s="2">
        <v>4</v>
      </c>
      <c r="V29" s="2">
        <v>4</v>
      </c>
      <c r="W29" s="2">
        <v>4</v>
      </c>
      <c r="Y29" s="15">
        <f t="shared" si="0"/>
        <v>4.0588235294117645</v>
      </c>
      <c r="AA29" s="2">
        <v>3</v>
      </c>
    </row>
    <row r="30" spans="1:27" x14ac:dyDescent="0.55000000000000004">
      <c r="A30" s="22">
        <v>26</v>
      </c>
      <c r="B30" s="2">
        <v>2</v>
      </c>
      <c r="C30" s="2">
        <v>2</v>
      </c>
      <c r="D30" s="2" t="s">
        <v>21</v>
      </c>
      <c r="E30" s="2">
        <v>1</v>
      </c>
      <c r="F30" s="2" t="s">
        <v>74</v>
      </c>
      <c r="G30" s="2">
        <v>4</v>
      </c>
      <c r="H30" s="2">
        <v>4</v>
      </c>
      <c r="I30" s="2">
        <v>5</v>
      </c>
      <c r="J30" s="2">
        <v>3</v>
      </c>
      <c r="K30" s="2">
        <v>4</v>
      </c>
      <c r="L30" s="2">
        <v>4</v>
      </c>
      <c r="M30" s="2">
        <v>3</v>
      </c>
      <c r="N30" s="2">
        <v>1</v>
      </c>
      <c r="O30" s="2">
        <v>3</v>
      </c>
      <c r="P30" s="2">
        <v>5</v>
      </c>
      <c r="Q30" s="2">
        <v>5</v>
      </c>
      <c r="R30" s="2">
        <v>5</v>
      </c>
      <c r="S30" s="2">
        <v>5</v>
      </c>
      <c r="T30" s="2">
        <v>5</v>
      </c>
      <c r="U30" s="2">
        <v>5</v>
      </c>
      <c r="V30" s="2">
        <v>5</v>
      </c>
      <c r="W30" s="2">
        <v>5</v>
      </c>
      <c r="Y30" s="15">
        <f t="shared" si="0"/>
        <v>4.1764705882352944</v>
      </c>
      <c r="AA30" s="2">
        <v>3</v>
      </c>
    </row>
    <row r="31" spans="1:27" x14ac:dyDescent="0.55000000000000004">
      <c r="A31" s="22">
        <v>27</v>
      </c>
      <c r="B31" s="2">
        <v>1</v>
      </c>
      <c r="C31" s="2">
        <v>1</v>
      </c>
      <c r="D31" s="2" t="s">
        <v>37</v>
      </c>
      <c r="E31" s="2">
        <v>3</v>
      </c>
      <c r="F31" s="2" t="s">
        <v>56</v>
      </c>
      <c r="G31" s="2">
        <v>5</v>
      </c>
      <c r="H31" s="2">
        <v>4</v>
      </c>
      <c r="I31" s="2">
        <v>4</v>
      </c>
      <c r="J31" s="2">
        <v>3</v>
      </c>
      <c r="K31" s="2">
        <v>4</v>
      </c>
      <c r="L31" s="2">
        <v>4</v>
      </c>
      <c r="M31" s="2">
        <v>4</v>
      </c>
      <c r="N31" s="2">
        <v>3</v>
      </c>
      <c r="O31" s="2">
        <v>4</v>
      </c>
      <c r="P31" s="2">
        <v>4</v>
      </c>
      <c r="Q31" s="2">
        <v>5</v>
      </c>
      <c r="R31" s="2">
        <v>5</v>
      </c>
      <c r="S31" s="2">
        <v>5</v>
      </c>
      <c r="T31" s="2">
        <v>4</v>
      </c>
      <c r="U31" s="2">
        <v>4</v>
      </c>
      <c r="V31" s="2">
        <v>4</v>
      </c>
      <c r="W31" s="2">
        <v>4</v>
      </c>
      <c r="Y31" s="15">
        <f t="shared" si="0"/>
        <v>4.117647058823529</v>
      </c>
      <c r="AA31" s="2">
        <v>2</v>
      </c>
    </row>
    <row r="32" spans="1:27" x14ac:dyDescent="0.55000000000000004">
      <c r="A32" s="22">
        <v>28</v>
      </c>
      <c r="B32" s="2">
        <v>1</v>
      </c>
      <c r="C32" s="2">
        <v>1</v>
      </c>
      <c r="D32" s="2" t="s">
        <v>37</v>
      </c>
      <c r="E32" s="2">
        <v>3</v>
      </c>
      <c r="F32" s="2" t="s">
        <v>56</v>
      </c>
      <c r="G32" s="2">
        <v>4</v>
      </c>
      <c r="H32" s="2">
        <v>4</v>
      </c>
      <c r="I32" s="2">
        <v>3</v>
      </c>
      <c r="J32" s="2">
        <v>3</v>
      </c>
      <c r="K32" s="2">
        <v>3</v>
      </c>
      <c r="L32" s="2">
        <v>3</v>
      </c>
      <c r="M32" s="2">
        <v>4</v>
      </c>
      <c r="N32" s="2">
        <v>4</v>
      </c>
      <c r="O32" s="2">
        <v>4</v>
      </c>
      <c r="P32" s="2">
        <v>5</v>
      </c>
      <c r="Q32" s="2">
        <v>5</v>
      </c>
      <c r="R32" s="2">
        <v>5</v>
      </c>
      <c r="S32" s="2">
        <v>5</v>
      </c>
      <c r="T32" s="2">
        <v>4</v>
      </c>
      <c r="U32" s="2">
        <v>4</v>
      </c>
      <c r="V32" s="2">
        <v>3</v>
      </c>
      <c r="W32" s="2">
        <v>5</v>
      </c>
      <c r="Y32" s="15">
        <f t="shared" si="0"/>
        <v>4</v>
      </c>
      <c r="AA32" s="2">
        <v>3</v>
      </c>
    </row>
    <row r="33" spans="1:27" x14ac:dyDescent="0.55000000000000004">
      <c r="A33" s="22">
        <v>29</v>
      </c>
      <c r="B33" s="2">
        <v>2</v>
      </c>
      <c r="C33" s="2">
        <v>2</v>
      </c>
      <c r="D33" s="2" t="s">
        <v>39</v>
      </c>
      <c r="E33" s="2">
        <v>8</v>
      </c>
      <c r="G33" s="2">
        <v>4</v>
      </c>
      <c r="H33" s="2">
        <v>4</v>
      </c>
      <c r="I33" s="2">
        <v>5</v>
      </c>
      <c r="J33" s="2">
        <v>3</v>
      </c>
      <c r="K33" s="2">
        <v>4</v>
      </c>
      <c r="L33" s="2">
        <v>4</v>
      </c>
      <c r="M33" s="2">
        <v>3</v>
      </c>
      <c r="N33" s="2">
        <v>3</v>
      </c>
      <c r="O33" s="2">
        <v>3</v>
      </c>
      <c r="P33" s="2">
        <v>4</v>
      </c>
      <c r="Q33" s="2">
        <v>4</v>
      </c>
      <c r="R33" s="2">
        <v>5</v>
      </c>
      <c r="S33" s="2">
        <v>5</v>
      </c>
      <c r="T33" s="2">
        <v>4</v>
      </c>
      <c r="U33" s="2">
        <v>4</v>
      </c>
      <c r="V33" s="2">
        <v>4</v>
      </c>
      <c r="W33" s="2">
        <v>4</v>
      </c>
      <c r="Y33" s="15">
        <f t="shared" si="0"/>
        <v>3.9411764705882355</v>
      </c>
      <c r="AA33" s="2">
        <v>3</v>
      </c>
    </row>
    <row r="34" spans="1:27" x14ac:dyDescent="0.55000000000000004">
      <c r="A34" s="22">
        <v>30</v>
      </c>
      <c r="B34" s="2">
        <v>2</v>
      </c>
      <c r="C34" s="2">
        <v>2</v>
      </c>
      <c r="D34" s="2" t="s">
        <v>31</v>
      </c>
      <c r="E34" s="2">
        <v>7</v>
      </c>
      <c r="F34" s="2" t="s">
        <v>31</v>
      </c>
      <c r="G34" s="2">
        <v>5</v>
      </c>
      <c r="H34" s="2">
        <v>5</v>
      </c>
      <c r="I34" s="2">
        <v>5</v>
      </c>
      <c r="J34" s="2">
        <v>4</v>
      </c>
      <c r="K34" s="2">
        <v>5</v>
      </c>
      <c r="L34" s="2">
        <v>5</v>
      </c>
      <c r="M34" s="2">
        <v>4</v>
      </c>
      <c r="N34" s="2">
        <v>4</v>
      </c>
      <c r="O34" s="2">
        <v>5</v>
      </c>
      <c r="P34" s="2">
        <v>5</v>
      </c>
      <c r="Q34" s="2">
        <v>5</v>
      </c>
      <c r="R34" s="2">
        <v>5</v>
      </c>
      <c r="S34" s="2">
        <v>5</v>
      </c>
      <c r="T34" s="2">
        <v>4</v>
      </c>
      <c r="U34" s="2">
        <v>5</v>
      </c>
      <c r="V34" s="2">
        <v>4</v>
      </c>
      <c r="W34" s="2">
        <v>5</v>
      </c>
      <c r="Y34" s="15">
        <f t="shared" si="0"/>
        <v>4.7058823529411766</v>
      </c>
      <c r="AA34" s="2">
        <v>4</v>
      </c>
    </row>
    <row r="35" spans="1:27" x14ac:dyDescent="0.55000000000000004">
      <c r="A35" s="22">
        <v>31</v>
      </c>
      <c r="B35" s="2">
        <v>2</v>
      </c>
      <c r="C35" s="2">
        <v>2</v>
      </c>
      <c r="D35" s="2" t="s">
        <v>39</v>
      </c>
      <c r="E35" s="2">
        <v>8</v>
      </c>
      <c r="F35" s="2" t="s">
        <v>75</v>
      </c>
      <c r="G35" s="2">
        <v>5</v>
      </c>
      <c r="H35" s="2">
        <v>3</v>
      </c>
      <c r="I35" s="2">
        <v>4</v>
      </c>
      <c r="J35" s="2">
        <v>4</v>
      </c>
      <c r="K35" s="2">
        <v>4</v>
      </c>
      <c r="L35" s="2">
        <v>4</v>
      </c>
      <c r="M35" s="2">
        <v>4</v>
      </c>
      <c r="N35" s="2">
        <v>1</v>
      </c>
      <c r="O35" s="2">
        <v>3</v>
      </c>
      <c r="P35" s="2">
        <v>5</v>
      </c>
      <c r="Q35" s="2">
        <v>5</v>
      </c>
      <c r="R35" s="2">
        <v>5</v>
      </c>
      <c r="S35" s="2">
        <v>5</v>
      </c>
      <c r="T35" s="2">
        <v>4</v>
      </c>
      <c r="U35" s="2">
        <v>3</v>
      </c>
      <c r="V35" s="2">
        <v>4</v>
      </c>
      <c r="W35" s="2">
        <v>4</v>
      </c>
      <c r="Y35" s="15">
        <f t="shared" si="0"/>
        <v>3.9411764705882355</v>
      </c>
      <c r="AA35" s="2">
        <v>3</v>
      </c>
    </row>
    <row r="36" spans="1:27" x14ac:dyDescent="0.55000000000000004">
      <c r="A36" s="22">
        <v>32</v>
      </c>
      <c r="B36" s="2">
        <v>1</v>
      </c>
      <c r="C36" s="2">
        <v>1</v>
      </c>
      <c r="D36" s="2" t="s">
        <v>37</v>
      </c>
      <c r="E36" s="2">
        <v>3</v>
      </c>
      <c r="F36" s="2" t="s">
        <v>56</v>
      </c>
      <c r="G36" s="2">
        <v>4</v>
      </c>
      <c r="H36" s="2">
        <v>3</v>
      </c>
      <c r="I36" s="2">
        <v>3</v>
      </c>
      <c r="J36" s="2">
        <v>3</v>
      </c>
      <c r="K36" s="2">
        <v>5</v>
      </c>
      <c r="L36" s="2">
        <v>5</v>
      </c>
      <c r="M36" s="2">
        <v>5</v>
      </c>
      <c r="N36" s="2">
        <v>4</v>
      </c>
      <c r="O36" s="2">
        <v>5</v>
      </c>
      <c r="P36" s="2">
        <v>4</v>
      </c>
      <c r="Q36" s="2">
        <v>5</v>
      </c>
      <c r="R36" s="2">
        <v>5</v>
      </c>
      <c r="S36" s="2">
        <v>5</v>
      </c>
      <c r="T36" s="2">
        <v>5</v>
      </c>
      <c r="U36" s="2">
        <v>5</v>
      </c>
      <c r="V36" s="2">
        <v>5</v>
      </c>
      <c r="W36" s="2">
        <v>5</v>
      </c>
      <c r="Y36" s="15">
        <f t="shared" si="0"/>
        <v>4.4705882352941178</v>
      </c>
      <c r="AA36" s="2">
        <v>2</v>
      </c>
    </row>
    <row r="37" spans="1:27" x14ac:dyDescent="0.55000000000000004">
      <c r="A37" s="22">
        <v>33</v>
      </c>
      <c r="B37" s="2">
        <v>1</v>
      </c>
      <c r="C37" s="2">
        <v>1</v>
      </c>
      <c r="D37" s="2" t="s">
        <v>37</v>
      </c>
      <c r="E37" s="2">
        <v>3</v>
      </c>
      <c r="F37" s="2" t="s">
        <v>56</v>
      </c>
      <c r="G37" s="2">
        <v>4</v>
      </c>
      <c r="H37" s="2">
        <v>5</v>
      </c>
      <c r="I37" s="2">
        <v>5</v>
      </c>
      <c r="J37" s="2">
        <v>4</v>
      </c>
      <c r="K37" s="2">
        <v>5</v>
      </c>
      <c r="L37" s="2">
        <v>5</v>
      </c>
      <c r="M37" s="2">
        <v>4</v>
      </c>
      <c r="N37" s="2">
        <v>5</v>
      </c>
      <c r="O37" s="2">
        <v>4</v>
      </c>
      <c r="P37" s="2">
        <v>4</v>
      </c>
      <c r="Q37" s="2">
        <v>4</v>
      </c>
      <c r="R37" s="2">
        <v>5</v>
      </c>
      <c r="S37" s="2">
        <v>5</v>
      </c>
      <c r="T37" s="2">
        <v>4</v>
      </c>
      <c r="U37" s="2">
        <v>5</v>
      </c>
      <c r="V37" s="2">
        <v>4</v>
      </c>
      <c r="W37" s="2">
        <v>5</v>
      </c>
      <c r="Y37" s="15">
        <f t="shared" si="0"/>
        <v>4.5294117647058822</v>
      </c>
      <c r="AA37" s="2">
        <v>3</v>
      </c>
    </row>
    <row r="38" spans="1:27" x14ac:dyDescent="0.55000000000000004">
      <c r="A38" s="22">
        <v>34</v>
      </c>
      <c r="B38" s="2">
        <v>1</v>
      </c>
      <c r="C38" s="2">
        <v>2</v>
      </c>
      <c r="D38" s="2" t="s">
        <v>31</v>
      </c>
      <c r="E38" s="2">
        <v>7</v>
      </c>
      <c r="F38" s="2" t="s">
        <v>87</v>
      </c>
      <c r="G38" s="2">
        <v>5</v>
      </c>
      <c r="H38" s="2">
        <v>4</v>
      </c>
      <c r="I38" s="2">
        <v>5</v>
      </c>
      <c r="J38" s="2">
        <v>5</v>
      </c>
      <c r="K38" s="2">
        <v>5</v>
      </c>
      <c r="L38" s="2">
        <v>5</v>
      </c>
      <c r="M38" s="2">
        <v>5</v>
      </c>
      <c r="N38" s="2">
        <v>5</v>
      </c>
      <c r="O38" s="2">
        <v>5</v>
      </c>
      <c r="P38" s="2">
        <v>5</v>
      </c>
      <c r="Q38" s="2">
        <v>5</v>
      </c>
      <c r="R38" s="2">
        <v>5</v>
      </c>
      <c r="S38" s="2">
        <v>5</v>
      </c>
      <c r="T38" s="2">
        <v>5</v>
      </c>
      <c r="U38" s="2">
        <v>5</v>
      </c>
      <c r="V38" s="2">
        <v>5</v>
      </c>
      <c r="W38" s="2">
        <v>5</v>
      </c>
      <c r="Y38" s="15">
        <f t="shared" si="0"/>
        <v>4.9411764705882355</v>
      </c>
      <c r="AA38" s="2">
        <v>3</v>
      </c>
    </row>
    <row r="39" spans="1:27" x14ac:dyDescent="0.55000000000000004">
      <c r="A39" s="22">
        <v>35</v>
      </c>
      <c r="B39" s="2">
        <v>1</v>
      </c>
      <c r="C39" s="2">
        <v>3</v>
      </c>
      <c r="D39" s="2" t="s">
        <v>31</v>
      </c>
      <c r="E39" s="2">
        <v>7</v>
      </c>
      <c r="F39" s="2" t="s">
        <v>69</v>
      </c>
      <c r="G39" s="2">
        <v>3</v>
      </c>
      <c r="H39" s="2">
        <v>3</v>
      </c>
      <c r="I39" s="2">
        <v>2</v>
      </c>
      <c r="J39" s="2">
        <v>2</v>
      </c>
      <c r="K39" s="2">
        <v>3</v>
      </c>
      <c r="L39" s="2">
        <v>3</v>
      </c>
      <c r="M39" s="2">
        <v>3</v>
      </c>
      <c r="N39" s="2">
        <v>1</v>
      </c>
      <c r="O39" s="2">
        <v>4</v>
      </c>
      <c r="P39" s="2">
        <v>4</v>
      </c>
      <c r="Q39" s="2">
        <v>4</v>
      </c>
      <c r="R39" s="2">
        <v>4</v>
      </c>
      <c r="S39" s="2">
        <v>4</v>
      </c>
      <c r="T39" s="2">
        <v>4</v>
      </c>
      <c r="U39" s="2">
        <v>4</v>
      </c>
      <c r="V39" s="2">
        <v>4</v>
      </c>
      <c r="W39" s="2">
        <v>4</v>
      </c>
      <c r="Y39" s="15">
        <f t="shared" si="0"/>
        <v>3.2941176470588234</v>
      </c>
      <c r="AA39" s="2">
        <v>4</v>
      </c>
    </row>
    <row r="40" spans="1:27" x14ac:dyDescent="0.55000000000000004">
      <c r="A40" s="22">
        <v>36</v>
      </c>
      <c r="B40" s="2">
        <v>1</v>
      </c>
      <c r="C40" s="2">
        <v>3</v>
      </c>
      <c r="D40" s="2" t="s">
        <v>31</v>
      </c>
      <c r="E40" s="2">
        <v>7</v>
      </c>
      <c r="F40" s="2" t="s">
        <v>71</v>
      </c>
      <c r="G40" s="2">
        <v>4</v>
      </c>
      <c r="H40" s="2">
        <v>5</v>
      </c>
      <c r="I40" s="2">
        <v>5</v>
      </c>
      <c r="J40" s="2">
        <v>4</v>
      </c>
      <c r="K40" s="2">
        <v>4</v>
      </c>
      <c r="L40" s="2">
        <v>3</v>
      </c>
      <c r="M40" s="2">
        <v>5</v>
      </c>
      <c r="N40" s="2">
        <v>3</v>
      </c>
      <c r="O40" s="2">
        <v>5</v>
      </c>
      <c r="P40" s="2">
        <v>5</v>
      </c>
      <c r="Q40" s="2">
        <v>5</v>
      </c>
      <c r="R40" s="2">
        <v>4</v>
      </c>
      <c r="S40" s="2">
        <v>5</v>
      </c>
      <c r="T40" s="2">
        <v>5</v>
      </c>
      <c r="U40" s="2">
        <v>4</v>
      </c>
      <c r="V40" s="2">
        <v>4</v>
      </c>
      <c r="W40" s="2">
        <v>5</v>
      </c>
      <c r="Y40" s="15">
        <f t="shared" si="0"/>
        <v>4.4117647058823533</v>
      </c>
      <c r="AA40" s="2">
        <v>3</v>
      </c>
    </row>
    <row r="41" spans="1:27" x14ac:dyDescent="0.55000000000000004">
      <c r="A41" s="22">
        <v>37</v>
      </c>
      <c r="B41" s="2">
        <v>1</v>
      </c>
      <c r="C41" s="2">
        <v>2</v>
      </c>
      <c r="D41" s="2" t="s">
        <v>19</v>
      </c>
      <c r="E41" s="2">
        <v>11</v>
      </c>
      <c r="F41" s="2" t="s">
        <v>66</v>
      </c>
      <c r="G41" s="2">
        <v>4</v>
      </c>
      <c r="H41" s="2">
        <v>4</v>
      </c>
      <c r="I41" s="2">
        <v>4</v>
      </c>
      <c r="J41" s="2">
        <v>4</v>
      </c>
      <c r="K41" s="2">
        <v>4</v>
      </c>
      <c r="L41" s="2">
        <v>4</v>
      </c>
      <c r="M41" s="2">
        <v>4</v>
      </c>
      <c r="N41" s="2">
        <v>4</v>
      </c>
      <c r="O41" s="2">
        <v>4</v>
      </c>
      <c r="P41" s="2">
        <v>5</v>
      </c>
      <c r="Q41" s="2">
        <v>5</v>
      </c>
      <c r="R41" s="2">
        <v>5</v>
      </c>
      <c r="S41" s="2">
        <v>5</v>
      </c>
      <c r="T41" s="2">
        <v>4</v>
      </c>
      <c r="U41" s="2">
        <v>4</v>
      </c>
      <c r="V41" s="2">
        <v>4</v>
      </c>
      <c r="W41" s="2">
        <v>4</v>
      </c>
      <c r="Y41" s="15">
        <f t="shared" si="0"/>
        <v>4.2352941176470589</v>
      </c>
      <c r="AA41" s="2">
        <v>3</v>
      </c>
    </row>
    <row r="42" spans="1:27" x14ac:dyDescent="0.55000000000000004">
      <c r="A42" s="22">
        <v>38</v>
      </c>
      <c r="B42" s="2">
        <v>1</v>
      </c>
      <c r="D42" s="2" t="s">
        <v>59</v>
      </c>
      <c r="E42" s="2">
        <v>4</v>
      </c>
      <c r="F42" s="2" t="s">
        <v>78</v>
      </c>
      <c r="G42" s="2">
        <v>5</v>
      </c>
      <c r="H42" s="2">
        <v>5</v>
      </c>
      <c r="I42" s="2">
        <v>4</v>
      </c>
      <c r="J42" s="2">
        <v>4</v>
      </c>
      <c r="K42" s="2">
        <v>4</v>
      </c>
      <c r="L42" s="2">
        <v>4</v>
      </c>
      <c r="M42" s="2">
        <v>4</v>
      </c>
      <c r="N42" s="2">
        <v>3</v>
      </c>
      <c r="O42" s="2">
        <v>4</v>
      </c>
      <c r="P42" s="2">
        <v>4</v>
      </c>
      <c r="Q42" s="2">
        <v>4</v>
      </c>
      <c r="R42" s="2">
        <v>4</v>
      </c>
      <c r="S42" s="2">
        <v>4</v>
      </c>
      <c r="T42" s="2">
        <v>4</v>
      </c>
      <c r="U42" s="2">
        <v>4</v>
      </c>
      <c r="V42" s="2">
        <v>4</v>
      </c>
      <c r="W42" s="2">
        <v>4</v>
      </c>
      <c r="Y42" s="15">
        <f t="shared" si="0"/>
        <v>4.0588235294117645</v>
      </c>
      <c r="AA42" s="2">
        <v>3</v>
      </c>
    </row>
    <row r="43" spans="1:27" x14ac:dyDescent="0.55000000000000004">
      <c r="A43" s="22">
        <v>39</v>
      </c>
      <c r="B43" s="2">
        <v>1</v>
      </c>
      <c r="C43" s="2">
        <v>1</v>
      </c>
      <c r="D43" s="2" t="s">
        <v>59</v>
      </c>
      <c r="E43" s="2">
        <v>4</v>
      </c>
      <c r="F43" s="2" t="s">
        <v>78</v>
      </c>
      <c r="G43" s="2">
        <v>5</v>
      </c>
      <c r="H43" s="2">
        <v>5</v>
      </c>
      <c r="I43" s="2">
        <v>5</v>
      </c>
      <c r="J43" s="2">
        <v>5</v>
      </c>
      <c r="K43" s="2">
        <v>5</v>
      </c>
      <c r="L43" s="2">
        <v>5</v>
      </c>
      <c r="M43" s="2">
        <v>5</v>
      </c>
      <c r="N43" s="2">
        <v>3</v>
      </c>
      <c r="O43" s="2">
        <v>4</v>
      </c>
      <c r="P43" s="2">
        <v>5</v>
      </c>
      <c r="Q43" s="2">
        <v>4</v>
      </c>
      <c r="R43" s="2">
        <v>4</v>
      </c>
      <c r="S43" s="2">
        <v>5</v>
      </c>
      <c r="T43" s="2">
        <v>5</v>
      </c>
      <c r="U43" s="2">
        <v>5</v>
      </c>
      <c r="V43" s="2">
        <v>5</v>
      </c>
      <c r="W43" s="2">
        <v>5</v>
      </c>
      <c r="Y43" s="15">
        <f t="shared" si="0"/>
        <v>4.7058823529411766</v>
      </c>
      <c r="AA43" s="2">
        <v>2</v>
      </c>
    </row>
    <row r="44" spans="1:27" x14ac:dyDescent="0.55000000000000004">
      <c r="A44" s="22">
        <v>40</v>
      </c>
      <c r="B44" s="2">
        <v>1</v>
      </c>
      <c r="C44" s="2">
        <v>1</v>
      </c>
      <c r="D44" s="2" t="s">
        <v>43</v>
      </c>
      <c r="E44" s="2">
        <v>16</v>
      </c>
      <c r="F44" s="2" t="s">
        <v>61</v>
      </c>
      <c r="G44" s="2">
        <v>4</v>
      </c>
      <c r="H44" s="2">
        <v>2</v>
      </c>
      <c r="I44" s="2">
        <v>4</v>
      </c>
      <c r="J44" s="2">
        <v>3</v>
      </c>
      <c r="K44" s="2">
        <v>4</v>
      </c>
      <c r="L44" s="2">
        <v>4</v>
      </c>
      <c r="M44" s="2">
        <v>4</v>
      </c>
      <c r="N44" s="2">
        <v>3</v>
      </c>
      <c r="O44" s="2">
        <v>4</v>
      </c>
      <c r="P44" s="2">
        <v>5</v>
      </c>
      <c r="Q44" s="2">
        <v>5</v>
      </c>
      <c r="R44" s="2">
        <v>5</v>
      </c>
      <c r="S44" s="2">
        <v>4</v>
      </c>
      <c r="T44" s="2">
        <v>4</v>
      </c>
      <c r="U44" s="2">
        <v>4</v>
      </c>
      <c r="V44" s="2">
        <v>4</v>
      </c>
      <c r="W44" s="2">
        <v>4</v>
      </c>
      <c r="Y44" s="15">
        <f t="shared" si="0"/>
        <v>3.9411764705882355</v>
      </c>
      <c r="AA44" s="2">
        <v>3</v>
      </c>
    </row>
    <row r="45" spans="1:27" x14ac:dyDescent="0.55000000000000004">
      <c r="A45" s="22">
        <v>41</v>
      </c>
      <c r="B45" s="2">
        <v>1</v>
      </c>
      <c r="C45" s="2">
        <v>1</v>
      </c>
      <c r="D45" s="2" t="s">
        <v>13</v>
      </c>
      <c r="E45" s="2">
        <v>6</v>
      </c>
      <c r="F45" s="2" t="s">
        <v>79</v>
      </c>
      <c r="G45" s="2">
        <v>4</v>
      </c>
      <c r="H45" s="2">
        <v>3</v>
      </c>
      <c r="I45" s="2">
        <v>4</v>
      </c>
      <c r="J45" s="2">
        <v>5</v>
      </c>
      <c r="K45" s="2">
        <v>5</v>
      </c>
      <c r="L45" s="2">
        <v>5</v>
      </c>
      <c r="M45" s="2">
        <v>4</v>
      </c>
      <c r="N45" s="2">
        <v>3</v>
      </c>
      <c r="O45" s="2">
        <v>4</v>
      </c>
      <c r="P45" s="2">
        <v>4</v>
      </c>
      <c r="Q45" s="2">
        <v>4</v>
      </c>
      <c r="R45" s="2">
        <v>4</v>
      </c>
      <c r="S45" s="2">
        <v>5</v>
      </c>
      <c r="T45" s="2">
        <v>4</v>
      </c>
      <c r="U45" s="2">
        <v>4</v>
      </c>
      <c r="V45" s="2">
        <v>5</v>
      </c>
      <c r="W45" s="2">
        <v>5</v>
      </c>
      <c r="Y45" s="15">
        <f t="shared" si="0"/>
        <v>4.2352941176470589</v>
      </c>
      <c r="AA45" s="2">
        <v>2</v>
      </c>
    </row>
    <row r="46" spans="1:27" x14ac:dyDescent="0.55000000000000004">
      <c r="A46" s="22">
        <v>42</v>
      </c>
      <c r="B46" s="2">
        <v>1</v>
      </c>
      <c r="C46" s="2">
        <v>1</v>
      </c>
      <c r="D46" s="2" t="s">
        <v>13</v>
      </c>
      <c r="E46" s="2">
        <v>6</v>
      </c>
      <c r="F46" s="2" t="s">
        <v>79</v>
      </c>
      <c r="G46" s="2">
        <v>5</v>
      </c>
      <c r="H46" s="2">
        <v>2</v>
      </c>
      <c r="I46" s="2">
        <v>4</v>
      </c>
      <c r="J46" s="2">
        <v>3</v>
      </c>
      <c r="K46" s="2">
        <v>5</v>
      </c>
      <c r="L46" s="2">
        <v>5</v>
      </c>
      <c r="M46" s="2">
        <v>5</v>
      </c>
      <c r="N46" s="2">
        <v>4</v>
      </c>
      <c r="O46" s="2">
        <v>4</v>
      </c>
      <c r="P46" s="2">
        <v>4</v>
      </c>
      <c r="Q46" s="2">
        <v>3</v>
      </c>
      <c r="R46" s="2">
        <v>3</v>
      </c>
      <c r="S46" s="2">
        <v>5</v>
      </c>
      <c r="T46" s="2">
        <v>4</v>
      </c>
      <c r="U46" s="2">
        <v>4</v>
      </c>
      <c r="V46" s="2">
        <v>5</v>
      </c>
      <c r="W46" s="2">
        <v>4</v>
      </c>
      <c r="Y46" s="15">
        <f t="shared" si="0"/>
        <v>4.0588235294117645</v>
      </c>
      <c r="AA46" s="2">
        <v>3</v>
      </c>
    </row>
    <row r="47" spans="1:27" x14ac:dyDescent="0.55000000000000004">
      <c r="A47" s="22">
        <v>43</v>
      </c>
      <c r="B47" s="2">
        <v>1</v>
      </c>
      <c r="C47" s="2">
        <v>1</v>
      </c>
      <c r="D47" s="2" t="s">
        <v>13</v>
      </c>
      <c r="E47" s="2">
        <v>6</v>
      </c>
      <c r="F47" s="2" t="s">
        <v>79</v>
      </c>
      <c r="G47" s="2">
        <v>5</v>
      </c>
      <c r="H47" s="2">
        <v>4</v>
      </c>
      <c r="I47" s="2">
        <v>5</v>
      </c>
      <c r="J47" s="2">
        <v>5</v>
      </c>
      <c r="K47" s="2">
        <v>5</v>
      </c>
      <c r="L47" s="2">
        <v>4</v>
      </c>
      <c r="M47" s="2">
        <v>4</v>
      </c>
      <c r="N47" s="2">
        <v>4</v>
      </c>
      <c r="O47" s="2">
        <v>4</v>
      </c>
      <c r="P47" s="2">
        <v>3</v>
      </c>
      <c r="Q47" s="2">
        <v>4</v>
      </c>
      <c r="R47" s="2">
        <v>4</v>
      </c>
      <c r="S47" s="2">
        <v>4</v>
      </c>
      <c r="T47" s="2">
        <v>4</v>
      </c>
      <c r="U47" s="2">
        <v>4</v>
      </c>
      <c r="V47" s="2">
        <v>3</v>
      </c>
      <c r="W47" s="2">
        <v>3</v>
      </c>
      <c r="Y47" s="15">
        <f t="shared" si="0"/>
        <v>4.0588235294117645</v>
      </c>
      <c r="AA47" s="2">
        <v>3</v>
      </c>
    </row>
    <row r="48" spans="1:27" x14ac:dyDescent="0.55000000000000004">
      <c r="A48" s="22">
        <v>44</v>
      </c>
      <c r="B48" s="2">
        <v>1</v>
      </c>
      <c r="C48" s="2">
        <v>1</v>
      </c>
      <c r="D48" s="2" t="s">
        <v>37</v>
      </c>
      <c r="E48" s="2">
        <v>3</v>
      </c>
      <c r="F48" s="2" t="s">
        <v>63</v>
      </c>
      <c r="G48" s="2">
        <v>5</v>
      </c>
      <c r="H48" s="2">
        <v>3</v>
      </c>
      <c r="I48" s="2">
        <v>3</v>
      </c>
      <c r="J48" s="2">
        <v>3</v>
      </c>
      <c r="K48" s="2">
        <v>4</v>
      </c>
      <c r="L48" s="2">
        <v>4</v>
      </c>
      <c r="M48" s="2">
        <v>5</v>
      </c>
      <c r="N48" s="2">
        <v>3</v>
      </c>
      <c r="O48" s="2">
        <v>5</v>
      </c>
      <c r="P48" s="2">
        <v>4</v>
      </c>
      <c r="Q48" s="2">
        <v>5</v>
      </c>
      <c r="R48" s="2">
        <v>5</v>
      </c>
      <c r="S48" s="2">
        <v>5</v>
      </c>
      <c r="T48" s="2">
        <v>5</v>
      </c>
      <c r="U48" s="2">
        <v>4</v>
      </c>
      <c r="V48" s="2">
        <v>5</v>
      </c>
      <c r="W48" s="2">
        <v>4</v>
      </c>
      <c r="Y48" s="15">
        <f t="shared" si="0"/>
        <v>4.2352941176470589</v>
      </c>
      <c r="AA48" s="2">
        <v>2</v>
      </c>
    </row>
    <row r="49" spans="1:27" x14ac:dyDescent="0.55000000000000004">
      <c r="A49" s="22">
        <v>45</v>
      </c>
      <c r="B49" s="2">
        <v>2</v>
      </c>
      <c r="C49" s="2">
        <v>2</v>
      </c>
      <c r="D49" s="2" t="s">
        <v>43</v>
      </c>
      <c r="E49" s="2">
        <v>16</v>
      </c>
      <c r="F49" s="2" t="s">
        <v>61</v>
      </c>
      <c r="G49" s="2">
        <v>5</v>
      </c>
      <c r="H49" s="2">
        <v>5</v>
      </c>
      <c r="I49" s="2">
        <v>5</v>
      </c>
      <c r="J49" s="2">
        <v>5</v>
      </c>
      <c r="K49" s="2">
        <v>5</v>
      </c>
      <c r="M49" s="2">
        <v>4</v>
      </c>
      <c r="N49" s="2">
        <v>5</v>
      </c>
      <c r="O49" s="2">
        <v>5</v>
      </c>
      <c r="P49" s="2">
        <v>5</v>
      </c>
      <c r="Q49" s="2">
        <v>5</v>
      </c>
      <c r="R49" s="2">
        <v>4</v>
      </c>
      <c r="S49" s="2">
        <v>5</v>
      </c>
      <c r="T49" s="2">
        <v>5</v>
      </c>
      <c r="U49" s="2">
        <v>4</v>
      </c>
      <c r="V49" s="2">
        <v>4</v>
      </c>
      <c r="W49" s="2">
        <v>5</v>
      </c>
      <c r="Y49" s="15">
        <f t="shared" si="0"/>
        <v>4.75</v>
      </c>
      <c r="AA49" s="2">
        <v>2</v>
      </c>
    </row>
    <row r="50" spans="1:27" x14ac:dyDescent="0.55000000000000004">
      <c r="A50" s="22">
        <v>46</v>
      </c>
      <c r="B50" s="2">
        <v>2</v>
      </c>
      <c r="C50" s="2">
        <v>2</v>
      </c>
      <c r="D50" s="2" t="s">
        <v>59</v>
      </c>
      <c r="E50" s="2">
        <v>4</v>
      </c>
      <c r="F50" s="2" t="s">
        <v>80</v>
      </c>
      <c r="G50" s="2">
        <v>5</v>
      </c>
      <c r="H50" s="2">
        <v>5</v>
      </c>
      <c r="I50" s="2">
        <v>5</v>
      </c>
      <c r="J50" s="2">
        <v>3</v>
      </c>
      <c r="K50" s="2">
        <v>5</v>
      </c>
      <c r="L50" s="2">
        <v>5</v>
      </c>
      <c r="M50" s="2">
        <v>3</v>
      </c>
      <c r="N50" s="2">
        <v>2</v>
      </c>
      <c r="O50" s="2">
        <v>4</v>
      </c>
      <c r="P50" s="2">
        <v>4</v>
      </c>
      <c r="Q50" s="2">
        <v>4</v>
      </c>
      <c r="R50" s="2">
        <v>4</v>
      </c>
      <c r="S50" s="2">
        <v>5</v>
      </c>
      <c r="T50" s="2">
        <v>4</v>
      </c>
      <c r="U50" s="2">
        <v>4</v>
      </c>
      <c r="V50" s="2">
        <v>5</v>
      </c>
      <c r="W50" s="2">
        <v>4</v>
      </c>
      <c r="Y50" s="15">
        <f t="shared" si="0"/>
        <v>4.1764705882352944</v>
      </c>
      <c r="AA50" s="2">
        <v>3</v>
      </c>
    </row>
    <row r="51" spans="1:27" x14ac:dyDescent="0.55000000000000004">
      <c r="A51" s="22">
        <v>47</v>
      </c>
      <c r="B51" s="2">
        <v>1</v>
      </c>
      <c r="C51" s="2">
        <v>2</v>
      </c>
      <c r="D51" s="2" t="s">
        <v>19</v>
      </c>
      <c r="E51" s="2">
        <v>11</v>
      </c>
      <c r="F51" s="2" t="s">
        <v>66</v>
      </c>
      <c r="G51" s="2">
        <v>4</v>
      </c>
      <c r="H51" s="2">
        <v>4</v>
      </c>
      <c r="I51" s="2">
        <v>4</v>
      </c>
      <c r="J51" s="2">
        <v>4</v>
      </c>
      <c r="K51" s="2">
        <v>4</v>
      </c>
      <c r="L51" s="2">
        <v>4</v>
      </c>
      <c r="M51" s="2">
        <v>3</v>
      </c>
      <c r="N51" s="2">
        <v>3</v>
      </c>
      <c r="O51" s="2">
        <v>3</v>
      </c>
      <c r="P51" s="2">
        <v>4</v>
      </c>
      <c r="Q51" s="2">
        <v>4</v>
      </c>
      <c r="R51" s="2">
        <v>4</v>
      </c>
      <c r="S51" s="2">
        <v>4</v>
      </c>
      <c r="T51" s="2">
        <v>4</v>
      </c>
      <c r="U51" s="2">
        <v>4</v>
      </c>
      <c r="V51" s="2">
        <v>4</v>
      </c>
      <c r="W51" s="2">
        <v>4</v>
      </c>
      <c r="Y51" s="15">
        <f t="shared" si="0"/>
        <v>3.8235294117647061</v>
      </c>
      <c r="AA51" s="2">
        <v>3</v>
      </c>
    </row>
    <row r="52" spans="1:27" x14ac:dyDescent="0.55000000000000004">
      <c r="A52" s="22">
        <v>48</v>
      </c>
      <c r="B52" s="2">
        <v>2</v>
      </c>
      <c r="C52" s="2">
        <v>2</v>
      </c>
      <c r="D52" s="2" t="s">
        <v>59</v>
      </c>
      <c r="E52" s="2">
        <v>4</v>
      </c>
      <c r="F52" s="2" t="s">
        <v>81</v>
      </c>
      <c r="G52" s="2">
        <v>4</v>
      </c>
      <c r="H52" s="2">
        <v>3</v>
      </c>
      <c r="I52" s="2">
        <v>4</v>
      </c>
      <c r="J52" s="2">
        <v>4</v>
      </c>
      <c r="K52" s="2">
        <v>5</v>
      </c>
      <c r="L52" s="2">
        <v>4</v>
      </c>
      <c r="M52" s="2">
        <v>1</v>
      </c>
      <c r="N52" s="2">
        <v>2</v>
      </c>
      <c r="O52" s="2">
        <v>3</v>
      </c>
      <c r="P52" s="2">
        <v>1</v>
      </c>
      <c r="Q52" s="2">
        <v>2</v>
      </c>
      <c r="R52" s="2">
        <v>2</v>
      </c>
      <c r="S52" s="2">
        <v>2</v>
      </c>
      <c r="T52" s="2">
        <v>4</v>
      </c>
      <c r="U52" s="2">
        <v>2</v>
      </c>
      <c r="V52" s="2">
        <v>4</v>
      </c>
      <c r="W52" s="2">
        <v>3</v>
      </c>
      <c r="Y52" s="15">
        <f t="shared" si="0"/>
        <v>2.9411764705882355</v>
      </c>
      <c r="AA52" s="2">
        <v>3</v>
      </c>
    </row>
    <row r="53" spans="1:27" x14ac:dyDescent="0.55000000000000004">
      <c r="A53" s="22">
        <v>49</v>
      </c>
      <c r="B53" s="2">
        <v>1</v>
      </c>
      <c r="C53" s="2">
        <v>1</v>
      </c>
      <c r="D53" s="2" t="s">
        <v>43</v>
      </c>
      <c r="E53" s="2">
        <v>16</v>
      </c>
      <c r="F53" s="2" t="s">
        <v>61</v>
      </c>
      <c r="G53" s="2">
        <v>4</v>
      </c>
      <c r="H53" s="2">
        <v>3</v>
      </c>
      <c r="I53" s="2">
        <v>3</v>
      </c>
      <c r="J53" s="2">
        <v>2</v>
      </c>
      <c r="K53" s="2">
        <v>5</v>
      </c>
      <c r="L53" s="2">
        <v>4</v>
      </c>
      <c r="M53" s="2">
        <v>1</v>
      </c>
      <c r="N53" s="2">
        <v>3</v>
      </c>
      <c r="O53" s="2">
        <v>3</v>
      </c>
      <c r="P53" s="2">
        <v>5</v>
      </c>
      <c r="Q53" s="2">
        <v>5</v>
      </c>
      <c r="R53" s="2">
        <v>4</v>
      </c>
      <c r="S53" s="2">
        <v>5</v>
      </c>
      <c r="T53" s="2">
        <v>5</v>
      </c>
      <c r="U53" s="2">
        <v>4</v>
      </c>
      <c r="V53" s="2">
        <v>5</v>
      </c>
      <c r="W53" s="2">
        <v>4</v>
      </c>
      <c r="Y53" s="15">
        <f t="shared" si="0"/>
        <v>3.8235294117647061</v>
      </c>
      <c r="AA53" s="2">
        <v>3</v>
      </c>
    </row>
    <row r="54" spans="1:27" x14ac:dyDescent="0.55000000000000004">
      <c r="A54" s="22">
        <v>50</v>
      </c>
      <c r="B54" s="2">
        <v>2</v>
      </c>
      <c r="C54" s="2">
        <v>2</v>
      </c>
      <c r="D54" s="2" t="s">
        <v>39</v>
      </c>
      <c r="E54" s="2">
        <v>8</v>
      </c>
      <c r="F54" s="2" t="s">
        <v>82</v>
      </c>
      <c r="G54" s="2">
        <v>4</v>
      </c>
      <c r="H54" s="2">
        <v>5</v>
      </c>
      <c r="I54" s="2">
        <v>3</v>
      </c>
      <c r="J54" s="2">
        <v>3</v>
      </c>
      <c r="K54" s="2">
        <v>4</v>
      </c>
      <c r="L54" s="2">
        <v>4</v>
      </c>
      <c r="M54" s="2">
        <v>3</v>
      </c>
      <c r="N54" s="2">
        <v>3</v>
      </c>
      <c r="O54" s="2">
        <v>4</v>
      </c>
      <c r="P54" s="2">
        <v>5</v>
      </c>
      <c r="Q54" s="2">
        <v>5</v>
      </c>
      <c r="R54" s="2">
        <v>4</v>
      </c>
      <c r="S54" s="2">
        <v>5</v>
      </c>
      <c r="T54" s="2">
        <v>3</v>
      </c>
      <c r="U54" s="2">
        <v>3</v>
      </c>
      <c r="V54" s="2">
        <v>3</v>
      </c>
      <c r="W54" s="2">
        <v>4</v>
      </c>
      <c r="Y54" s="15">
        <f t="shared" si="0"/>
        <v>3.8235294117647061</v>
      </c>
      <c r="AA54" s="2">
        <v>3</v>
      </c>
    </row>
    <row r="55" spans="1:27" x14ac:dyDescent="0.55000000000000004">
      <c r="A55" s="22">
        <v>51</v>
      </c>
      <c r="B55" s="2">
        <v>2</v>
      </c>
      <c r="C55" s="2">
        <v>2</v>
      </c>
      <c r="D55" s="2" t="s">
        <v>39</v>
      </c>
      <c r="E55" s="2">
        <v>8</v>
      </c>
      <c r="F55" s="2" t="s">
        <v>60</v>
      </c>
      <c r="G55" s="2">
        <v>5</v>
      </c>
      <c r="H55" s="2">
        <v>5</v>
      </c>
      <c r="I55" s="2">
        <v>5</v>
      </c>
      <c r="J55" s="2">
        <v>5</v>
      </c>
      <c r="K55" s="2">
        <v>5</v>
      </c>
      <c r="L55" s="2">
        <v>5</v>
      </c>
      <c r="M55" s="2">
        <v>4</v>
      </c>
      <c r="N55" s="2">
        <v>4</v>
      </c>
      <c r="O55" s="2">
        <v>4</v>
      </c>
      <c r="P55" s="2">
        <v>4</v>
      </c>
      <c r="Q55" s="2">
        <v>4</v>
      </c>
      <c r="R55" s="2">
        <v>4</v>
      </c>
      <c r="S55" s="2">
        <v>5</v>
      </c>
      <c r="T55" s="2">
        <v>5</v>
      </c>
      <c r="U55" s="2">
        <v>5</v>
      </c>
      <c r="V55" s="2">
        <v>5</v>
      </c>
      <c r="W55" s="2">
        <v>5</v>
      </c>
      <c r="Y55" s="15">
        <f t="shared" si="0"/>
        <v>4.6470588235294121</v>
      </c>
      <c r="AA55" s="2">
        <v>2</v>
      </c>
    </row>
    <row r="56" spans="1:27" x14ac:dyDescent="0.55000000000000004">
      <c r="A56" s="22">
        <v>52</v>
      </c>
      <c r="B56" s="2">
        <v>2</v>
      </c>
      <c r="C56" s="2">
        <v>3</v>
      </c>
      <c r="D56" s="2" t="s">
        <v>39</v>
      </c>
      <c r="E56" s="2">
        <v>8</v>
      </c>
      <c r="F56" s="2" t="s">
        <v>60</v>
      </c>
      <c r="G56" s="2">
        <v>5</v>
      </c>
      <c r="H56" s="2">
        <v>5</v>
      </c>
      <c r="I56" s="2">
        <v>5</v>
      </c>
      <c r="J56" s="2">
        <v>5</v>
      </c>
      <c r="K56" s="2">
        <v>5</v>
      </c>
      <c r="L56" s="2">
        <v>5</v>
      </c>
      <c r="M56" s="2">
        <v>5</v>
      </c>
      <c r="N56" s="2">
        <v>5</v>
      </c>
      <c r="O56" s="2">
        <v>5</v>
      </c>
      <c r="P56" s="2">
        <v>5</v>
      </c>
      <c r="Q56" s="2">
        <v>5</v>
      </c>
      <c r="R56" s="2">
        <v>5</v>
      </c>
      <c r="S56" s="2">
        <v>5</v>
      </c>
      <c r="T56" s="2">
        <v>5</v>
      </c>
      <c r="U56" s="2">
        <v>5</v>
      </c>
      <c r="V56" s="2">
        <v>5</v>
      </c>
      <c r="W56" s="2">
        <v>5</v>
      </c>
      <c r="Y56" s="15">
        <f t="shared" si="0"/>
        <v>5</v>
      </c>
      <c r="AA56" s="2">
        <v>5</v>
      </c>
    </row>
    <row r="57" spans="1:27" x14ac:dyDescent="0.55000000000000004">
      <c r="A57" s="22">
        <v>53</v>
      </c>
      <c r="B57" s="2">
        <v>2</v>
      </c>
      <c r="C57" s="2">
        <v>2</v>
      </c>
      <c r="D57" s="2" t="s">
        <v>39</v>
      </c>
      <c r="E57" s="2">
        <v>8</v>
      </c>
      <c r="F57" s="2" t="s">
        <v>75</v>
      </c>
      <c r="G57" s="2">
        <v>5</v>
      </c>
      <c r="H57" s="2">
        <v>3</v>
      </c>
      <c r="I57" s="2">
        <v>5</v>
      </c>
      <c r="J57" s="2">
        <v>3</v>
      </c>
      <c r="K57" s="2">
        <v>5</v>
      </c>
      <c r="L57" s="2">
        <v>4</v>
      </c>
      <c r="M57" s="2">
        <v>3</v>
      </c>
      <c r="N57" s="2">
        <v>3</v>
      </c>
      <c r="O57" s="2">
        <v>4</v>
      </c>
      <c r="P57" s="2">
        <v>4</v>
      </c>
      <c r="Q57" s="2">
        <v>4</v>
      </c>
      <c r="R57" s="2">
        <v>4</v>
      </c>
      <c r="S57" s="2">
        <v>4</v>
      </c>
      <c r="T57" s="2">
        <v>3</v>
      </c>
      <c r="U57" s="2">
        <v>4</v>
      </c>
      <c r="V57" s="2">
        <v>4</v>
      </c>
      <c r="W57" s="2">
        <v>4</v>
      </c>
      <c r="Y57" s="15">
        <f t="shared" si="0"/>
        <v>3.8823529411764706</v>
      </c>
      <c r="AA57" s="2">
        <v>3</v>
      </c>
    </row>
    <row r="58" spans="1:27" x14ac:dyDescent="0.55000000000000004">
      <c r="A58" s="22">
        <v>54</v>
      </c>
      <c r="B58" s="2">
        <v>2</v>
      </c>
      <c r="C58" s="2">
        <v>2</v>
      </c>
      <c r="D58" s="2" t="s">
        <v>59</v>
      </c>
      <c r="E58" s="2">
        <v>4</v>
      </c>
      <c r="F58" s="2" t="s">
        <v>83</v>
      </c>
      <c r="G58" s="2">
        <v>4</v>
      </c>
      <c r="H58" s="2">
        <v>4</v>
      </c>
      <c r="I58" s="2">
        <v>4</v>
      </c>
      <c r="J58" s="2">
        <v>4</v>
      </c>
      <c r="K58" s="2">
        <v>4</v>
      </c>
      <c r="L58" s="2">
        <v>4</v>
      </c>
      <c r="M58" s="2">
        <v>2</v>
      </c>
      <c r="N58" s="2">
        <v>4</v>
      </c>
      <c r="O58" s="2">
        <v>4</v>
      </c>
      <c r="P58" s="2">
        <v>4</v>
      </c>
      <c r="Q58" s="2">
        <v>4</v>
      </c>
      <c r="R58" s="2">
        <v>5</v>
      </c>
      <c r="S58" s="2">
        <v>5</v>
      </c>
      <c r="T58" s="2">
        <v>5</v>
      </c>
      <c r="U58" s="2">
        <v>5</v>
      </c>
      <c r="V58" s="2">
        <v>5</v>
      </c>
      <c r="W58" s="2">
        <v>5</v>
      </c>
      <c r="Y58" s="15">
        <f t="shared" si="0"/>
        <v>4.2352941176470589</v>
      </c>
      <c r="AA58" s="2">
        <v>3</v>
      </c>
    </row>
    <row r="59" spans="1:27" x14ac:dyDescent="0.55000000000000004">
      <c r="A59" s="22">
        <v>55</v>
      </c>
      <c r="B59" s="2">
        <v>2</v>
      </c>
      <c r="C59" s="2">
        <v>2</v>
      </c>
      <c r="D59" s="2" t="s">
        <v>31</v>
      </c>
      <c r="E59" s="2">
        <v>7</v>
      </c>
      <c r="F59" s="2" t="s">
        <v>31</v>
      </c>
      <c r="G59" s="2">
        <v>5</v>
      </c>
      <c r="H59" s="2">
        <v>4</v>
      </c>
      <c r="I59" s="2">
        <v>5</v>
      </c>
      <c r="J59" s="2">
        <v>5</v>
      </c>
      <c r="K59" s="2">
        <v>5</v>
      </c>
      <c r="L59" s="2">
        <v>5</v>
      </c>
      <c r="M59" s="2">
        <v>2</v>
      </c>
      <c r="N59" s="2">
        <v>5</v>
      </c>
      <c r="O59" s="2">
        <v>5</v>
      </c>
      <c r="P59" s="2">
        <v>5</v>
      </c>
      <c r="Q59" s="2">
        <v>5</v>
      </c>
      <c r="R59" s="2">
        <v>5</v>
      </c>
      <c r="S59" s="2">
        <v>5</v>
      </c>
      <c r="T59" s="2">
        <v>5</v>
      </c>
      <c r="U59" s="2">
        <v>4</v>
      </c>
      <c r="V59" s="2">
        <v>5</v>
      </c>
      <c r="W59" s="2">
        <v>5</v>
      </c>
      <c r="Y59" s="15">
        <f t="shared" si="0"/>
        <v>4.7058823529411766</v>
      </c>
      <c r="AA59" s="2">
        <v>4</v>
      </c>
    </row>
    <row r="60" spans="1:27" x14ac:dyDescent="0.55000000000000004">
      <c r="A60" s="22">
        <v>56</v>
      </c>
      <c r="B60" s="2">
        <v>1</v>
      </c>
      <c r="C60" s="2">
        <v>3</v>
      </c>
      <c r="D60" s="2" t="s">
        <v>31</v>
      </c>
      <c r="E60" s="2">
        <v>7</v>
      </c>
      <c r="F60" s="2" t="s">
        <v>71</v>
      </c>
      <c r="G60" s="2">
        <v>4</v>
      </c>
      <c r="H60" s="2">
        <v>4</v>
      </c>
      <c r="I60" s="2">
        <v>4</v>
      </c>
      <c r="J60" s="2">
        <v>5</v>
      </c>
      <c r="K60" s="2">
        <v>5</v>
      </c>
      <c r="L60" s="2">
        <v>5</v>
      </c>
      <c r="M60" s="2">
        <v>2</v>
      </c>
      <c r="N60" s="2">
        <v>4</v>
      </c>
      <c r="O60" s="2">
        <v>5</v>
      </c>
      <c r="P60" s="2">
        <v>5</v>
      </c>
      <c r="Q60" s="2">
        <v>4</v>
      </c>
      <c r="R60" s="2">
        <v>5</v>
      </c>
      <c r="S60" s="2">
        <v>5</v>
      </c>
      <c r="T60" s="2">
        <v>4</v>
      </c>
      <c r="U60" s="2">
        <v>5</v>
      </c>
      <c r="V60" s="2">
        <v>5</v>
      </c>
      <c r="W60" s="2">
        <v>5</v>
      </c>
      <c r="Y60" s="15">
        <f t="shared" si="0"/>
        <v>4.4705882352941178</v>
      </c>
      <c r="AA60" s="2">
        <v>3</v>
      </c>
    </row>
    <row r="61" spans="1:27" x14ac:dyDescent="0.55000000000000004">
      <c r="A61" s="22">
        <v>57</v>
      </c>
      <c r="B61" s="2">
        <v>2</v>
      </c>
      <c r="C61" s="2">
        <v>2</v>
      </c>
      <c r="D61" s="2" t="s">
        <v>21</v>
      </c>
      <c r="E61" s="2">
        <v>1</v>
      </c>
      <c r="F61" s="2" t="s">
        <v>74</v>
      </c>
      <c r="G61" s="2">
        <v>4</v>
      </c>
      <c r="H61" s="2">
        <v>4</v>
      </c>
      <c r="I61" s="2">
        <v>4</v>
      </c>
      <c r="J61" s="2">
        <v>3</v>
      </c>
      <c r="K61" s="2">
        <v>3</v>
      </c>
      <c r="L61" s="2">
        <v>3</v>
      </c>
      <c r="M61" s="2">
        <v>2</v>
      </c>
      <c r="N61" s="2">
        <v>2</v>
      </c>
      <c r="O61" s="2">
        <v>3</v>
      </c>
      <c r="P61" s="2">
        <v>5</v>
      </c>
      <c r="Q61" s="2">
        <v>5</v>
      </c>
      <c r="R61" s="2">
        <v>5</v>
      </c>
      <c r="S61" s="2">
        <v>5</v>
      </c>
      <c r="T61" s="2">
        <v>5</v>
      </c>
      <c r="U61" s="2">
        <v>5</v>
      </c>
      <c r="V61" s="2">
        <v>5</v>
      </c>
      <c r="W61" s="2">
        <v>5</v>
      </c>
      <c r="Y61" s="15">
        <f t="shared" si="0"/>
        <v>4</v>
      </c>
      <c r="AA61" s="2">
        <v>3</v>
      </c>
    </row>
    <row r="62" spans="1:27" x14ac:dyDescent="0.55000000000000004">
      <c r="A62" s="22">
        <v>58</v>
      </c>
      <c r="B62" s="2">
        <v>2</v>
      </c>
      <c r="D62" s="2" t="s">
        <v>37</v>
      </c>
      <c r="E62" s="2">
        <v>3</v>
      </c>
      <c r="F62" s="2" t="s">
        <v>84</v>
      </c>
      <c r="G62" s="2">
        <v>4</v>
      </c>
      <c r="H62" s="2">
        <v>4</v>
      </c>
      <c r="I62" s="2">
        <v>4</v>
      </c>
      <c r="J62" s="2">
        <v>4</v>
      </c>
      <c r="K62" s="2">
        <v>5</v>
      </c>
      <c r="L62" s="2">
        <v>4</v>
      </c>
      <c r="N62" s="2">
        <v>2</v>
      </c>
      <c r="O62" s="2">
        <v>4</v>
      </c>
      <c r="P62" s="2">
        <v>4</v>
      </c>
      <c r="Q62" s="2">
        <v>4</v>
      </c>
      <c r="R62" s="2">
        <v>4</v>
      </c>
      <c r="S62" s="2">
        <v>4</v>
      </c>
      <c r="T62" s="2">
        <v>4</v>
      </c>
      <c r="U62" s="2">
        <v>4</v>
      </c>
      <c r="V62" s="2">
        <v>4</v>
      </c>
      <c r="W62" s="2">
        <v>4</v>
      </c>
      <c r="Y62" s="15">
        <f t="shared" si="0"/>
        <v>3.9375</v>
      </c>
      <c r="AA62" s="2">
        <v>3</v>
      </c>
    </row>
    <row r="63" spans="1:27" x14ac:dyDescent="0.55000000000000004">
      <c r="A63" s="22">
        <v>59</v>
      </c>
      <c r="B63" s="2">
        <v>1</v>
      </c>
      <c r="C63" s="2">
        <v>3</v>
      </c>
      <c r="D63" s="2" t="s">
        <v>21</v>
      </c>
      <c r="E63" s="2">
        <v>1</v>
      </c>
      <c r="F63" s="2" t="s">
        <v>127</v>
      </c>
      <c r="G63" s="2">
        <v>5</v>
      </c>
      <c r="H63" s="2">
        <v>4</v>
      </c>
      <c r="I63" s="2">
        <v>4</v>
      </c>
      <c r="J63" s="2">
        <v>4</v>
      </c>
      <c r="K63" s="2">
        <v>5</v>
      </c>
      <c r="L63" s="2">
        <v>5</v>
      </c>
      <c r="M63" s="2">
        <v>4</v>
      </c>
      <c r="N63" s="2">
        <v>3</v>
      </c>
      <c r="O63" s="2">
        <v>4</v>
      </c>
      <c r="P63" s="2">
        <v>3</v>
      </c>
      <c r="Q63" s="2">
        <v>3</v>
      </c>
      <c r="R63" s="2">
        <v>3</v>
      </c>
      <c r="S63" s="2">
        <v>4</v>
      </c>
      <c r="T63" s="2">
        <v>4</v>
      </c>
      <c r="U63" s="2">
        <v>4</v>
      </c>
      <c r="V63" s="2">
        <v>3</v>
      </c>
      <c r="W63" s="2">
        <v>4</v>
      </c>
      <c r="Y63" s="15">
        <f t="shared" si="0"/>
        <v>3.8823529411764706</v>
      </c>
      <c r="AA63" s="2">
        <v>2</v>
      </c>
    </row>
    <row r="64" spans="1:27" x14ac:dyDescent="0.55000000000000004">
      <c r="A64" s="22">
        <v>60</v>
      </c>
      <c r="B64" s="2">
        <v>1</v>
      </c>
      <c r="C64" s="2">
        <v>1</v>
      </c>
      <c r="D64" s="2" t="s">
        <v>13</v>
      </c>
      <c r="E64" s="2">
        <v>6</v>
      </c>
      <c r="F64" s="2" t="s">
        <v>86</v>
      </c>
      <c r="G64" s="2">
        <v>5</v>
      </c>
      <c r="H64" s="2">
        <v>5</v>
      </c>
      <c r="I64" s="2">
        <v>5</v>
      </c>
      <c r="J64" s="2">
        <v>5</v>
      </c>
      <c r="K64" s="2">
        <v>5</v>
      </c>
      <c r="L64" s="2">
        <v>5</v>
      </c>
      <c r="M64" s="2">
        <v>4</v>
      </c>
      <c r="N64" s="2">
        <v>5</v>
      </c>
      <c r="O64" s="2">
        <v>5</v>
      </c>
      <c r="P64" s="2">
        <v>5</v>
      </c>
      <c r="Q64" s="2">
        <v>5</v>
      </c>
      <c r="R64" s="2">
        <v>5</v>
      </c>
      <c r="S64" s="2">
        <v>5</v>
      </c>
      <c r="T64" s="2">
        <v>5</v>
      </c>
      <c r="U64" s="2">
        <v>5</v>
      </c>
      <c r="V64" s="2">
        <v>5</v>
      </c>
      <c r="W64" s="2">
        <v>5</v>
      </c>
      <c r="Y64" s="15">
        <f t="shared" si="0"/>
        <v>4.9411764705882355</v>
      </c>
      <c r="AA64" s="2">
        <v>2</v>
      </c>
    </row>
    <row r="65" spans="1:27" x14ac:dyDescent="0.55000000000000004">
      <c r="A65" s="22">
        <v>61</v>
      </c>
      <c r="B65" s="2">
        <v>2</v>
      </c>
      <c r="C65" s="2">
        <v>2</v>
      </c>
      <c r="D65" s="2" t="s">
        <v>19</v>
      </c>
      <c r="E65" s="2">
        <v>11</v>
      </c>
      <c r="F65" s="2" t="s">
        <v>66</v>
      </c>
      <c r="G65" s="2">
        <v>4</v>
      </c>
      <c r="H65" s="2">
        <v>4</v>
      </c>
      <c r="I65" s="2">
        <v>4</v>
      </c>
      <c r="J65" s="2">
        <v>4</v>
      </c>
      <c r="K65" s="2">
        <v>4</v>
      </c>
      <c r="L65" s="2">
        <v>4</v>
      </c>
      <c r="M65" s="2">
        <v>2</v>
      </c>
      <c r="N65" s="2">
        <v>2</v>
      </c>
      <c r="O65" s="2">
        <v>3</v>
      </c>
      <c r="P65" s="2">
        <v>4</v>
      </c>
      <c r="Q65" s="2">
        <v>4</v>
      </c>
      <c r="R65" s="2">
        <v>4</v>
      </c>
      <c r="S65" s="2">
        <v>5</v>
      </c>
      <c r="T65" s="2">
        <v>4</v>
      </c>
      <c r="U65" s="2">
        <v>4</v>
      </c>
      <c r="V65" s="2">
        <v>4</v>
      </c>
      <c r="W65" s="2">
        <v>4</v>
      </c>
      <c r="Y65" s="15">
        <f t="shared" si="0"/>
        <v>3.7647058823529411</v>
      </c>
      <c r="AA65" s="2">
        <v>3</v>
      </c>
    </row>
    <row r="66" spans="1:27" x14ac:dyDescent="0.55000000000000004">
      <c r="A66" s="22">
        <v>62</v>
      </c>
      <c r="B66" s="2">
        <v>1</v>
      </c>
      <c r="C66" s="2">
        <v>2</v>
      </c>
      <c r="D66" s="2" t="s">
        <v>31</v>
      </c>
      <c r="E66" s="2">
        <v>7</v>
      </c>
      <c r="F66" s="2" t="s">
        <v>68</v>
      </c>
      <c r="G66" s="2">
        <v>5</v>
      </c>
      <c r="H66" s="2">
        <v>5</v>
      </c>
      <c r="I66" s="2">
        <v>5</v>
      </c>
      <c r="J66" s="2">
        <v>5</v>
      </c>
      <c r="K66" s="2">
        <v>5</v>
      </c>
      <c r="L66" s="2">
        <v>5</v>
      </c>
      <c r="M66" s="2">
        <v>5</v>
      </c>
      <c r="N66" s="2">
        <v>5</v>
      </c>
      <c r="O66" s="2">
        <v>5</v>
      </c>
      <c r="P66" s="2">
        <v>5</v>
      </c>
      <c r="Q66" s="2">
        <v>5</v>
      </c>
      <c r="R66" s="2">
        <v>5</v>
      </c>
      <c r="S66" s="2">
        <v>5</v>
      </c>
      <c r="T66" s="2">
        <v>5</v>
      </c>
      <c r="U66" s="2">
        <v>5</v>
      </c>
      <c r="V66" s="2">
        <v>5</v>
      </c>
      <c r="W66" s="2">
        <v>5</v>
      </c>
      <c r="Y66" s="15">
        <f t="shared" si="0"/>
        <v>5</v>
      </c>
      <c r="AA66" s="2">
        <v>5</v>
      </c>
    </row>
    <row r="67" spans="1:27" x14ac:dyDescent="0.55000000000000004">
      <c r="A67" s="22">
        <v>63</v>
      </c>
      <c r="B67" s="2">
        <v>1</v>
      </c>
      <c r="D67" s="2" t="s">
        <v>23</v>
      </c>
      <c r="E67" s="2">
        <v>10</v>
      </c>
      <c r="F67" s="2" t="s">
        <v>88</v>
      </c>
      <c r="G67" s="2">
        <v>5</v>
      </c>
      <c r="H67" s="2">
        <v>5</v>
      </c>
      <c r="I67" s="2">
        <v>5</v>
      </c>
      <c r="J67" s="2">
        <v>4</v>
      </c>
      <c r="K67" s="2">
        <v>5</v>
      </c>
      <c r="L67" s="2">
        <v>5</v>
      </c>
      <c r="M67" s="2">
        <v>4</v>
      </c>
      <c r="N67" s="2">
        <v>3</v>
      </c>
      <c r="O67" s="2">
        <v>4</v>
      </c>
      <c r="P67" s="2">
        <v>4</v>
      </c>
      <c r="Q67" s="2">
        <v>4</v>
      </c>
      <c r="R67" s="2">
        <v>4</v>
      </c>
      <c r="S67" s="2">
        <v>5</v>
      </c>
      <c r="T67" s="2">
        <v>4</v>
      </c>
      <c r="U67" s="2">
        <v>4</v>
      </c>
      <c r="V67" s="2">
        <v>4</v>
      </c>
      <c r="W67" s="2">
        <v>4</v>
      </c>
      <c r="Y67" s="15">
        <f t="shared" si="0"/>
        <v>4.2941176470588234</v>
      </c>
      <c r="AA67" s="2">
        <v>3</v>
      </c>
    </row>
    <row r="68" spans="1:27" x14ac:dyDescent="0.55000000000000004">
      <c r="A68" s="22">
        <v>64</v>
      </c>
      <c r="B68" s="28">
        <v>1</v>
      </c>
      <c r="C68" s="28">
        <v>3</v>
      </c>
      <c r="D68" s="2" t="s">
        <v>37</v>
      </c>
      <c r="E68" s="2">
        <v>3</v>
      </c>
      <c r="F68" s="2" t="s">
        <v>37</v>
      </c>
      <c r="G68" s="2">
        <v>4</v>
      </c>
      <c r="H68" s="2">
        <v>4</v>
      </c>
      <c r="I68" s="2">
        <v>4</v>
      </c>
      <c r="J68" s="2">
        <v>4</v>
      </c>
      <c r="K68" s="2">
        <v>4</v>
      </c>
      <c r="L68" s="2">
        <v>4</v>
      </c>
      <c r="M68" s="2">
        <v>3</v>
      </c>
      <c r="N68" s="2">
        <v>3</v>
      </c>
      <c r="O68" s="2">
        <v>4</v>
      </c>
      <c r="P68" s="2">
        <v>4</v>
      </c>
      <c r="R68" s="2">
        <v>4</v>
      </c>
      <c r="S68" s="2">
        <v>5</v>
      </c>
      <c r="T68" s="2">
        <v>5</v>
      </c>
      <c r="U68" s="2">
        <v>4</v>
      </c>
      <c r="V68" s="2">
        <v>4</v>
      </c>
      <c r="W68" s="2">
        <v>5</v>
      </c>
      <c r="Y68" s="15">
        <f t="shared" si="0"/>
        <v>4.0625</v>
      </c>
      <c r="AA68" s="2">
        <v>3</v>
      </c>
    </row>
    <row r="69" spans="1:27" x14ac:dyDescent="0.55000000000000004">
      <c r="A69" s="22"/>
      <c r="Y69" s="15"/>
    </row>
    <row r="70" spans="1:27" x14ac:dyDescent="0.55000000000000004">
      <c r="G70" s="13">
        <f>AVERAGE(G5:G69)</f>
        <v>4.3492063492063489</v>
      </c>
      <c r="H70" s="13">
        <f>AVERAGE(H5:H69)</f>
        <v>3.873015873015873</v>
      </c>
      <c r="I70" s="13">
        <f>AVERAGE(I5:I69)</f>
        <v>4.109375</v>
      </c>
      <c r="J70" s="13">
        <f>AVERAGE(J5:J69)</f>
        <v>3.875</v>
      </c>
      <c r="K70" s="13">
        <f t="shared" ref="K70:P70" si="1">AVERAGE(K5:K69)</f>
        <v>4.4375</v>
      </c>
      <c r="L70" s="13">
        <f t="shared" si="1"/>
        <v>4.333333333333333</v>
      </c>
      <c r="M70" s="13">
        <f t="shared" si="1"/>
        <v>3.8571428571428572</v>
      </c>
      <c r="N70" s="13">
        <f t="shared" si="1"/>
        <v>3.375</v>
      </c>
      <c r="O70" s="13">
        <f t="shared" si="1"/>
        <v>4.140625</v>
      </c>
      <c r="P70" s="13">
        <f t="shared" si="1"/>
        <v>4.265625</v>
      </c>
      <c r="Q70" s="13">
        <f t="shared" ref="Q70:W70" si="2">AVERAGE(Q5:Q69)</f>
        <v>4.4761904761904763</v>
      </c>
      <c r="R70" s="13">
        <f t="shared" si="2"/>
        <v>4.390625</v>
      </c>
      <c r="S70" s="13">
        <f t="shared" si="2"/>
        <v>4.703125</v>
      </c>
      <c r="T70" s="13">
        <f t="shared" si="2"/>
        <v>4.375</v>
      </c>
      <c r="U70" s="13">
        <f t="shared" si="2"/>
        <v>4.234375</v>
      </c>
      <c r="V70" s="13">
        <f t="shared" si="2"/>
        <v>4.3125</v>
      </c>
      <c r="W70" s="13">
        <f t="shared" si="2"/>
        <v>4.421875</v>
      </c>
      <c r="Y70" s="43">
        <f>AVERAGE(G5:W68)</f>
        <v>4.2077562326869806</v>
      </c>
      <c r="AA70" s="13">
        <f>AVERAGE(AA5:AA69)</f>
        <v>2.875</v>
      </c>
    </row>
    <row r="71" spans="1:27" x14ac:dyDescent="0.55000000000000004">
      <c r="A71" s="17"/>
      <c r="B71" s="1"/>
      <c r="C71" s="1"/>
      <c r="D71" s="1"/>
      <c r="E71" s="1"/>
      <c r="F71" s="1"/>
      <c r="G71" s="14">
        <f>STDEV(G5:G69)</f>
        <v>0.5999658635109093</v>
      </c>
      <c r="H71" s="14">
        <f>STDEV(H5:H69)</f>
        <v>0.95869641822874707</v>
      </c>
      <c r="I71" s="14">
        <f>STDEV(I5:I69)</f>
        <v>0.8566673614968463</v>
      </c>
      <c r="J71" s="14">
        <f>STDEV(J5:J69)</f>
        <v>0.95118973121134187</v>
      </c>
      <c r="K71" s="14">
        <f t="shared" ref="K71:P71" si="3">STDEV(K5:K69)</f>
        <v>0.70990721504169396</v>
      </c>
      <c r="L71" s="14">
        <f t="shared" si="3"/>
        <v>0.64757612580273327</v>
      </c>
      <c r="M71" s="14">
        <f t="shared" si="3"/>
        <v>0.99769319185264749</v>
      </c>
      <c r="N71" s="14">
        <f t="shared" si="3"/>
        <v>1.1198072396480807</v>
      </c>
      <c r="O71" s="14">
        <f t="shared" si="3"/>
        <v>0.63912607743476002</v>
      </c>
      <c r="P71" s="14">
        <f t="shared" si="3"/>
        <v>0.82119130458752343</v>
      </c>
      <c r="Q71" s="14">
        <f t="shared" ref="Q71:W71" si="4">STDEV(Q5:Q69)</f>
        <v>0.64400818611163857</v>
      </c>
      <c r="R71" s="14">
        <f t="shared" si="4"/>
        <v>0.65748890991914588</v>
      </c>
      <c r="S71" s="14">
        <f t="shared" si="4"/>
        <v>0.5543389456520863</v>
      </c>
      <c r="T71" s="14">
        <f t="shared" si="4"/>
        <v>0.57735026918962573</v>
      </c>
      <c r="U71" s="14">
        <f t="shared" si="4"/>
        <v>0.6604997506698399</v>
      </c>
      <c r="V71" s="14">
        <f t="shared" si="4"/>
        <v>0.63932007533797863</v>
      </c>
      <c r="W71" s="14">
        <f t="shared" si="4"/>
        <v>0.58566710030609748</v>
      </c>
      <c r="Y71" s="43">
        <f>STDEV(G5:W69)</f>
        <v>0.81475240767308177</v>
      </c>
      <c r="AA71" s="14">
        <f>STDEV(AA5:AA69)</f>
        <v>0.72374686445574588</v>
      </c>
    </row>
    <row r="72" spans="1:27" x14ac:dyDescent="0.55000000000000004">
      <c r="A72" s="17"/>
      <c r="B72" s="17"/>
      <c r="C72" s="17"/>
      <c r="D72" s="27" t="s">
        <v>14</v>
      </c>
      <c r="F72" s="27"/>
    </row>
    <row r="73" spans="1:27" x14ac:dyDescent="0.55000000000000004">
      <c r="A73" s="17"/>
      <c r="B73" s="17">
        <f>COUNTIF(B5:B69,1)</f>
        <v>34</v>
      </c>
      <c r="C73" s="17"/>
      <c r="D73" s="24" t="s">
        <v>34</v>
      </c>
      <c r="F73" s="24"/>
    </row>
    <row r="74" spans="1:27" x14ac:dyDescent="0.55000000000000004">
      <c r="A74" s="17"/>
      <c r="B74" s="17">
        <f>COUNTIF(B5:B69,2)</f>
        <v>30</v>
      </c>
      <c r="C74" s="17"/>
      <c r="D74" s="24" t="s">
        <v>50</v>
      </c>
      <c r="F74" s="24"/>
    </row>
    <row r="75" spans="1:27" x14ac:dyDescent="0.55000000000000004">
      <c r="A75" s="17"/>
      <c r="B75" s="17">
        <f>COUNTIF(B5:B69,3)</f>
        <v>0</v>
      </c>
      <c r="C75" s="17"/>
      <c r="D75" s="24" t="s">
        <v>35</v>
      </c>
      <c r="F75" s="24"/>
    </row>
    <row r="76" spans="1:27" x14ac:dyDescent="0.55000000000000004">
      <c r="A76" s="17"/>
      <c r="B76" s="17">
        <f>COUNTIF(B5:B69,4)</f>
        <v>0</v>
      </c>
      <c r="C76" s="17"/>
      <c r="D76" s="24" t="s">
        <v>45</v>
      </c>
      <c r="F76" s="24"/>
    </row>
    <row r="77" spans="1:27" x14ac:dyDescent="0.55000000000000004">
      <c r="A77" s="17"/>
      <c r="B77" s="17">
        <f>COUNTIF(B5:B69,0)</f>
        <v>0</v>
      </c>
      <c r="C77" s="17"/>
      <c r="D77" s="24" t="s">
        <v>51</v>
      </c>
      <c r="F77" s="24"/>
    </row>
    <row r="78" spans="1:27" x14ac:dyDescent="0.55000000000000004">
      <c r="B78" s="17">
        <f>SUM(B73:B76)</f>
        <v>64</v>
      </c>
      <c r="C78" s="17"/>
      <c r="D78" s="17"/>
      <c r="E78" s="17"/>
      <c r="F78" s="17"/>
    </row>
    <row r="80" spans="1:27" x14ac:dyDescent="0.55000000000000004">
      <c r="A80" s="10"/>
    </row>
    <row r="81" spans="1:27" x14ac:dyDescent="0.55000000000000004">
      <c r="A81" s="10"/>
      <c r="E81" s="10"/>
      <c r="F81" s="10"/>
    </row>
    <row r="82" spans="1:27" x14ac:dyDescent="0.55000000000000004">
      <c r="A82" s="10"/>
      <c r="B82" s="12"/>
      <c r="C82" s="12"/>
      <c r="D82" s="12"/>
      <c r="E82" s="12" t="s">
        <v>3</v>
      </c>
      <c r="F82" s="12"/>
    </row>
    <row r="83" spans="1:27" x14ac:dyDescent="0.55000000000000004">
      <c r="A83" s="10"/>
      <c r="B83" s="17">
        <f>COUNTIF(E5:E69,0)</f>
        <v>0</v>
      </c>
      <c r="C83" s="17"/>
      <c r="D83" s="24" t="s">
        <v>16</v>
      </c>
      <c r="F83" s="24"/>
    </row>
    <row r="84" spans="1:27" x14ac:dyDescent="0.55000000000000004">
      <c r="A84" s="2">
        <v>1</v>
      </c>
      <c r="B84" s="17">
        <f>COUNTIF(E5:E69,1)</f>
        <v>7</v>
      </c>
      <c r="C84" s="17"/>
      <c r="D84" s="16" t="s">
        <v>21</v>
      </c>
      <c r="F84" s="16"/>
    </row>
    <row r="85" spans="1:27" x14ac:dyDescent="0.55000000000000004">
      <c r="A85" s="2">
        <v>2</v>
      </c>
      <c r="B85" s="17">
        <f>COUNTIF(E5:E69,2)</f>
        <v>0</v>
      </c>
      <c r="C85" s="17"/>
      <c r="D85" s="16" t="s">
        <v>36</v>
      </c>
      <c r="F85" s="16"/>
    </row>
    <row r="86" spans="1:27" x14ac:dyDescent="0.55000000000000004">
      <c r="A86" s="2">
        <v>3</v>
      </c>
      <c r="B86" s="17">
        <f>COUNTIF(E5:E69,3)</f>
        <v>10</v>
      </c>
      <c r="C86" s="17"/>
      <c r="D86" s="16" t="s">
        <v>37</v>
      </c>
      <c r="F86" s="16"/>
    </row>
    <row r="87" spans="1:27" x14ac:dyDescent="0.55000000000000004">
      <c r="A87" s="2">
        <v>4</v>
      </c>
      <c r="B87" s="17">
        <f>COUNTIF(E5:E69,4)</f>
        <v>6</v>
      </c>
      <c r="C87" s="17"/>
      <c r="D87" s="16" t="s">
        <v>38</v>
      </c>
      <c r="F87" s="1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AA87" s="5"/>
    </row>
    <row r="88" spans="1:27" x14ac:dyDescent="0.55000000000000004">
      <c r="A88" s="2">
        <v>5</v>
      </c>
      <c r="B88" s="17">
        <f>COUNTIF(E5:E69,5)</f>
        <v>0</v>
      </c>
      <c r="C88" s="17"/>
      <c r="D88" s="16" t="s">
        <v>17</v>
      </c>
      <c r="F88" s="16"/>
    </row>
    <row r="89" spans="1:27" x14ac:dyDescent="0.55000000000000004">
      <c r="A89" s="2">
        <v>6</v>
      </c>
      <c r="B89" s="17">
        <f>COUNTIF(E5:E69,6)</f>
        <v>10</v>
      </c>
      <c r="C89" s="17"/>
      <c r="D89" s="16" t="s">
        <v>13</v>
      </c>
      <c r="F89" s="16"/>
    </row>
    <row r="90" spans="1:27" x14ac:dyDescent="0.55000000000000004">
      <c r="A90" s="2">
        <v>7</v>
      </c>
      <c r="B90" s="17">
        <f>COUNTIF(E5:E69,7)</f>
        <v>10</v>
      </c>
      <c r="C90" s="17"/>
      <c r="D90" s="16" t="s">
        <v>31</v>
      </c>
      <c r="F90" s="16"/>
    </row>
    <row r="91" spans="1:27" x14ac:dyDescent="0.55000000000000004">
      <c r="A91" s="2">
        <v>8</v>
      </c>
      <c r="B91" s="17">
        <f>COUNTIF(E5:E69,8)</f>
        <v>8</v>
      </c>
      <c r="C91" s="17"/>
      <c r="D91" s="16" t="s">
        <v>39</v>
      </c>
      <c r="F91" s="16"/>
    </row>
    <row r="92" spans="1:27" x14ac:dyDescent="0.55000000000000004">
      <c r="A92" s="2">
        <v>9</v>
      </c>
      <c r="B92" s="17">
        <f>COUNTIF(E5:E69,9)</f>
        <v>1</v>
      </c>
      <c r="C92" s="17"/>
      <c r="D92" s="16" t="s">
        <v>22</v>
      </c>
      <c r="F92" s="1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AA92" s="1"/>
    </row>
    <row r="93" spans="1:27" x14ac:dyDescent="0.55000000000000004">
      <c r="A93" s="2">
        <v>10</v>
      </c>
      <c r="B93" s="17">
        <f>COUNTIF(E5:E68,10)</f>
        <v>1</v>
      </c>
      <c r="C93" s="17"/>
      <c r="D93" s="16" t="s">
        <v>23</v>
      </c>
      <c r="F93" s="1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AA93" s="1"/>
    </row>
    <row r="94" spans="1:27" x14ac:dyDescent="0.55000000000000004">
      <c r="A94" s="2">
        <v>11</v>
      </c>
      <c r="B94" s="17">
        <f>COUNTIF(E5:E68,11)</f>
        <v>5</v>
      </c>
      <c r="C94" s="17"/>
      <c r="D94" s="16" t="s">
        <v>19</v>
      </c>
      <c r="F94" s="16"/>
    </row>
    <row r="95" spans="1:27" x14ac:dyDescent="0.55000000000000004">
      <c r="A95" s="2">
        <v>12</v>
      </c>
      <c r="B95" s="17">
        <f>COUNTIF(E5:E68,12)</f>
        <v>0</v>
      </c>
      <c r="C95" s="17"/>
      <c r="D95" s="16" t="s">
        <v>40</v>
      </c>
      <c r="F95" s="16"/>
    </row>
    <row r="96" spans="1:27" x14ac:dyDescent="0.55000000000000004">
      <c r="A96" s="2">
        <v>13</v>
      </c>
      <c r="B96" s="17">
        <f>COUNTIF(E5:E68,13)</f>
        <v>0</v>
      </c>
      <c r="C96" s="17"/>
      <c r="D96" s="16" t="s">
        <v>24</v>
      </c>
      <c r="F96" s="16"/>
    </row>
    <row r="97" spans="1:6" x14ac:dyDescent="0.55000000000000004">
      <c r="A97" s="2">
        <v>14</v>
      </c>
      <c r="B97" s="17">
        <f>COUNTIF(E5:E68,14)</f>
        <v>0</v>
      </c>
      <c r="C97" s="17"/>
      <c r="D97" s="16" t="s">
        <v>41</v>
      </c>
      <c r="F97" s="16"/>
    </row>
    <row r="98" spans="1:6" x14ac:dyDescent="0.55000000000000004">
      <c r="A98" s="2">
        <v>15</v>
      </c>
      <c r="B98" s="17">
        <f>COUNTIF(E5:E68,15)</f>
        <v>0</v>
      </c>
      <c r="C98" s="17"/>
      <c r="D98" s="16" t="s">
        <v>42</v>
      </c>
      <c r="F98" s="16"/>
    </row>
    <row r="99" spans="1:6" x14ac:dyDescent="0.55000000000000004">
      <c r="A99" s="2">
        <v>16</v>
      </c>
      <c r="B99" s="17">
        <f>COUNTIF(E5:E68,16)</f>
        <v>6</v>
      </c>
      <c r="C99" s="17"/>
      <c r="D99" s="16" t="s">
        <v>43</v>
      </c>
      <c r="F99" s="16"/>
    </row>
    <row r="100" spans="1:6" x14ac:dyDescent="0.55000000000000004">
      <c r="A100" s="2">
        <v>17</v>
      </c>
      <c r="B100" s="17">
        <f>COUNTIF(E5:E68,17)</f>
        <v>0</v>
      </c>
      <c r="C100" s="17"/>
      <c r="D100" s="24" t="s">
        <v>20</v>
      </c>
      <c r="F100" s="24"/>
    </row>
    <row r="101" spans="1:6" x14ac:dyDescent="0.55000000000000004">
      <c r="A101" s="2">
        <v>18</v>
      </c>
      <c r="B101" s="17">
        <f>COUNTIF(E5:E68,18)</f>
        <v>0</v>
      </c>
      <c r="C101" s="17"/>
      <c r="D101" s="16" t="s">
        <v>44</v>
      </c>
      <c r="F101" s="16"/>
    </row>
    <row r="102" spans="1:6" x14ac:dyDescent="0.55000000000000004">
      <c r="A102" s="2">
        <v>19</v>
      </c>
      <c r="B102" s="17">
        <f>COUNTIF(E5:E68,19)</f>
        <v>0</v>
      </c>
      <c r="C102" s="17"/>
      <c r="D102" s="2" t="s">
        <v>46</v>
      </c>
    </row>
    <row r="103" spans="1:6" x14ac:dyDescent="0.55000000000000004">
      <c r="B103" s="2">
        <f>SUM(B83:B102)</f>
        <v>64</v>
      </c>
    </row>
  </sheetData>
  <phoneticPr fontId="1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120" workbookViewId="0">
      <selection activeCell="H9" sqref="H9"/>
    </sheetView>
  </sheetViews>
  <sheetFormatPr defaultColWidth="8.7109375" defaultRowHeight="23.25" x14ac:dyDescent="0.55000000000000004"/>
  <cols>
    <col min="1" max="9" width="8.7109375" style="6"/>
    <col min="10" max="10" width="7.7109375" style="6" customWidth="1"/>
    <col min="11" max="11" width="1.7109375" style="6" customWidth="1"/>
    <col min="12" max="16384" width="8.7109375" style="6"/>
  </cols>
  <sheetData>
    <row r="1" spans="1:13" ht="30.75" x14ac:dyDescent="0.55000000000000004">
      <c r="A1" s="140" t="s">
        <v>6</v>
      </c>
      <c r="B1" s="140"/>
      <c r="C1" s="140"/>
      <c r="D1" s="140"/>
      <c r="E1" s="140"/>
      <c r="F1" s="140"/>
      <c r="G1" s="140"/>
      <c r="H1" s="140"/>
      <c r="I1" s="140"/>
      <c r="J1" s="140"/>
    </row>
    <row r="3" spans="1:13" x14ac:dyDescent="0.55000000000000004">
      <c r="A3" s="6" t="s">
        <v>176</v>
      </c>
    </row>
    <row r="4" spans="1:13" x14ac:dyDescent="0.55000000000000004">
      <c r="A4" s="6" t="s">
        <v>177</v>
      </c>
    </row>
    <row r="5" spans="1:13" x14ac:dyDescent="0.55000000000000004">
      <c r="A5" s="6" t="s">
        <v>180</v>
      </c>
      <c r="M5" s="106"/>
    </row>
    <row r="6" spans="1:13" x14ac:dyDescent="0.55000000000000004">
      <c r="A6" s="6" t="s">
        <v>178</v>
      </c>
      <c r="M6" s="106"/>
    </row>
    <row r="7" spans="1:13" x14ac:dyDescent="0.55000000000000004">
      <c r="A7" s="107" t="s">
        <v>179</v>
      </c>
      <c r="M7" s="106" t="s">
        <v>15</v>
      </c>
    </row>
    <row r="8" spans="1:13" x14ac:dyDescent="0.55000000000000004">
      <c r="A8" s="106" t="s">
        <v>190</v>
      </c>
    </row>
    <row r="9" spans="1:13" x14ac:dyDescent="0.55000000000000004">
      <c r="A9" s="106" t="s">
        <v>181</v>
      </c>
      <c r="M9" s="106"/>
    </row>
    <row r="10" spans="1:13" x14ac:dyDescent="0.55000000000000004">
      <c r="A10" s="108" t="s">
        <v>194</v>
      </c>
    </row>
    <row r="11" spans="1:13" x14ac:dyDescent="0.55000000000000004">
      <c r="A11" s="108" t="s">
        <v>192</v>
      </c>
      <c r="L11" s="108"/>
    </row>
    <row r="12" spans="1:13" x14ac:dyDescent="0.55000000000000004">
      <c r="A12" s="108" t="s">
        <v>191</v>
      </c>
      <c r="L12" s="108"/>
    </row>
    <row r="13" spans="1:13" x14ac:dyDescent="0.55000000000000004">
      <c r="A13" s="108" t="s">
        <v>182</v>
      </c>
      <c r="L13" s="108" t="s">
        <v>15</v>
      </c>
    </row>
    <row r="14" spans="1:13" x14ac:dyDescent="0.55000000000000004">
      <c r="A14" s="108" t="s">
        <v>193</v>
      </c>
    </row>
    <row r="15" spans="1:13" ht="6" customHeight="1" x14ac:dyDescent="0.55000000000000004">
      <c r="A15" s="108"/>
    </row>
    <row r="16" spans="1:13" x14ac:dyDescent="0.55000000000000004">
      <c r="A16" s="6" t="s">
        <v>186</v>
      </c>
    </row>
    <row r="17" spans="1:1" x14ac:dyDescent="0.55000000000000004">
      <c r="A17" s="6" t="s">
        <v>187</v>
      </c>
    </row>
  </sheetData>
  <mergeCells count="1">
    <mergeCell ref="A1:J1"/>
  </mergeCells>
  <phoneticPr fontId="1" type="noConversion"/>
  <pageMargins left="0.9055118110236221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91" zoomScale="120" workbookViewId="0">
      <selection activeCell="C122" sqref="C122"/>
    </sheetView>
  </sheetViews>
  <sheetFormatPr defaultColWidth="8.7109375" defaultRowHeight="24" x14ac:dyDescent="0.55000000000000004"/>
  <cols>
    <col min="1" max="1" width="7.140625" style="1" customWidth="1"/>
    <col min="2" max="2" width="3.5703125" style="1" customWidth="1"/>
    <col min="3" max="3" width="17.140625" style="1" customWidth="1"/>
    <col min="4" max="5" width="8.7109375" style="1" customWidth="1"/>
    <col min="6" max="6" width="7.5703125" style="1" customWidth="1"/>
    <col min="7" max="7" width="9.85546875" style="1" customWidth="1"/>
    <col min="8" max="8" width="10.42578125" style="1" customWidth="1"/>
    <col min="9" max="9" width="12.42578125" style="1" customWidth="1"/>
    <col min="10" max="10" width="8.5703125" style="1" customWidth="1"/>
    <col min="11" max="11" width="1.28515625" style="1" customWidth="1"/>
    <col min="12" max="12" width="15.5703125" style="1" customWidth="1"/>
    <col min="13" max="16384" width="8.7109375" style="1"/>
  </cols>
  <sheetData>
    <row r="1" spans="1:10" x14ac:dyDescent="0.55000000000000004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x14ac:dyDescent="0.55000000000000004">
      <c r="A2" s="142" t="s">
        <v>116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x14ac:dyDescent="0.55000000000000004">
      <c r="A3" s="142" t="s">
        <v>117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x14ac:dyDescent="0.55000000000000004">
      <c r="A4" s="143" t="s">
        <v>118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x14ac:dyDescent="0.55000000000000004">
      <c r="A5" s="142" t="s">
        <v>119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2" customHeight="1" x14ac:dyDescent="0.55000000000000004"/>
    <row r="7" spans="1:10" s="6" customFormat="1" ht="23.25" x14ac:dyDescent="0.55000000000000004">
      <c r="A7" s="6" t="s">
        <v>130</v>
      </c>
    </row>
    <row r="8" spans="1:10" s="6" customFormat="1" ht="23.25" x14ac:dyDescent="0.55000000000000004">
      <c r="A8" s="6" t="s">
        <v>120</v>
      </c>
    </row>
    <row r="9" spans="1:10" s="6" customFormat="1" ht="23.25" x14ac:dyDescent="0.55000000000000004">
      <c r="A9" s="6" t="s">
        <v>184</v>
      </c>
    </row>
    <row r="10" spans="1:10" s="6" customFormat="1" ht="23.25" x14ac:dyDescent="0.55000000000000004">
      <c r="A10" s="6" t="s">
        <v>145</v>
      </c>
    </row>
    <row r="11" spans="1:10" s="6" customFormat="1" ht="10.5" customHeight="1" x14ac:dyDescent="0.55000000000000004"/>
    <row r="12" spans="1:10" s="6" customFormat="1" ht="23.25" x14ac:dyDescent="0.55000000000000004">
      <c r="A12" s="109" t="s">
        <v>7</v>
      </c>
    </row>
    <row r="13" spans="1:10" s="6" customFormat="1" ht="8.25" customHeight="1" x14ac:dyDescent="0.55000000000000004">
      <c r="A13" s="109"/>
    </row>
    <row r="14" spans="1:10" s="6" customFormat="1" ht="23.25" x14ac:dyDescent="0.55000000000000004">
      <c r="A14" s="106" t="s">
        <v>121</v>
      </c>
    </row>
    <row r="15" spans="1:10" s="6" customFormat="1" thickBot="1" x14ac:dyDescent="0.6">
      <c r="A15" s="106"/>
    </row>
    <row r="16" spans="1:10" s="6" customFormat="1" ht="24.75" thickTop="1" thickBot="1" x14ac:dyDescent="0.6">
      <c r="A16" s="110" t="s">
        <v>18</v>
      </c>
      <c r="B16" s="144" t="s">
        <v>122</v>
      </c>
      <c r="C16" s="144"/>
      <c r="D16" s="144"/>
      <c r="E16" s="144"/>
      <c r="F16" s="144"/>
      <c r="G16" s="111"/>
      <c r="H16" s="110" t="s">
        <v>8</v>
      </c>
      <c r="I16" s="110" t="s">
        <v>9</v>
      </c>
    </row>
    <row r="17" spans="1:9" s="6" customFormat="1" thickTop="1" x14ac:dyDescent="0.55000000000000004">
      <c r="A17" s="114">
        <v>1</v>
      </c>
      <c r="B17" s="113" t="s">
        <v>123</v>
      </c>
      <c r="C17" s="112"/>
      <c r="D17" s="112"/>
      <c r="E17" s="112"/>
      <c r="F17" s="112"/>
      <c r="G17" s="7"/>
      <c r="H17" s="114">
        <f>คีย์!B74</f>
        <v>30</v>
      </c>
      <c r="I17" s="115">
        <f>H17*100/H19</f>
        <v>46.875</v>
      </c>
    </row>
    <row r="18" spans="1:9" s="6" customFormat="1" ht="23.25" x14ac:dyDescent="0.55000000000000004">
      <c r="A18" s="114">
        <v>2</v>
      </c>
      <c r="B18" s="113" t="s">
        <v>124</v>
      </c>
      <c r="C18" s="112"/>
      <c r="D18" s="112"/>
      <c r="E18" s="112"/>
      <c r="F18" s="112"/>
      <c r="G18" s="7"/>
      <c r="H18" s="114">
        <f>คีย์!B73</f>
        <v>34</v>
      </c>
      <c r="I18" s="115">
        <f>H18*100/H19</f>
        <v>53.125</v>
      </c>
    </row>
    <row r="19" spans="1:9" s="6" customFormat="1" thickBot="1" x14ac:dyDescent="0.6">
      <c r="A19" s="116"/>
      <c r="B19" s="116" t="s">
        <v>5</v>
      </c>
      <c r="C19" s="116"/>
      <c r="D19" s="116"/>
      <c r="E19" s="116"/>
      <c r="F19" s="116"/>
      <c r="G19" s="117"/>
      <c r="H19" s="116">
        <f>SUM(H17:H18)</f>
        <v>64</v>
      </c>
      <c r="I19" s="118">
        <f>SUM(I17:I18)</f>
        <v>100</v>
      </c>
    </row>
    <row r="20" spans="1:9" s="6" customFormat="1" thickTop="1" x14ac:dyDescent="0.55000000000000004">
      <c r="A20" s="112"/>
      <c r="B20" s="112"/>
      <c r="C20" s="112"/>
      <c r="D20" s="112"/>
      <c r="E20" s="112"/>
      <c r="F20" s="112"/>
      <c r="G20" s="7"/>
      <c r="H20" s="112"/>
      <c r="I20" s="119"/>
    </row>
    <row r="21" spans="1:9" s="6" customFormat="1" ht="23.25" x14ac:dyDescent="0.55000000000000004">
      <c r="A21" s="112"/>
      <c r="B21" s="113" t="s">
        <v>144</v>
      </c>
      <c r="C21" s="112"/>
      <c r="D21" s="112"/>
      <c r="E21" s="112"/>
      <c r="F21" s="112"/>
      <c r="G21" s="7"/>
      <c r="H21" s="112"/>
      <c r="I21" s="119"/>
    </row>
    <row r="22" spans="1:9" s="6" customFormat="1" ht="23.25" x14ac:dyDescent="0.55000000000000004">
      <c r="A22" s="114">
        <v>46.88</v>
      </c>
      <c r="B22" s="112"/>
      <c r="C22" s="112"/>
      <c r="D22" s="112"/>
      <c r="E22" s="112"/>
      <c r="F22" s="112"/>
      <c r="G22" s="7"/>
      <c r="H22" s="112"/>
      <c r="I22" s="119"/>
    </row>
    <row r="23" spans="1:9" s="6" customFormat="1" ht="23.25" x14ac:dyDescent="0.55000000000000004">
      <c r="A23" s="114"/>
      <c r="B23" s="112"/>
      <c r="C23" s="112"/>
      <c r="D23" s="112"/>
      <c r="E23" s="112"/>
      <c r="F23" s="112"/>
      <c r="G23" s="7"/>
      <c r="H23" s="112"/>
      <c r="I23" s="119"/>
    </row>
    <row r="24" spans="1:9" s="6" customFormat="1" ht="23.25" x14ac:dyDescent="0.55000000000000004">
      <c r="A24" s="112"/>
      <c r="B24" s="112"/>
      <c r="C24" s="112"/>
      <c r="D24" s="112"/>
      <c r="E24" s="112"/>
      <c r="F24" s="112"/>
      <c r="G24" s="7"/>
      <c r="H24" s="112"/>
      <c r="I24" s="119"/>
    </row>
    <row r="25" spans="1:9" s="6" customFormat="1" ht="23.25" x14ac:dyDescent="0.55000000000000004">
      <c r="A25" s="112"/>
      <c r="B25" s="112"/>
      <c r="C25" s="112"/>
      <c r="D25" s="112"/>
      <c r="E25" s="112"/>
      <c r="F25" s="112"/>
      <c r="G25" s="7"/>
      <c r="H25" s="112"/>
      <c r="I25" s="119"/>
    </row>
    <row r="26" spans="1:9" s="6" customFormat="1" ht="23.25" x14ac:dyDescent="0.55000000000000004">
      <c r="A26" s="112"/>
      <c r="B26" s="112"/>
      <c r="C26" s="112"/>
      <c r="D26" s="112"/>
      <c r="E26" s="112"/>
      <c r="F26" s="112"/>
      <c r="G26" s="7"/>
      <c r="H26" s="112"/>
      <c r="I26" s="119"/>
    </row>
    <row r="27" spans="1:9" s="6" customFormat="1" ht="23.25" x14ac:dyDescent="0.55000000000000004">
      <c r="A27" s="112"/>
      <c r="B27" s="112"/>
      <c r="C27" s="112"/>
      <c r="D27" s="112"/>
      <c r="E27" s="112"/>
      <c r="F27" s="112"/>
      <c r="G27" s="7"/>
      <c r="H27" s="112"/>
      <c r="I27" s="119"/>
    </row>
    <row r="28" spans="1:9" s="6" customFormat="1" ht="23.25" x14ac:dyDescent="0.55000000000000004">
      <c r="A28" s="112"/>
      <c r="B28" s="112"/>
      <c r="C28" s="112"/>
      <c r="D28" s="112"/>
      <c r="E28" s="112"/>
      <c r="F28" s="112"/>
      <c r="G28" s="7"/>
      <c r="H28" s="112"/>
      <c r="I28" s="119"/>
    </row>
    <row r="29" spans="1:9" s="6" customFormat="1" ht="23.25" x14ac:dyDescent="0.55000000000000004">
      <c r="A29" s="112"/>
      <c r="B29" s="112"/>
      <c r="C29" s="112"/>
      <c r="D29" s="112"/>
      <c r="E29" s="112"/>
      <c r="F29" s="112"/>
      <c r="G29" s="7"/>
      <c r="H29" s="112"/>
      <c r="I29" s="119"/>
    </row>
    <row r="30" spans="1:9" s="6" customFormat="1" ht="23.25" x14ac:dyDescent="0.55000000000000004">
      <c r="A30" s="112"/>
      <c r="B30" s="112"/>
      <c r="C30" s="112"/>
      <c r="D30" s="112"/>
      <c r="E30" s="112"/>
      <c r="F30" s="112"/>
      <c r="G30" s="7"/>
      <c r="H30" s="112"/>
      <c r="I30" s="119"/>
    </row>
    <row r="31" spans="1:9" s="6" customFormat="1" ht="23.25" x14ac:dyDescent="0.55000000000000004">
      <c r="A31" s="112"/>
      <c r="B31" s="112"/>
      <c r="C31" s="112"/>
      <c r="D31" s="112"/>
      <c r="E31" s="112"/>
      <c r="F31" s="112"/>
      <c r="G31" s="7"/>
      <c r="H31" s="112"/>
      <c r="I31" s="119"/>
    </row>
    <row r="32" spans="1:9" s="6" customFormat="1" ht="23.25" x14ac:dyDescent="0.55000000000000004">
      <c r="A32" s="112"/>
      <c r="B32" s="112"/>
      <c r="C32" s="112"/>
      <c r="D32" s="112"/>
      <c r="E32" s="112"/>
      <c r="F32" s="112"/>
      <c r="G32" s="7"/>
      <c r="H32" s="112"/>
      <c r="I32" s="119"/>
    </row>
    <row r="33" spans="1:10" s="6" customFormat="1" ht="23.25" x14ac:dyDescent="0.55000000000000004">
      <c r="A33" s="112"/>
      <c r="B33" s="112"/>
      <c r="C33" s="112"/>
      <c r="D33" s="112"/>
      <c r="E33" s="112"/>
      <c r="F33" s="112"/>
      <c r="G33" s="7"/>
      <c r="H33" s="112"/>
      <c r="I33" s="119"/>
    </row>
    <row r="34" spans="1:10" x14ac:dyDescent="0.55000000000000004">
      <c r="A34" s="141" t="s">
        <v>185</v>
      </c>
      <c r="B34" s="141"/>
      <c r="C34" s="141"/>
      <c r="D34" s="141"/>
      <c r="E34" s="141"/>
      <c r="F34" s="141"/>
      <c r="G34" s="141"/>
      <c r="H34" s="141"/>
      <c r="I34" s="141"/>
      <c r="J34" s="141"/>
    </row>
    <row r="35" spans="1:10" s="6" customFormat="1" ht="23.25" x14ac:dyDescent="0.55000000000000004">
      <c r="A35" s="112"/>
      <c r="B35" s="112"/>
      <c r="C35" s="112"/>
      <c r="D35" s="112"/>
      <c r="E35" s="112"/>
      <c r="F35" s="112"/>
      <c r="G35" s="7"/>
      <c r="H35" s="112"/>
      <c r="I35" s="119"/>
    </row>
    <row r="36" spans="1:10" s="6" customFormat="1" ht="23.25" x14ac:dyDescent="0.55000000000000004">
      <c r="A36" s="106" t="s">
        <v>125</v>
      </c>
    </row>
    <row r="37" spans="1:10" s="6" customFormat="1" thickBot="1" x14ac:dyDescent="0.6">
      <c r="A37" s="106"/>
    </row>
    <row r="38" spans="1:10" s="6" customFormat="1" ht="24.75" thickTop="1" thickBot="1" x14ac:dyDescent="0.6">
      <c r="A38" s="110" t="s">
        <v>18</v>
      </c>
      <c r="B38" s="144" t="s">
        <v>3</v>
      </c>
      <c r="C38" s="144"/>
      <c r="D38" s="144"/>
      <c r="E38" s="144"/>
      <c r="F38" s="144"/>
      <c r="G38" s="111"/>
      <c r="H38" s="110" t="s">
        <v>8</v>
      </c>
      <c r="I38" s="110" t="s">
        <v>9</v>
      </c>
    </row>
    <row r="39" spans="1:10" s="6" customFormat="1" thickTop="1" x14ac:dyDescent="0.55000000000000004">
      <c r="A39" s="114">
        <v>1</v>
      </c>
      <c r="B39" s="123" t="s">
        <v>37</v>
      </c>
      <c r="C39" s="124"/>
      <c r="D39" s="19"/>
      <c r="E39" s="19"/>
      <c r="F39" s="19"/>
      <c r="G39" s="124"/>
      <c r="H39" s="114">
        <f>คีย์!B86</f>
        <v>10</v>
      </c>
      <c r="I39" s="115">
        <f t="shared" ref="I39:I48" si="0">H39*100/$H$49</f>
        <v>15.625</v>
      </c>
    </row>
    <row r="40" spans="1:10" s="6" customFormat="1" ht="23.25" x14ac:dyDescent="0.55000000000000004">
      <c r="A40" s="114">
        <v>2</v>
      </c>
      <c r="B40" s="123" t="s">
        <v>13</v>
      </c>
      <c r="C40" s="124"/>
      <c r="D40" s="19"/>
      <c r="E40" s="19"/>
      <c r="F40" s="19"/>
      <c r="G40" s="124"/>
      <c r="H40" s="114">
        <f>คีย์!B89</f>
        <v>10</v>
      </c>
      <c r="I40" s="115">
        <f t="shared" si="0"/>
        <v>15.625</v>
      </c>
    </row>
    <row r="41" spans="1:10" s="6" customFormat="1" ht="23.25" x14ac:dyDescent="0.55000000000000004">
      <c r="A41" s="114">
        <v>3</v>
      </c>
      <c r="B41" s="123" t="s">
        <v>31</v>
      </c>
      <c r="C41" s="124"/>
      <c r="D41" s="19"/>
      <c r="E41" s="19"/>
      <c r="F41" s="19"/>
      <c r="G41" s="124"/>
      <c r="H41" s="114">
        <f>คีย์!B90</f>
        <v>10</v>
      </c>
      <c r="I41" s="115">
        <f t="shared" si="0"/>
        <v>15.625</v>
      </c>
    </row>
    <row r="42" spans="1:10" s="6" customFormat="1" ht="23.25" x14ac:dyDescent="0.55000000000000004">
      <c r="A42" s="114">
        <v>4</v>
      </c>
      <c r="B42" s="123" t="s">
        <v>39</v>
      </c>
      <c r="C42" s="124"/>
      <c r="D42" s="19"/>
      <c r="E42" s="19"/>
      <c r="F42" s="19"/>
      <c r="G42" s="124"/>
      <c r="H42" s="114">
        <f>คีย์!B91</f>
        <v>8</v>
      </c>
      <c r="I42" s="115">
        <f t="shared" si="0"/>
        <v>12.5</v>
      </c>
    </row>
    <row r="43" spans="1:10" s="6" customFormat="1" ht="23.25" x14ac:dyDescent="0.55000000000000004">
      <c r="A43" s="114">
        <v>5</v>
      </c>
      <c r="B43" s="123" t="s">
        <v>21</v>
      </c>
      <c r="C43" s="124"/>
      <c r="D43" s="19"/>
      <c r="E43" s="19"/>
      <c r="F43" s="19"/>
      <c r="G43" s="124"/>
      <c r="H43" s="114">
        <f>คีย์!B84</f>
        <v>7</v>
      </c>
      <c r="I43" s="115">
        <f t="shared" si="0"/>
        <v>10.9375</v>
      </c>
    </row>
    <row r="44" spans="1:10" s="6" customFormat="1" ht="23.25" x14ac:dyDescent="0.55000000000000004">
      <c r="A44" s="114">
        <v>6</v>
      </c>
      <c r="B44" s="123" t="s">
        <v>38</v>
      </c>
      <c r="C44" s="124"/>
      <c r="D44" s="19"/>
      <c r="E44" s="19"/>
      <c r="F44" s="19"/>
      <c r="G44" s="124"/>
      <c r="H44" s="114">
        <f>คีย์!B87</f>
        <v>6</v>
      </c>
      <c r="I44" s="115">
        <f t="shared" si="0"/>
        <v>9.375</v>
      </c>
    </row>
    <row r="45" spans="1:10" s="6" customFormat="1" ht="23.25" x14ac:dyDescent="0.55000000000000004">
      <c r="A45" s="114">
        <v>7</v>
      </c>
      <c r="B45" s="123" t="s">
        <v>43</v>
      </c>
      <c r="C45" s="124"/>
      <c r="D45" s="19"/>
      <c r="E45" s="19"/>
      <c r="F45" s="19"/>
      <c r="G45" s="124"/>
      <c r="H45" s="114">
        <f>คีย์!B99</f>
        <v>6</v>
      </c>
      <c r="I45" s="115">
        <f t="shared" si="0"/>
        <v>9.375</v>
      </c>
    </row>
    <row r="46" spans="1:10" s="6" customFormat="1" ht="23.25" x14ac:dyDescent="0.55000000000000004">
      <c r="A46" s="114">
        <v>8</v>
      </c>
      <c r="B46" s="123" t="s">
        <v>19</v>
      </c>
      <c r="C46" s="124"/>
      <c r="D46" s="19"/>
      <c r="E46" s="19"/>
      <c r="F46" s="19"/>
      <c r="G46" s="124"/>
      <c r="H46" s="114">
        <f>คีย์!B94</f>
        <v>5</v>
      </c>
      <c r="I46" s="115">
        <f t="shared" si="0"/>
        <v>7.8125</v>
      </c>
    </row>
    <row r="47" spans="1:10" s="6" customFormat="1" ht="23.25" x14ac:dyDescent="0.55000000000000004">
      <c r="A47" s="114">
        <v>9</v>
      </c>
      <c r="B47" s="123" t="s">
        <v>22</v>
      </c>
      <c r="C47" s="124"/>
      <c r="D47" s="19"/>
      <c r="E47" s="19"/>
      <c r="F47" s="19"/>
      <c r="G47" s="124"/>
      <c r="H47" s="114">
        <f>คีย์!B92</f>
        <v>1</v>
      </c>
      <c r="I47" s="115">
        <f t="shared" si="0"/>
        <v>1.5625</v>
      </c>
    </row>
    <row r="48" spans="1:10" s="6" customFormat="1" ht="23.25" x14ac:dyDescent="0.55000000000000004">
      <c r="A48" s="114">
        <v>10</v>
      </c>
      <c r="B48" s="125" t="s">
        <v>23</v>
      </c>
      <c r="C48" s="124"/>
      <c r="D48" s="19"/>
      <c r="E48" s="19"/>
      <c r="F48" s="19"/>
      <c r="G48" s="124"/>
      <c r="H48" s="114">
        <f>คีย์!B93</f>
        <v>1</v>
      </c>
      <c r="I48" s="115">
        <f t="shared" si="0"/>
        <v>1.5625</v>
      </c>
    </row>
    <row r="49" spans="1:10" s="6" customFormat="1" thickBot="1" x14ac:dyDescent="0.6">
      <c r="A49" s="116"/>
      <c r="B49" s="117"/>
      <c r="C49" s="136" t="s">
        <v>5</v>
      </c>
      <c r="D49" s="127"/>
      <c r="E49" s="127"/>
      <c r="F49" s="127"/>
      <c r="G49" s="126"/>
      <c r="H49" s="127">
        <f>SUM(H39:H48)</f>
        <v>64</v>
      </c>
      <c r="I49" s="128">
        <f>SUM(I39:I48)</f>
        <v>100</v>
      </c>
      <c r="J49" s="129"/>
    </row>
    <row r="50" spans="1:10" s="6" customFormat="1" thickTop="1" x14ac:dyDescent="0.55000000000000004">
      <c r="A50" s="112"/>
      <c r="C50" s="124"/>
      <c r="D50" s="19"/>
      <c r="E50" s="19"/>
      <c r="F50" s="19"/>
      <c r="G50" s="124"/>
      <c r="H50" s="19"/>
      <c r="I50" s="20"/>
      <c r="J50" s="129"/>
    </row>
    <row r="51" spans="1:10" s="6" customFormat="1" ht="23.25" x14ac:dyDescent="0.55000000000000004">
      <c r="A51" s="106" t="s">
        <v>131</v>
      </c>
    </row>
    <row r="52" spans="1:10" s="6" customFormat="1" ht="23.25" x14ac:dyDescent="0.55000000000000004">
      <c r="A52" s="106" t="s">
        <v>132</v>
      </c>
    </row>
    <row r="53" spans="1:10" s="6" customFormat="1" ht="23.25" x14ac:dyDescent="0.55000000000000004">
      <c r="A53" s="106"/>
    </row>
    <row r="54" spans="1:10" s="6" customFormat="1" ht="23.25" x14ac:dyDescent="0.55000000000000004">
      <c r="A54" s="106"/>
    </row>
    <row r="55" spans="1:10" s="6" customFormat="1" ht="23.25" x14ac:dyDescent="0.55000000000000004">
      <c r="A55" s="106"/>
    </row>
    <row r="56" spans="1:10" s="6" customFormat="1" ht="23.25" x14ac:dyDescent="0.55000000000000004">
      <c r="A56" s="106"/>
    </row>
    <row r="57" spans="1:10" s="6" customFormat="1" ht="23.25" x14ac:dyDescent="0.55000000000000004">
      <c r="A57" s="106"/>
    </row>
    <row r="58" spans="1:10" s="6" customFormat="1" ht="23.25" x14ac:dyDescent="0.55000000000000004">
      <c r="A58" s="106"/>
    </row>
    <row r="59" spans="1:10" s="6" customFormat="1" ht="23.25" x14ac:dyDescent="0.55000000000000004">
      <c r="A59" s="106"/>
    </row>
    <row r="60" spans="1:10" s="6" customFormat="1" ht="23.25" x14ac:dyDescent="0.55000000000000004">
      <c r="A60" s="106"/>
    </row>
    <row r="61" spans="1:10" s="6" customFormat="1" ht="23.25" x14ac:dyDescent="0.55000000000000004">
      <c r="A61" s="106"/>
    </row>
    <row r="62" spans="1:10" s="6" customFormat="1" ht="23.25" x14ac:dyDescent="0.55000000000000004">
      <c r="A62" s="106"/>
    </row>
    <row r="63" spans="1:10" s="6" customFormat="1" ht="23.25" x14ac:dyDescent="0.55000000000000004">
      <c r="A63" s="106"/>
    </row>
    <row r="64" spans="1:10" s="6" customFormat="1" ht="23.25" x14ac:dyDescent="0.55000000000000004">
      <c r="A64" s="106"/>
    </row>
    <row r="65" spans="1:10" s="6" customFormat="1" ht="23.25" x14ac:dyDescent="0.55000000000000004">
      <c r="A65" s="106"/>
    </row>
    <row r="66" spans="1:10" x14ac:dyDescent="0.55000000000000004">
      <c r="A66" s="141" t="s">
        <v>12</v>
      </c>
      <c r="B66" s="141"/>
      <c r="C66" s="141"/>
      <c r="D66" s="141"/>
      <c r="E66" s="141"/>
      <c r="F66" s="141"/>
      <c r="G66" s="141"/>
      <c r="H66" s="141"/>
      <c r="I66" s="141"/>
      <c r="J66" s="141"/>
    </row>
    <row r="67" spans="1:10" s="6" customFormat="1" ht="23.25" x14ac:dyDescent="0.55000000000000004">
      <c r="A67" s="106"/>
    </row>
    <row r="68" spans="1:10" s="6" customFormat="1" ht="23.25" x14ac:dyDescent="0.55000000000000004">
      <c r="A68" s="106" t="s">
        <v>128</v>
      </c>
    </row>
    <row r="69" spans="1:10" s="6" customFormat="1" thickBot="1" x14ac:dyDescent="0.6">
      <c r="A69" s="106"/>
    </row>
    <row r="70" spans="1:10" s="6" customFormat="1" ht="24.75" thickTop="1" thickBot="1" x14ac:dyDescent="0.6">
      <c r="A70" s="110" t="s">
        <v>18</v>
      </c>
      <c r="B70" s="144" t="s">
        <v>55</v>
      </c>
      <c r="C70" s="144"/>
      <c r="D70" s="144"/>
      <c r="E70" s="144"/>
      <c r="F70" s="144"/>
      <c r="G70" s="111"/>
      <c r="H70" s="110" t="s">
        <v>8</v>
      </c>
      <c r="I70" s="110" t="s">
        <v>9</v>
      </c>
    </row>
    <row r="71" spans="1:10" s="6" customFormat="1" thickTop="1" x14ac:dyDescent="0.55000000000000004">
      <c r="A71" s="120">
        <v>1</v>
      </c>
      <c r="B71" s="121" t="s">
        <v>129</v>
      </c>
      <c r="C71" s="122"/>
      <c r="D71" s="112"/>
      <c r="E71" s="112"/>
      <c r="F71" s="112"/>
      <c r="H71" s="120">
        <f>SUM(H72:H76)</f>
        <v>10</v>
      </c>
      <c r="I71" s="119">
        <f>H71*100/$H$115</f>
        <v>15.625</v>
      </c>
    </row>
    <row r="72" spans="1:10" s="6" customFormat="1" ht="23.25" x14ac:dyDescent="0.55000000000000004">
      <c r="C72" s="6" t="s">
        <v>56</v>
      </c>
      <c r="H72" s="130">
        <v>5</v>
      </c>
      <c r="I72" s="115">
        <f t="shared" ref="I72:I96" si="1">H72*100/$H$115</f>
        <v>7.8125</v>
      </c>
    </row>
    <row r="73" spans="1:10" s="6" customFormat="1" ht="23.25" x14ac:dyDescent="0.55000000000000004">
      <c r="C73" s="6" t="s">
        <v>63</v>
      </c>
      <c r="H73" s="130">
        <v>2</v>
      </c>
      <c r="I73" s="115">
        <f t="shared" si="1"/>
        <v>3.125</v>
      </c>
    </row>
    <row r="74" spans="1:10" s="6" customFormat="1" ht="23.25" x14ac:dyDescent="0.55000000000000004">
      <c r="C74" s="6" t="s">
        <v>84</v>
      </c>
      <c r="H74" s="130">
        <v>1</v>
      </c>
      <c r="I74" s="115">
        <f t="shared" si="1"/>
        <v>1.5625</v>
      </c>
    </row>
    <row r="75" spans="1:10" s="6" customFormat="1" ht="23.25" x14ac:dyDescent="0.55000000000000004">
      <c r="C75" s="6" t="s">
        <v>72</v>
      </c>
      <c r="H75" s="130">
        <v>1</v>
      </c>
      <c r="I75" s="115">
        <f t="shared" si="1"/>
        <v>1.5625</v>
      </c>
    </row>
    <row r="76" spans="1:10" s="6" customFormat="1" ht="23.25" x14ac:dyDescent="0.55000000000000004">
      <c r="A76" s="41"/>
      <c r="B76" s="41"/>
      <c r="C76" s="41" t="s">
        <v>37</v>
      </c>
      <c r="D76" s="41"/>
      <c r="E76" s="41"/>
      <c r="F76" s="41"/>
      <c r="G76" s="41"/>
      <c r="H76" s="131">
        <v>1</v>
      </c>
      <c r="I76" s="42">
        <f t="shared" si="1"/>
        <v>1.5625</v>
      </c>
    </row>
    <row r="77" spans="1:10" s="6" customFormat="1" ht="23.25" x14ac:dyDescent="0.55000000000000004">
      <c r="A77" s="120">
        <v>2</v>
      </c>
      <c r="B77" s="122" t="s">
        <v>133</v>
      </c>
      <c r="H77" s="120">
        <f>SUM(H78:H82)</f>
        <v>10</v>
      </c>
      <c r="I77" s="119">
        <f t="shared" si="1"/>
        <v>15.625</v>
      </c>
    </row>
    <row r="78" spans="1:10" s="6" customFormat="1" ht="23.25" x14ac:dyDescent="0.55000000000000004">
      <c r="C78" s="6" t="s">
        <v>79</v>
      </c>
      <c r="H78" s="130">
        <v>3</v>
      </c>
      <c r="I78" s="115">
        <f t="shared" si="1"/>
        <v>4.6875</v>
      </c>
    </row>
    <row r="79" spans="1:10" s="6" customFormat="1" ht="23.25" x14ac:dyDescent="0.55000000000000004">
      <c r="C79" s="6" t="s">
        <v>58</v>
      </c>
      <c r="H79" s="130">
        <v>3</v>
      </c>
      <c r="I79" s="115">
        <f t="shared" si="1"/>
        <v>4.6875</v>
      </c>
    </row>
    <row r="80" spans="1:10" s="6" customFormat="1" ht="23.25" x14ac:dyDescent="0.55000000000000004">
      <c r="C80" s="6" t="s">
        <v>74</v>
      </c>
      <c r="H80" s="130">
        <v>2</v>
      </c>
      <c r="I80" s="115">
        <f t="shared" si="1"/>
        <v>3.125</v>
      </c>
    </row>
    <row r="81" spans="1:9" s="6" customFormat="1" ht="23.25" x14ac:dyDescent="0.55000000000000004">
      <c r="C81" s="6" t="s">
        <v>86</v>
      </c>
      <c r="H81" s="130">
        <v>1</v>
      </c>
      <c r="I81" s="115">
        <f t="shared" si="1"/>
        <v>1.5625</v>
      </c>
    </row>
    <row r="82" spans="1:9" s="6" customFormat="1" ht="23.25" x14ac:dyDescent="0.55000000000000004">
      <c r="A82" s="41"/>
      <c r="B82" s="41"/>
      <c r="C82" s="41" t="s">
        <v>126</v>
      </c>
      <c r="D82" s="41"/>
      <c r="E82" s="41"/>
      <c r="F82" s="41"/>
      <c r="G82" s="41"/>
      <c r="H82" s="131">
        <v>1</v>
      </c>
      <c r="I82" s="42">
        <f t="shared" si="1"/>
        <v>1.5625</v>
      </c>
    </row>
    <row r="83" spans="1:9" s="6" customFormat="1" ht="23.25" x14ac:dyDescent="0.55000000000000004">
      <c r="A83" s="120">
        <v>3</v>
      </c>
      <c r="B83" s="122" t="s">
        <v>134</v>
      </c>
      <c r="H83" s="120">
        <f>SUM(H84:H86)</f>
        <v>10</v>
      </c>
      <c r="I83" s="119">
        <f t="shared" si="1"/>
        <v>15.625</v>
      </c>
    </row>
    <row r="84" spans="1:9" s="6" customFormat="1" ht="23.25" x14ac:dyDescent="0.55000000000000004">
      <c r="C84" s="6" t="s">
        <v>69</v>
      </c>
      <c r="H84" s="130">
        <v>5</v>
      </c>
      <c r="I84" s="115">
        <f t="shared" si="1"/>
        <v>7.8125</v>
      </c>
    </row>
    <row r="85" spans="1:9" s="6" customFormat="1" ht="23.25" x14ac:dyDescent="0.55000000000000004">
      <c r="C85" s="6" t="s">
        <v>71</v>
      </c>
      <c r="H85" s="130">
        <v>3</v>
      </c>
      <c r="I85" s="115">
        <f t="shared" si="1"/>
        <v>4.6875</v>
      </c>
    </row>
    <row r="86" spans="1:9" s="6" customFormat="1" ht="23.25" x14ac:dyDescent="0.55000000000000004">
      <c r="A86" s="41"/>
      <c r="B86" s="41"/>
      <c r="C86" s="41" t="s">
        <v>31</v>
      </c>
      <c r="D86" s="41"/>
      <c r="E86" s="41"/>
      <c r="F86" s="41"/>
      <c r="G86" s="41"/>
      <c r="H86" s="131">
        <v>2</v>
      </c>
      <c r="I86" s="42">
        <f t="shared" si="1"/>
        <v>3.125</v>
      </c>
    </row>
    <row r="87" spans="1:9" s="6" customFormat="1" ht="23.25" x14ac:dyDescent="0.55000000000000004">
      <c r="A87" s="120">
        <v>4</v>
      </c>
      <c r="B87" s="122" t="s">
        <v>135</v>
      </c>
      <c r="H87" s="120">
        <f>SUM(H88:H90)</f>
        <v>8</v>
      </c>
      <c r="I87" s="119">
        <f t="shared" si="1"/>
        <v>12.5</v>
      </c>
    </row>
    <row r="88" spans="1:9" s="6" customFormat="1" ht="23.25" x14ac:dyDescent="0.55000000000000004">
      <c r="C88" s="6" t="s">
        <v>60</v>
      </c>
      <c r="H88" s="130">
        <v>3</v>
      </c>
      <c r="I88" s="115">
        <f t="shared" si="1"/>
        <v>4.6875</v>
      </c>
    </row>
    <row r="89" spans="1:9" s="6" customFormat="1" ht="23.25" x14ac:dyDescent="0.55000000000000004">
      <c r="C89" s="6" t="s">
        <v>75</v>
      </c>
      <c r="H89" s="130">
        <v>3</v>
      </c>
      <c r="I89" s="115">
        <f t="shared" si="1"/>
        <v>4.6875</v>
      </c>
    </row>
    <row r="90" spans="1:9" s="6" customFormat="1" ht="23.25" x14ac:dyDescent="0.55000000000000004">
      <c r="A90" s="41"/>
      <c r="B90" s="41"/>
      <c r="C90" s="41" t="s">
        <v>16</v>
      </c>
      <c r="D90" s="41"/>
      <c r="E90" s="41"/>
      <c r="F90" s="41"/>
      <c r="G90" s="41"/>
      <c r="H90" s="131">
        <v>2</v>
      </c>
      <c r="I90" s="42">
        <f t="shared" si="1"/>
        <v>3.125</v>
      </c>
    </row>
    <row r="91" spans="1:9" s="6" customFormat="1" ht="23.25" x14ac:dyDescent="0.55000000000000004">
      <c r="A91" s="120">
        <v>5</v>
      </c>
      <c r="B91" s="122" t="s">
        <v>136</v>
      </c>
      <c r="H91" s="120">
        <f>SUM(H92:H96)</f>
        <v>7</v>
      </c>
      <c r="I91" s="119">
        <f t="shared" si="1"/>
        <v>10.9375</v>
      </c>
    </row>
    <row r="92" spans="1:9" s="6" customFormat="1" ht="23.25" x14ac:dyDescent="0.55000000000000004">
      <c r="C92" s="6" t="s">
        <v>74</v>
      </c>
      <c r="H92" s="130">
        <v>2</v>
      </c>
      <c r="I92" s="115">
        <f t="shared" si="1"/>
        <v>3.125</v>
      </c>
    </row>
    <row r="93" spans="1:9" s="6" customFormat="1" ht="23.25" x14ac:dyDescent="0.55000000000000004">
      <c r="C93" s="6" t="s">
        <v>70</v>
      </c>
      <c r="H93" s="130">
        <v>2</v>
      </c>
      <c r="I93" s="115">
        <f t="shared" si="1"/>
        <v>3.125</v>
      </c>
    </row>
    <row r="94" spans="1:9" s="6" customFormat="1" ht="23.25" x14ac:dyDescent="0.55000000000000004">
      <c r="C94" s="6" t="s">
        <v>127</v>
      </c>
      <c r="H94" s="130">
        <v>1</v>
      </c>
      <c r="I94" s="115">
        <f t="shared" si="1"/>
        <v>1.5625</v>
      </c>
    </row>
    <row r="95" spans="1:9" s="6" customFormat="1" ht="23.25" x14ac:dyDescent="0.55000000000000004">
      <c r="A95" s="7"/>
      <c r="B95" s="7"/>
      <c r="C95" s="7" t="s">
        <v>67</v>
      </c>
      <c r="D95" s="7"/>
      <c r="E95" s="7"/>
      <c r="F95" s="7"/>
      <c r="G95" s="7"/>
      <c r="H95" s="114">
        <v>1</v>
      </c>
      <c r="I95" s="115">
        <f t="shared" si="1"/>
        <v>1.5625</v>
      </c>
    </row>
    <row r="96" spans="1:9" s="6" customFormat="1" ht="23.25" x14ac:dyDescent="0.55000000000000004">
      <c r="A96" s="41"/>
      <c r="B96" s="41"/>
      <c r="C96" s="41" t="s">
        <v>57</v>
      </c>
      <c r="D96" s="41"/>
      <c r="E96" s="41"/>
      <c r="F96" s="41"/>
      <c r="G96" s="41"/>
      <c r="H96" s="131">
        <v>1</v>
      </c>
      <c r="I96" s="42">
        <f t="shared" si="1"/>
        <v>1.5625</v>
      </c>
    </row>
    <row r="97" spans="1:10" s="6" customFormat="1" ht="23.25" x14ac:dyDescent="0.55000000000000004"/>
    <row r="98" spans="1:10" x14ac:dyDescent="0.55000000000000004">
      <c r="A98" s="141" t="s">
        <v>11</v>
      </c>
      <c r="B98" s="141"/>
      <c r="C98" s="141"/>
      <c r="D98" s="141"/>
      <c r="E98" s="141"/>
      <c r="F98" s="141"/>
      <c r="G98" s="141"/>
      <c r="H98" s="141"/>
      <c r="I98" s="141"/>
      <c r="J98" s="141"/>
    </row>
    <row r="99" spans="1:10" s="6" customFormat="1" ht="23.25" x14ac:dyDescent="0.55000000000000004">
      <c r="A99" s="106" t="s">
        <v>138</v>
      </c>
    </row>
    <row r="100" spans="1:10" s="6" customFormat="1" thickBot="1" x14ac:dyDescent="0.6">
      <c r="A100" s="106"/>
    </row>
    <row r="101" spans="1:10" s="6" customFormat="1" ht="24.75" thickTop="1" thickBot="1" x14ac:dyDescent="0.6">
      <c r="A101" s="110" t="s">
        <v>18</v>
      </c>
      <c r="B101" s="144" t="s">
        <v>55</v>
      </c>
      <c r="C101" s="144"/>
      <c r="D101" s="144"/>
      <c r="E101" s="144"/>
      <c r="F101" s="144"/>
      <c r="G101" s="111"/>
      <c r="H101" s="110" t="s">
        <v>8</v>
      </c>
      <c r="I101" s="110" t="s">
        <v>9</v>
      </c>
    </row>
    <row r="102" spans="1:10" s="6" customFormat="1" thickTop="1" x14ac:dyDescent="0.55000000000000004">
      <c r="A102" s="120">
        <v>6</v>
      </c>
      <c r="B102" s="122" t="s">
        <v>137</v>
      </c>
      <c r="H102" s="120">
        <f>SUM(H103:H106)</f>
        <v>6</v>
      </c>
      <c r="I102" s="132">
        <f>H102*100/$H$115</f>
        <v>9.375</v>
      </c>
    </row>
    <row r="103" spans="1:10" s="6" customFormat="1" ht="23.25" x14ac:dyDescent="0.55000000000000004">
      <c r="B103" s="122"/>
      <c r="C103" s="6" t="s">
        <v>78</v>
      </c>
      <c r="H103" s="130">
        <v>2</v>
      </c>
      <c r="I103" s="133">
        <f t="shared" ref="I103:I114" si="2">H103*100/$H$115</f>
        <v>3.125</v>
      </c>
    </row>
    <row r="104" spans="1:10" s="6" customFormat="1" ht="23.25" x14ac:dyDescent="0.55000000000000004">
      <c r="C104" s="6" t="s">
        <v>81</v>
      </c>
      <c r="H104" s="130">
        <v>2</v>
      </c>
      <c r="I104" s="133">
        <f t="shared" si="2"/>
        <v>3.125</v>
      </c>
    </row>
    <row r="105" spans="1:10" s="6" customFormat="1" ht="23.25" x14ac:dyDescent="0.55000000000000004">
      <c r="C105" s="6" t="s">
        <v>139</v>
      </c>
      <c r="H105" s="130">
        <v>1</v>
      </c>
      <c r="I105" s="133">
        <f t="shared" si="2"/>
        <v>1.5625</v>
      </c>
    </row>
    <row r="106" spans="1:10" s="6" customFormat="1" ht="23.25" x14ac:dyDescent="0.55000000000000004">
      <c r="A106" s="41"/>
      <c r="B106" s="41"/>
      <c r="C106" s="41" t="s">
        <v>16</v>
      </c>
      <c r="D106" s="41"/>
      <c r="E106" s="41"/>
      <c r="F106" s="41"/>
      <c r="G106" s="41"/>
      <c r="H106" s="131">
        <v>1</v>
      </c>
      <c r="I106" s="42">
        <f t="shared" si="2"/>
        <v>1.5625</v>
      </c>
    </row>
    <row r="107" spans="1:10" s="6" customFormat="1" ht="23.25" x14ac:dyDescent="0.55000000000000004">
      <c r="A107" s="120">
        <v>7</v>
      </c>
      <c r="B107" s="122" t="s">
        <v>43</v>
      </c>
      <c r="H107" s="120">
        <f>SUM(H108)</f>
        <v>6</v>
      </c>
      <c r="I107" s="132">
        <f t="shared" si="2"/>
        <v>9.375</v>
      </c>
    </row>
    <row r="108" spans="1:10" s="6" customFormat="1" ht="23.25" x14ac:dyDescent="0.55000000000000004">
      <c r="A108" s="41"/>
      <c r="B108" s="41"/>
      <c r="C108" s="41" t="s">
        <v>61</v>
      </c>
      <c r="D108" s="41"/>
      <c r="E108" s="41"/>
      <c r="F108" s="41"/>
      <c r="G108" s="41"/>
      <c r="H108" s="131">
        <v>6</v>
      </c>
      <c r="I108" s="42">
        <f t="shared" si="2"/>
        <v>9.375</v>
      </c>
    </row>
    <row r="109" spans="1:10" s="6" customFormat="1" ht="23.25" x14ac:dyDescent="0.55000000000000004">
      <c r="A109" s="120">
        <v>8</v>
      </c>
      <c r="B109" s="122" t="s">
        <v>140</v>
      </c>
      <c r="H109" s="120">
        <f>SUM(H110)</f>
        <v>5</v>
      </c>
      <c r="I109" s="132">
        <f t="shared" si="2"/>
        <v>7.8125</v>
      </c>
    </row>
    <row r="110" spans="1:10" s="6" customFormat="1" ht="23.25" x14ac:dyDescent="0.55000000000000004">
      <c r="A110" s="41"/>
      <c r="B110" s="41"/>
      <c r="C110" s="41" t="s">
        <v>66</v>
      </c>
      <c r="D110" s="41"/>
      <c r="E110" s="41"/>
      <c r="F110" s="41"/>
      <c r="G110" s="41"/>
      <c r="H110" s="131">
        <v>5</v>
      </c>
      <c r="I110" s="42">
        <f t="shared" si="2"/>
        <v>7.8125</v>
      </c>
    </row>
    <row r="111" spans="1:10" s="6" customFormat="1" ht="23.25" x14ac:dyDescent="0.55000000000000004">
      <c r="A111" s="137">
        <v>9</v>
      </c>
      <c r="B111" s="134" t="s">
        <v>141</v>
      </c>
      <c r="C111" s="8"/>
      <c r="D111" s="8"/>
      <c r="E111" s="8"/>
      <c r="F111" s="8"/>
      <c r="G111" s="8"/>
      <c r="H111" s="137">
        <f>SUM(H112)</f>
        <v>1</v>
      </c>
      <c r="I111" s="135">
        <f t="shared" si="2"/>
        <v>1.5625</v>
      </c>
    </row>
    <row r="112" spans="1:10" s="6" customFormat="1" ht="23.25" x14ac:dyDescent="0.55000000000000004">
      <c r="A112" s="41"/>
      <c r="B112" s="41"/>
      <c r="C112" s="41" t="s">
        <v>64</v>
      </c>
      <c r="D112" s="41"/>
      <c r="E112" s="41"/>
      <c r="F112" s="41"/>
      <c r="G112" s="41"/>
      <c r="H112" s="131">
        <v>1</v>
      </c>
      <c r="I112" s="42">
        <f t="shared" si="2"/>
        <v>1.5625</v>
      </c>
    </row>
    <row r="113" spans="1:9" s="6" customFormat="1" ht="23.25" x14ac:dyDescent="0.55000000000000004">
      <c r="A113" s="120">
        <v>10</v>
      </c>
      <c r="B113" s="122" t="s">
        <v>142</v>
      </c>
      <c r="H113" s="120">
        <f>SUM(H114)</f>
        <v>1</v>
      </c>
      <c r="I113" s="132">
        <f t="shared" si="2"/>
        <v>1.5625</v>
      </c>
    </row>
    <row r="114" spans="1:9" s="6" customFormat="1" ht="23.25" x14ac:dyDescent="0.55000000000000004">
      <c r="A114" s="41"/>
      <c r="B114" s="41"/>
      <c r="C114" s="41" t="s">
        <v>88</v>
      </c>
      <c r="D114" s="41"/>
      <c r="E114" s="41"/>
      <c r="F114" s="41"/>
      <c r="G114" s="41"/>
      <c r="H114" s="131">
        <v>1</v>
      </c>
      <c r="I114" s="133">
        <f t="shared" si="2"/>
        <v>1.5625</v>
      </c>
    </row>
    <row r="115" spans="1:9" s="6" customFormat="1" thickBot="1" x14ac:dyDescent="0.6">
      <c r="A115" s="117"/>
      <c r="B115" s="117"/>
      <c r="C115" s="117"/>
      <c r="D115" s="138" t="s">
        <v>143</v>
      </c>
      <c r="E115" s="117"/>
      <c r="F115" s="117"/>
      <c r="G115" s="117"/>
      <c r="H115" s="116">
        <f>SUM(H71,H77,H83,H87,H91,H102,H107,H109,H111,H113)</f>
        <v>64</v>
      </c>
      <c r="I115" s="118">
        <f>H115*100/H115</f>
        <v>100</v>
      </c>
    </row>
    <row r="116" spans="1:9" s="6" customFormat="1" thickTop="1" x14ac:dyDescent="0.55000000000000004"/>
    <row r="117" spans="1:9" s="6" customFormat="1" ht="23.25" x14ac:dyDescent="0.55000000000000004">
      <c r="B117" s="123" t="s">
        <v>146</v>
      </c>
    </row>
    <row r="118" spans="1:9" s="6" customFormat="1" ht="23.25" x14ac:dyDescent="0.55000000000000004">
      <c r="A118" s="6" t="s">
        <v>196</v>
      </c>
    </row>
    <row r="119" spans="1:9" s="6" customFormat="1" ht="23.25" x14ac:dyDescent="0.55000000000000004">
      <c r="A119" s="6" t="s">
        <v>197</v>
      </c>
    </row>
    <row r="120" spans="1:9" s="6" customFormat="1" ht="23.25" x14ac:dyDescent="0.55000000000000004">
      <c r="A120" s="6" t="s">
        <v>203</v>
      </c>
    </row>
    <row r="121" spans="1:9" s="6" customFormat="1" ht="23.25" x14ac:dyDescent="0.55000000000000004">
      <c r="A121" s="6" t="s">
        <v>198</v>
      </c>
    </row>
    <row r="122" spans="1:9" s="6" customFormat="1" ht="23.25" x14ac:dyDescent="0.55000000000000004">
      <c r="A122" s="6" t="s">
        <v>199</v>
      </c>
    </row>
    <row r="123" spans="1:9" s="6" customFormat="1" ht="23.25" x14ac:dyDescent="0.55000000000000004">
      <c r="A123" s="6" t="s">
        <v>200</v>
      </c>
    </row>
    <row r="124" spans="1:9" s="6" customFormat="1" ht="23.25" x14ac:dyDescent="0.55000000000000004">
      <c r="A124" s="6" t="s">
        <v>201</v>
      </c>
    </row>
    <row r="125" spans="1:9" s="6" customFormat="1" ht="23.25" x14ac:dyDescent="0.55000000000000004">
      <c r="A125" s="6" t="s">
        <v>202</v>
      </c>
    </row>
  </sheetData>
  <mergeCells count="12">
    <mergeCell ref="B101:F101"/>
    <mergeCell ref="A34:J34"/>
    <mergeCell ref="A66:J66"/>
    <mergeCell ref="A98:J98"/>
    <mergeCell ref="B70:F70"/>
    <mergeCell ref="A1:J1"/>
    <mergeCell ref="A2:J2"/>
    <mergeCell ref="A4:J4"/>
    <mergeCell ref="A5:J5"/>
    <mergeCell ref="B38:F38"/>
    <mergeCell ref="A3:J3"/>
    <mergeCell ref="B16:F16"/>
  </mergeCells>
  <phoneticPr fontId="7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opLeftCell="A22" zoomScale="120" workbookViewId="0">
      <selection activeCell="D6" sqref="D6"/>
    </sheetView>
  </sheetViews>
  <sheetFormatPr defaultColWidth="8.7109375" defaultRowHeight="24" x14ac:dyDescent="0.55000000000000004"/>
  <cols>
    <col min="1" max="3" width="8.7109375" style="1" customWidth="1"/>
    <col min="4" max="4" width="38.5703125" style="1" customWidth="1"/>
    <col min="5" max="5" width="5.5703125" style="1" customWidth="1"/>
    <col min="6" max="6" width="6" style="1" customWidth="1"/>
    <col min="7" max="7" width="15.140625" style="1" bestFit="1" customWidth="1"/>
    <col min="8" max="8" width="6.5703125" style="1" customWidth="1"/>
    <col min="9" max="16384" width="8.7109375" style="1"/>
  </cols>
  <sheetData>
    <row r="1" spans="1:7" ht="21" customHeight="1" x14ac:dyDescent="0.55000000000000004">
      <c r="A1" s="141" t="s">
        <v>172</v>
      </c>
      <c r="B1" s="141"/>
      <c r="C1" s="141"/>
      <c r="D1" s="141"/>
      <c r="E1" s="141"/>
      <c r="F1" s="141"/>
      <c r="G1" s="141"/>
    </row>
    <row r="2" spans="1:7" ht="10.5" customHeight="1" x14ac:dyDescent="0.55000000000000004">
      <c r="A2" s="2"/>
      <c r="B2" s="2"/>
      <c r="C2" s="2"/>
      <c r="D2" s="2"/>
      <c r="E2" s="2"/>
      <c r="F2" s="2"/>
      <c r="G2" s="2"/>
    </row>
    <row r="3" spans="1:7" x14ac:dyDescent="0.55000000000000004">
      <c r="A3" s="4" t="s">
        <v>47</v>
      </c>
    </row>
    <row r="4" spans="1:7" ht="9" customHeight="1" x14ac:dyDescent="0.55000000000000004">
      <c r="A4" s="4"/>
    </row>
    <row r="5" spans="1:7" x14ac:dyDescent="0.55000000000000004">
      <c r="A5" s="3" t="s">
        <v>147</v>
      </c>
    </row>
    <row r="6" spans="1:7" ht="9.75" customHeight="1" thickBot="1" x14ac:dyDescent="0.6">
      <c r="A6" s="3"/>
    </row>
    <row r="7" spans="1:7" s="6" customFormat="1" thickTop="1" x14ac:dyDescent="0.55000000000000004">
      <c r="A7" s="145" t="s">
        <v>1</v>
      </c>
      <c r="B7" s="146"/>
      <c r="C7" s="146"/>
      <c r="D7" s="146"/>
      <c r="E7" s="149" t="s">
        <v>148</v>
      </c>
      <c r="F7" s="150"/>
      <c r="G7" s="151"/>
    </row>
    <row r="8" spans="1:7" s="6" customFormat="1" ht="18" customHeight="1" thickBot="1" x14ac:dyDescent="0.6">
      <c r="A8" s="147"/>
      <c r="B8" s="148"/>
      <c r="C8" s="148"/>
      <c r="D8" s="148"/>
      <c r="E8" s="45"/>
      <c r="F8" s="45" t="s">
        <v>4</v>
      </c>
      <c r="G8" s="45" t="s">
        <v>10</v>
      </c>
    </row>
    <row r="9" spans="1:7" s="6" customFormat="1" thickTop="1" x14ac:dyDescent="0.55000000000000004">
      <c r="A9" s="46" t="s">
        <v>25</v>
      </c>
      <c r="B9" s="47"/>
      <c r="C9" s="47"/>
      <c r="D9" s="47"/>
      <c r="E9" s="48">
        <f>AVERAGE(E10:E13)</f>
        <v>4.0516493055555554</v>
      </c>
      <c r="F9" s="48">
        <f>AVERAGE(F10:F13)</f>
        <v>0.84162984361196125</v>
      </c>
      <c r="G9" s="49" t="str">
        <f t="shared" ref="G9:G22" si="0">IF(E9&gt;4.5,"มากที่สุด",IF(E9&gt;3.5,"มาก",IF(E9&gt;2.5,"ปานกลาง",IF(E9&gt;1.5,"น้อย",IF(E9&lt;=1.5,"น้อยที่สุด")))))</f>
        <v>มาก</v>
      </c>
    </row>
    <row r="10" spans="1:7" s="6" customFormat="1" ht="23.25" x14ac:dyDescent="0.55000000000000004">
      <c r="A10" s="50" t="s">
        <v>26</v>
      </c>
      <c r="B10" s="51"/>
      <c r="C10" s="51"/>
      <c r="D10" s="51"/>
      <c r="E10" s="52">
        <f>คีย์!G70</f>
        <v>4.3492063492063489</v>
      </c>
      <c r="F10" s="52">
        <f>คีย์!G71</f>
        <v>0.5999658635109093</v>
      </c>
      <c r="G10" s="53" t="str">
        <f t="shared" si="0"/>
        <v>มาก</v>
      </c>
    </row>
    <row r="11" spans="1:7" s="6" customFormat="1" ht="23.25" x14ac:dyDescent="0.55000000000000004">
      <c r="A11" s="54" t="s">
        <v>149</v>
      </c>
      <c r="B11" s="55"/>
      <c r="C11" s="55"/>
      <c r="D11" s="55"/>
      <c r="E11" s="56">
        <f>คีย์!H70</f>
        <v>3.873015873015873</v>
      </c>
      <c r="F11" s="56">
        <f>คีย์!H71</f>
        <v>0.95869641822874707</v>
      </c>
      <c r="G11" s="57" t="str">
        <f t="shared" si="0"/>
        <v>มาก</v>
      </c>
    </row>
    <row r="12" spans="1:7" s="6" customFormat="1" ht="23.25" x14ac:dyDescent="0.55000000000000004">
      <c r="A12" s="58" t="s">
        <v>150</v>
      </c>
      <c r="B12" s="55"/>
      <c r="C12" s="55"/>
      <c r="D12" s="55"/>
      <c r="E12" s="56">
        <f>คีย์!I70</f>
        <v>4.109375</v>
      </c>
      <c r="F12" s="56">
        <f>คีย์!I71</f>
        <v>0.8566673614968463</v>
      </c>
      <c r="G12" s="57" t="str">
        <f t="shared" si="0"/>
        <v>มาก</v>
      </c>
    </row>
    <row r="13" spans="1:7" s="6" customFormat="1" ht="23.25" x14ac:dyDescent="0.55000000000000004">
      <c r="A13" s="58" t="s">
        <v>151</v>
      </c>
      <c r="B13" s="55"/>
      <c r="C13" s="55"/>
      <c r="D13" s="59"/>
      <c r="E13" s="56">
        <f>คีย์!J70</f>
        <v>3.875</v>
      </c>
      <c r="F13" s="56">
        <f>คีย์!J71</f>
        <v>0.95118973121134187</v>
      </c>
      <c r="G13" s="70" t="str">
        <f t="shared" si="0"/>
        <v>มาก</v>
      </c>
    </row>
    <row r="14" spans="1:7" s="6" customFormat="1" ht="23.25" x14ac:dyDescent="0.55000000000000004">
      <c r="A14" s="60" t="s">
        <v>29</v>
      </c>
      <c r="B14" s="61"/>
      <c r="C14" s="61"/>
      <c r="D14" s="61"/>
      <c r="E14" s="62">
        <f>AVERAGE(E15:E16)</f>
        <v>4.3854166666666661</v>
      </c>
      <c r="F14" s="62">
        <f>AVERAGE(F15:F16)</f>
        <v>0.67874167042221356</v>
      </c>
      <c r="G14" s="74" t="str">
        <f t="shared" si="0"/>
        <v>มาก</v>
      </c>
    </row>
    <row r="15" spans="1:7" s="6" customFormat="1" ht="23.25" x14ac:dyDescent="0.55000000000000004">
      <c r="A15" s="64" t="s">
        <v>27</v>
      </c>
      <c r="B15" s="65"/>
      <c r="C15" s="65"/>
      <c r="D15" s="65"/>
      <c r="E15" s="66">
        <f>คีย์!K70</f>
        <v>4.4375</v>
      </c>
      <c r="F15" s="66">
        <f>คีย์!K71</f>
        <v>0.70990721504169396</v>
      </c>
      <c r="G15" s="53" t="str">
        <f t="shared" si="0"/>
        <v>มาก</v>
      </c>
    </row>
    <row r="16" spans="1:7" s="6" customFormat="1" ht="23.25" x14ac:dyDescent="0.55000000000000004">
      <c r="A16" s="67" t="s">
        <v>28</v>
      </c>
      <c r="B16" s="68"/>
      <c r="C16" s="68"/>
      <c r="D16" s="68"/>
      <c r="E16" s="69">
        <f>คีย์!L70</f>
        <v>4.333333333333333</v>
      </c>
      <c r="F16" s="69">
        <f>คีย์!L71</f>
        <v>0.64757612580273327</v>
      </c>
      <c r="G16" s="70" t="str">
        <f t="shared" si="0"/>
        <v>มาก</v>
      </c>
    </row>
    <row r="17" spans="1:7" s="6" customFormat="1" ht="23.25" x14ac:dyDescent="0.55000000000000004">
      <c r="A17" s="60" t="s">
        <v>30</v>
      </c>
      <c r="B17" s="61"/>
      <c r="C17" s="61"/>
      <c r="D17" s="61"/>
      <c r="E17" s="62">
        <f>AVERAGE(E18:E20)</f>
        <v>3.7909226190476191</v>
      </c>
      <c r="F17" s="62">
        <f>AVERAGE(F18:F20)</f>
        <v>0.91887550297849607</v>
      </c>
      <c r="G17" s="63" t="str">
        <f t="shared" si="0"/>
        <v>มาก</v>
      </c>
    </row>
    <row r="18" spans="1:7" s="6" customFormat="1" ht="23.25" x14ac:dyDescent="0.55000000000000004">
      <c r="A18" s="50" t="s">
        <v>32</v>
      </c>
      <c r="B18" s="51"/>
      <c r="C18" s="51"/>
      <c r="D18" s="51"/>
      <c r="E18" s="52">
        <f>คีย์!M70</f>
        <v>3.8571428571428572</v>
      </c>
      <c r="F18" s="52">
        <f>คีย์!M71</f>
        <v>0.99769319185264749</v>
      </c>
      <c r="G18" s="71" t="str">
        <f t="shared" si="0"/>
        <v>มาก</v>
      </c>
    </row>
    <row r="19" spans="1:7" s="6" customFormat="1" ht="23.25" x14ac:dyDescent="0.55000000000000004">
      <c r="A19" s="54" t="s">
        <v>33</v>
      </c>
      <c r="B19" s="55"/>
      <c r="C19" s="55"/>
      <c r="D19" s="72"/>
      <c r="E19" s="56">
        <f>คีย์!N70</f>
        <v>3.375</v>
      </c>
      <c r="F19" s="56">
        <f>คีย์!N71</f>
        <v>1.1198072396480807</v>
      </c>
      <c r="G19" s="57" t="str">
        <f t="shared" si="0"/>
        <v>ปานกลาง</v>
      </c>
    </row>
    <row r="20" spans="1:7" s="6" customFormat="1" ht="23.25" x14ac:dyDescent="0.55000000000000004">
      <c r="A20" s="54" t="s">
        <v>152</v>
      </c>
      <c r="B20" s="55"/>
      <c r="C20" s="55"/>
      <c r="D20" s="55"/>
      <c r="E20" s="56">
        <f>คีย์!O70</f>
        <v>4.140625</v>
      </c>
      <c r="F20" s="56">
        <f>คีย์!O71</f>
        <v>0.63912607743476002</v>
      </c>
      <c r="G20" s="70" t="str">
        <f t="shared" si="0"/>
        <v>มาก</v>
      </c>
    </row>
    <row r="21" spans="1:7" s="6" customFormat="1" ht="23.25" x14ac:dyDescent="0.55000000000000004">
      <c r="A21" s="73" t="s">
        <v>48</v>
      </c>
      <c r="B21" s="61"/>
      <c r="C21" s="61"/>
      <c r="D21" s="61"/>
      <c r="E21" s="62">
        <f>AVERAGE(E22:E27)</f>
        <v>4.3774801587301591</v>
      </c>
      <c r="F21" s="62">
        <f>AVERAGE(F22:F27)</f>
        <v>0.70756280020610252</v>
      </c>
      <c r="G21" s="74" t="str">
        <f t="shared" si="0"/>
        <v>มาก</v>
      </c>
    </row>
    <row r="22" spans="1:7" s="6" customFormat="1" ht="23.25" x14ac:dyDescent="0.55000000000000004">
      <c r="A22" s="50" t="s">
        <v>153</v>
      </c>
      <c r="B22" s="51"/>
      <c r="C22" s="51"/>
      <c r="D22" s="51"/>
      <c r="E22" s="52">
        <f>คีย์!P70</f>
        <v>4.265625</v>
      </c>
      <c r="F22" s="52">
        <f>คีย์!P71</f>
        <v>0.82119130458752343</v>
      </c>
      <c r="G22" s="71" t="str">
        <f t="shared" si="0"/>
        <v>มาก</v>
      </c>
    </row>
    <row r="23" spans="1:7" s="6" customFormat="1" ht="23.25" x14ac:dyDescent="0.55000000000000004">
      <c r="A23" s="64" t="s">
        <v>154</v>
      </c>
      <c r="B23" s="65"/>
      <c r="C23" s="65"/>
      <c r="D23" s="65"/>
      <c r="E23" s="66"/>
      <c r="F23" s="66"/>
      <c r="G23" s="53"/>
    </row>
    <row r="24" spans="1:7" s="6" customFormat="1" ht="23.25" x14ac:dyDescent="0.55000000000000004">
      <c r="A24" s="58" t="s">
        <v>155</v>
      </c>
      <c r="B24" s="75"/>
      <c r="C24" s="75"/>
      <c r="D24" s="75"/>
      <c r="E24" s="76">
        <f>คีย์!Q70</f>
        <v>4.4761904761904763</v>
      </c>
      <c r="F24" s="76">
        <f>คีย์!Q71</f>
        <v>0.64400818611163857</v>
      </c>
      <c r="G24" s="77" t="str">
        <f>IF(E24&gt;4.5,"มากที่สุด",IF(E24&gt;3.5,"มาก",IF(E24&gt;2.5,"ปานกลาง",IF(E24&gt;1.5,"น้อย",IF(E24&lt;=1.5,"น้อยที่สุด")))))</f>
        <v>มาก</v>
      </c>
    </row>
    <row r="25" spans="1:7" s="6" customFormat="1" ht="23.25" x14ac:dyDescent="0.55000000000000004">
      <c r="A25" s="64" t="s">
        <v>49</v>
      </c>
      <c r="B25" s="65"/>
      <c r="C25" s="65"/>
      <c r="D25" s="65"/>
      <c r="E25" s="66"/>
      <c r="F25" s="66"/>
      <c r="G25" s="53"/>
    </row>
    <row r="26" spans="1:7" s="6" customFormat="1" ht="23.25" x14ac:dyDescent="0.55000000000000004">
      <c r="A26" s="58" t="s">
        <v>156</v>
      </c>
      <c r="B26" s="75"/>
      <c r="C26" s="75"/>
      <c r="D26" s="75"/>
      <c r="E26" s="78">
        <f>คีย์!R70</f>
        <v>4.390625</v>
      </c>
      <c r="F26" s="76">
        <f>คีย์!R71</f>
        <v>0.65748890991914588</v>
      </c>
      <c r="G26" s="77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s="6" customFormat="1" ht="23.25" x14ac:dyDescent="0.55000000000000004">
      <c r="A27" s="79" t="s">
        <v>157</v>
      </c>
      <c r="B27" s="80"/>
      <c r="C27" s="80"/>
      <c r="D27" s="80"/>
      <c r="E27" s="81"/>
      <c r="F27" s="82"/>
      <c r="G27" s="87"/>
    </row>
    <row r="28" spans="1:7" s="6" customFormat="1" ht="23.25" x14ac:dyDescent="0.55000000000000004">
      <c r="A28" s="83" t="s">
        <v>158</v>
      </c>
      <c r="B28" s="51"/>
      <c r="C28" s="51"/>
      <c r="D28" s="51"/>
      <c r="E28" s="84">
        <f>AVERAGE(E29)</f>
        <v>4.703125</v>
      </c>
      <c r="F28" s="85">
        <f>AVERAGE(F29)</f>
        <v>0.5543389456520863</v>
      </c>
      <c r="G28" s="139" t="str">
        <f t="shared" ref="G28:G35" si="1">IF(E28&gt;4.5,"มากที่สุด",IF(E28&gt;3.5,"มาก",IF(E28&gt;2.5,"ปานกลาง",IF(E28&gt;1.5,"น้อย",IF(E28&lt;=1.5,"น้อยที่สุด")))))</f>
        <v>มากที่สุด</v>
      </c>
    </row>
    <row r="29" spans="1:7" s="6" customFormat="1" ht="23.25" x14ac:dyDescent="0.55000000000000004">
      <c r="A29" s="50" t="s">
        <v>159</v>
      </c>
      <c r="B29" s="51"/>
      <c r="C29" s="51"/>
      <c r="D29" s="51"/>
      <c r="E29" s="86">
        <f>คีย์!S70</f>
        <v>4.703125</v>
      </c>
      <c r="F29" s="52">
        <f>คีย์!S71</f>
        <v>0.5543389456520863</v>
      </c>
      <c r="G29" s="87" t="str">
        <f t="shared" si="1"/>
        <v>มากที่สุด</v>
      </c>
    </row>
    <row r="30" spans="1:7" s="6" customFormat="1" ht="23.25" x14ac:dyDescent="0.55000000000000004">
      <c r="A30" s="60" t="s">
        <v>160</v>
      </c>
      <c r="B30" s="61"/>
      <c r="C30" s="61"/>
      <c r="D30" s="61"/>
      <c r="E30" s="62">
        <f>AVERAGE(E31:E34)</f>
        <v>4.3359375</v>
      </c>
      <c r="F30" s="62">
        <f>AVERAGE(F31:F34)</f>
        <v>0.61570929887588544</v>
      </c>
      <c r="G30" s="74" t="str">
        <f t="shared" si="1"/>
        <v>มาก</v>
      </c>
    </row>
    <row r="31" spans="1:7" s="6" customFormat="1" ht="23.25" x14ac:dyDescent="0.55000000000000004">
      <c r="A31" s="50" t="s">
        <v>162</v>
      </c>
      <c r="B31" s="51"/>
      <c r="C31" s="51"/>
      <c r="D31" s="51"/>
      <c r="E31" s="52">
        <f>คีย์!T70</f>
        <v>4.375</v>
      </c>
      <c r="F31" s="52">
        <f>คีย์!T71</f>
        <v>0.57735026918962573</v>
      </c>
      <c r="G31" s="71" t="str">
        <f t="shared" si="1"/>
        <v>มาก</v>
      </c>
    </row>
    <row r="32" spans="1:7" s="6" customFormat="1" ht="23.25" x14ac:dyDescent="0.55000000000000004">
      <c r="A32" s="54" t="s">
        <v>161</v>
      </c>
      <c r="B32" s="55"/>
      <c r="C32" s="55"/>
      <c r="D32" s="55"/>
      <c r="E32" s="56">
        <f>คีย์!U70</f>
        <v>4.234375</v>
      </c>
      <c r="F32" s="56">
        <f>คีย์!U71</f>
        <v>0.6604997506698399</v>
      </c>
      <c r="G32" s="57" t="str">
        <f t="shared" si="1"/>
        <v>มาก</v>
      </c>
    </row>
    <row r="33" spans="1:7" s="6" customFormat="1" ht="23.25" x14ac:dyDescent="0.55000000000000004">
      <c r="A33" s="54" t="s">
        <v>163</v>
      </c>
      <c r="B33" s="55"/>
      <c r="C33" s="55"/>
      <c r="D33" s="55"/>
      <c r="E33" s="56">
        <f>คีย์!V70</f>
        <v>4.3125</v>
      </c>
      <c r="F33" s="56">
        <f>คีย์!V71</f>
        <v>0.63932007533797863</v>
      </c>
      <c r="G33" s="57" t="str">
        <f t="shared" si="1"/>
        <v>มาก</v>
      </c>
    </row>
    <row r="34" spans="1:7" s="6" customFormat="1" ht="23.25" x14ac:dyDescent="0.55000000000000004">
      <c r="A34" s="50" t="s">
        <v>164</v>
      </c>
      <c r="B34" s="51"/>
      <c r="C34" s="51"/>
      <c r="D34" s="51"/>
      <c r="E34" s="52">
        <f>คีย์!W70</f>
        <v>4.421875</v>
      </c>
      <c r="F34" s="52">
        <f>คีย์!W71</f>
        <v>0.58566710030609748</v>
      </c>
      <c r="G34" s="71" t="str">
        <f t="shared" si="1"/>
        <v>มาก</v>
      </c>
    </row>
    <row r="35" spans="1:7" s="44" customFormat="1" ht="20.25" customHeight="1" thickBot="1" x14ac:dyDescent="0.55000000000000004">
      <c r="A35" s="152" t="s">
        <v>169</v>
      </c>
      <c r="B35" s="153"/>
      <c r="C35" s="153"/>
      <c r="D35" s="154"/>
      <c r="E35" s="88">
        <f>คีย์!Y70</f>
        <v>4.2077562326869806</v>
      </c>
      <c r="F35" s="88">
        <f>คีย์!Y71</f>
        <v>0.81475240767308177</v>
      </c>
      <c r="G35" s="45" t="str">
        <f t="shared" si="1"/>
        <v>มาก</v>
      </c>
    </row>
    <row r="36" spans="1:7" s="6" customFormat="1" thickTop="1" x14ac:dyDescent="0.55000000000000004">
      <c r="A36" s="155"/>
      <c r="B36" s="155"/>
      <c r="C36" s="155"/>
      <c r="D36" s="155"/>
      <c r="E36" s="155"/>
      <c r="F36" s="155"/>
      <c r="G36" s="155"/>
    </row>
  </sheetData>
  <mergeCells count="5">
    <mergeCell ref="A1:G1"/>
    <mergeCell ref="A7:D8"/>
    <mergeCell ref="E7:G7"/>
    <mergeCell ref="A35:D35"/>
    <mergeCell ref="A36:G36"/>
  </mergeCells>
  <phoneticPr fontId="7" type="noConversion"/>
  <pageMargins left="0.59055118110236204" right="0.59055118110236204" top="0.70866141732283505" bottom="0.5" header="0.31496062992126" footer="0.31496062992126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2" r:id="rId4">
          <objectPr defaultSize="0" autoPict="0" r:id="rId5">
            <anchor moveWithCells="1" sizeWithCells="1">
              <from>
                <xdr:col>4</xdr:col>
                <xdr:colOff>95250</xdr:colOff>
                <xdr:row>7</xdr:row>
                <xdr:rowOff>76200</xdr:rowOff>
              </from>
              <to>
                <xdr:col>4</xdr:col>
                <xdr:colOff>228600</xdr:colOff>
                <xdr:row>7</xdr:row>
                <xdr:rowOff>266700</xdr:rowOff>
              </to>
            </anchor>
          </objectPr>
        </oleObject>
      </mc:Choice>
      <mc:Fallback>
        <oleObject progId="Equation.3" shapeId="51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130" zoomScaleNormal="130" workbookViewId="0">
      <selection activeCell="B9" sqref="B9"/>
    </sheetView>
  </sheetViews>
  <sheetFormatPr defaultColWidth="8.7109375" defaultRowHeight="21.75" x14ac:dyDescent="0.5"/>
  <cols>
    <col min="1" max="1" width="4.5703125" style="44" customWidth="1"/>
    <col min="2" max="2" width="80.28515625" style="44" customWidth="1"/>
    <col min="3" max="3" width="7" style="96" bestFit="1" customWidth="1"/>
    <col min="4" max="4" width="1.7109375" style="44" customWidth="1"/>
    <col min="5" max="16384" width="8.7109375" style="44"/>
  </cols>
  <sheetData>
    <row r="1" spans="1:12" x14ac:dyDescent="0.5">
      <c r="A1" s="156" t="s">
        <v>195</v>
      </c>
      <c r="B1" s="156"/>
      <c r="C1" s="156"/>
      <c r="D1" s="90"/>
      <c r="E1" s="90"/>
      <c r="F1" s="90"/>
      <c r="G1" s="90"/>
    </row>
    <row r="2" spans="1:12" x14ac:dyDescent="0.5">
      <c r="A2" s="89"/>
      <c r="B2" s="89"/>
      <c r="C2" s="89"/>
      <c r="D2" s="90"/>
      <c r="E2" s="90"/>
      <c r="F2" s="90"/>
      <c r="G2" s="90"/>
    </row>
    <row r="3" spans="1:12" x14ac:dyDescent="0.5">
      <c r="A3" s="91"/>
      <c r="B3" s="92" t="s">
        <v>165</v>
      </c>
      <c r="C3" s="91"/>
      <c r="D3" s="91"/>
      <c r="E3" s="93"/>
      <c r="F3" s="93"/>
      <c r="G3" s="91"/>
    </row>
    <row r="4" spans="1:12" x14ac:dyDescent="0.5">
      <c r="A4" s="94" t="s">
        <v>166</v>
      </c>
      <c r="C4" s="44"/>
    </row>
    <row r="5" spans="1:12" s="6" customFormat="1" ht="23.25" x14ac:dyDescent="0.55000000000000004">
      <c r="A5" s="108" t="s">
        <v>183</v>
      </c>
      <c r="L5" s="108"/>
    </row>
    <row r="6" spans="1:12" x14ac:dyDescent="0.5">
      <c r="A6" s="94"/>
      <c r="B6" s="44" t="s">
        <v>170</v>
      </c>
      <c r="C6" s="44"/>
    </row>
    <row r="7" spans="1:12" x14ac:dyDescent="0.5">
      <c r="A7" s="44" t="s">
        <v>167</v>
      </c>
      <c r="C7" s="44"/>
    </row>
    <row r="8" spans="1:12" x14ac:dyDescent="0.5">
      <c r="A8" s="44" t="s">
        <v>168</v>
      </c>
      <c r="C8" s="44"/>
    </row>
    <row r="9" spans="1:12" x14ac:dyDescent="0.5">
      <c r="C9" s="44"/>
    </row>
    <row r="10" spans="1:12" x14ac:dyDescent="0.5">
      <c r="A10" s="95" t="s">
        <v>76</v>
      </c>
    </row>
    <row r="11" spans="1:12" x14ac:dyDescent="0.5">
      <c r="A11" s="95">
        <v>3.1</v>
      </c>
      <c r="B11" s="95" t="s">
        <v>77</v>
      </c>
    </row>
    <row r="12" spans="1:12" ht="12" customHeight="1" thickBot="1" x14ac:dyDescent="0.55000000000000004">
      <c r="A12" s="95"/>
    </row>
    <row r="13" spans="1:12" ht="23.25" thickTop="1" thickBot="1" x14ac:dyDescent="0.55000000000000004">
      <c r="A13" s="97" t="s">
        <v>18</v>
      </c>
      <c r="B13" s="98" t="s">
        <v>1</v>
      </c>
      <c r="C13" s="98" t="s">
        <v>2</v>
      </c>
    </row>
    <row r="14" spans="1:12" ht="22.5" thickTop="1" x14ac:dyDescent="0.5">
      <c r="A14" s="99">
        <v>1</v>
      </c>
      <c r="B14" s="51" t="s">
        <v>65</v>
      </c>
      <c r="C14" s="100">
        <v>6</v>
      </c>
    </row>
    <row r="15" spans="1:12" x14ac:dyDescent="0.5">
      <c r="A15" s="101">
        <v>2</v>
      </c>
      <c r="B15" s="51" t="s">
        <v>188</v>
      </c>
      <c r="C15" s="100">
        <v>5</v>
      </c>
    </row>
    <row r="16" spans="1:12" x14ac:dyDescent="0.5">
      <c r="A16" s="100">
        <v>3</v>
      </c>
      <c r="B16" s="102" t="s">
        <v>189</v>
      </c>
      <c r="C16" s="100">
        <v>4</v>
      </c>
    </row>
    <row r="17" spans="1:4" x14ac:dyDescent="0.5">
      <c r="A17" s="96">
        <v>4</v>
      </c>
      <c r="B17" s="51" t="s">
        <v>173</v>
      </c>
      <c r="C17" s="100">
        <v>3</v>
      </c>
    </row>
    <row r="18" spans="1:4" x14ac:dyDescent="0.5">
      <c r="A18" s="96">
        <v>5</v>
      </c>
      <c r="B18" s="51" t="s">
        <v>92</v>
      </c>
      <c r="C18" s="100">
        <v>2</v>
      </c>
    </row>
    <row r="19" spans="1:4" x14ac:dyDescent="0.5">
      <c r="A19" s="96">
        <v>6</v>
      </c>
      <c r="B19" s="51" t="s">
        <v>98</v>
      </c>
      <c r="C19" s="96">
        <v>2</v>
      </c>
    </row>
    <row r="20" spans="1:4" x14ac:dyDescent="0.5">
      <c r="A20" s="96">
        <v>7</v>
      </c>
      <c r="B20" s="51" t="s">
        <v>95</v>
      </c>
      <c r="C20" s="96">
        <v>2</v>
      </c>
    </row>
    <row r="21" spans="1:4" x14ac:dyDescent="0.5">
      <c r="A21" s="96">
        <v>8</v>
      </c>
      <c r="B21" s="44" t="s">
        <v>89</v>
      </c>
      <c r="C21" s="96">
        <v>1</v>
      </c>
    </row>
    <row r="22" spans="1:4" x14ac:dyDescent="0.5">
      <c r="A22" s="96">
        <v>9</v>
      </c>
      <c r="B22" s="51" t="s">
        <v>96</v>
      </c>
      <c r="C22" s="100">
        <v>1</v>
      </c>
    </row>
    <row r="23" spans="1:4" x14ac:dyDescent="0.5">
      <c r="A23" s="96">
        <v>10</v>
      </c>
      <c r="B23" s="51" t="s">
        <v>100</v>
      </c>
      <c r="C23" s="96">
        <v>1</v>
      </c>
    </row>
    <row r="24" spans="1:4" x14ac:dyDescent="0.5">
      <c r="A24" s="103">
        <v>11</v>
      </c>
      <c r="B24" s="80" t="s">
        <v>174</v>
      </c>
      <c r="C24" s="103">
        <v>1</v>
      </c>
      <c r="D24" s="51"/>
    </row>
    <row r="25" spans="1:4" x14ac:dyDescent="0.5">
      <c r="A25" s="100"/>
      <c r="B25" s="51"/>
      <c r="C25" s="100"/>
      <c r="D25" s="51"/>
    </row>
    <row r="26" spans="1:4" x14ac:dyDescent="0.5">
      <c r="A26" s="104">
        <v>3.2</v>
      </c>
      <c r="B26" s="105" t="s">
        <v>90</v>
      </c>
      <c r="C26" s="100"/>
    </row>
    <row r="27" spans="1:4" ht="15" customHeight="1" thickBot="1" x14ac:dyDescent="0.55000000000000004">
      <c r="A27" s="96"/>
      <c r="B27" s="51"/>
      <c r="C27" s="100"/>
    </row>
    <row r="28" spans="1:4" ht="23.25" thickTop="1" thickBot="1" x14ac:dyDescent="0.55000000000000004">
      <c r="A28" s="98" t="s">
        <v>18</v>
      </c>
      <c r="B28" s="98" t="s">
        <v>1</v>
      </c>
      <c r="C28" s="98" t="s">
        <v>2</v>
      </c>
    </row>
    <row r="29" spans="1:4" ht="22.5" thickTop="1" x14ac:dyDescent="0.5">
      <c r="A29" s="96">
        <v>1</v>
      </c>
      <c r="B29" s="44" t="s">
        <v>171</v>
      </c>
      <c r="C29" s="96">
        <v>2</v>
      </c>
    </row>
    <row r="30" spans="1:4" x14ac:dyDescent="0.5">
      <c r="A30" s="96">
        <v>2</v>
      </c>
      <c r="B30" s="44" t="s">
        <v>99</v>
      </c>
      <c r="C30" s="96">
        <v>2</v>
      </c>
    </row>
    <row r="31" spans="1:4" x14ac:dyDescent="0.5">
      <c r="A31" s="96">
        <v>3</v>
      </c>
      <c r="B31" s="44" t="s">
        <v>91</v>
      </c>
      <c r="C31" s="96">
        <v>1</v>
      </c>
    </row>
    <row r="32" spans="1:4" x14ac:dyDescent="0.5">
      <c r="A32" s="96">
        <v>4</v>
      </c>
      <c r="B32" s="44" t="s">
        <v>93</v>
      </c>
      <c r="C32" s="96">
        <v>1</v>
      </c>
    </row>
    <row r="33" spans="1:3" x14ac:dyDescent="0.5">
      <c r="A33" s="96">
        <v>5</v>
      </c>
      <c r="B33" s="44" t="s">
        <v>94</v>
      </c>
      <c r="C33" s="96">
        <v>1</v>
      </c>
    </row>
    <row r="34" spans="1:3" x14ac:dyDescent="0.5">
      <c r="A34" s="96">
        <v>6</v>
      </c>
      <c r="B34" s="44" t="s">
        <v>97</v>
      </c>
      <c r="C34" s="96">
        <v>1</v>
      </c>
    </row>
    <row r="35" spans="1:3" x14ac:dyDescent="0.5">
      <c r="A35" s="103">
        <v>7</v>
      </c>
      <c r="B35" s="80" t="s">
        <v>175</v>
      </c>
      <c r="C35" s="103">
        <v>1</v>
      </c>
    </row>
  </sheetData>
  <mergeCells count="1">
    <mergeCell ref="A1:C1"/>
  </mergeCells>
  <phoneticPr fontId="1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คีย์</vt:lpstr>
      <vt:lpstr>สรุป</vt:lpstr>
      <vt:lpstr>ตาราง 1-3</vt:lpstr>
      <vt:lpstr>ตาราง 4</vt:lpstr>
      <vt:lpstr>ข้อเสนอแนะ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GRAD</cp:lastModifiedBy>
  <cp:lastPrinted>2013-01-15T09:29:41Z</cp:lastPrinted>
  <dcterms:created xsi:type="dcterms:W3CDTF">2006-03-16T15:57:13Z</dcterms:created>
  <dcterms:modified xsi:type="dcterms:W3CDTF">2013-07-03T07:25:06Z</dcterms:modified>
</cp:coreProperties>
</file>