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0" yWindow="0" windowWidth="20490" windowHeight="7755" activeTab="2"/>
  </bookViews>
  <sheets>
    <sheet name="Chart3" sheetId="19" r:id="rId1"/>
    <sheet name="DATA" sheetId="1" r:id="rId2"/>
    <sheet name="บทสรุป" sheetId="9" r:id="rId3"/>
    <sheet name="สรุปตาราง1-2" sheetId="2" r:id="rId4"/>
    <sheet name="ตาราง 3 " sheetId="16" r:id="rId5"/>
    <sheet name="ก่อน-หลัง" sheetId="12" r:id="rId6"/>
    <sheet name="ตาราง 5" sheetId="14" r:id="rId7"/>
    <sheet name="รวมข้อเสนอแนะ" sheetId="3" r:id="rId8"/>
  </sheets>
  <definedNames>
    <definedName name="_xlnm._FilterDatabase" localSheetId="1" hidden="1">DATA!$C$1:$C$139</definedName>
  </definedNames>
  <calcPr calcId="162913"/>
</workbook>
</file>

<file path=xl/calcChain.xml><?xml version="1.0" encoding="utf-8"?>
<calcChain xmlns="http://schemas.openxmlformats.org/spreadsheetml/2006/main">
  <c r="D10" i="3" l="1"/>
  <c r="F39" i="16"/>
  <c r="F42" i="16"/>
  <c r="F26" i="2"/>
  <c r="C53" i="1"/>
  <c r="C73" i="1" l="1"/>
  <c r="C46" i="1"/>
  <c r="C47" i="1"/>
  <c r="C72" i="1"/>
  <c r="C83" i="1"/>
  <c r="C82" i="1"/>
  <c r="C80" i="1"/>
  <c r="C79" i="1"/>
  <c r="C78" i="1"/>
  <c r="C77" i="1"/>
  <c r="C74" i="1"/>
  <c r="C81" i="1"/>
  <c r="C76" i="1"/>
  <c r="C75" i="1"/>
  <c r="C50" i="1"/>
  <c r="C57" i="1"/>
  <c r="C54" i="1"/>
  <c r="C51" i="1"/>
  <c r="Y46" i="1"/>
  <c r="V46" i="1"/>
  <c r="T47" i="1"/>
  <c r="P47" i="1"/>
  <c r="M47" i="1"/>
  <c r="M46" i="1"/>
  <c r="F45" i="1"/>
  <c r="E45" i="1"/>
  <c r="F44" i="1"/>
  <c r="E44" i="1"/>
  <c r="Z45" i="1"/>
  <c r="Z44" i="1"/>
  <c r="C48" i="1" l="1"/>
  <c r="C84" i="1"/>
  <c r="C55" i="1"/>
  <c r="C52" i="1"/>
  <c r="C61" i="1" l="1"/>
  <c r="C58" i="1"/>
  <c r="C60" i="1"/>
  <c r="C59" i="1"/>
  <c r="C63" i="1"/>
  <c r="C62" i="1"/>
  <c r="C56" i="1"/>
  <c r="C68" i="1" l="1"/>
  <c r="C67" i="1"/>
  <c r="C64" i="1"/>
  <c r="C65" i="1"/>
  <c r="C66" i="1"/>
  <c r="P44" i="1"/>
  <c r="R46" i="1"/>
  <c r="P46" i="1"/>
  <c r="W44" i="1"/>
  <c r="X44" i="1"/>
  <c r="L44" i="1"/>
  <c r="M44" i="1"/>
  <c r="N44" i="1"/>
  <c r="O44" i="1"/>
  <c r="Q44" i="1"/>
  <c r="F9" i="12" s="1"/>
  <c r="R44" i="1"/>
  <c r="F10" i="12" s="1"/>
  <c r="S44" i="1"/>
  <c r="F13" i="12" s="1"/>
  <c r="T44" i="1"/>
  <c r="F14" i="12" s="1"/>
  <c r="U44" i="1"/>
  <c r="V44" i="1"/>
  <c r="Y44" i="1"/>
  <c r="L45" i="1"/>
  <c r="M45" i="1"/>
  <c r="N45" i="1"/>
  <c r="O45" i="1"/>
  <c r="P45" i="1"/>
  <c r="Q45" i="1"/>
  <c r="G9" i="12" s="1"/>
  <c r="R45" i="1"/>
  <c r="G10" i="12" s="1"/>
  <c r="S45" i="1"/>
  <c r="G13" i="12" s="1"/>
  <c r="T45" i="1"/>
  <c r="G14" i="12" s="1"/>
  <c r="U45" i="1"/>
  <c r="V45" i="1"/>
  <c r="W45" i="1"/>
  <c r="X45" i="1"/>
  <c r="Y45" i="1"/>
  <c r="K45" i="1"/>
  <c r="K44" i="1"/>
  <c r="AA44" i="1" l="1"/>
  <c r="C69" i="1"/>
  <c r="F10" i="16"/>
  <c r="F9" i="16"/>
  <c r="F8" i="16"/>
  <c r="F11" i="2" l="1"/>
  <c r="F10" i="2" l="1"/>
  <c r="G44" i="1"/>
  <c r="H44" i="1"/>
  <c r="I44" i="1"/>
  <c r="J44" i="1"/>
  <c r="G45" i="1"/>
  <c r="H45" i="1"/>
  <c r="I45" i="1"/>
  <c r="J45" i="1"/>
  <c r="F26" i="16" l="1"/>
  <c r="F25" i="16"/>
  <c r="F24" i="16"/>
  <c r="Y47" i="1" l="1"/>
  <c r="V47" i="1"/>
  <c r="T46" i="1"/>
  <c r="R47" i="1"/>
  <c r="F5" i="16" l="1"/>
  <c r="F40" i="16"/>
  <c r="F20" i="16"/>
  <c r="F19" i="16"/>
  <c r="F18" i="16"/>
  <c r="F17" i="16"/>
  <c r="F41" i="16"/>
  <c r="F16" i="16" l="1"/>
  <c r="F22" i="16" l="1"/>
  <c r="F14" i="16"/>
  <c r="F7" i="16"/>
  <c r="F6" i="16" l="1"/>
  <c r="F23" i="16" l="1"/>
  <c r="F38" i="16"/>
  <c r="F12" i="16"/>
  <c r="F28" i="16"/>
  <c r="F43" i="16"/>
  <c r="F27" i="16"/>
  <c r="F13" i="16"/>
  <c r="F11" i="16"/>
  <c r="F37" i="16" l="1"/>
  <c r="F15" i="16"/>
  <c r="F21" i="16"/>
  <c r="G25" i="14" l="1"/>
  <c r="F15" i="12" l="1"/>
  <c r="G15" i="12"/>
  <c r="F11" i="12"/>
  <c r="G11" i="12"/>
  <c r="G22" i="2" l="1"/>
  <c r="G26" i="2"/>
  <c r="G23" i="14"/>
  <c r="G7" i="14"/>
  <c r="G23" i="2" l="1"/>
  <c r="G25" i="2"/>
  <c r="G20" i="2"/>
  <c r="G21" i="2"/>
  <c r="G24" i="2"/>
  <c r="H25" i="14"/>
  <c r="H10" i="14" l="1"/>
  <c r="G17" i="14"/>
  <c r="G18" i="14"/>
  <c r="G21" i="14"/>
  <c r="G22" i="14"/>
  <c r="H8" i="14"/>
  <c r="H9" i="14"/>
  <c r="H17" i="14"/>
  <c r="H18" i="14"/>
  <c r="H21" i="14"/>
  <c r="H22" i="14"/>
  <c r="H23" i="14"/>
  <c r="H7" i="14"/>
  <c r="G8" i="14" l="1"/>
  <c r="G9" i="14"/>
  <c r="I25" i="14" l="1"/>
  <c r="I23" i="14"/>
  <c r="I22" i="14"/>
  <c r="I21" i="14"/>
  <c r="I18" i="14"/>
  <c r="I17" i="14"/>
  <c r="I9" i="14"/>
  <c r="I8" i="14"/>
  <c r="I7" i="14"/>
  <c r="H15" i="12"/>
  <c r="H14" i="12"/>
  <c r="H13" i="12"/>
  <c r="G19" i="14" l="1"/>
  <c r="I19" i="14" s="1"/>
  <c r="G15" i="14"/>
  <c r="I15" i="14" s="1"/>
  <c r="G24" i="14" l="1"/>
  <c r="I24" i="14" s="1"/>
  <c r="G10" i="14"/>
  <c r="I10" i="14" s="1"/>
  <c r="F12" i="2" l="1"/>
  <c r="H19" i="14" l="1"/>
  <c r="H24" i="14" l="1"/>
  <c r="H15" i="14" l="1"/>
  <c r="G10" i="2" l="1"/>
  <c r="G11" i="2" l="1"/>
  <c r="G12" i="2" s="1"/>
</calcChain>
</file>

<file path=xl/sharedStrings.xml><?xml version="1.0" encoding="utf-8"?>
<sst xmlns="http://schemas.openxmlformats.org/spreadsheetml/2006/main" count="384" uniqueCount="210">
  <si>
    <t>คณะ</t>
  </si>
  <si>
    <t>สาขา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</si>
  <si>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</si>
  <si>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</si>
  <si>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</si>
  <si>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</si>
  <si>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</si>
  <si>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</si>
  <si>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</si>
  <si>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</si>
  <si>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</si>
  <si>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</si>
  <si>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</si>
  <si>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</si>
  <si>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</si>
  <si>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</si>
  <si>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</si>
  <si>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</si>
  <si>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</si>
  <si>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</si>
  <si>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</si>
  <si>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</si>
  <si>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</si>
  <si>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</si>
  <si>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</si>
  <si>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</si>
  <si>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</si>
  <si>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</si>
  <si>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</si>
  <si>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</si>
  <si>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</si>
  <si>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</si>
  <si>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</si>
  <si>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</si>
  <si>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</si>
  <si>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</si>
  <si>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</si>
  <si>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</si>
  <si>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</si>
  <si>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</si>
  <si>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วิศวกรรมคอมพิวเตอร์</t>
  </si>
  <si>
    <t>- 4 -</t>
  </si>
  <si>
    <t xml:space="preserve">       เฉลี่ยรวมด้านคุณภาพการให้บริการ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</si>
  <si>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</si>
  <si>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</si>
  <si>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คำชื่นชม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</si>
  <si>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</si>
  <si>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</si>
  <si>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สาขาวิชาฟิสิกส์ประยุกต์</t>
  </si>
  <si>
    <t>(ตอบได้มากกว่า 1 ข้อ)</t>
  </si>
  <si>
    <t xml:space="preserve">จากตาราง 1 พบว่า ส่วนใหญ่ผู้ตอบแบบสอบถามเป็นนิสิตระดับปริญญาโท  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</si>
  <si>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</si>
  <si>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</si>
  <si>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</si>
  <si>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</si>
  <si>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</si>
  <si>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</si>
  <si>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</si>
  <si>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</si>
  <si>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</si>
  <si>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ข้อเสนอแนะการจัดโครงการอบรมจริยธรรมในครั้งต่อไป</t>
  </si>
  <si>
    <t>คณะบริหารธุรกิจ เศรษฐศาสตร์และการสื่อสาร</t>
  </si>
  <si>
    <t>- 5 -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</si>
  <si>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</si>
  <si>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 xml:space="preserve">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</si>
  <si>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</si>
  <si>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</si>
  <si>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สาขาวิชาบริหารธุรกิจ</t>
  </si>
  <si>
    <t>สาขาวิชาสาธารณสุขศาสตร์</t>
  </si>
  <si>
    <t>จากตาราง 2  พบว่าผู้ตอบแบบสอบถามทราบข้อมูลจากการจัดโครงการฯ จำแนกตาม</t>
  </si>
  <si>
    <t xml:space="preserve">   1.3  ความเหมาะสมของระยะเวลาในการจัดโครงการ (08.30 - 12.15 น.)</t>
  </si>
  <si>
    <t>เมื่อพิจารณารายสาขาวิชา พบว่า ผู้ตอบแบบสอบถามส่วนใหญ่สังกัดสาขาวิชาสาธารณสุขศาสตร์</t>
  </si>
  <si>
    <t>เภสัชกรรมชุมชน</t>
  </si>
  <si>
    <t>ภาษาไทย</t>
  </si>
  <si>
    <t>เทคโนโลยีสารสนเทศ</t>
  </si>
  <si>
    <t>วิทยาศาสตร์เครื่องสำอาง</t>
  </si>
  <si>
    <t>วิจัยและประเมินผลการศึกษา</t>
  </si>
  <si>
    <t>ปรสิตวิทยา</t>
  </si>
  <si>
    <t>สาขาวิชาปรสิตวิทยา</t>
  </si>
  <si>
    <t>สาขาวิชาวิจัยและประเมินผลการศึกษา</t>
  </si>
  <si>
    <t>สาขาวิชาภาษาไทย</t>
  </si>
  <si>
    <t>คณะสหเวชศาสตร์</t>
  </si>
  <si>
    <t>คณะเภสัชศาสตร์</t>
  </si>
  <si>
    <t>สาขาวิชาวิทยาศาสตร์เครื่องสำอาง</t>
  </si>
  <si>
    <t>สาขาวิชาเภสัชกรรมชุมชน</t>
  </si>
  <si>
    <t>สาขาวิชาวิชาเทคโนโลยีสารสนเทศ</t>
  </si>
  <si>
    <t>วิทยาลัยพลังงานทดแทนและสมาร์ตกริดเทคโนโลยี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</si>
  <si>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</si>
  <si>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</si>
  <si>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5"/>
        <rFont val="TH SarabunPSK"/>
        <family val="2"/>
      </rPr>
      <t xml:space="preserve">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</si>
  <si>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</si>
  <si>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     คำชื่นชม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</si>
  <si>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</si>
  <si>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มาก</t>
  </si>
  <si>
    <t xml:space="preserve">         ระดับบัณฑิตศึกษา เกิดความรู้ ความเข้าใจ ในเรื่องจรรยาบรรณของนักวิจัยและการคัดลอกงานวิจัย </t>
  </si>
  <si>
    <t>ผ่านระบบออนไลน์ โดยใช้โปรแกรม Microsoft Teams</t>
  </si>
  <si>
    <t xml:space="preserve">         ผ่านระบบออนไลน์ โดยใช้โปรแกรม Microsoft Teams โดยมีวัตถุประสงค์ เพื่อให้นิสิต</t>
  </si>
  <si>
    <t>คณะโลจิสติกส์และดิจิทัลซัพพลายเชน</t>
  </si>
  <si>
    <t>การจัดการสมาร์ตซิตี้และนวัตกรรมดิจิทัล</t>
  </si>
  <si>
    <t>นวัตกรรมทางการวัดผลการเรียนรู้</t>
  </si>
  <si>
    <t>ระดับ</t>
  </si>
  <si>
    <t>อีเมล์</t>
  </si>
  <si>
    <t xml:space="preserve">สาธารณสุขศาสตร์ </t>
  </si>
  <si>
    <t>สาขาวิชาโลจิสติกส์และดิจิทัลซัพพลายเชน</t>
  </si>
  <si>
    <t>สาขาวิชาการจัดการสมาร์ตซิตี้และนวัตกรรมดิจิทัล</t>
  </si>
  <si>
    <t xml:space="preserve">สาขาวิชานวัตกรรมทางการวัดผลการเรียนรู้ </t>
  </si>
  <si>
    <t>สาขาวิชาวิศวกรรมคอมพิวเตอร์</t>
  </si>
  <si>
    <t>สาขาวิชาชีววิทยา</t>
  </si>
  <si>
    <t>2. ด้านสิ่งอำนวยความสะดวก</t>
  </si>
  <si>
    <t>3. ด้านคุณภาพการให้บริการ (โครงการอบรมจริยธรรมการวิจัยฯ)</t>
  </si>
  <si>
    <t>4. ด้านเอกสารประกอบการอบรม</t>
  </si>
  <si>
    <t xml:space="preserve">   2.1 ใช้งานง่าย สะดวกในการเข้าถึงการอบรมออนไลน์</t>
  </si>
  <si>
    <t xml:space="preserve">   2.2 สัญญาณภาพ และเสียงมีความชัดเจน</t>
  </si>
  <si>
    <t xml:space="preserve">   2.3 การใช้งานระบบนี้มีความเหมาะสม</t>
  </si>
  <si>
    <t xml:space="preserve">   4.1 ความชัดเจน ความสมบูรณ์ของเอกสารประกอบโครงการฯ</t>
  </si>
  <si>
    <t xml:space="preserve">   4.2 เนื้อหาสาระของเอกสารประกอบการอบรมตรงตามความต้องการของท่าน
</t>
  </si>
  <si>
    <t xml:space="preserve">   4.3 ประโยชน์ที่ได้รับจากเอกสารประกอบโครงการ</t>
  </si>
  <si>
    <t xml:space="preserve">   3.1 ความรู้ และความสามารถในการถ่ายทอดความรู้ของวิทยากร             (รศ.ดร.รัตติมา จีนาพงษา)</t>
  </si>
  <si>
    <t xml:space="preserve">   3.2 ประโยชน์ที่ได้รับจากการเข้าร่วมโครงการฯ</t>
  </si>
  <si>
    <t>3.1.1  การตรวจสอบการคัดลอกผลงานวิชาการ</t>
  </si>
  <si>
    <t>3.1.2  การเขียนผลงานวิทยานิพนธ์ โดยไม่มีการคัดลอก</t>
  </si>
  <si>
    <t>3.2.1  การตรวจสอบการคัดลอกผลงานวิชาการ</t>
  </si>
  <si>
    <t>เป็นโครงการที่ดี ควรจัดการอบรมเพื่อเป็นประโยชน์ต่อไป</t>
  </si>
  <si>
    <t>หัวข้อที่ท่านสนใจและมีความต้องการให้จัดโครงการในครั้งต่อไป</t>
  </si>
  <si>
    <t xml:space="preserve">     จากตาราง 3 พบว่า ผู้ตอบแบบสอบถามส่วนใหญ่สังกัดคณะสาธารณสุขศาสตร์ มากที่สุด </t>
  </si>
  <si>
    <t xml:space="preserve">                  หัวข้อที่ท่านสนใจและมีความต้องการให้จัดโครงการในครั้งต่อไป</t>
  </si>
  <si>
    <t xml:space="preserve">4.การใช้โปรแกรมตรวจสอบการคัดลอกผลงาน โดยการอบรมแบบออนไลน์ </t>
  </si>
  <si>
    <r>
      <rPr>
        <b/>
        <sz val="16"/>
        <rFont val="TH SarabunPSK"/>
        <family val="2"/>
      </rPr>
      <t xml:space="preserve">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</si>
  <si>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วันพฤหัสบดีที่ 8 ตุลาคม 2563</t>
  </si>
  <si>
    <t xml:space="preserve">          จากการจัดโครงการอบรมจริยธรรมการวิจัยระดับบัณฑิตศึกษา ในวันพฤหัสบดีที่ 8 ตุลาคม 2563</t>
  </si>
  <si>
    <t>ระดับบัณฑิตศึกษา ในวันพฤหัสบดีที่ 8 ตุลาคม 2563 ผ่านระบบออนไลน์ โดยใช้โปรแกรม Microsoft Teams</t>
  </si>
  <si>
    <t>ชีวเวชศาสตร์</t>
  </si>
  <si>
    <t>คณิตศาสตร์</t>
  </si>
  <si>
    <t xml:space="preserve">เคมีอุตสาหกรรม </t>
  </si>
  <si>
    <t>การบริหารธุรกิจ</t>
  </si>
  <si>
    <t>สังคมศึกษา</t>
  </si>
  <si>
    <t>โลจิสติกส์และโซ่อุปทาน</t>
  </si>
  <si>
    <t>ฟิสิกส์ประยุกต์</t>
  </si>
  <si>
    <t>รัฐศาสตร์</t>
  </si>
  <si>
    <t>เว็บไซต์</t>
  </si>
  <si>
    <t xml:space="preserve">ภาษาอังกฤษ </t>
  </si>
  <si>
    <t>และนิสิตระดับปริญญาเอก คิดเป็นร้อยละ 50.00</t>
  </si>
  <si>
    <t>website บัณฑิตวิทยาลัย</t>
  </si>
  <si>
    <t xml:space="preserve">Facebook บัณฑิตวิทยาลัยมากที่สุด คิดเป็นร้อยละ 35.09 รองลงมาได้แก่ คณะที่สังกัด </t>
  </si>
  <si>
    <t>คิดเป็นร้อยละ 33.33 และ website บัณฑิตวิทยาลัย คิดเป็นร้อยละ 26.32</t>
  </si>
  <si>
    <t>สาขาวิชาคณิตศาสตร์</t>
  </si>
  <si>
    <t>สาขาวิชาภาษาอังกฤษ</t>
  </si>
  <si>
    <t>สาขาวิชาเคมีอุตสาหกรรม</t>
  </si>
  <si>
    <t>สาขาวิชาสังคมศึกษา</t>
  </si>
  <si>
    <t>สาขาวิชารัฐศาสตร์</t>
  </si>
  <si>
    <t xml:space="preserve">          คิดเป็นร้อยละ 30.90 รองลงมาได้แก่ คณะวิทยาศาสตร์ คิดเป็นร้อยละ 16.67 และคณะมนุษยศาสตร์</t>
  </si>
  <si>
    <t xml:space="preserve">          คิดเป็นร้อยละ 14.29</t>
  </si>
  <si>
    <t xml:space="preserve">          มากที่สุด คิดเป็นร้อยละ 30.95 รองลงมาได้แก่ สาขาวิชาภาษาไทย คิดเป็นร้อยละ 9.52</t>
  </si>
  <si>
    <t xml:space="preserve">          และสาขาวิชาเคมีอุตสาหกรรม คิดเป็นร้อยละ 7.14</t>
  </si>
  <si>
    <t>(N = 42)</t>
  </si>
  <si>
    <t>ที่จัดในโครงการฯ ภาพรวม อยู่ในระดับมาก (ค่าเฉลี่ย 3.70)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</si>
  <si>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4.40) 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</si>
  <si>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42)</t>
    </r>
  </si>
  <si>
    <t xml:space="preserve">   1.2  ความเหมาะสมของวันจัดโครงการ (วันพฤหัสบดีที่ 8 สิงหาคม 2563)</t>
  </si>
  <si>
    <t>ในภาพรวมพบว่า ผู้เข้าร่วมโครงการฯ มีความคิดเห็นอยู่ในระดับมาก (ค่าเฉลี่ย 4.48)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</si>
  <si>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4.69) </t>
  </si>
  <si>
    <t>(ค่าเฉลี่ย 4.71) และข้อที่มีค่าเฉลี่ยต่ำที่สุดคือ ความเหมาะสมของวันจัดโครงการ (วันพฤหัสบดีที่ 8 สิงหาคม 2563)</t>
  </si>
  <si>
    <t>(ค่าเฉลี่ย 4.07)</t>
  </si>
  <si>
    <t>เมื่อพิจารณารายข้อแล้ว พบว่า ข้อที่มีค่าเฉลี่ยสูงที่สุดคือ  ประโยชน์ที่ได้รับจากการเข้าร่วมโครงการฯ</t>
  </si>
  <si>
    <t xml:space="preserve">รองลงมาคือ ด้านเอกสารประกอบการอบรม (ค่าเฉลี่ย 4.57) และด้านสิ่งอำนวยความสะดวก (ค่าเฉลี่ย 4.38) </t>
  </si>
  <si>
    <t xml:space="preserve">- 7 - </t>
  </si>
  <si>
    <t>อยากให้จัดอบรม วันเสาร์ - อาทิตย์</t>
  </si>
  <si>
    <t xml:space="preserve">อยากให้มีการยกตัวอย่างวิธีการเขียนอ้างอิงเพิ่มมากขึ้น </t>
  </si>
  <si>
    <t xml:space="preserve">รศ.ดร.รัตติมา จีนาพงษา วิทยากรมีความรู้ความสามารถในการถ่ายทอดเนื้อหาให้เข้าใจได้ดีมาก </t>
  </si>
  <si>
    <t>สามารถเข้าใจได้ง่าย</t>
  </si>
  <si>
    <t>การเขียนบทคัดย่อ</t>
  </si>
  <si>
    <t>จริยธรรมสำหรับผู้วิจัย</t>
  </si>
  <si>
    <t>การเขียนวิจัย เทคนิค อย่างละเอียด</t>
  </si>
  <si>
    <t>การเขียนบทความวิจัยสำหรับเผยแร่ในระดับนานาชาติ</t>
  </si>
  <si>
    <t>แนวทางการเขียนบทความวิจัยเป็นภาษาอังกฤษ</t>
  </si>
  <si>
    <t>การเขียนเปเปอร์และวิทยานิพนธ์ให้ถูกต้อง</t>
  </si>
  <si>
    <t>การเขียนวารสารทางวิชาการ</t>
  </si>
  <si>
    <t>การอบรมจริยธรรมการวิจัยในมนุษย์</t>
  </si>
  <si>
    <t>9</t>
  </si>
  <si>
    <t xml:space="preserve">         จำนวนทั้งสิ้น 42 คน คิดเป็นร้อยละ 100.00 ของผู้เข้าร่วมโครงการ โดยผู้เข้าร่วมโครงการเป็นนิสิตปริญญาโท </t>
  </si>
  <si>
    <t xml:space="preserve">         และนิสิตระดับปริญญาเอก คิดเป็นร้อยละ 50.00</t>
  </si>
  <si>
    <t xml:space="preserve">         เป้าหมายผู้เข้าร่วมโครงการ จำนวน 80 คน มีผู้เข้าร่วมโครงการจำนวน 42 คน ผู้ตอบแบบสอบถาม</t>
  </si>
  <si>
    <t xml:space="preserve">          ผู้ตอบแบบสอบถามทราบข้อมูลการดำเนินโครงการจากFacebook บัณฑิตวิทยาลัยมากที่สุด </t>
  </si>
  <si>
    <t xml:space="preserve">          คิดเป็นร้อยละ 35.09 รองลงมาได้แก่ คณะที่สังกัด คิดเป็นร้อยละ 33.33 และ website บัณฑิตวิทยาลัย </t>
  </si>
  <si>
    <t xml:space="preserve">          คิดเป็นร้อยละ 26.32 เมื่อพิจารณารายสาขาวิชา พบว่า ผู้ตอบแบบสอบถามส่วนใหญ่สังกัดสาขาวิชา</t>
  </si>
  <si>
    <t xml:space="preserve">          สาธารณสุขศาสตร์มากที่สุด คิดเป็นร้อยละ 30.95 รองลงมาได้แก่ สาขาวิชาภาษาไทย คิดเป็นร้อยละ 9.52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</si>
  <si>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4.40)</t>
  </si>
  <si>
    <t>เมื่อเทียบกับก่อนการเข้ารับการอบรม (ค่าเฉลี่ย 3.70)</t>
  </si>
  <si>
    <t xml:space="preserve">อยู่ในระดับมาก (ค่าเฉลี่ย 4.40) และหลังเข้ารับการอบรมค่าเฉลี่ยความรู้ ความเข้าใจสูงขึ้น อยู่ในระดับมาก </t>
  </si>
  <si>
    <t>(ค่าเฉลี่ย 3.70) เมื่อพิจารณารายข้อพบว่า ผู้เข้าร่วมโครงการมีความรู้เรื่องการตรวจสอบการคัดลอกผลงานวิชาการ</t>
  </si>
  <si>
    <t xml:space="preserve">เพิ่มมากขึ้น (ค่าเฉลี่ยก่อน 3.67) (ค่าเฉลี่ยหลัง 4.40) ตามลำดับ ในทำนองเดียวกันกับเรื่องเขียนผลงานวิทยานิพนธ์ </t>
  </si>
  <si>
    <t xml:space="preserve">โดยไม่มีการคัดลอก ผู้เข้าร่วมโครงการมีความรู้เพิ่มมากขึ้น เช่นเดียวกัน (ค่าเฉลี่ยก่อน 3.79 ) </t>
  </si>
  <si>
    <t>(ค่าเฉลี่ยหลัง 4.40) ตามลำดับ</t>
  </si>
  <si>
    <t xml:space="preserve">          ความคิดเห็นเกี่ยวกับการจัดโครงการฯ ในภาพรวมอยู่ในระดับมาก (ค่าเฉลี่ย 4.48 ) เเมื่อพิจารณารายด้านแล้ว </t>
  </si>
  <si>
    <t>พบว่า ด้านคุณภาพการให้บริการ มีค่าเฉลี่ยสูงสุด (ค่าเฉลี่ย 4.69) รองลงมาคือ ด้านเอกสารประกอบการอบรม</t>
  </si>
  <si>
    <t>(ค่าเฉลี่ย 4.57) และด้านสิ่งอำนวยความสะดวก (ค่าเฉลี่ย 4.38) เมื่อพิจารณารายข้อแล้ว พบว่า ข้อที่มีค่าเฉลี่ย</t>
  </si>
  <si>
    <t>สูงที่สุดคือ ประโยชน์ที่ได้รับจากการเข้าร่วมโครงการฯ (ค่าเฉลี่ย 4.71) และข้อที่มีค่าเฉลี่ยต่ำที่สุดคือ</t>
  </si>
  <si>
    <t>ความเหมาะสมของวันจัดโครงการ (วันพฤหัสบดีที่ 8 สิงหาคม 2563) (ค่าเฉลี่ย 4.07)</t>
  </si>
  <si>
    <t>อยากให้จัดอบรมออนไลน์</t>
  </si>
  <si>
    <t xml:space="preserve">              เป็นโครงการที่ดี ควรจัดการอบรมเพื่อเป็นประโยชน์ต่อไป อยากให้จัดอบรมออนไลน์</t>
  </si>
  <si>
    <t xml:space="preserve">อยากให้จัดอบรม วันเสาร์ - อาทิตย์ อยากให้มีการยกตัวอย่างวิธีการเขียนอ้างอิงเพิ่มมากขึ้น </t>
  </si>
  <si>
    <t xml:space="preserve">การใช้โปรแกรมตรวจสอบการคัดลอกผลงานโดยการอบรมแบบออนไลน์ </t>
  </si>
  <si>
    <t>1.การเขียนบทคัดย่อ</t>
  </si>
  <si>
    <t>2.จริยธรรมสำหรับผู้วิจัย</t>
  </si>
  <si>
    <t>3.การเขียนวิจัย เทคนิค อย่างละเอียด</t>
  </si>
  <si>
    <t>5.การเขียนบทความวิจัยสำหรับเผยแร่ในระดับนานาชาติ</t>
  </si>
  <si>
    <t>6.แนวทางการเขียนบทความวิจัยเป็นภาษาอังกฤษ</t>
  </si>
  <si>
    <t>7.การเขียนเปเปอร์และวิทยานิพนธ์ให้ถูกต้อง</t>
  </si>
  <si>
    <t>8.การเขียนวารสารทางวิชาการ</t>
  </si>
  <si>
    <t>9.การอบรมจริยธรรมการวิจัยในมนุษย์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</si>
</sst>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b/>
      <sz val="10"/>
      <color rgb="FF000000"/>
      <name val="Arial"/>
      <family val="2"/>
    </font>
    <font>
      <i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6"/>
      <name val="TH Sarabun New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3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2" fontId="10" fillId="0" borderId="0" xfId="0" applyNumberFormat="1" applyFont="1" applyAlignment="1">
      <alignment wrapText="1"/>
    </xf>
    <xf numFmtId="0" fontId="11" fillId="4" borderId="0" xfId="0" applyFont="1" applyFill="1" applyAlignment="1">
      <alignment wrapText="1"/>
    </xf>
    <xf numFmtId="0" fontId="23" fillId="0" borderId="13" xfId="0" applyFont="1" applyBorder="1" applyAlignment="1">
      <alignment horizontal="center" wrapText="1"/>
    </xf>
    <xf numFmtId="0" fontId="11" fillId="5" borderId="0" xfId="0" applyFont="1" applyFill="1" applyAlignment="1">
      <alignment wrapText="1"/>
    </xf>
    <xf numFmtId="0" fontId="1" fillId="0" borderId="26" xfId="0" applyFont="1" applyBorder="1"/>
    <xf numFmtId="0" fontId="1" fillId="0" borderId="13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23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23" xfId="0" applyFont="1" applyBorder="1" applyAlignment="1"/>
    <xf numFmtId="0" fontId="5" fillId="0" borderId="0" xfId="0" applyFont="1" applyFill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23" xfId="0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wrapText="1"/>
    </xf>
    <xf numFmtId="0" fontId="11" fillId="6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1" fillId="0" borderId="0" xfId="0" applyFont="1" applyAlignment="1">
      <alignment horizontal="left" indent="5"/>
    </xf>
    <xf numFmtId="0" fontId="23" fillId="8" borderId="13" xfId="0" applyFont="1" applyFill="1" applyBorder="1" applyAlignment="1">
      <alignment horizontal="center" wrapText="1"/>
    </xf>
    <xf numFmtId="0" fontId="23" fillId="9" borderId="13" xfId="0" applyFont="1" applyFill="1" applyBorder="1" applyAlignment="1">
      <alignment horizontal="center" wrapText="1"/>
    </xf>
    <xf numFmtId="2" fontId="10" fillId="7" borderId="13" xfId="0" applyNumberFormat="1" applyFont="1" applyFill="1" applyBorder="1" applyAlignment="1">
      <alignment wrapText="1"/>
    </xf>
    <xf numFmtId="2" fontId="8" fillId="7" borderId="13" xfId="0" applyNumberFormat="1" applyFont="1" applyFill="1" applyBorder="1" applyAlignment="1">
      <alignment wrapText="1"/>
    </xf>
    <xf numFmtId="0" fontId="8" fillId="7" borderId="13" xfId="0" applyFont="1" applyFill="1" applyBorder="1" applyAlignment="1">
      <alignment horizontal="right"/>
    </xf>
    <xf numFmtId="2" fontId="2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13" xfId="0" applyFont="1" applyFill="1" applyBorder="1" applyAlignment="1">
      <alignment horizontal="center" vertical="top"/>
    </xf>
    <xf numFmtId="0" fontId="1" fillId="0" borderId="5" xfId="0" applyFont="1" applyBorder="1"/>
    <xf numFmtId="0" fontId="8" fillId="0" borderId="0" xfId="0" applyFont="1" applyBorder="1" applyAlignment="1">
      <alignment horizontal="center" vertical="top"/>
    </xf>
    <xf numFmtId="0" fontId="16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/>
    <xf numFmtId="0" fontId="26" fillId="0" borderId="0" xfId="0" applyFont="1"/>
    <xf numFmtId="1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10" borderId="28" xfId="0" applyNumberFormat="1" applyFont="1" applyFill="1" applyBorder="1"/>
    <xf numFmtId="0" fontId="0" fillId="0" borderId="28" xfId="0" applyNumberFormat="1" applyFont="1" applyBorder="1"/>
    <xf numFmtId="0" fontId="0" fillId="11" borderId="13" xfId="0" applyFont="1" applyFill="1" applyBorder="1"/>
    <xf numFmtId="0" fontId="0" fillId="8" borderId="13" xfId="0" applyFont="1" applyFill="1" applyBorder="1"/>
    <xf numFmtId="0" fontId="23" fillId="12" borderId="13" xfId="0" applyFont="1" applyFill="1" applyBorder="1" applyAlignment="1">
      <alignment horizontal="center" wrapText="1"/>
    </xf>
    <xf numFmtId="0" fontId="0" fillId="13" borderId="13" xfId="0" applyFont="1" applyFill="1" applyBorder="1"/>
    <xf numFmtId="0" fontId="0" fillId="12" borderId="13" xfId="0" applyFont="1" applyFill="1" applyBorder="1"/>
    <xf numFmtId="0" fontId="23" fillId="7" borderId="13" xfId="0" applyFont="1" applyFill="1" applyBorder="1" applyAlignment="1">
      <alignment horizontal="center" wrapText="1"/>
    </xf>
    <xf numFmtId="0" fontId="0" fillId="15" borderId="13" xfId="0" applyFont="1" applyFill="1" applyBorder="1"/>
    <xf numFmtId="0" fontId="0" fillId="7" borderId="13" xfId="0" applyFont="1" applyFill="1" applyBorder="1"/>
    <xf numFmtId="0" fontId="0" fillId="14" borderId="13" xfId="0" applyFont="1" applyFill="1" applyBorder="1"/>
    <xf numFmtId="0" fontId="0" fillId="9" borderId="13" xfId="0" applyFont="1" applyFill="1" applyBorder="1"/>
    <xf numFmtId="0" fontId="23" fillId="16" borderId="13" xfId="0" applyFont="1" applyFill="1" applyBorder="1" applyAlignment="1">
      <alignment horizontal="center" wrapText="1"/>
    </xf>
    <xf numFmtId="0" fontId="0" fillId="17" borderId="13" xfId="0" applyFont="1" applyFill="1" applyBorder="1"/>
    <xf numFmtId="0" fontId="0" fillId="16" borderId="13" xfId="0" applyFont="1" applyFill="1" applyBorder="1"/>
    <xf numFmtId="0" fontId="11" fillId="18" borderId="13" xfId="0" applyFont="1" applyFill="1" applyBorder="1" applyAlignment="1">
      <alignment wrapText="1"/>
    </xf>
    <xf numFmtId="0" fontId="11" fillId="18" borderId="23" xfId="0" applyFont="1" applyFill="1" applyBorder="1" applyAlignment="1">
      <alignment wrapText="1"/>
    </xf>
    <xf numFmtId="0" fontId="1" fillId="18" borderId="13" xfId="0" applyFont="1" applyFill="1" applyBorder="1" applyAlignment="1">
      <alignment wrapText="1"/>
    </xf>
    <xf numFmtId="0" fontId="8" fillId="18" borderId="13" xfId="0" applyFont="1" applyFill="1" applyBorder="1" applyAlignment="1">
      <alignment wrapText="1"/>
    </xf>
    <xf numFmtId="0" fontId="0" fillId="19" borderId="13" xfId="0" applyNumberFormat="1" applyFont="1" applyFill="1" applyBorder="1"/>
    <xf numFmtId="0" fontId="0" fillId="18" borderId="13" xfId="0" applyNumberFormat="1" applyFont="1" applyFill="1" applyBorder="1"/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DATA!$B$49:$B$68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DATA!$C$49:$C$68</c:f>
              <c:numCache>
                <c:formatCode>General</c:formatCode>
                <c:ptCount val="20"/>
                <c:pt idx="1">
                  <c:v>13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22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40</xdr:row>
      <xdr:rowOff>241300</xdr:rowOff>
    </xdr:from>
    <xdr:ext cx="184731" cy="264560"/>
    <xdr:sp macro="" textlink="">
      <xdr:nvSpPr>
        <xdr:cNvPr id="13" name="TextBox 12"/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23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17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18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21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22</xdr:row>
      <xdr:rowOff>69650</xdr:rowOff>
    </xdr:from>
    <xdr:ext cx="5600698" cy="138709"/>
    <xdr:sp macro="" textlink="">
      <xdr:nvSpPr>
        <xdr:cNvPr id="18" name="TextBox 17"/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23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36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37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38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</xdr:row>
          <xdr:rowOff>171450</xdr:rowOff>
        </xdr:from>
        <xdr:to>
          <xdr:col>6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opLeftCell="A55" zoomScale="98" zoomScaleNormal="98" workbookViewId="0">
      <selection activeCell="O66" sqref="O66"/>
    </sheetView>
  </sheetViews>
  <sheetFormatPr defaultColWidth="15" defaultRowHeight="24"/>
  <cols>
    <col min="1" max="1" width="4.42578125" style="17" bestFit="1" customWidth="1"/>
    <col min="2" max="2" width="41.28515625" style="17" bestFit="1" customWidth="1"/>
    <col min="3" max="4" width="40.5703125" style="17" customWidth="1"/>
    <col min="5" max="5" width="8.7109375" style="17" bestFit="1" customWidth="1"/>
    <col min="6" max="6" width="7.7109375" style="17" bestFit="1" customWidth="1"/>
    <col min="7" max="7" width="5.7109375" style="17" bestFit="1" customWidth="1"/>
    <col min="8" max="8" width="8.42578125" style="17" customWidth="1"/>
    <col min="9" max="9" width="5.28515625" style="17" bestFit="1" customWidth="1"/>
    <col min="10" max="10" width="6.28515625" style="17" bestFit="1" customWidth="1"/>
    <col min="11" max="12" width="5.140625" style="89" bestFit="1" customWidth="1"/>
    <col min="13" max="13" width="5.5703125" style="89" bestFit="1" customWidth="1"/>
    <col min="14" max="16" width="5.140625" style="17" bestFit="1" customWidth="1"/>
    <col min="17" max="18" width="6.28515625" style="18" bestFit="1" customWidth="1"/>
    <col min="19" max="20" width="6.28515625" style="123" bestFit="1" customWidth="1"/>
    <col min="21" max="22" width="5.140625" style="67" bestFit="1" customWidth="1"/>
    <col min="23" max="25" width="5.140625" style="91" bestFit="1" customWidth="1"/>
    <col min="26" max="26" width="6.42578125" style="17" bestFit="1" customWidth="1"/>
    <col min="27" max="27" width="5.42578125" style="17" bestFit="1" customWidth="1"/>
    <col min="28" max="16384" width="15" style="17"/>
  </cols>
  <sheetData>
    <row r="1" spans="1:25" s="90" customFormat="1" ht="55.5">
      <c r="B1" s="90" t="s">
        <v>100</v>
      </c>
      <c r="C1" s="90" t="s">
        <v>1</v>
      </c>
      <c r="D1" s="90" t="s">
        <v>0</v>
      </c>
      <c r="E1" s="90" t="s">
        <v>139</v>
      </c>
      <c r="F1" s="90" t="s">
        <v>2</v>
      </c>
      <c r="G1" s="90" t="s">
        <v>0</v>
      </c>
      <c r="H1" s="90" t="s">
        <v>3</v>
      </c>
      <c r="I1" s="90" t="s">
        <v>33</v>
      </c>
      <c r="J1" s="90" t="s">
        <v>101</v>
      </c>
      <c r="K1" s="144">
        <v>1.1000000000000001</v>
      </c>
      <c r="L1" s="144">
        <v>1.2</v>
      </c>
      <c r="M1" s="144">
        <v>1.3</v>
      </c>
      <c r="N1" s="176">
        <v>3.1</v>
      </c>
      <c r="O1" s="176">
        <v>3.2</v>
      </c>
      <c r="P1" s="176">
        <v>3.3</v>
      </c>
      <c r="Q1" s="179" t="s">
        <v>4</v>
      </c>
      <c r="R1" s="179" t="s">
        <v>34</v>
      </c>
      <c r="S1" s="179" t="s">
        <v>5</v>
      </c>
      <c r="T1" s="179" t="s">
        <v>35</v>
      </c>
      <c r="U1" s="145">
        <v>4.3</v>
      </c>
      <c r="V1" s="145">
        <v>4.4000000000000004</v>
      </c>
      <c r="W1" s="184">
        <v>5.0999999999999996</v>
      </c>
      <c r="X1" s="184">
        <v>5.2</v>
      </c>
      <c r="Y1" s="184">
        <v>5.3</v>
      </c>
    </row>
    <row r="2" spans="1:25" s="87" customFormat="1">
      <c r="A2" s="87">
        <v>1</v>
      </c>
      <c r="B2" s="172" t="s">
        <v>36</v>
      </c>
      <c r="C2" s="172" t="s">
        <v>102</v>
      </c>
      <c r="D2" s="172" t="s">
        <v>55</v>
      </c>
      <c r="E2" s="87">
        <v>0</v>
      </c>
      <c r="F2" s="87">
        <v>0</v>
      </c>
      <c r="G2" s="87">
        <v>1</v>
      </c>
      <c r="H2" s="87">
        <v>0</v>
      </c>
      <c r="I2" s="87">
        <v>0</v>
      </c>
      <c r="J2" s="87">
        <v>0</v>
      </c>
      <c r="K2" s="174">
        <v>5</v>
      </c>
      <c r="L2" s="174">
        <v>5</v>
      </c>
      <c r="M2" s="174">
        <v>5</v>
      </c>
      <c r="N2" s="177">
        <v>5</v>
      </c>
      <c r="O2" s="177">
        <v>5</v>
      </c>
      <c r="P2" s="177">
        <v>5</v>
      </c>
      <c r="Q2" s="180">
        <v>3</v>
      </c>
      <c r="R2" s="180">
        <v>3</v>
      </c>
      <c r="S2" s="180">
        <v>4</v>
      </c>
      <c r="T2" s="180">
        <v>4</v>
      </c>
      <c r="U2" s="182">
        <v>4</v>
      </c>
      <c r="V2" s="182">
        <v>4</v>
      </c>
      <c r="W2" s="185">
        <v>5</v>
      </c>
      <c r="X2" s="185">
        <v>5</v>
      </c>
      <c r="Y2" s="185">
        <v>5</v>
      </c>
    </row>
    <row r="3" spans="1:25" s="87" customFormat="1">
      <c r="A3" s="87">
        <v>2</v>
      </c>
      <c r="B3" s="173" t="s">
        <v>36</v>
      </c>
      <c r="C3" s="172" t="s">
        <v>102</v>
      </c>
      <c r="D3" s="173" t="s">
        <v>55</v>
      </c>
      <c r="E3" s="87">
        <v>0</v>
      </c>
      <c r="F3" s="87">
        <v>0</v>
      </c>
      <c r="G3" s="87">
        <v>1</v>
      </c>
      <c r="H3" s="87">
        <v>0</v>
      </c>
      <c r="I3" s="87">
        <v>0</v>
      </c>
      <c r="J3" s="87">
        <v>0</v>
      </c>
      <c r="K3" s="175">
        <v>4</v>
      </c>
      <c r="L3" s="175">
        <v>4</v>
      </c>
      <c r="M3" s="175">
        <v>4</v>
      </c>
      <c r="N3" s="178">
        <v>4</v>
      </c>
      <c r="O3" s="178">
        <v>3</v>
      </c>
      <c r="P3" s="178">
        <v>4</v>
      </c>
      <c r="Q3" s="181">
        <v>2</v>
      </c>
      <c r="R3" s="181">
        <v>3</v>
      </c>
      <c r="S3" s="181">
        <v>4</v>
      </c>
      <c r="T3" s="181">
        <v>4</v>
      </c>
      <c r="U3" s="183">
        <v>4</v>
      </c>
      <c r="V3" s="183">
        <v>4</v>
      </c>
      <c r="W3" s="186">
        <v>3</v>
      </c>
      <c r="X3" s="186">
        <v>3</v>
      </c>
      <c r="Y3" s="186">
        <v>3</v>
      </c>
    </row>
    <row r="4" spans="1:25" s="87" customFormat="1">
      <c r="A4" s="87">
        <v>3</v>
      </c>
      <c r="B4" s="172" t="s">
        <v>36</v>
      </c>
      <c r="C4" s="172" t="s">
        <v>102</v>
      </c>
      <c r="D4" s="172" t="s">
        <v>55</v>
      </c>
      <c r="E4" s="87">
        <v>1</v>
      </c>
      <c r="F4" s="87">
        <v>0</v>
      </c>
      <c r="G4" s="87">
        <v>1</v>
      </c>
      <c r="H4" s="87">
        <v>0</v>
      </c>
      <c r="I4" s="87">
        <v>0</v>
      </c>
      <c r="J4" s="87">
        <v>0</v>
      </c>
      <c r="K4" s="174">
        <v>4</v>
      </c>
      <c r="L4" s="174">
        <v>4</v>
      </c>
      <c r="M4" s="174">
        <v>3</v>
      </c>
      <c r="N4" s="177">
        <v>3</v>
      </c>
      <c r="O4" s="177">
        <v>3</v>
      </c>
      <c r="P4" s="177">
        <v>3</v>
      </c>
      <c r="Q4" s="180">
        <v>3</v>
      </c>
      <c r="R4" s="180">
        <v>3</v>
      </c>
      <c r="S4" s="180">
        <v>3</v>
      </c>
      <c r="T4" s="180">
        <v>3</v>
      </c>
      <c r="U4" s="182">
        <v>3</v>
      </c>
      <c r="V4" s="182">
        <v>3</v>
      </c>
      <c r="W4" s="185">
        <v>3</v>
      </c>
      <c r="X4" s="185">
        <v>3</v>
      </c>
      <c r="Y4" s="185">
        <v>4</v>
      </c>
    </row>
    <row r="5" spans="1:25" s="87" customFormat="1">
      <c r="A5" s="87">
        <v>4</v>
      </c>
      <c r="B5" s="173" t="s">
        <v>6</v>
      </c>
      <c r="C5" s="172" t="s">
        <v>102</v>
      </c>
      <c r="D5" s="173" t="s">
        <v>55</v>
      </c>
      <c r="E5" s="87">
        <v>0</v>
      </c>
      <c r="F5" s="87">
        <v>0</v>
      </c>
      <c r="G5" s="87">
        <v>1</v>
      </c>
      <c r="H5" s="87">
        <v>0</v>
      </c>
      <c r="I5" s="87">
        <v>0</v>
      </c>
      <c r="J5" s="87">
        <v>0</v>
      </c>
      <c r="K5" s="175">
        <v>5</v>
      </c>
      <c r="L5" s="175">
        <v>2</v>
      </c>
      <c r="M5" s="175">
        <v>3</v>
      </c>
      <c r="N5" s="178">
        <v>4</v>
      </c>
      <c r="O5" s="178">
        <v>5</v>
      </c>
      <c r="P5" s="178">
        <v>4</v>
      </c>
      <c r="Q5" s="181">
        <v>4</v>
      </c>
      <c r="R5" s="181">
        <v>4</v>
      </c>
      <c r="S5" s="181">
        <v>4</v>
      </c>
      <c r="T5" s="181">
        <v>4</v>
      </c>
      <c r="U5" s="183">
        <v>5</v>
      </c>
      <c r="V5" s="183">
        <v>5</v>
      </c>
      <c r="W5" s="186">
        <v>4</v>
      </c>
      <c r="X5" s="186">
        <v>4</v>
      </c>
      <c r="Y5" s="186">
        <v>4</v>
      </c>
    </row>
    <row r="6" spans="1:25" s="87" customFormat="1">
      <c r="A6" s="87">
        <v>5</v>
      </c>
      <c r="B6" s="172" t="s">
        <v>36</v>
      </c>
      <c r="C6" s="172" t="s">
        <v>102</v>
      </c>
      <c r="D6" s="172" t="s">
        <v>55</v>
      </c>
      <c r="E6" s="87">
        <v>0</v>
      </c>
      <c r="F6" s="87">
        <v>0</v>
      </c>
      <c r="G6" s="87">
        <v>1</v>
      </c>
      <c r="H6" s="87">
        <v>0</v>
      </c>
      <c r="I6" s="87">
        <v>0</v>
      </c>
      <c r="J6" s="87">
        <v>0</v>
      </c>
      <c r="K6" s="174">
        <v>5</v>
      </c>
      <c r="L6" s="174">
        <v>4</v>
      </c>
      <c r="M6" s="174">
        <v>5</v>
      </c>
      <c r="N6" s="177">
        <v>5</v>
      </c>
      <c r="O6" s="177">
        <v>5</v>
      </c>
      <c r="P6" s="177">
        <v>5</v>
      </c>
      <c r="Q6" s="180">
        <v>3</v>
      </c>
      <c r="R6" s="180">
        <v>3</v>
      </c>
      <c r="S6" s="180">
        <v>4</v>
      </c>
      <c r="T6" s="180">
        <v>4</v>
      </c>
      <c r="U6" s="182">
        <v>4</v>
      </c>
      <c r="V6" s="182">
        <v>4</v>
      </c>
      <c r="W6" s="185">
        <v>5</v>
      </c>
      <c r="X6" s="185">
        <v>5</v>
      </c>
      <c r="Y6" s="185">
        <v>5</v>
      </c>
    </row>
    <row r="7" spans="1:25" s="126" customFormat="1">
      <c r="A7" s="126">
        <v>6</v>
      </c>
      <c r="B7" s="173" t="s">
        <v>6</v>
      </c>
      <c r="C7" s="173" t="s">
        <v>140</v>
      </c>
      <c r="D7" s="173" t="s">
        <v>56</v>
      </c>
      <c r="E7" s="87">
        <v>0</v>
      </c>
      <c r="F7" s="87">
        <v>1</v>
      </c>
      <c r="G7" s="87">
        <v>0</v>
      </c>
      <c r="H7" s="87">
        <v>0</v>
      </c>
      <c r="I7" s="87">
        <v>0</v>
      </c>
      <c r="J7" s="87">
        <v>0</v>
      </c>
      <c r="K7" s="175">
        <v>4</v>
      </c>
      <c r="L7" s="175">
        <v>2</v>
      </c>
      <c r="M7" s="175">
        <v>5</v>
      </c>
      <c r="N7" s="178">
        <v>4</v>
      </c>
      <c r="O7" s="178">
        <v>4</v>
      </c>
      <c r="P7" s="178">
        <v>4</v>
      </c>
      <c r="Q7" s="181">
        <v>2</v>
      </c>
      <c r="R7" s="181">
        <v>1</v>
      </c>
      <c r="S7" s="181">
        <v>4</v>
      </c>
      <c r="T7" s="181">
        <v>4</v>
      </c>
      <c r="U7" s="183">
        <v>4</v>
      </c>
      <c r="V7" s="183">
        <v>5</v>
      </c>
      <c r="W7" s="186">
        <v>3</v>
      </c>
      <c r="X7" s="186">
        <v>4</v>
      </c>
      <c r="Y7" s="186">
        <v>4</v>
      </c>
    </row>
    <row r="8" spans="1:25" s="87" customFormat="1">
      <c r="A8" s="87">
        <v>7</v>
      </c>
      <c r="B8" s="172" t="s">
        <v>6</v>
      </c>
      <c r="C8" s="172" t="s">
        <v>102</v>
      </c>
      <c r="D8" s="172" t="s">
        <v>55</v>
      </c>
      <c r="E8" s="87">
        <v>0</v>
      </c>
      <c r="F8" s="87">
        <v>1</v>
      </c>
      <c r="G8" s="87">
        <v>0</v>
      </c>
      <c r="H8" s="87">
        <v>0</v>
      </c>
      <c r="I8" s="87">
        <v>0</v>
      </c>
      <c r="J8" s="87">
        <v>0</v>
      </c>
      <c r="K8" s="174">
        <v>3</v>
      </c>
      <c r="L8" s="174">
        <v>3</v>
      </c>
      <c r="M8" s="174">
        <v>3</v>
      </c>
      <c r="N8" s="177">
        <v>1</v>
      </c>
      <c r="O8" s="177">
        <v>1</v>
      </c>
      <c r="P8" s="177">
        <v>1</v>
      </c>
      <c r="Q8" s="180">
        <v>3</v>
      </c>
      <c r="R8" s="180">
        <v>3</v>
      </c>
      <c r="S8" s="180">
        <v>3</v>
      </c>
      <c r="T8" s="180">
        <v>3</v>
      </c>
      <c r="U8" s="182">
        <v>3</v>
      </c>
      <c r="V8" s="182">
        <v>3</v>
      </c>
      <c r="W8" s="185">
        <v>3</v>
      </c>
      <c r="X8" s="185">
        <v>3</v>
      </c>
      <c r="Y8" s="185">
        <v>3</v>
      </c>
    </row>
    <row r="9" spans="1:25" s="87" customFormat="1">
      <c r="A9" s="87">
        <v>8</v>
      </c>
      <c r="B9" s="173" t="s">
        <v>36</v>
      </c>
      <c r="C9" s="173" t="s">
        <v>77</v>
      </c>
      <c r="D9" s="173" t="s">
        <v>53</v>
      </c>
      <c r="E9" s="87">
        <v>1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175">
        <v>5</v>
      </c>
      <c r="L9" s="175">
        <v>3</v>
      </c>
      <c r="M9" s="175">
        <v>3</v>
      </c>
      <c r="N9" s="178">
        <v>4</v>
      </c>
      <c r="O9" s="178">
        <v>4</v>
      </c>
      <c r="P9" s="178">
        <v>4</v>
      </c>
      <c r="Q9" s="181">
        <v>4</v>
      </c>
      <c r="R9" s="181">
        <v>4</v>
      </c>
      <c r="S9" s="181">
        <v>4</v>
      </c>
      <c r="T9" s="181">
        <v>4</v>
      </c>
      <c r="U9" s="183">
        <v>4</v>
      </c>
      <c r="V9" s="183">
        <v>4</v>
      </c>
      <c r="W9" s="186">
        <v>4</v>
      </c>
      <c r="X9" s="186">
        <v>4</v>
      </c>
      <c r="Y9" s="186">
        <v>4</v>
      </c>
    </row>
    <row r="10" spans="1:25" s="87" customFormat="1">
      <c r="A10" s="87">
        <v>9</v>
      </c>
      <c r="B10" s="172" t="s">
        <v>36</v>
      </c>
      <c r="C10" s="172" t="s">
        <v>73</v>
      </c>
      <c r="D10" s="172" t="s">
        <v>58</v>
      </c>
      <c r="E10" s="87">
        <v>1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174">
        <v>5</v>
      </c>
      <c r="L10" s="174">
        <v>5</v>
      </c>
      <c r="M10" s="174">
        <v>5</v>
      </c>
      <c r="N10" s="177">
        <v>5</v>
      </c>
      <c r="O10" s="177">
        <v>4</v>
      </c>
      <c r="P10" s="177">
        <v>5</v>
      </c>
      <c r="Q10" s="180">
        <v>4</v>
      </c>
      <c r="R10" s="180">
        <v>4</v>
      </c>
      <c r="S10" s="180">
        <v>5</v>
      </c>
      <c r="T10" s="180">
        <v>5</v>
      </c>
      <c r="U10" s="182">
        <v>5</v>
      </c>
      <c r="V10" s="182">
        <v>5</v>
      </c>
      <c r="W10" s="185">
        <v>5</v>
      </c>
      <c r="X10" s="185">
        <v>5</v>
      </c>
      <c r="Y10" s="185">
        <v>5</v>
      </c>
    </row>
    <row r="11" spans="1:25" s="87" customFormat="1">
      <c r="A11" s="87">
        <v>10</v>
      </c>
      <c r="B11" s="173" t="s">
        <v>36</v>
      </c>
      <c r="C11" s="173" t="s">
        <v>131</v>
      </c>
      <c r="D11" s="173" t="s">
        <v>81</v>
      </c>
      <c r="E11" s="87">
        <v>0</v>
      </c>
      <c r="F11" s="87">
        <v>1</v>
      </c>
      <c r="G11" s="87">
        <v>0</v>
      </c>
      <c r="H11" s="87">
        <v>0</v>
      </c>
      <c r="I11" s="87">
        <v>0</v>
      </c>
      <c r="J11" s="87">
        <v>0</v>
      </c>
      <c r="K11" s="175">
        <v>4</v>
      </c>
      <c r="L11" s="175">
        <v>4</v>
      </c>
      <c r="M11" s="175">
        <v>4</v>
      </c>
      <c r="N11" s="178">
        <v>4</v>
      </c>
      <c r="O11" s="178">
        <v>4</v>
      </c>
      <c r="P11" s="178">
        <v>4</v>
      </c>
      <c r="Q11" s="181">
        <v>4</v>
      </c>
      <c r="R11" s="181">
        <v>4</v>
      </c>
      <c r="S11" s="181">
        <v>4</v>
      </c>
      <c r="T11" s="181">
        <v>4</v>
      </c>
      <c r="U11" s="183">
        <v>5</v>
      </c>
      <c r="V11" s="183">
        <v>5</v>
      </c>
      <c r="W11" s="186">
        <v>5</v>
      </c>
      <c r="X11" s="186">
        <v>5</v>
      </c>
      <c r="Y11" s="186">
        <v>5</v>
      </c>
    </row>
    <row r="12" spans="1:25" s="87" customFormat="1">
      <c r="A12" s="87">
        <v>11</v>
      </c>
      <c r="B12" s="172" t="s">
        <v>36</v>
      </c>
      <c r="C12" s="172" t="s">
        <v>73</v>
      </c>
      <c r="D12" s="172" t="s">
        <v>58</v>
      </c>
      <c r="E12" s="87">
        <v>0</v>
      </c>
      <c r="F12" s="87">
        <v>1</v>
      </c>
      <c r="G12" s="87">
        <v>0</v>
      </c>
      <c r="H12" s="87">
        <v>0</v>
      </c>
      <c r="I12" s="87">
        <v>0</v>
      </c>
      <c r="J12" s="87">
        <v>0</v>
      </c>
      <c r="K12" s="174">
        <v>4</v>
      </c>
      <c r="L12" s="174">
        <v>4</v>
      </c>
      <c r="M12" s="174">
        <v>3</v>
      </c>
      <c r="N12" s="177">
        <v>5</v>
      </c>
      <c r="O12" s="177">
        <v>3</v>
      </c>
      <c r="P12" s="177">
        <v>4</v>
      </c>
      <c r="Q12" s="180">
        <v>3</v>
      </c>
      <c r="R12" s="180">
        <v>4</v>
      </c>
      <c r="S12" s="180">
        <v>4</v>
      </c>
      <c r="T12" s="180">
        <v>4</v>
      </c>
      <c r="U12" s="182">
        <v>4</v>
      </c>
      <c r="V12" s="182">
        <v>4</v>
      </c>
      <c r="W12" s="185">
        <v>5</v>
      </c>
      <c r="X12" s="185">
        <v>5</v>
      </c>
      <c r="Y12" s="185">
        <v>4</v>
      </c>
    </row>
    <row r="13" spans="1:25" s="87" customFormat="1">
      <c r="A13" s="87">
        <v>12</v>
      </c>
      <c r="B13" s="173" t="s">
        <v>6</v>
      </c>
      <c r="C13" s="173" t="s">
        <v>77</v>
      </c>
      <c r="D13" s="173" t="s">
        <v>53</v>
      </c>
      <c r="E13" s="87">
        <v>0</v>
      </c>
      <c r="F13" s="87">
        <v>1</v>
      </c>
      <c r="G13" s="87">
        <v>0</v>
      </c>
      <c r="H13" s="87">
        <v>0</v>
      </c>
      <c r="I13" s="87">
        <v>0</v>
      </c>
      <c r="J13" s="87">
        <v>0</v>
      </c>
      <c r="K13" s="175">
        <v>4</v>
      </c>
      <c r="L13" s="175">
        <v>3</v>
      </c>
      <c r="M13" s="175">
        <v>3</v>
      </c>
      <c r="N13" s="178">
        <v>4</v>
      </c>
      <c r="O13" s="178">
        <v>4</v>
      </c>
      <c r="P13" s="178">
        <v>4</v>
      </c>
      <c r="Q13" s="181">
        <v>1</v>
      </c>
      <c r="R13" s="181">
        <v>1</v>
      </c>
      <c r="S13" s="181">
        <v>4</v>
      </c>
      <c r="T13" s="181">
        <v>4</v>
      </c>
      <c r="U13" s="183">
        <v>4</v>
      </c>
      <c r="V13" s="183">
        <v>4</v>
      </c>
      <c r="W13" s="186">
        <v>4</v>
      </c>
      <c r="X13" s="186">
        <v>4</v>
      </c>
      <c r="Y13" s="186">
        <v>4</v>
      </c>
    </row>
    <row r="14" spans="1:25" s="87" customFormat="1">
      <c r="A14" s="87">
        <v>13</v>
      </c>
      <c r="B14" s="172" t="s">
        <v>36</v>
      </c>
      <c r="C14" s="172" t="s">
        <v>132</v>
      </c>
      <c r="D14" s="172" t="s">
        <v>52</v>
      </c>
      <c r="E14" s="87">
        <v>0</v>
      </c>
      <c r="F14" s="87">
        <v>1</v>
      </c>
      <c r="G14" s="87">
        <v>0</v>
      </c>
      <c r="H14" s="87">
        <v>0</v>
      </c>
      <c r="I14" s="87">
        <v>0</v>
      </c>
      <c r="J14" s="87">
        <v>0</v>
      </c>
      <c r="K14" s="174">
        <v>5</v>
      </c>
      <c r="L14" s="174">
        <v>4</v>
      </c>
      <c r="M14" s="174">
        <v>5</v>
      </c>
      <c r="N14" s="177">
        <v>5</v>
      </c>
      <c r="O14" s="177">
        <v>4</v>
      </c>
      <c r="P14" s="177">
        <v>4</v>
      </c>
      <c r="Q14" s="180">
        <v>4</v>
      </c>
      <c r="R14" s="180">
        <v>5</v>
      </c>
      <c r="S14" s="180">
        <v>5</v>
      </c>
      <c r="T14" s="180">
        <v>5</v>
      </c>
      <c r="U14" s="182">
        <v>5</v>
      </c>
      <c r="V14" s="182">
        <v>5</v>
      </c>
      <c r="W14" s="185">
        <v>4</v>
      </c>
      <c r="X14" s="185">
        <v>5</v>
      </c>
      <c r="Y14" s="185">
        <v>5</v>
      </c>
    </row>
    <row r="15" spans="1:25" s="87" customFormat="1">
      <c r="A15" s="87">
        <v>14</v>
      </c>
      <c r="B15" s="173" t="s">
        <v>6</v>
      </c>
      <c r="C15" s="172" t="s">
        <v>102</v>
      </c>
      <c r="D15" s="173" t="s">
        <v>55</v>
      </c>
      <c r="E15" s="87">
        <v>0</v>
      </c>
      <c r="F15" s="87">
        <v>0</v>
      </c>
      <c r="G15" s="87">
        <v>1</v>
      </c>
      <c r="H15" s="87">
        <v>0</v>
      </c>
      <c r="I15" s="87">
        <v>0</v>
      </c>
      <c r="J15" s="87">
        <v>0</v>
      </c>
      <c r="K15" s="175">
        <v>5</v>
      </c>
      <c r="L15" s="175">
        <v>5</v>
      </c>
      <c r="M15" s="175">
        <v>5</v>
      </c>
      <c r="N15" s="178">
        <v>5</v>
      </c>
      <c r="O15" s="178">
        <v>5</v>
      </c>
      <c r="P15" s="178">
        <v>4</v>
      </c>
      <c r="Q15" s="181">
        <v>5</v>
      </c>
      <c r="R15" s="181">
        <v>5</v>
      </c>
      <c r="S15" s="181">
        <v>5</v>
      </c>
      <c r="T15" s="181">
        <v>5</v>
      </c>
      <c r="U15" s="183">
        <v>5</v>
      </c>
      <c r="V15" s="183">
        <v>5</v>
      </c>
      <c r="W15" s="186">
        <v>5</v>
      </c>
      <c r="X15" s="186">
        <v>5</v>
      </c>
      <c r="Y15" s="186">
        <v>5</v>
      </c>
    </row>
    <row r="16" spans="1:25" s="87" customFormat="1">
      <c r="A16" s="87">
        <v>15</v>
      </c>
      <c r="B16" s="172" t="s">
        <v>6</v>
      </c>
      <c r="C16" s="172" t="s">
        <v>75</v>
      </c>
      <c r="D16" s="172" t="s">
        <v>82</v>
      </c>
      <c r="E16" s="87">
        <v>0</v>
      </c>
      <c r="F16" s="87">
        <v>1</v>
      </c>
      <c r="G16" s="87">
        <v>1</v>
      </c>
      <c r="H16" s="87">
        <v>0</v>
      </c>
      <c r="I16" s="87">
        <v>0</v>
      </c>
      <c r="J16" s="87">
        <v>0</v>
      </c>
      <c r="K16" s="174">
        <v>5</v>
      </c>
      <c r="L16" s="174">
        <v>4</v>
      </c>
      <c r="M16" s="174">
        <v>4</v>
      </c>
      <c r="N16" s="177">
        <v>5</v>
      </c>
      <c r="O16" s="177">
        <v>4</v>
      </c>
      <c r="P16" s="177">
        <v>4</v>
      </c>
      <c r="Q16" s="180">
        <v>2</v>
      </c>
      <c r="R16" s="180">
        <v>2</v>
      </c>
      <c r="S16" s="180">
        <v>4</v>
      </c>
      <c r="T16" s="180">
        <v>4</v>
      </c>
      <c r="U16" s="182">
        <v>5</v>
      </c>
      <c r="V16" s="182">
        <v>5</v>
      </c>
      <c r="W16" s="185">
        <v>5</v>
      </c>
      <c r="X16" s="185">
        <v>5</v>
      </c>
      <c r="Y16" s="185">
        <v>5</v>
      </c>
    </row>
    <row r="17" spans="1:25" s="87" customFormat="1">
      <c r="A17" s="87">
        <v>16</v>
      </c>
      <c r="B17" s="173" t="s">
        <v>6</v>
      </c>
      <c r="C17" s="173" t="s">
        <v>98</v>
      </c>
      <c r="D17" s="173" t="s">
        <v>86</v>
      </c>
      <c r="E17" s="87">
        <v>0</v>
      </c>
      <c r="F17" s="87">
        <v>0</v>
      </c>
      <c r="G17" s="87">
        <v>1</v>
      </c>
      <c r="H17" s="87">
        <v>0</v>
      </c>
      <c r="I17" s="87">
        <v>0</v>
      </c>
      <c r="J17" s="87">
        <v>0</v>
      </c>
      <c r="K17" s="175">
        <v>5</v>
      </c>
      <c r="L17" s="175">
        <v>5</v>
      </c>
      <c r="M17" s="175">
        <v>5</v>
      </c>
      <c r="N17" s="178">
        <v>5</v>
      </c>
      <c r="O17" s="178">
        <v>5</v>
      </c>
      <c r="P17" s="178">
        <v>5</v>
      </c>
      <c r="Q17" s="181">
        <v>1</v>
      </c>
      <c r="R17" s="181">
        <v>1</v>
      </c>
      <c r="S17" s="181">
        <v>5</v>
      </c>
      <c r="T17" s="181">
        <v>5</v>
      </c>
      <c r="U17" s="183">
        <v>5</v>
      </c>
      <c r="V17" s="183">
        <v>5</v>
      </c>
      <c r="W17" s="186">
        <v>5</v>
      </c>
      <c r="X17" s="186">
        <v>5</v>
      </c>
      <c r="Y17" s="186">
        <v>5</v>
      </c>
    </row>
    <row r="18" spans="1:25" s="87" customFormat="1">
      <c r="A18" s="87">
        <v>17</v>
      </c>
      <c r="B18" s="172" t="s">
        <v>6</v>
      </c>
      <c r="C18" s="172" t="s">
        <v>140</v>
      </c>
      <c r="D18" s="172" t="s">
        <v>56</v>
      </c>
      <c r="E18" s="87">
        <v>1</v>
      </c>
      <c r="F18" s="87">
        <v>0</v>
      </c>
      <c r="G18" s="87">
        <v>1</v>
      </c>
      <c r="H18" s="87">
        <v>0</v>
      </c>
      <c r="I18" s="87">
        <v>0</v>
      </c>
      <c r="J18" s="87">
        <v>0</v>
      </c>
      <c r="K18" s="174">
        <v>5</v>
      </c>
      <c r="L18" s="174">
        <v>5</v>
      </c>
      <c r="M18" s="174">
        <v>5</v>
      </c>
      <c r="N18" s="177">
        <v>5</v>
      </c>
      <c r="O18" s="177">
        <v>4</v>
      </c>
      <c r="P18" s="177">
        <v>5</v>
      </c>
      <c r="Q18" s="180">
        <v>3</v>
      </c>
      <c r="R18" s="180">
        <v>5</v>
      </c>
      <c r="S18" s="180">
        <v>4</v>
      </c>
      <c r="T18" s="180">
        <v>4</v>
      </c>
      <c r="U18" s="182">
        <v>5</v>
      </c>
      <c r="V18" s="182">
        <v>5</v>
      </c>
      <c r="W18" s="185">
        <v>4</v>
      </c>
      <c r="X18" s="185">
        <v>5</v>
      </c>
      <c r="Y18" s="185">
        <v>5</v>
      </c>
    </row>
    <row r="19" spans="1:25" s="87" customFormat="1">
      <c r="A19" s="87">
        <v>18</v>
      </c>
      <c r="B19" s="173" t="s">
        <v>6</v>
      </c>
      <c r="C19" s="173" t="s">
        <v>98</v>
      </c>
      <c r="D19" s="173" t="s">
        <v>86</v>
      </c>
      <c r="E19" s="87">
        <v>0</v>
      </c>
      <c r="F19" s="87">
        <v>0</v>
      </c>
      <c r="G19" s="87">
        <v>1</v>
      </c>
      <c r="H19" s="87">
        <v>0</v>
      </c>
      <c r="I19" s="87">
        <v>0</v>
      </c>
      <c r="J19" s="87">
        <v>0</v>
      </c>
      <c r="K19" s="175">
        <v>5</v>
      </c>
      <c r="L19" s="175">
        <v>4</v>
      </c>
      <c r="M19" s="175">
        <v>5</v>
      </c>
      <c r="N19" s="178">
        <v>5</v>
      </c>
      <c r="O19" s="178">
        <v>3</v>
      </c>
      <c r="P19" s="178">
        <v>5</v>
      </c>
      <c r="Q19" s="181">
        <v>4</v>
      </c>
      <c r="R19" s="181">
        <v>5</v>
      </c>
      <c r="S19" s="181">
        <v>4</v>
      </c>
      <c r="T19" s="181">
        <v>4</v>
      </c>
      <c r="U19" s="183">
        <v>5</v>
      </c>
      <c r="V19" s="183">
        <v>4</v>
      </c>
      <c r="W19" s="186">
        <v>4</v>
      </c>
      <c r="X19" s="186">
        <v>4</v>
      </c>
      <c r="Y19" s="186">
        <v>4</v>
      </c>
    </row>
    <row r="20" spans="1:25" s="126" customFormat="1">
      <c r="A20" s="126">
        <v>19</v>
      </c>
      <c r="B20" s="172" t="s">
        <v>6</v>
      </c>
      <c r="C20" s="172" t="s">
        <v>72</v>
      </c>
      <c r="D20" s="172" t="s">
        <v>82</v>
      </c>
      <c r="E20" s="87">
        <v>0</v>
      </c>
      <c r="F20" s="87">
        <v>0</v>
      </c>
      <c r="G20" s="87">
        <v>1</v>
      </c>
      <c r="H20" s="87">
        <v>0</v>
      </c>
      <c r="I20" s="87">
        <v>0</v>
      </c>
      <c r="J20" s="87">
        <v>0</v>
      </c>
      <c r="K20" s="174">
        <v>5</v>
      </c>
      <c r="L20" s="174">
        <v>4</v>
      </c>
      <c r="M20" s="174">
        <v>4</v>
      </c>
      <c r="N20" s="177">
        <v>5</v>
      </c>
      <c r="O20" s="177">
        <v>4</v>
      </c>
      <c r="P20" s="177">
        <v>5</v>
      </c>
      <c r="Q20" s="180">
        <v>5</v>
      </c>
      <c r="R20" s="180">
        <v>5</v>
      </c>
      <c r="S20" s="180">
        <v>5</v>
      </c>
      <c r="T20" s="180">
        <v>5</v>
      </c>
      <c r="U20" s="182">
        <v>5</v>
      </c>
      <c r="V20" s="182">
        <v>5</v>
      </c>
      <c r="W20" s="185">
        <v>5</v>
      </c>
      <c r="X20" s="185">
        <v>5</v>
      </c>
      <c r="Y20" s="185">
        <v>5</v>
      </c>
    </row>
    <row r="21" spans="1:25" s="87" customFormat="1">
      <c r="A21" s="87">
        <v>20</v>
      </c>
      <c r="B21" s="173" t="s">
        <v>36</v>
      </c>
      <c r="C21" s="173" t="s">
        <v>133</v>
      </c>
      <c r="D21" s="173" t="s">
        <v>52</v>
      </c>
      <c r="E21" s="87">
        <v>0</v>
      </c>
      <c r="F21" s="87">
        <v>1</v>
      </c>
      <c r="G21" s="87">
        <v>0</v>
      </c>
      <c r="H21" s="87">
        <v>0</v>
      </c>
      <c r="I21" s="87">
        <v>0</v>
      </c>
      <c r="J21" s="87">
        <v>0</v>
      </c>
      <c r="K21" s="175">
        <v>5</v>
      </c>
      <c r="L21" s="175">
        <v>5</v>
      </c>
      <c r="M21" s="175">
        <v>5</v>
      </c>
      <c r="N21" s="178">
        <v>5</v>
      </c>
      <c r="O21" s="178">
        <v>5</v>
      </c>
      <c r="P21" s="178">
        <v>5</v>
      </c>
      <c r="Q21" s="181">
        <v>5</v>
      </c>
      <c r="R21" s="181">
        <v>5</v>
      </c>
      <c r="S21" s="181">
        <v>5</v>
      </c>
      <c r="T21" s="181">
        <v>5</v>
      </c>
      <c r="U21" s="183">
        <v>5</v>
      </c>
      <c r="V21" s="183">
        <v>5</v>
      </c>
      <c r="W21" s="186">
        <v>5</v>
      </c>
      <c r="X21" s="186">
        <v>5</v>
      </c>
      <c r="Y21" s="186">
        <v>5</v>
      </c>
    </row>
    <row r="22" spans="1:25" s="87" customFormat="1">
      <c r="A22" s="87">
        <v>21</v>
      </c>
      <c r="B22" s="172" t="s">
        <v>6</v>
      </c>
      <c r="C22" s="172" t="s">
        <v>133</v>
      </c>
      <c r="D22" s="172" t="s">
        <v>52</v>
      </c>
      <c r="E22" s="87">
        <v>0</v>
      </c>
      <c r="F22" s="87">
        <v>1</v>
      </c>
      <c r="G22" s="87">
        <v>0</v>
      </c>
      <c r="H22" s="87">
        <v>0</v>
      </c>
      <c r="I22" s="87">
        <v>0</v>
      </c>
      <c r="J22" s="87">
        <v>0</v>
      </c>
      <c r="K22" s="174">
        <v>4</v>
      </c>
      <c r="L22" s="174">
        <v>4</v>
      </c>
      <c r="M22" s="174">
        <v>5</v>
      </c>
      <c r="N22" s="177">
        <v>4</v>
      </c>
      <c r="O22" s="177">
        <v>4</v>
      </c>
      <c r="P22" s="177">
        <v>4</v>
      </c>
      <c r="Q22" s="180">
        <v>4</v>
      </c>
      <c r="R22" s="180">
        <v>4</v>
      </c>
      <c r="S22" s="180">
        <v>4</v>
      </c>
      <c r="T22" s="180">
        <v>4</v>
      </c>
      <c r="U22" s="182">
        <v>5</v>
      </c>
      <c r="V22" s="182">
        <v>5</v>
      </c>
      <c r="W22" s="185">
        <v>4</v>
      </c>
      <c r="X22" s="185">
        <v>4</v>
      </c>
      <c r="Y22" s="185">
        <v>4</v>
      </c>
    </row>
    <row r="23" spans="1:25" s="87" customFormat="1">
      <c r="A23" s="87">
        <v>22</v>
      </c>
      <c r="B23" s="173" t="s">
        <v>6</v>
      </c>
      <c r="C23" s="173" t="s">
        <v>40</v>
      </c>
      <c r="D23" s="173" t="s">
        <v>54</v>
      </c>
      <c r="E23" s="87">
        <v>1</v>
      </c>
      <c r="F23" s="87">
        <v>1</v>
      </c>
      <c r="G23" s="87">
        <v>0</v>
      </c>
      <c r="H23" s="87">
        <v>0</v>
      </c>
      <c r="I23" s="87">
        <v>0</v>
      </c>
      <c r="J23" s="87">
        <v>0</v>
      </c>
      <c r="K23" s="175">
        <v>5</v>
      </c>
      <c r="L23" s="175">
        <v>5</v>
      </c>
      <c r="M23" s="175">
        <v>5</v>
      </c>
      <c r="N23" s="178">
        <v>5</v>
      </c>
      <c r="O23" s="178">
        <v>5</v>
      </c>
      <c r="P23" s="178">
        <v>5</v>
      </c>
      <c r="Q23" s="181">
        <v>5</v>
      </c>
      <c r="R23" s="181">
        <v>5</v>
      </c>
      <c r="S23" s="181">
        <v>5</v>
      </c>
      <c r="T23" s="181">
        <v>5</v>
      </c>
      <c r="U23" s="183">
        <v>5</v>
      </c>
      <c r="V23" s="183">
        <v>5</v>
      </c>
      <c r="W23" s="186">
        <v>5</v>
      </c>
      <c r="X23" s="186">
        <v>5</v>
      </c>
      <c r="Y23" s="186">
        <v>5</v>
      </c>
    </row>
    <row r="24" spans="1:25" s="87" customFormat="1">
      <c r="A24" s="87">
        <v>23</v>
      </c>
      <c r="B24" s="172" t="s">
        <v>36</v>
      </c>
      <c r="C24" s="172" t="s">
        <v>134</v>
      </c>
      <c r="D24" s="172" t="s">
        <v>61</v>
      </c>
      <c r="E24" s="87">
        <v>1</v>
      </c>
      <c r="F24" s="87">
        <v>1</v>
      </c>
      <c r="G24" s="87">
        <v>1</v>
      </c>
      <c r="H24" s="87">
        <v>1</v>
      </c>
      <c r="I24" s="87">
        <v>1</v>
      </c>
      <c r="J24" s="87">
        <v>1</v>
      </c>
      <c r="K24" s="174">
        <v>5</v>
      </c>
      <c r="L24" s="174">
        <v>5</v>
      </c>
      <c r="M24" s="174">
        <v>5</v>
      </c>
      <c r="N24" s="177">
        <v>5</v>
      </c>
      <c r="O24" s="177">
        <v>5</v>
      </c>
      <c r="P24" s="177">
        <v>4</v>
      </c>
      <c r="Q24" s="180">
        <v>5</v>
      </c>
      <c r="R24" s="180">
        <v>5</v>
      </c>
      <c r="S24" s="180">
        <v>5</v>
      </c>
      <c r="T24" s="180">
        <v>5</v>
      </c>
      <c r="U24" s="182">
        <v>5</v>
      </c>
      <c r="V24" s="182">
        <v>5</v>
      </c>
      <c r="W24" s="185">
        <v>5</v>
      </c>
      <c r="X24" s="185">
        <v>5</v>
      </c>
      <c r="Y24" s="185">
        <v>4</v>
      </c>
    </row>
    <row r="25" spans="1:25" s="87" customFormat="1">
      <c r="A25" s="87">
        <v>24</v>
      </c>
      <c r="B25" s="173" t="s">
        <v>6</v>
      </c>
      <c r="C25" s="172" t="s">
        <v>102</v>
      </c>
      <c r="D25" s="173" t="s">
        <v>55</v>
      </c>
      <c r="E25" s="87">
        <v>0</v>
      </c>
      <c r="F25" s="87">
        <v>1</v>
      </c>
      <c r="G25" s="87">
        <v>0</v>
      </c>
      <c r="H25" s="87">
        <v>0</v>
      </c>
      <c r="I25" s="87">
        <v>0</v>
      </c>
      <c r="J25" s="87">
        <v>0</v>
      </c>
      <c r="K25" s="175">
        <v>5</v>
      </c>
      <c r="L25" s="175">
        <v>3</v>
      </c>
      <c r="M25" s="175">
        <v>4</v>
      </c>
      <c r="N25" s="178">
        <v>3</v>
      </c>
      <c r="O25" s="178">
        <v>5</v>
      </c>
      <c r="P25" s="178">
        <v>5</v>
      </c>
      <c r="Q25" s="181">
        <v>3</v>
      </c>
      <c r="R25" s="181">
        <v>3</v>
      </c>
      <c r="S25" s="181">
        <v>4</v>
      </c>
      <c r="T25" s="181">
        <v>4</v>
      </c>
      <c r="U25" s="183">
        <v>5</v>
      </c>
      <c r="V25" s="183">
        <v>5</v>
      </c>
      <c r="W25" s="186">
        <v>5</v>
      </c>
      <c r="X25" s="186">
        <v>5</v>
      </c>
      <c r="Y25" s="186">
        <v>5</v>
      </c>
    </row>
    <row r="26" spans="1:25" s="87" customFormat="1">
      <c r="A26" s="87">
        <v>25</v>
      </c>
      <c r="B26" s="172" t="s">
        <v>6</v>
      </c>
      <c r="C26" s="172" t="s">
        <v>102</v>
      </c>
      <c r="D26" s="172" t="s">
        <v>55</v>
      </c>
      <c r="E26" s="87">
        <v>1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174">
        <v>4</v>
      </c>
      <c r="L26" s="174">
        <v>4</v>
      </c>
      <c r="M26" s="174">
        <v>4</v>
      </c>
      <c r="N26" s="177">
        <v>4</v>
      </c>
      <c r="O26" s="177">
        <v>3</v>
      </c>
      <c r="P26" s="177">
        <v>3</v>
      </c>
      <c r="Q26" s="180">
        <v>3</v>
      </c>
      <c r="R26" s="180">
        <v>3</v>
      </c>
      <c r="S26" s="180">
        <v>5</v>
      </c>
      <c r="T26" s="180">
        <v>5</v>
      </c>
      <c r="U26" s="182">
        <v>5</v>
      </c>
      <c r="V26" s="182">
        <v>5</v>
      </c>
      <c r="W26" s="185">
        <v>5</v>
      </c>
      <c r="X26" s="185">
        <v>5</v>
      </c>
      <c r="Y26" s="185">
        <v>5</v>
      </c>
    </row>
    <row r="27" spans="1:25" s="87" customFormat="1">
      <c r="A27" s="87">
        <v>26</v>
      </c>
      <c r="B27" s="173" t="s">
        <v>36</v>
      </c>
      <c r="C27" s="173" t="s">
        <v>74</v>
      </c>
      <c r="D27" s="173" t="s">
        <v>52</v>
      </c>
      <c r="E27" s="87">
        <v>1</v>
      </c>
      <c r="F27" s="87">
        <v>0</v>
      </c>
      <c r="G27" s="87">
        <v>1</v>
      </c>
      <c r="H27" s="87">
        <v>1</v>
      </c>
      <c r="I27" s="87">
        <v>0</v>
      </c>
      <c r="J27" s="87">
        <v>0</v>
      </c>
      <c r="K27" s="175">
        <v>5</v>
      </c>
      <c r="L27" s="175">
        <v>4</v>
      </c>
      <c r="M27" s="175">
        <v>4</v>
      </c>
      <c r="N27" s="178">
        <v>5</v>
      </c>
      <c r="O27" s="178">
        <v>4</v>
      </c>
      <c r="P27" s="178">
        <v>5</v>
      </c>
      <c r="Q27" s="181">
        <v>4</v>
      </c>
      <c r="R27" s="181">
        <v>4</v>
      </c>
      <c r="S27" s="181">
        <v>3</v>
      </c>
      <c r="T27" s="181">
        <v>3</v>
      </c>
      <c r="U27" s="183">
        <v>5</v>
      </c>
      <c r="V27" s="183">
        <v>5</v>
      </c>
      <c r="W27" s="186">
        <v>4</v>
      </c>
      <c r="X27" s="186">
        <v>4</v>
      </c>
      <c r="Y27" s="186">
        <v>4</v>
      </c>
    </row>
    <row r="28" spans="1:25" s="87" customFormat="1">
      <c r="A28" s="87">
        <v>27</v>
      </c>
      <c r="B28" s="172" t="s">
        <v>6</v>
      </c>
      <c r="C28" s="172" t="s">
        <v>135</v>
      </c>
      <c r="D28" s="172" t="s">
        <v>56</v>
      </c>
      <c r="E28" s="87">
        <v>0</v>
      </c>
      <c r="F28" s="87">
        <v>1</v>
      </c>
      <c r="G28" s="87">
        <v>0</v>
      </c>
      <c r="H28" s="87">
        <v>0</v>
      </c>
      <c r="I28" s="87">
        <v>0</v>
      </c>
      <c r="J28" s="87">
        <v>0</v>
      </c>
      <c r="K28" s="174">
        <v>4</v>
      </c>
      <c r="L28" s="174">
        <v>5</v>
      </c>
      <c r="M28" s="174">
        <v>3</v>
      </c>
      <c r="N28" s="177">
        <v>4</v>
      </c>
      <c r="O28" s="177">
        <v>4</v>
      </c>
      <c r="P28" s="177">
        <v>5</v>
      </c>
      <c r="Q28" s="180">
        <v>5</v>
      </c>
      <c r="R28" s="180">
        <v>5</v>
      </c>
      <c r="S28" s="180">
        <v>5</v>
      </c>
      <c r="T28" s="180">
        <v>5</v>
      </c>
      <c r="U28" s="182">
        <v>4</v>
      </c>
      <c r="V28" s="182">
        <v>5</v>
      </c>
      <c r="W28" s="185">
        <v>5</v>
      </c>
      <c r="X28" s="185">
        <v>5</v>
      </c>
      <c r="Y28" s="185">
        <v>5</v>
      </c>
    </row>
    <row r="29" spans="1:25" s="87" customFormat="1">
      <c r="A29" s="87">
        <v>28</v>
      </c>
      <c r="B29" s="173" t="s">
        <v>36</v>
      </c>
      <c r="C29" s="173" t="s">
        <v>136</v>
      </c>
      <c r="D29" s="173" t="s">
        <v>97</v>
      </c>
      <c r="E29" s="87">
        <v>0</v>
      </c>
      <c r="F29" s="87">
        <v>0</v>
      </c>
      <c r="G29" s="87">
        <v>1</v>
      </c>
      <c r="H29" s="87">
        <v>0</v>
      </c>
      <c r="I29" s="87">
        <v>0</v>
      </c>
      <c r="J29" s="87">
        <v>0</v>
      </c>
      <c r="K29" s="175">
        <v>5</v>
      </c>
      <c r="L29" s="175">
        <v>5</v>
      </c>
      <c r="M29" s="175">
        <v>5</v>
      </c>
      <c r="N29" s="178">
        <v>5</v>
      </c>
      <c r="O29" s="178">
        <v>5</v>
      </c>
      <c r="P29" s="178">
        <v>5</v>
      </c>
      <c r="Q29" s="181">
        <v>5</v>
      </c>
      <c r="R29" s="181">
        <v>5</v>
      </c>
      <c r="S29" s="181">
        <v>5</v>
      </c>
      <c r="T29" s="181">
        <v>5</v>
      </c>
      <c r="U29" s="183">
        <v>5</v>
      </c>
      <c r="V29" s="183">
        <v>5</v>
      </c>
      <c r="W29" s="186">
        <v>5</v>
      </c>
      <c r="X29" s="186">
        <v>5</v>
      </c>
      <c r="Y29" s="186">
        <v>5</v>
      </c>
    </row>
    <row r="30" spans="1:25" s="87" customFormat="1">
      <c r="A30" s="87">
        <v>29</v>
      </c>
      <c r="B30" s="172" t="s">
        <v>36</v>
      </c>
      <c r="C30" s="172" t="s">
        <v>99</v>
      </c>
      <c r="D30" s="172" t="s">
        <v>56</v>
      </c>
      <c r="E30" s="87">
        <v>1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174">
        <v>4</v>
      </c>
      <c r="L30" s="174">
        <v>4</v>
      </c>
      <c r="M30" s="174">
        <v>4</v>
      </c>
      <c r="N30" s="177">
        <v>5</v>
      </c>
      <c r="O30" s="177">
        <v>5</v>
      </c>
      <c r="P30" s="177">
        <v>5</v>
      </c>
      <c r="Q30" s="180">
        <v>2</v>
      </c>
      <c r="R30" s="180">
        <v>2</v>
      </c>
      <c r="S30" s="180">
        <v>4</v>
      </c>
      <c r="T30" s="180">
        <v>4</v>
      </c>
      <c r="U30" s="182">
        <v>5</v>
      </c>
      <c r="V30" s="182">
        <v>5</v>
      </c>
      <c r="W30" s="185">
        <v>4</v>
      </c>
      <c r="X30" s="185">
        <v>4</v>
      </c>
      <c r="Y30" s="185">
        <v>5</v>
      </c>
    </row>
    <row r="31" spans="1:25" s="87" customFormat="1">
      <c r="A31" s="87">
        <v>30</v>
      </c>
      <c r="B31" s="173" t="s">
        <v>36</v>
      </c>
      <c r="C31" s="172" t="s">
        <v>102</v>
      </c>
      <c r="D31" s="173" t="s">
        <v>55</v>
      </c>
      <c r="E31" s="87">
        <v>1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175">
        <v>5</v>
      </c>
      <c r="L31" s="175">
        <v>5</v>
      </c>
      <c r="M31" s="175">
        <v>5</v>
      </c>
      <c r="N31" s="178">
        <v>5</v>
      </c>
      <c r="O31" s="178">
        <v>5</v>
      </c>
      <c r="P31" s="178">
        <v>5</v>
      </c>
      <c r="Q31" s="181">
        <v>5</v>
      </c>
      <c r="R31" s="181">
        <v>5</v>
      </c>
      <c r="S31" s="181">
        <v>5</v>
      </c>
      <c r="T31" s="181">
        <v>5</v>
      </c>
      <c r="U31" s="183">
        <v>5</v>
      </c>
      <c r="V31" s="183">
        <v>5</v>
      </c>
      <c r="W31" s="186">
        <v>5</v>
      </c>
      <c r="X31" s="186">
        <v>5</v>
      </c>
      <c r="Y31" s="186">
        <v>5</v>
      </c>
    </row>
    <row r="32" spans="1:25" s="87" customFormat="1">
      <c r="A32" s="87">
        <v>31</v>
      </c>
      <c r="B32" s="172" t="s">
        <v>36</v>
      </c>
      <c r="C32" s="172" t="s">
        <v>102</v>
      </c>
      <c r="D32" s="172" t="s">
        <v>55</v>
      </c>
      <c r="E32" s="87">
        <v>0</v>
      </c>
      <c r="F32" s="87">
        <v>0</v>
      </c>
      <c r="G32" s="87">
        <v>1</v>
      </c>
      <c r="H32" s="87">
        <v>0</v>
      </c>
      <c r="I32" s="87">
        <v>0</v>
      </c>
      <c r="J32" s="87">
        <v>0</v>
      </c>
      <c r="K32" s="174">
        <v>3</v>
      </c>
      <c r="L32" s="174">
        <v>4</v>
      </c>
      <c r="M32" s="174">
        <v>4</v>
      </c>
      <c r="N32" s="177">
        <v>3</v>
      </c>
      <c r="O32" s="177">
        <v>4</v>
      </c>
      <c r="P32" s="177">
        <v>4</v>
      </c>
      <c r="Q32" s="180">
        <v>4</v>
      </c>
      <c r="R32" s="180">
        <v>4</v>
      </c>
      <c r="S32" s="180">
        <v>4</v>
      </c>
      <c r="T32" s="180">
        <v>4</v>
      </c>
      <c r="U32" s="182">
        <v>5</v>
      </c>
      <c r="V32" s="182">
        <v>5</v>
      </c>
      <c r="W32" s="185">
        <v>4</v>
      </c>
      <c r="X32" s="185">
        <v>4</v>
      </c>
      <c r="Y32" s="185">
        <v>5</v>
      </c>
    </row>
    <row r="33" spans="1:27" s="87" customFormat="1">
      <c r="A33" s="87">
        <v>32</v>
      </c>
      <c r="B33" s="173" t="s">
        <v>36</v>
      </c>
      <c r="C33" s="172" t="s">
        <v>73</v>
      </c>
      <c r="D33" s="173" t="s">
        <v>58</v>
      </c>
      <c r="E33" s="87">
        <v>0</v>
      </c>
      <c r="F33" s="87">
        <v>1</v>
      </c>
      <c r="G33" s="87">
        <v>0</v>
      </c>
      <c r="H33" s="87">
        <v>0</v>
      </c>
      <c r="I33" s="87">
        <v>0</v>
      </c>
      <c r="J33" s="87">
        <v>0</v>
      </c>
      <c r="K33" s="175">
        <v>4</v>
      </c>
      <c r="L33" s="175">
        <v>2</v>
      </c>
      <c r="M33" s="175">
        <v>5</v>
      </c>
      <c r="N33" s="178">
        <v>5</v>
      </c>
      <c r="O33" s="178">
        <v>3</v>
      </c>
      <c r="P33" s="178">
        <v>4</v>
      </c>
      <c r="Q33" s="181">
        <v>1</v>
      </c>
      <c r="R33" s="181">
        <v>1</v>
      </c>
      <c r="S33" s="181">
        <v>4</v>
      </c>
      <c r="T33" s="181">
        <v>4</v>
      </c>
      <c r="U33" s="183">
        <v>5</v>
      </c>
      <c r="V33" s="183">
        <v>5</v>
      </c>
      <c r="W33" s="186">
        <v>4</v>
      </c>
      <c r="X33" s="186">
        <v>4</v>
      </c>
      <c r="Y33" s="186">
        <v>4</v>
      </c>
    </row>
    <row r="34" spans="1:27" s="87" customFormat="1">
      <c r="A34" s="87">
        <v>33</v>
      </c>
      <c r="B34" s="172" t="s">
        <v>36</v>
      </c>
      <c r="C34" s="172" t="s">
        <v>99</v>
      </c>
      <c r="D34" s="172" t="s">
        <v>56</v>
      </c>
      <c r="E34" s="87">
        <v>1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174">
        <v>5</v>
      </c>
      <c r="L34" s="174">
        <v>5</v>
      </c>
      <c r="M34" s="174">
        <v>5</v>
      </c>
      <c r="N34" s="177">
        <v>5</v>
      </c>
      <c r="O34" s="177">
        <v>5</v>
      </c>
      <c r="P34" s="177">
        <v>5</v>
      </c>
      <c r="Q34" s="180">
        <v>5</v>
      </c>
      <c r="R34" s="180">
        <v>5</v>
      </c>
      <c r="S34" s="180">
        <v>5</v>
      </c>
      <c r="T34" s="180">
        <v>5</v>
      </c>
      <c r="U34" s="182">
        <v>5</v>
      </c>
      <c r="V34" s="182">
        <v>5</v>
      </c>
      <c r="W34" s="185">
        <v>5</v>
      </c>
      <c r="X34" s="185">
        <v>5</v>
      </c>
      <c r="Y34" s="185">
        <v>5</v>
      </c>
    </row>
    <row r="35" spans="1:27" s="87" customFormat="1">
      <c r="A35" s="87">
        <v>34</v>
      </c>
      <c r="B35" s="173" t="s">
        <v>6</v>
      </c>
      <c r="C35" s="172" t="s">
        <v>102</v>
      </c>
      <c r="D35" s="173" t="s">
        <v>55</v>
      </c>
      <c r="E35" s="87">
        <v>0</v>
      </c>
      <c r="F35" s="87">
        <v>0</v>
      </c>
      <c r="G35" s="87">
        <v>1</v>
      </c>
      <c r="H35" s="87">
        <v>0</v>
      </c>
      <c r="I35" s="87">
        <v>0</v>
      </c>
      <c r="J35" s="87">
        <v>0</v>
      </c>
      <c r="K35" s="175">
        <v>5</v>
      </c>
      <c r="L35" s="175">
        <v>4</v>
      </c>
      <c r="M35" s="175">
        <v>4</v>
      </c>
      <c r="N35" s="178">
        <v>5</v>
      </c>
      <c r="O35" s="178">
        <v>5</v>
      </c>
      <c r="P35" s="178">
        <v>5</v>
      </c>
      <c r="Q35" s="181">
        <v>5</v>
      </c>
      <c r="R35" s="181">
        <v>5</v>
      </c>
      <c r="S35" s="181">
        <v>5</v>
      </c>
      <c r="T35" s="181">
        <v>5</v>
      </c>
      <c r="U35" s="183">
        <v>5</v>
      </c>
      <c r="V35" s="183">
        <v>5</v>
      </c>
      <c r="W35" s="186">
        <v>5</v>
      </c>
      <c r="X35" s="186">
        <v>5</v>
      </c>
      <c r="Y35" s="186">
        <v>5</v>
      </c>
    </row>
    <row r="36" spans="1:27" s="87" customFormat="1">
      <c r="A36" s="87">
        <v>35</v>
      </c>
      <c r="B36" s="172" t="s">
        <v>6</v>
      </c>
      <c r="C36" s="172" t="s">
        <v>76</v>
      </c>
      <c r="D36" s="172" t="s">
        <v>56</v>
      </c>
      <c r="E36" s="87">
        <v>1</v>
      </c>
      <c r="F36" s="87">
        <v>0</v>
      </c>
      <c r="G36" s="87">
        <v>0</v>
      </c>
      <c r="H36" s="87">
        <v>1</v>
      </c>
      <c r="I36" s="87">
        <v>0</v>
      </c>
      <c r="J36" s="87">
        <v>0</v>
      </c>
      <c r="K36" s="174">
        <v>5</v>
      </c>
      <c r="L36" s="174">
        <v>5</v>
      </c>
      <c r="M36" s="174">
        <v>5</v>
      </c>
      <c r="N36" s="177">
        <v>5</v>
      </c>
      <c r="O36" s="177">
        <v>5</v>
      </c>
      <c r="P36" s="177">
        <v>5</v>
      </c>
      <c r="Q36" s="180">
        <v>5</v>
      </c>
      <c r="R36" s="180">
        <v>5</v>
      </c>
      <c r="S36" s="180">
        <v>5</v>
      </c>
      <c r="T36" s="180">
        <v>5</v>
      </c>
      <c r="U36" s="182">
        <v>5</v>
      </c>
      <c r="V36" s="182">
        <v>5</v>
      </c>
      <c r="W36" s="185">
        <v>5</v>
      </c>
      <c r="X36" s="185">
        <v>5</v>
      </c>
      <c r="Y36" s="185">
        <v>5</v>
      </c>
    </row>
    <row r="37" spans="1:27" s="87" customFormat="1">
      <c r="A37" s="87">
        <v>36</v>
      </c>
      <c r="B37" s="173" t="s">
        <v>36</v>
      </c>
      <c r="C37" s="173" t="s">
        <v>99</v>
      </c>
      <c r="D37" s="173" t="s">
        <v>56</v>
      </c>
      <c r="E37" s="87">
        <v>1</v>
      </c>
      <c r="F37" s="87">
        <v>1</v>
      </c>
      <c r="G37" s="87">
        <v>1</v>
      </c>
      <c r="H37" s="87">
        <v>1</v>
      </c>
      <c r="I37" s="87">
        <v>0</v>
      </c>
      <c r="J37" s="87">
        <v>0</v>
      </c>
      <c r="K37" s="175">
        <v>4</v>
      </c>
      <c r="L37" s="175">
        <v>4</v>
      </c>
      <c r="M37" s="175">
        <v>5</v>
      </c>
      <c r="N37" s="178">
        <v>5</v>
      </c>
      <c r="O37" s="178">
        <v>4</v>
      </c>
      <c r="P37" s="178">
        <v>5</v>
      </c>
      <c r="Q37" s="181">
        <v>5</v>
      </c>
      <c r="R37" s="181">
        <v>5</v>
      </c>
      <c r="S37" s="181">
        <v>5</v>
      </c>
      <c r="T37" s="181">
        <v>5</v>
      </c>
      <c r="U37" s="183">
        <v>5</v>
      </c>
      <c r="V37" s="183">
        <v>5</v>
      </c>
      <c r="W37" s="186">
        <v>5</v>
      </c>
      <c r="X37" s="186">
        <v>5</v>
      </c>
      <c r="Y37" s="186">
        <v>5</v>
      </c>
    </row>
    <row r="38" spans="1:27" s="87" customFormat="1">
      <c r="A38" s="87">
        <v>37</v>
      </c>
      <c r="B38" s="172" t="s">
        <v>6</v>
      </c>
      <c r="C38" s="172" t="s">
        <v>102</v>
      </c>
      <c r="D38" s="172" t="s">
        <v>55</v>
      </c>
      <c r="E38" s="87">
        <v>0</v>
      </c>
      <c r="F38" s="87">
        <v>0</v>
      </c>
      <c r="G38" s="87">
        <v>1</v>
      </c>
      <c r="H38" s="87">
        <v>0</v>
      </c>
      <c r="I38" s="87">
        <v>0</v>
      </c>
      <c r="J38" s="87">
        <v>0</v>
      </c>
      <c r="K38" s="174">
        <v>4</v>
      </c>
      <c r="L38" s="174">
        <v>3</v>
      </c>
      <c r="M38" s="174">
        <v>4</v>
      </c>
      <c r="N38" s="177">
        <v>5</v>
      </c>
      <c r="O38" s="177">
        <v>5</v>
      </c>
      <c r="P38" s="177">
        <v>3</v>
      </c>
      <c r="Q38" s="180">
        <v>5</v>
      </c>
      <c r="R38" s="180">
        <v>5</v>
      </c>
      <c r="S38" s="180">
        <v>5</v>
      </c>
      <c r="T38" s="180">
        <v>4</v>
      </c>
      <c r="U38" s="182">
        <v>4</v>
      </c>
      <c r="V38" s="182">
        <v>4</v>
      </c>
      <c r="W38" s="185">
        <v>4</v>
      </c>
      <c r="X38" s="185">
        <v>4</v>
      </c>
      <c r="Y38" s="185">
        <v>4</v>
      </c>
    </row>
    <row r="39" spans="1:27" s="87" customFormat="1">
      <c r="A39" s="87">
        <v>38</v>
      </c>
      <c r="B39" s="173" t="s">
        <v>6</v>
      </c>
      <c r="C39" s="172" t="s">
        <v>73</v>
      </c>
      <c r="D39" s="173" t="s">
        <v>58</v>
      </c>
      <c r="E39" s="87">
        <v>0</v>
      </c>
      <c r="F39" s="87">
        <v>1</v>
      </c>
      <c r="G39" s="87">
        <v>0</v>
      </c>
      <c r="H39" s="87">
        <v>0</v>
      </c>
      <c r="I39" s="87">
        <v>0</v>
      </c>
      <c r="J39" s="87">
        <v>0</v>
      </c>
      <c r="K39" s="175">
        <v>5</v>
      </c>
      <c r="L39" s="175">
        <v>5</v>
      </c>
      <c r="M39" s="175">
        <v>5</v>
      </c>
      <c r="N39" s="178">
        <v>5</v>
      </c>
      <c r="O39" s="178">
        <v>5</v>
      </c>
      <c r="P39" s="178">
        <v>5</v>
      </c>
      <c r="Q39" s="181">
        <v>2</v>
      </c>
      <c r="R39" s="181">
        <v>3</v>
      </c>
      <c r="S39" s="181">
        <v>5</v>
      </c>
      <c r="T39" s="181">
        <v>5</v>
      </c>
      <c r="U39" s="183">
        <v>5</v>
      </c>
      <c r="V39" s="183">
        <v>5</v>
      </c>
      <c r="W39" s="186">
        <v>5</v>
      </c>
      <c r="X39" s="186">
        <v>5</v>
      </c>
      <c r="Y39" s="186">
        <v>5</v>
      </c>
    </row>
    <row r="40" spans="1:27" s="87" customFormat="1">
      <c r="A40" s="87">
        <v>39</v>
      </c>
      <c r="B40" s="172" t="s">
        <v>6</v>
      </c>
      <c r="C40" s="172" t="s">
        <v>133</v>
      </c>
      <c r="D40" s="172" t="s">
        <v>52</v>
      </c>
      <c r="E40" s="87">
        <v>0</v>
      </c>
      <c r="F40" s="87">
        <v>1</v>
      </c>
      <c r="G40" s="87">
        <v>0</v>
      </c>
      <c r="H40" s="87">
        <v>0</v>
      </c>
      <c r="I40" s="87">
        <v>0</v>
      </c>
      <c r="J40" s="87">
        <v>0</v>
      </c>
      <c r="K40" s="174">
        <v>5</v>
      </c>
      <c r="L40" s="174">
        <v>4</v>
      </c>
      <c r="M40" s="174">
        <v>4</v>
      </c>
      <c r="N40" s="177">
        <v>5</v>
      </c>
      <c r="O40" s="177">
        <v>4</v>
      </c>
      <c r="P40" s="177">
        <v>5</v>
      </c>
      <c r="Q40" s="180">
        <v>4</v>
      </c>
      <c r="R40" s="180">
        <v>4</v>
      </c>
      <c r="S40" s="180">
        <v>5</v>
      </c>
      <c r="T40" s="180">
        <v>5</v>
      </c>
      <c r="U40" s="182">
        <v>5</v>
      </c>
      <c r="V40" s="182">
        <v>5</v>
      </c>
      <c r="W40" s="185">
        <v>5</v>
      </c>
      <c r="X40" s="185">
        <v>5</v>
      </c>
      <c r="Y40" s="185">
        <v>5</v>
      </c>
    </row>
    <row r="41" spans="1:27" s="87" customFormat="1">
      <c r="A41" s="87">
        <v>40</v>
      </c>
      <c r="B41" s="173" t="s">
        <v>36</v>
      </c>
      <c r="C41" s="173" t="s">
        <v>137</v>
      </c>
      <c r="D41" s="173" t="s">
        <v>52</v>
      </c>
      <c r="E41" s="87">
        <v>1</v>
      </c>
      <c r="F41" s="87">
        <v>1</v>
      </c>
      <c r="G41" s="87">
        <v>1</v>
      </c>
      <c r="H41" s="87">
        <v>1</v>
      </c>
      <c r="I41" s="87">
        <v>0</v>
      </c>
      <c r="J41" s="87">
        <v>0</v>
      </c>
      <c r="K41" s="175">
        <v>5</v>
      </c>
      <c r="L41" s="175">
        <v>4</v>
      </c>
      <c r="M41" s="175">
        <v>5</v>
      </c>
      <c r="N41" s="178">
        <v>4</v>
      </c>
      <c r="O41" s="178">
        <v>4</v>
      </c>
      <c r="P41" s="178">
        <v>5</v>
      </c>
      <c r="Q41" s="181">
        <v>3</v>
      </c>
      <c r="R41" s="181">
        <v>4</v>
      </c>
      <c r="S41" s="181">
        <v>4</v>
      </c>
      <c r="T41" s="181">
        <v>5</v>
      </c>
      <c r="U41" s="183">
        <v>5</v>
      </c>
      <c r="V41" s="183">
        <v>5</v>
      </c>
      <c r="W41" s="186">
        <v>5</v>
      </c>
      <c r="X41" s="186">
        <v>5</v>
      </c>
      <c r="Y41" s="186">
        <v>5</v>
      </c>
    </row>
    <row r="42" spans="1:27" s="87" customFormat="1">
      <c r="A42" s="87">
        <v>41</v>
      </c>
      <c r="B42" s="172" t="s">
        <v>6</v>
      </c>
      <c r="C42" s="172" t="s">
        <v>135</v>
      </c>
      <c r="D42" s="172" t="s">
        <v>56</v>
      </c>
      <c r="E42" s="87">
        <v>0</v>
      </c>
      <c r="F42" s="87">
        <v>1</v>
      </c>
      <c r="G42" s="87">
        <v>0</v>
      </c>
      <c r="H42" s="87">
        <v>0</v>
      </c>
      <c r="I42" s="87">
        <v>0</v>
      </c>
      <c r="J42" s="87">
        <v>0</v>
      </c>
      <c r="K42" s="174">
        <v>5</v>
      </c>
      <c r="L42" s="174">
        <v>3</v>
      </c>
      <c r="M42" s="174">
        <v>4</v>
      </c>
      <c r="N42" s="177">
        <v>5</v>
      </c>
      <c r="O42" s="177">
        <v>4</v>
      </c>
      <c r="P42" s="177">
        <v>4</v>
      </c>
      <c r="Q42" s="180">
        <v>5</v>
      </c>
      <c r="R42" s="180">
        <v>5</v>
      </c>
      <c r="S42" s="180">
        <v>5</v>
      </c>
      <c r="T42" s="180">
        <v>5</v>
      </c>
      <c r="U42" s="182">
        <v>5</v>
      </c>
      <c r="V42" s="182">
        <v>5</v>
      </c>
      <c r="W42" s="185">
        <v>5</v>
      </c>
      <c r="X42" s="185">
        <v>5</v>
      </c>
      <c r="Y42" s="185">
        <v>5</v>
      </c>
    </row>
    <row r="43" spans="1:27" s="87" customFormat="1">
      <c r="A43" s="87">
        <v>42</v>
      </c>
      <c r="B43" s="173" t="s">
        <v>36</v>
      </c>
      <c r="C43" s="173" t="s">
        <v>138</v>
      </c>
      <c r="D43" s="173" t="s">
        <v>57</v>
      </c>
      <c r="E43" s="87">
        <v>1</v>
      </c>
      <c r="F43" s="87">
        <v>1</v>
      </c>
      <c r="G43" s="87">
        <v>0</v>
      </c>
      <c r="H43" s="87">
        <v>0</v>
      </c>
      <c r="I43" s="87">
        <v>0</v>
      </c>
      <c r="J43" s="87">
        <v>0</v>
      </c>
      <c r="K43" s="175">
        <v>5</v>
      </c>
      <c r="L43" s="175">
        <v>5</v>
      </c>
      <c r="M43" s="175">
        <v>5</v>
      </c>
      <c r="N43" s="178">
        <v>5</v>
      </c>
      <c r="O43" s="178">
        <v>5</v>
      </c>
      <c r="P43" s="178">
        <v>5</v>
      </c>
      <c r="Q43" s="181">
        <v>2</v>
      </c>
      <c r="R43" s="181">
        <v>2</v>
      </c>
      <c r="S43" s="181">
        <v>4</v>
      </c>
      <c r="T43" s="181">
        <v>4</v>
      </c>
      <c r="U43" s="183">
        <v>4</v>
      </c>
      <c r="V43" s="183">
        <v>5</v>
      </c>
      <c r="W43" s="186">
        <v>5</v>
      </c>
      <c r="X43" s="186">
        <v>4</v>
      </c>
      <c r="Y43" s="186">
        <v>5</v>
      </c>
    </row>
    <row r="44" spans="1:27">
      <c r="E44" s="148">
        <f t="shared" ref="E44:J44" si="0">COUNTIF(E2:E43,1)</f>
        <v>15</v>
      </c>
      <c r="F44" s="148">
        <f t="shared" si="0"/>
        <v>20</v>
      </c>
      <c r="G44" s="148">
        <f t="shared" si="0"/>
        <v>19</v>
      </c>
      <c r="H44" s="148">
        <f t="shared" si="0"/>
        <v>5</v>
      </c>
      <c r="I44" s="148">
        <f t="shared" si="0"/>
        <v>1</v>
      </c>
      <c r="J44" s="148">
        <f t="shared" si="0"/>
        <v>1</v>
      </c>
      <c r="K44" s="146">
        <f t="shared" ref="K44:Y44" si="1">AVERAGE(K2:K43)</f>
        <v>4.5952380952380949</v>
      </c>
      <c r="L44" s="146">
        <f t="shared" si="1"/>
        <v>4.0714285714285712</v>
      </c>
      <c r="M44" s="146">
        <f t="shared" si="1"/>
        <v>4.3571428571428568</v>
      </c>
      <c r="N44" s="146">
        <f t="shared" si="1"/>
        <v>4.5238095238095237</v>
      </c>
      <c r="O44" s="146">
        <f t="shared" si="1"/>
        <v>4.2142857142857144</v>
      </c>
      <c r="P44" s="146">
        <f t="shared" si="1"/>
        <v>4.4047619047619051</v>
      </c>
      <c r="Q44" s="146">
        <f t="shared" si="1"/>
        <v>3.6190476190476191</v>
      </c>
      <c r="R44" s="146">
        <f t="shared" si="1"/>
        <v>3.7857142857142856</v>
      </c>
      <c r="S44" s="146">
        <f t="shared" si="1"/>
        <v>4.4047619047619051</v>
      </c>
      <c r="T44" s="146">
        <f t="shared" si="1"/>
        <v>4.4047619047619051</v>
      </c>
      <c r="U44" s="146">
        <f t="shared" si="1"/>
        <v>4.666666666666667</v>
      </c>
      <c r="V44" s="146">
        <f t="shared" si="1"/>
        <v>4.7142857142857144</v>
      </c>
      <c r="W44" s="146">
        <f t="shared" si="1"/>
        <v>4.5238095238095237</v>
      </c>
      <c r="X44" s="146">
        <f t="shared" si="1"/>
        <v>4.5714285714285712</v>
      </c>
      <c r="Y44" s="146">
        <f t="shared" si="1"/>
        <v>4.6190476190476186</v>
      </c>
      <c r="Z44" s="149">
        <f>AVERAGE(K2:P43,U2:Y43)</f>
        <v>4.4783549783549788</v>
      </c>
      <c r="AA44" s="88">
        <f>AVERAGE(K44:P44,U44:Y44)</f>
        <v>4.4783549783549779</v>
      </c>
    </row>
    <row r="45" spans="1:27">
      <c r="B45" s="153" t="s">
        <v>100</v>
      </c>
      <c r="E45" s="146">
        <f t="shared" ref="E45:Y45" si="2">STDEV(E2:E43)</f>
        <v>0.48496560458517263</v>
      </c>
      <c r="F45" s="146">
        <f t="shared" si="2"/>
        <v>0.50548673660413146</v>
      </c>
      <c r="G45" s="146">
        <f t="shared" si="2"/>
        <v>0.50376053895074879</v>
      </c>
      <c r="H45" s="146">
        <f t="shared" si="2"/>
        <v>0.32777006756156785</v>
      </c>
      <c r="I45" s="146">
        <f t="shared" si="2"/>
        <v>0.15430334996209191</v>
      </c>
      <c r="J45" s="146">
        <f t="shared" si="2"/>
        <v>0.15430334996209191</v>
      </c>
      <c r="K45" s="146">
        <f t="shared" si="2"/>
        <v>0.58682792631121583</v>
      </c>
      <c r="L45" s="146">
        <f t="shared" si="2"/>
        <v>0.89423239034618518</v>
      </c>
      <c r="M45" s="146">
        <f t="shared" si="2"/>
        <v>0.75937806938626273</v>
      </c>
      <c r="N45" s="146">
        <f t="shared" si="2"/>
        <v>0.83339140331935102</v>
      </c>
      <c r="O45" s="146">
        <f t="shared" si="2"/>
        <v>0.87053990216092625</v>
      </c>
      <c r="P45" s="146">
        <f t="shared" si="2"/>
        <v>0.8281487968552923</v>
      </c>
      <c r="Q45" s="146">
        <f t="shared" si="2"/>
        <v>1.2869396664157156</v>
      </c>
      <c r="R45" s="146">
        <f t="shared" si="2"/>
        <v>1.3166052853273513</v>
      </c>
      <c r="S45" s="146">
        <f t="shared" si="2"/>
        <v>0.62701475493292802</v>
      </c>
      <c r="T45" s="146">
        <f t="shared" si="2"/>
        <v>0.62701475493292802</v>
      </c>
      <c r="U45" s="146">
        <f t="shared" si="2"/>
        <v>0.57026594851220191</v>
      </c>
      <c r="V45" s="146">
        <f t="shared" si="2"/>
        <v>0.55373297631550988</v>
      </c>
      <c r="W45" s="146">
        <f t="shared" si="2"/>
        <v>0.67129635192082404</v>
      </c>
      <c r="X45" s="146">
        <f t="shared" si="2"/>
        <v>0.63024800162635042</v>
      </c>
      <c r="Y45" s="146">
        <f t="shared" si="2"/>
        <v>0.58235773735950824</v>
      </c>
      <c r="Z45" s="149">
        <f>STDEV(K2:P43,U2:Y43)</f>
        <v>0.73535381096190888</v>
      </c>
      <c r="AA45" s="19"/>
    </row>
    <row r="46" spans="1:27">
      <c r="B46" s="187" t="s">
        <v>6</v>
      </c>
      <c r="C46" s="187">
        <f>COUNTIF(B2:B43,"นิสิตระดับปริญญาโท")</f>
        <v>21</v>
      </c>
      <c r="K46" s="17"/>
      <c r="L46" s="17"/>
      <c r="M46" s="146">
        <f>STDEV(K2:M43)</f>
        <v>0.78141101515346789</v>
      </c>
      <c r="P46" s="146">
        <f>STDEVA(N2:P43)</f>
        <v>0.84718019671985145</v>
      </c>
      <c r="Q46" s="17"/>
      <c r="R46" s="146">
        <f>STDEVA(Q2:R43)</f>
        <v>1.2967035304563175</v>
      </c>
      <c r="S46" s="17"/>
      <c r="T46" s="146">
        <f>STDEVA(S2:T43)</f>
        <v>0.62322611145646556</v>
      </c>
      <c r="U46" s="17"/>
      <c r="V46" s="146">
        <f>STDEVA(U2:V43)</f>
        <v>0.55917733196447006</v>
      </c>
      <c r="W46" s="17"/>
      <c r="X46" s="17"/>
      <c r="Y46" s="146">
        <f>STDEVA(W2:Y43)</f>
        <v>0.62518568670207197</v>
      </c>
    </row>
    <row r="47" spans="1:27">
      <c r="B47" s="187" t="s">
        <v>36</v>
      </c>
      <c r="C47" s="187">
        <f>COUNTIF(B2:B44,"นิสิตระดับปริญญาเอก")</f>
        <v>21</v>
      </c>
      <c r="K47" s="17"/>
      <c r="L47" s="17"/>
      <c r="M47" s="147">
        <f>AVERAGE(K2:M43)</f>
        <v>4.3412698412698409</v>
      </c>
      <c r="P47" s="147">
        <f>AVERAGE(N2:P43)</f>
        <v>4.3809523809523814</v>
      </c>
      <c r="Q47" s="17"/>
      <c r="R47" s="147">
        <f>AVERAGE(Q2:R43)</f>
        <v>3.7023809523809526</v>
      </c>
      <c r="S47" s="17"/>
      <c r="T47" s="147">
        <f>AVERAGE(S2:T43)</f>
        <v>4.4047619047619051</v>
      </c>
      <c r="U47" s="17"/>
      <c r="V47" s="147">
        <f>AVERAGE(U2:V43)</f>
        <v>4.6904761904761907</v>
      </c>
      <c r="W47" s="17"/>
      <c r="X47" s="17"/>
      <c r="Y47" s="147">
        <f>AVERAGE(W2:Y43)</f>
        <v>4.5714285714285712</v>
      </c>
    </row>
    <row r="48" spans="1:27">
      <c r="C48" s="159">
        <f>SUM(C46:C47)</f>
        <v>42</v>
      </c>
      <c r="K48" s="17"/>
      <c r="L48" s="17"/>
      <c r="M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2:26">
      <c r="B49" s="153" t="s">
        <v>1</v>
      </c>
      <c r="K49" s="17"/>
      <c r="L49" s="17"/>
      <c r="M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2:26" ht="24" customHeight="1">
      <c r="B50" s="191" t="s">
        <v>102</v>
      </c>
      <c r="C50" s="187">
        <f>COUNTIF(C2:C43,"สาธารณสุขศาสตร์ ")</f>
        <v>13</v>
      </c>
      <c r="K50" s="17"/>
      <c r="L50" s="17"/>
      <c r="M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2:26" ht="24" customHeight="1">
      <c r="B51" s="192" t="s">
        <v>77</v>
      </c>
      <c r="C51" s="187">
        <f>COUNTIF(C2:C44,"ปรสิตวิทยา")</f>
        <v>2</v>
      </c>
      <c r="K51" s="17"/>
      <c r="L51" s="17"/>
      <c r="M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2:26" ht="24" customHeight="1">
      <c r="B52" s="192" t="s">
        <v>131</v>
      </c>
      <c r="C52" s="187">
        <f>COUNTIF(C2:C46,"ชีวเวชศาสตร์")</f>
        <v>1</v>
      </c>
      <c r="K52" s="17"/>
      <c r="L52" s="17"/>
      <c r="M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2:26" ht="24" customHeight="1">
      <c r="B53" s="191" t="s">
        <v>73</v>
      </c>
      <c r="C53" s="187">
        <f>COUNTIF(C2:C43,"ภาษาไทย")</f>
        <v>4</v>
      </c>
      <c r="K53" s="17"/>
      <c r="L53" s="17"/>
      <c r="M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2:26" s="139" customFormat="1">
      <c r="B54" s="191" t="s">
        <v>132</v>
      </c>
      <c r="C54" s="187">
        <f>COUNTIF(C2:C45,"คณิตศาสตร์")</f>
        <v>1</v>
      </c>
      <c r="D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s="139" customFormat="1">
      <c r="B55" s="191" t="s">
        <v>75</v>
      </c>
      <c r="C55" s="187">
        <f>COUNTIF(C2:C47,"วิทยาศาสตร์เครื่องสำอาง")</f>
        <v>1</v>
      </c>
      <c r="D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s="139" customFormat="1">
      <c r="B56" s="192" t="s">
        <v>98</v>
      </c>
      <c r="C56" s="187">
        <f>COUNTIF(C2:C48,"การจัดการสมาร์ตซิตี้และนวัตกรรมดิจิทัล")</f>
        <v>2</v>
      </c>
      <c r="D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s="139" customFormat="1">
      <c r="B57" s="191" t="s">
        <v>140</v>
      </c>
      <c r="C57" s="187">
        <f>COUNTIF(C2:C43,"ภาษาอังกฤษ ")</f>
        <v>2</v>
      </c>
      <c r="D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s="139" customFormat="1">
      <c r="B58" s="191" t="s">
        <v>72</v>
      </c>
      <c r="C58" s="187">
        <f>COUNTIF(C2:C49,"เภสัชกรรมชุมชน")</f>
        <v>1</v>
      </c>
      <c r="D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2:26" s="139" customFormat="1">
      <c r="B59" s="192" t="s">
        <v>133</v>
      </c>
      <c r="C59" s="187">
        <f>COUNTIF(C2:C50,"เคมีอุตสาหกรรม ")</f>
        <v>3</v>
      </c>
      <c r="D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2:26" s="139" customFormat="1">
      <c r="B60" s="192" t="s">
        <v>40</v>
      </c>
      <c r="C60" s="187">
        <f>COUNTIF(C2:C51,"วิศวกรรมคอมพิวเตอร์")</f>
        <v>1</v>
      </c>
      <c r="D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2:26" s="139" customFormat="1">
      <c r="B61" s="191" t="s">
        <v>134</v>
      </c>
      <c r="C61" s="187">
        <f>COUNTIF(C2:C52,"การบริหารธุรกิจ")</f>
        <v>1</v>
      </c>
      <c r="D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2:26" s="139" customFormat="1">
      <c r="B62" s="192" t="s">
        <v>74</v>
      </c>
      <c r="C62" s="187">
        <f>COUNTIF(C2:C54,"เทคโนโลยีสารสนเทศ")</f>
        <v>1</v>
      </c>
      <c r="D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2:26" s="139" customFormat="1">
      <c r="B63" s="191" t="s">
        <v>135</v>
      </c>
      <c r="C63" s="187">
        <f>COUNTIF(C2:C55,"สังคมศึกษา")</f>
        <v>2</v>
      </c>
      <c r="D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2:26" s="139" customFormat="1">
      <c r="B64" s="192" t="s">
        <v>136</v>
      </c>
      <c r="C64" s="187">
        <f>COUNTIF(C2:C56,"โลจิสติกส์และโซ่อุปทาน")</f>
        <v>1</v>
      </c>
      <c r="D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 s="139" customFormat="1">
      <c r="B65" s="191" t="s">
        <v>99</v>
      </c>
      <c r="C65" s="187">
        <f>COUNTIF(C2:C57,"นวัตกรรมทางการวัดผลการเรียนรู้")</f>
        <v>3</v>
      </c>
      <c r="D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 s="139" customFormat="1">
      <c r="B66" s="191" t="s">
        <v>76</v>
      </c>
      <c r="C66" s="187">
        <f>COUNTIF(C2:C58,"วิจัยและประเมินผลการศึกษา")</f>
        <v>1</v>
      </c>
      <c r="D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2:25" s="139" customFormat="1">
      <c r="B67" s="192" t="s">
        <v>137</v>
      </c>
      <c r="C67" s="187">
        <f>COUNTIF(C2:C59,"ฟิสิกส์ประยุกต์")</f>
        <v>1</v>
      </c>
      <c r="D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 s="139" customFormat="1">
      <c r="B68" s="192" t="s">
        <v>138</v>
      </c>
      <c r="C68" s="187">
        <f>COUNTIF(C2:C60,"รัฐศาสตร์")</f>
        <v>1</v>
      </c>
      <c r="D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>
      <c r="B69" s="189"/>
      <c r="C69" s="190">
        <f>SUM(C50:C68)</f>
        <v>42</v>
      </c>
      <c r="E69" s="139"/>
      <c r="F69" s="139"/>
      <c r="G69" s="139"/>
      <c r="H69" s="139"/>
      <c r="I69" s="139"/>
      <c r="J69" s="139"/>
      <c r="K69" s="17"/>
      <c r="L69" s="17"/>
      <c r="M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2:25">
      <c r="E70" s="139"/>
      <c r="F70" s="139"/>
      <c r="G70" s="139"/>
      <c r="H70" s="139"/>
      <c r="I70" s="139"/>
      <c r="J70" s="139"/>
      <c r="K70" s="17"/>
      <c r="L70" s="17"/>
      <c r="M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>
      <c r="B71" s="153" t="s">
        <v>0</v>
      </c>
      <c r="E71" s="139"/>
      <c r="F71" s="139"/>
      <c r="G71" s="139"/>
      <c r="H71" s="139"/>
      <c r="I71" s="139"/>
      <c r="J71" s="139"/>
      <c r="K71" s="17"/>
      <c r="L71" s="17"/>
      <c r="M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>
      <c r="B72" s="192" t="s">
        <v>56</v>
      </c>
      <c r="C72" s="188">
        <f>COUNTIF(D2:D43,"คณะศึกษาศาสตร์")</f>
        <v>8</v>
      </c>
      <c r="E72" s="139"/>
      <c r="F72" s="139"/>
      <c r="G72" s="139"/>
      <c r="H72" s="139"/>
      <c r="I72" s="139"/>
      <c r="J72" s="139"/>
      <c r="K72" s="17"/>
      <c r="L72" s="17"/>
      <c r="M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>
      <c r="B73" s="191" t="s">
        <v>55</v>
      </c>
      <c r="C73" s="188">
        <f>COUNTIF(D2:D69,"คณะสาธารณสุขศาสตร์")</f>
        <v>13</v>
      </c>
      <c r="E73" s="139"/>
      <c r="F73" s="139"/>
      <c r="G73" s="139"/>
      <c r="H73" s="139"/>
      <c r="I73" s="139"/>
      <c r="J73" s="139"/>
      <c r="K73" s="17"/>
      <c r="L73" s="17"/>
      <c r="M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2:25">
      <c r="B74" s="192" t="s">
        <v>53</v>
      </c>
      <c r="C74" s="188">
        <f>COUNTIF(D3:D70,"คณะวิทยาศาสตร์การแพทย์")</f>
        <v>2</v>
      </c>
      <c r="E74" s="139"/>
      <c r="F74" s="139"/>
      <c r="G74" s="139"/>
      <c r="H74" s="139"/>
      <c r="I74" s="139"/>
      <c r="J74" s="139"/>
      <c r="K74" s="17"/>
      <c r="L74" s="17"/>
      <c r="M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2:25">
      <c r="B75" s="192" t="s">
        <v>81</v>
      </c>
      <c r="C75" s="188">
        <f>COUNTIF(D5:D71,"คณะสหเวชศาสตร์")</f>
        <v>1</v>
      </c>
      <c r="E75" s="139"/>
      <c r="F75" s="139"/>
      <c r="G75" s="139"/>
      <c r="H75" s="139"/>
      <c r="I75" s="139"/>
      <c r="J75" s="139"/>
      <c r="K75" s="17"/>
      <c r="L75" s="17"/>
      <c r="M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2:25">
      <c r="B76" s="191" t="s">
        <v>58</v>
      </c>
      <c r="C76" s="188">
        <f>COUNTIF(D6:D72,"คณะมนุษยศาสตร์")</f>
        <v>4</v>
      </c>
      <c r="E76" s="139"/>
      <c r="F76" s="139"/>
      <c r="G76" s="139"/>
      <c r="H76" s="139"/>
      <c r="I76" s="139"/>
      <c r="J76" s="139"/>
      <c r="K76" s="17"/>
      <c r="L76" s="17"/>
      <c r="M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2:25">
      <c r="B77" s="191" t="s">
        <v>52</v>
      </c>
      <c r="C77" s="188">
        <f>COUNTIF(D2:D74,"คณะวิทยาศาสตร์")</f>
        <v>6</v>
      </c>
      <c r="E77" s="139"/>
      <c r="F77" s="139"/>
      <c r="G77" s="139"/>
      <c r="H77" s="139"/>
      <c r="I77" s="139"/>
      <c r="J77" s="139"/>
      <c r="K77" s="17"/>
      <c r="L77" s="17"/>
      <c r="M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2:25">
      <c r="B78" s="192" t="s">
        <v>86</v>
      </c>
      <c r="C78" s="188">
        <f>COUNTIF(D2:D76,"วิทยาลัยพลังงานทดแทนและสมาร์ตกริดเทคโนโลยี")</f>
        <v>2</v>
      </c>
      <c r="E78" s="139"/>
      <c r="F78" s="139"/>
      <c r="G78" s="139"/>
      <c r="H78" s="139"/>
      <c r="I78" s="139"/>
      <c r="J78" s="139"/>
      <c r="K78" s="17"/>
      <c r="L78" s="17"/>
      <c r="M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2:25">
      <c r="B79" s="191" t="s">
        <v>82</v>
      </c>
      <c r="C79" s="188">
        <f>COUNTIF(D2:D76,"คณะเภสัชศาสตร์")</f>
        <v>2</v>
      </c>
      <c r="E79" s="139"/>
      <c r="F79" s="139"/>
      <c r="G79" s="139"/>
      <c r="H79" s="139"/>
      <c r="I79" s="139"/>
      <c r="J79" s="139"/>
      <c r="K79" s="17"/>
      <c r="L79" s="17"/>
      <c r="M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2:25">
      <c r="B80" s="191" t="s">
        <v>61</v>
      </c>
      <c r="C80" s="188">
        <f>COUNTIF(D2:D78,"คณะบริหารธุรกิจ เศรษฐศาสตร์และการสื่อสาร")</f>
        <v>1</v>
      </c>
      <c r="E80" s="139"/>
      <c r="F80" s="139"/>
      <c r="G80" s="139"/>
      <c r="H80" s="139"/>
      <c r="I80" s="139"/>
      <c r="J80" s="139"/>
      <c r="K80" s="17"/>
      <c r="L80" s="17"/>
      <c r="M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2:25">
      <c r="B81" s="192" t="s">
        <v>97</v>
      </c>
      <c r="C81" s="188">
        <f>COUNTIF(D2:D79,"คณะโลจิสติกส์และดิจิทัลซัพพลายเชน")</f>
        <v>1</v>
      </c>
      <c r="E81" s="139"/>
      <c r="F81" s="139"/>
      <c r="G81" s="139"/>
      <c r="H81" s="139"/>
      <c r="I81" s="139"/>
      <c r="J81" s="139"/>
      <c r="K81" s="17"/>
      <c r="L81" s="17"/>
      <c r="M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2:25">
      <c r="B82" s="192" t="s">
        <v>57</v>
      </c>
      <c r="C82" s="188">
        <f>COUNTIF(D2:D80,"คณะสังคมศาสตร์")</f>
        <v>1</v>
      </c>
      <c r="E82" s="139"/>
      <c r="F82" s="139"/>
      <c r="G82" s="139"/>
      <c r="H82" s="139"/>
      <c r="I82" s="139"/>
      <c r="J82" s="139"/>
      <c r="K82" s="17"/>
      <c r="L82" s="17"/>
      <c r="M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2:25">
      <c r="B83" s="192" t="s">
        <v>54</v>
      </c>
      <c r="C83" s="188">
        <f>COUNTIF(D2:D80,"คณะวิศวกรรมศาสตร์")</f>
        <v>1</v>
      </c>
      <c r="E83" s="139"/>
      <c r="F83" s="139"/>
      <c r="G83" s="139"/>
      <c r="H83" s="139"/>
      <c r="I83" s="139"/>
      <c r="J83" s="139"/>
      <c r="K83" s="17"/>
      <c r="L83" s="17"/>
      <c r="M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2:25">
      <c r="C84" s="190">
        <f>SUM(C72:C83)</f>
        <v>42</v>
      </c>
      <c r="E84" s="139"/>
      <c r="F84" s="139"/>
      <c r="G84" s="139"/>
      <c r="H84" s="139"/>
      <c r="I84" s="139"/>
      <c r="J84" s="139"/>
      <c r="K84" s="17"/>
      <c r="L84" s="17"/>
      <c r="M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2:25">
      <c r="E85" s="139"/>
      <c r="F85" s="139"/>
      <c r="G85" s="139"/>
      <c r="H85" s="139"/>
      <c r="I85" s="139"/>
      <c r="J85" s="139"/>
      <c r="K85" s="17"/>
      <c r="L85" s="17"/>
      <c r="M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2:25">
      <c r="E86" s="139"/>
      <c r="F86" s="139"/>
      <c r="G86" s="139"/>
      <c r="H86" s="139"/>
      <c r="I86" s="139"/>
      <c r="J86" s="139"/>
      <c r="K86" s="17"/>
      <c r="L86" s="17"/>
      <c r="M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2:25">
      <c r="E87" s="139"/>
      <c r="F87" s="139"/>
      <c r="G87" s="139"/>
      <c r="H87" s="139"/>
      <c r="I87" s="139"/>
      <c r="J87" s="139"/>
      <c r="K87" s="17"/>
      <c r="L87" s="17"/>
      <c r="M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2:25">
      <c r="E88" s="139"/>
      <c r="F88" s="139"/>
      <c r="G88" s="139"/>
      <c r="H88" s="139"/>
      <c r="I88" s="139"/>
      <c r="J88" s="139"/>
      <c r="K88" s="17"/>
      <c r="L88" s="17"/>
      <c r="M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2:25">
      <c r="E89" s="139"/>
      <c r="F89" s="139"/>
      <c r="G89" s="139"/>
      <c r="H89" s="139"/>
      <c r="I89" s="139"/>
      <c r="J89" s="139"/>
      <c r="K89" s="17"/>
      <c r="L89" s="17"/>
      <c r="M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2:25">
      <c r="E90" s="139"/>
      <c r="F90" s="139"/>
      <c r="G90" s="139"/>
      <c r="H90" s="139"/>
      <c r="I90" s="139"/>
      <c r="J90" s="139"/>
      <c r="K90" s="17"/>
      <c r="L90" s="17"/>
      <c r="M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2:25">
      <c r="E91" s="139"/>
      <c r="F91" s="139"/>
      <c r="G91" s="139"/>
      <c r="H91" s="139"/>
      <c r="I91" s="139"/>
      <c r="J91" s="139"/>
      <c r="K91" s="17"/>
      <c r="L91" s="17"/>
      <c r="M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2:25">
      <c r="E92" s="139"/>
      <c r="F92" s="139"/>
      <c r="G92" s="139"/>
      <c r="H92" s="139"/>
      <c r="I92" s="139"/>
      <c r="J92" s="139"/>
      <c r="K92" s="17"/>
      <c r="L92" s="17"/>
      <c r="M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2:25">
      <c r="E93" s="139"/>
      <c r="F93" s="139"/>
      <c r="G93" s="139"/>
      <c r="H93" s="139"/>
      <c r="I93" s="139"/>
      <c r="J93" s="139"/>
      <c r="K93" s="17"/>
      <c r="L93" s="17"/>
      <c r="M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2:25">
      <c r="E94" s="139"/>
      <c r="F94" s="139"/>
      <c r="G94" s="139"/>
      <c r="H94" s="139"/>
      <c r="I94" s="139"/>
      <c r="J94" s="139"/>
      <c r="K94" s="17"/>
      <c r="L94" s="17"/>
      <c r="M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2:25">
      <c r="E95" s="139"/>
      <c r="F95" s="139"/>
      <c r="G95" s="139"/>
      <c r="H95" s="139"/>
      <c r="I95" s="139"/>
      <c r="J95" s="139"/>
      <c r="K95" s="17"/>
      <c r="L95" s="17"/>
      <c r="M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2:25">
      <c r="E96" s="139"/>
      <c r="F96" s="139"/>
      <c r="G96" s="139"/>
      <c r="H96" s="139"/>
      <c r="I96" s="139"/>
      <c r="J96" s="139"/>
      <c r="K96" s="17"/>
      <c r="L96" s="17"/>
      <c r="M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5:25">
      <c r="E97" s="139"/>
      <c r="F97" s="139"/>
      <c r="G97" s="139"/>
      <c r="H97" s="139"/>
      <c r="I97" s="139"/>
      <c r="J97" s="139"/>
      <c r="K97" s="17"/>
      <c r="L97" s="17"/>
      <c r="M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5:25">
      <c r="E98" s="139"/>
      <c r="F98" s="139"/>
      <c r="G98" s="139"/>
      <c r="H98" s="139"/>
      <c r="I98" s="139"/>
      <c r="J98" s="139"/>
      <c r="K98" s="17"/>
      <c r="L98" s="17"/>
      <c r="M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5:25">
      <c r="E99" s="139"/>
      <c r="F99" s="139"/>
      <c r="G99" s="139"/>
      <c r="H99" s="139"/>
      <c r="I99" s="139"/>
      <c r="J99" s="139"/>
      <c r="K99" s="17"/>
      <c r="L99" s="17"/>
      <c r="M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5:25">
      <c r="E100" s="139"/>
      <c r="F100" s="139"/>
      <c r="G100" s="139"/>
      <c r="H100" s="139"/>
      <c r="I100" s="139"/>
      <c r="J100" s="139"/>
      <c r="K100" s="17"/>
      <c r="L100" s="17"/>
      <c r="M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5:25">
      <c r="E101" s="139"/>
      <c r="F101" s="139"/>
      <c r="G101" s="139"/>
      <c r="H101" s="139"/>
      <c r="I101" s="139"/>
      <c r="J101" s="139"/>
      <c r="K101" s="17"/>
      <c r="L101" s="17"/>
      <c r="M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5:25">
      <c r="E102" s="139"/>
      <c r="F102" s="139"/>
      <c r="G102" s="139"/>
      <c r="H102" s="139"/>
      <c r="I102" s="139"/>
      <c r="J102" s="139"/>
      <c r="K102" s="17"/>
      <c r="L102" s="17"/>
      <c r="M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5:25">
      <c r="E103" s="139"/>
      <c r="F103" s="139"/>
      <c r="G103" s="139"/>
      <c r="H103" s="139"/>
      <c r="I103" s="139"/>
      <c r="J103" s="139"/>
      <c r="K103" s="17"/>
      <c r="L103" s="17"/>
      <c r="M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5:25">
      <c r="E104" s="139"/>
      <c r="F104" s="139"/>
      <c r="G104" s="139"/>
      <c r="H104" s="139"/>
      <c r="I104" s="139"/>
      <c r="J104" s="139"/>
      <c r="K104" s="17"/>
      <c r="L104" s="17"/>
      <c r="M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5:25">
      <c r="E105" s="139"/>
      <c r="F105" s="139"/>
      <c r="G105" s="139"/>
      <c r="H105" s="139"/>
      <c r="I105" s="139"/>
      <c r="J105" s="139"/>
      <c r="K105" s="17"/>
      <c r="L105" s="17"/>
      <c r="M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5:25">
      <c r="E106" s="139"/>
      <c r="F106" s="139"/>
      <c r="G106" s="139"/>
      <c r="H106" s="139"/>
      <c r="I106" s="139"/>
      <c r="J106" s="139"/>
      <c r="K106" s="17"/>
      <c r="L106" s="17"/>
      <c r="M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5:25">
      <c r="E107" s="139"/>
      <c r="F107" s="139"/>
      <c r="G107" s="139"/>
      <c r="H107" s="139"/>
      <c r="I107" s="139"/>
      <c r="J107" s="139"/>
      <c r="K107" s="17"/>
      <c r="L107" s="17"/>
      <c r="M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5:25">
      <c r="E108" s="139"/>
      <c r="F108" s="139"/>
      <c r="G108" s="139"/>
      <c r="H108" s="139"/>
      <c r="I108" s="139"/>
      <c r="J108" s="139"/>
      <c r="K108" s="17"/>
      <c r="L108" s="17"/>
      <c r="M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5:25">
      <c r="E109" s="139"/>
      <c r="F109" s="139"/>
      <c r="G109" s="139"/>
      <c r="H109" s="139"/>
      <c r="I109" s="139"/>
      <c r="J109" s="139"/>
      <c r="K109" s="17"/>
      <c r="L109" s="17"/>
      <c r="M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5:25">
      <c r="E110" s="139"/>
      <c r="F110" s="139"/>
      <c r="G110" s="139"/>
      <c r="H110" s="139"/>
      <c r="I110" s="139"/>
      <c r="J110" s="139"/>
      <c r="K110" s="17"/>
      <c r="L110" s="17"/>
      <c r="M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5:25">
      <c r="E111" s="139"/>
      <c r="F111" s="139"/>
      <c r="G111" s="139"/>
      <c r="H111" s="139"/>
      <c r="I111" s="139"/>
      <c r="J111" s="139"/>
      <c r="K111" s="17"/>
      <c r="L111" s="17"/>
      <c r="M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5:25">
      <c r="E112" s="139"/>
      <c r="F112" s="139"/>
      <c r="G112" s="139"/>
      <c r="H112" s="139"/>
      <c r="I112" s="139"/>
      <c r="J112" s="139"/>
      <c r="K112" s="17"/>
      <c r="L112" s="17"/>
      <c r="M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5:25">
      <c r="E113" s="139"/>
      <c r="F113" s="139"/>
      <c r="G113" s="139"/>
      <c r="H113" s="139"/>
      <c r="I113" s="139"/>
      <c r="J113" s="139"/>
      <c r="K113" s="17"/>
      <c r="L113" s="17"/>
      <c r="M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5:25">
      <c r="E114" s="139"/>
      <c r="F114" s="139"/>
      <c r="G114" s="139"/>
      <c r="H114" s="139"/>
      <c r="I114" s="139"/>
      <c r="J114" s="139"/>
      <c r="K114" s="17"/>
      <c r="L114" s="17"/>
      <c r="M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5:25">
      <c r="E115" s="139"/>
      <c r="F115" s="139"/>
      <c r="G115" s="139"/>
      <c r="H115" s="139"/>
      <c r="I115" s="139"/>
      <c r="J115" s="139"/>
      <c r="K115" s="17"/>
      <c r="L115" s="17"/>
      <c r="M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5:25">
      <c r="E116" s="139"/>
      <c r="F116" s="139"/>
      <c r="G116" s="139"/>
      <c r="H116" s="139"/>
      <c r="I116" s="139"/>
      <c r="J116" s="139"/>
      <c r="K116" s="17"/>
      <c r="L116" s="17"/>
      <c r="M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5:25">
      <c r="E117" s="139"/>
      <c r="F117" s="139"/>
      <c r="G117" s="139"/>
      <c r="H117" s="139"/>
      <c r="I117" s="139"/>
      <c r="J117" s="139"/>
      <c r="K117" s="17"/>
      <c r="L117" s="17"/>
      <c r="M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5:25">
      <c r="E118" s="139"/>
      <c r="F118" s="139"/>
      <c r="G118" s="139"/>
      <c r="H118" s="139"/>
      <c r="I118" s="139"/>
      <c r="J118" s="139"/>
      <c r="K118" s="17"/>
      <c r="L118" s="17"/>
      <c r="M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5:25">
      <c r="E119" s="139"/>
      <c r="F119" s="139"/>
      <c r="G119" s="139"/>
      <c r="H119" s="139"/>
      <c r="I119" s="139"/>
      <c r="J119" s="139"/>
      <c r="K119" s="17"/>
      <c r="L119" s="17"/>
      <c r="M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5:25">
      <c r="E120" s="139"/>
      <c r="F120" s="139"/>
      <c r="G120" s="139"/>
      <c r="H120" s="139"/>
      <c r="I120" s="139"/>
      <c r="J120" s="139"/>
      <c r="K120" s="17"/>
      <c r="L120" s="17"/>
      <c r="M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5:25">
      <c r="E121" s="139"/>
      <c r="F121" s="139"/>
      <c r="G121" s="139"/>
      <c r="H121" s="139"/>
      <c r="I121" s="139"/>
      <c r="J121" s="139"/>
      <c r="K121" s="17"/>
      <c r="L121" s="17"/>
      <c r="M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5:25">
      <c r="E122" s="139"/>
      <c r="F122" s="139"/>
      <c r="G122" s="139"/>
      <c r="H122" s="139"/>
      <c r="I122" s="139"/>
      <c r="J122" s="139"/>
      <c r="K122" s="17"/>
      <c r="L122" s="17"/>
      <c r="M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5:25">
      <c r="E123" s="139"/>
      <c r="F123" s="139"/>
      <c r="G123" s="139"/>
      <c r="H123" s="139"/>
      <c r="I123" s="139"/>
      <c r="J123" s="139"/>
      <c r="K123" s="17"/>
      <c r="L123" s="17"/>
      <c r="M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5:25">
      <c r="E124" s="139"/>
      <c r="F124" s="139"/>
      <c r="G124" s="139"/>
      <c r="H124" s="139"/>
      <c r="I124" s="139"/>
      <c r="J124" s="139"/>
      <c r="K124" s="17"/>
      <c r="L124" s="17"/>
      <c r="M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5:25">
      <c r="E125" s="139"/>
      <c r="F125" s="139"/>
      <c r="G125" s="139"/>
      <c r="H125" s="139"/>
      <c r="I125" s="139"/>
      <c r="J125" s="139"/>
      <c r="K125" s="17"/>
      <c r="L125" s="17"/>
      <c r="M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5:25">
      <c r="E126" s="139"/>
      <c r="F126" s="139"/>
      <c r="G126" s="139"/>
      <c r="H126" s="139"/>
      <c r="I126" s="139"/>
      <c r="J126" s="139"/>
      <c r="K126" s="17"/>
      <c r="L126" s="17"/>
      <c r="M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5:25">
      <c r="E127" s="139"/>
      <c r="F127" s="139"/>
      <c r="G127" s="139"/>
      <c r="H127" s="139"/>
      <c r="I127" s="139"/>
      <c r="J127" s="139"/>
      <c r="K127" s="17"/>
      <c r="L127" s="17"/>
      <c r="M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5:25">
      <c r="E128" s="139"/>
      <c r="F128" s="139"/>
      <c r="G128" s="139"/>
      <c r="H128" s="139"/>
      <c r="I128" s="139"/>
      <c r="J128" s="139"/>
      <c r="K128" s="17"/>
      <c r="L128" s="17"/>
      <c r="M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5:25">
      <c r="E129" s="139"/>
      <c r="F129" s="139"/>
      <c r="G129" s="139"/>
      <c r="H129" s="139"/>
      <c r="I129" s="139"/>
      <c r="J129" s="139"/>
      <c r="K129" s="17"/>
      <c r="L129" s="17"/>
      <c r="M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5:25">
      <c r="E130" s="139"/>
      <c r="F130" s="139"/>
      <c r="G130" s="139"/>
      <c r="H130" s="139"/>
      <c r="I130" s="139"/>
      <c r="J130" s="139"/>
      <c r="K130" s="17"/>
      <c r="L130" s="17"/>
      <c r="M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5:25">
      <c r="E131" s="139"/>
      <c r="F131" s="139"/>
      <c r="G131" s="139"/>
      <c r="H131" s="139"/>
      <c r="I131" s="139"/>
      <c r="J131" s="139"/>
      <c r="K131" s="17"/>
      <c r="L131" s="17"/>
      <c r="M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5:25">
      <c r="E132" s="139"/>
      <c r="F132" s="139"/>
      <c r="G132" s="139"/>
      <c r="H132" s="139"/>
      <c r="I132" s="139"/>
      <c r="J132" s="139"/>
      <c r="K132" s="17"/>
      <c r="L132" s="17"/>
      <c r="M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5:25">
      <c r="E133" s="139"/>
      <c r="F133" s="139"/>
      <c r="G133" s="139"/>
      <c r="H133" s="139"/>
      <c r="I133" s="139"/>
      <c r="J133" s="139"/>
      <c r="K133" s="17"/>
      <c r="L133" s="17"/>
      <c r="M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5:25">
      <c r="E134" s="139"/>
      <c r="F134" s="139"/>
      <c r="G134" s="139"/>
      <c r="H134" s="139"/>
      <c r="I134" s="139"/>
      <c r="J134" s="139"/>
      <c r="K134" s="17"/>
      <c r="L134" s="17"/>
      <c r="M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5:25">
      <c r="E135" s="139"/>
      <c r="F135" s="139"/>
      <c r="G135" s="139"/>
      <c r="H135" s="139"/>
      <c r="I135" s="139"/>
      <c r="J135" s="139"/>
      <c r="K135" s="17"/>
      <c r="L135" s="17"/>
      <c r="M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5:25">
      <c r="E136" s="139"/>
      <c r="F136" s="139"/>
      <c r="G136" s="139"/>
      <c r="H136" s="139"/>
      <c r="I136" s="139"/>
      <c r="J136" s="139"/>
      <c r="K136" s="17"/>
      <c r="L136" s="17"/>
      <c r="M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5:25">
      <c r="E137" s="139"/>
      <c r="F137" s="139"/>
      <c r="G137" s="139"/>
      <c r="H137" s="139"/>
      <c r="I137" s="139"/>
      <c r="J137" s="139"/>
      <c r="K137" s="17"/>
      <c r="L137" s="17"/>
      <c r="M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5:25">
      <c r="E138" s="139"/>
      <c r="F138" s="139"/>
      <c r="G138" s="139"/>
      <c r="H138" s="139"/>
      <c r="I138" s="139"/>
      <c r="J138" s="139"/>
      <c r="K138" s="17"/>
      <c r="L138" s="17"/>
      <c r="M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5:25">
      <c r="E139" s="139"/>
      <c r="F139" s="139"/>
      <c r="G139" s="139"/>
      <c r="H139" s="139"/>
      <c r="I139" s="139"/>
      <c r="J139" s="139"/>
      <c r="K139" s="17"/>
      <c r="L139" s="17"/>
      <c r="M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5:25">
      <c r="E140" s="139"/>
      <c r="F140" s="139"/>
      <c r="G140" s="139"/>
      <c r="H140" s="139"/>
      <c r="I140" s="139"/>
      <c r="J140" s="139"/>
      <c r="K140" s="17"/>
      <c r="L140" s="17"/>
      <c r="M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5:25">
      <c r="E141" s="139"/>
      <c r="F141" s="139"/>
      <c r="G141" s="139"/>
      <c r="H141" s="139"/>
      <c r="I141" s="139"/>
      <c r="J141" s="139"/>
      <c r="K141" s="17"/>
      <c r="L141" s="17"/>
      <c r="M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5:25">
      <c r="E142" s="139"/>
      <c r="F142" s="139"/>
      <c r="G142" s="139"/>
      <c r="H142" s="139"/>
      <c r="I142" s="139"/>
      <c r="J142" s="139"/>
      <c r="K142" s="17"/>
      <c r="L142" s="17"/>
      <c r="M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5:25">
      <c r="E143" s="139"/>
      <c r="F143" s="139"/>
      <c r="G143" s="139"/>
      <c r="H143" s="139"/>
      <c r="I143" s="139"/>
      <c r="J143" s="139"/>
      <c r="K143" s="17"/>
      <c r="L143" s="17"/>
      <c r="M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5:25">
      <c r="E144" s="139"/>
      <c r="F144" s="139"/>
      <c r="G144" s="139"/>
      <c r="H144" s="139"/>
      <c r="I144" s="139"/>
      <c r="J144" s="139"/>
      <c r="K144" s="17"/>
      <c r="L144" s="17"/>
      <c r="M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5:25">
      <c r="E145" s="139"/>
      <c r="F145" s="139"/>
      <c r="G145" s="139"/>
      <c r="H145" s="139"/>
      <c r="I145" s="139"/>
      <c r="J145" s="139"/>
      <c r="K145" s="17"/>
      <c r="L145" s="17"/>
      <c r="M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5:25">
      <c r="E146" s="139"/>
      <c r="F146" s="139"/>
      <c r="G146" s="139"/>
      <c r="H146" s="139"/>
      <c r="I146" s="139"/>
      <c r="J146" s="139"/>
      <c r="K146" s="17"/>
      <c r="L146" s="17"/>
      <c r="M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5:25">
      <c r="E147" s="139"/>
      <c r="F147" s="139"/>
      <c r="G147" s="139"/>
      <c r="H147" s="139"/>
      <c r="I147" s="139"/>
      <c r="J147" s="139"/>
      <c r="K147" s="17"/>
      <c r="L147" s="17"/>
      <c r="M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5:25">
      <c r="E148" s="139"/>
      <c r="F148" s="139"/>
      <c r="G148" s="139"/>
      <c r="H148" s="139"/>
      <c r="I148" s="139"/>
      <c r="J148" s="139"/>
      <c r="K148" s="17"/>
      <c r="L148" s="17"/>
      <c r="M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5:25">
      <c r="E149" s="139"/>
      <c r="F149" s="139"/>
      <c r="G149" s="139"/>
      <c r="H149" s="139"/>
      <c r="I149" s="139"/>
      <c r="J149" s="139"/>
      <c r="K149" s="17"/>
      <c r="L149" s="17"/>
      <c r="M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5:25">
      <c r="E150" s="139"/>
      <c r="F150" s="139"/>
      <c r="G150" s="139"/>
      <c r="H150" s="139"/>
      <c r="I150" s="139"/>
      <c r="J150" s="139"/>
      <c r="K150" s="17"/>
      <c r="L150" s="17"/>
      <c r="M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5:25">
      <c r="E151" s="139"/>
      <c r="F151" s="139"/>
      <c r="G151" s="139"/>
      <c r="H151" s="139"/>
      <c r="I151" s="139"/>
      <c r="J151" s="139"/>
      <c r="K151" s="17"/>
      <c r="L151" s="17"/>
      <c r="M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5:25">
      <c r="E152" s="139"/>
      <c r="F152" s="139"/>
      <c r="G152" s="139"/>
      <c r="H152" s="139"/>
      <c r="I152" s="139"/>
      <c r="J152" s="139"/>
      <c r="K152" s="17"/>
      <c r="L152" s="17"/>
      <c r="M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5:25">
      <c r="E153" s="139"/>
      <c r="F153" s="139"/>
      <c r="G153" s="139"/>
      <c r="H153" s="139"/>
      <c r="I153" s="139"/>
      <c r="J153" s="139"/>
      <c r="K153" s="17"/>
      <c r="L153" s="17"/>
      <c r="M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5:25">
      <c r="E154" s="139"/>
      <c r="F154" s="139"/>
      <c r="G154" s="139"/>
      <c r="H154" s="139"/>
      <c r="I154" s="139"/>
      <c r="J154" s="139"/>
      <c r="K154" s="17"/>
      <c r="L154" s="17"/>
      <c r="M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5:25">
      <c r="E155" s="139"/>
      <c r="F155" s="139"/>
      <c r="G155" s="139"/>
      <c r="H155" s="139"/>
      <c r="I155" s="139"/>
      <c r="J155" s="139"/>
      <c r="K155" s="17"/>
      <c r="L155" s="17"/>
      <c r="M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5:25">
      <c r="E156" s="139"/>
      <c r="F156" s="139"/>
      <c r="G156" s="139"/>
      <c r="H156" s="139"/>
      <c r="I156" s="139"/>
      <c r="J156" s="139"/>
      <c r="K156" s="17"/>
      <c r="L156" s="17"/>
      <c r="M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5:25">
      <c r="E157" s="139"/>
      <c r="F157" s="139"/>
      <c r="G157" s="139"/>
      <c r="H157" s="139"/>
      <c r="I157" s="139"/>
      <c r="J157" s="139"/>
      <c r="K157" s="17"/>
      <c r="L157" s="17"/>
      <c r="M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5:25">
      <c r="E158" s="139"/>
      <c r="F158" s="139"/>
      <c r="G158" s="139"/>
      <c r="H158" s="139"/>
      <c r="I158" s="139"/>
      <c r="J158" s="139"/>
      <c r="K158" s="17"/>
      <c r="L158" s="17"/>
      <c r="M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5:25">
      <c r="E159" s="139"/>
      <c r="F159" s="139"/>
      <c r="G159" s="139"/>
      <c r="H159" s="139"/>
      <c r="I159" s="139"/>
      <c r="J159" s="139"/>
      <c r="K159" s="17"/>
      <c r="L159" s="17"/>
      <c r="M159" s="17"/>
      <c r="Q159" s="17"/>
      <c r="R159" s="17"/>
      <c r="S159" s="17"/>
      <c r="T159" s="17"/>
      <c r="U159" s="17"/>
      <c r="V159" s="17"/>
      <c r="W159" s="17"/>
      <c r="X159" s="17"/>
      <c r="Y159" s="17"/>
    </row>
  </sheetData>
  <autoFilter ref="C1:C13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7" zoomScale="160" zoomScaleNormal="160" workbookViewId="0">
      <selection activeCell="A44" sqref="A44"/>
    </sheetView>
  </sheetViews>
  <sheetFormatPr defaultRowHeight="15"/>
  <cols>
    <col min="1" max="1" width="9.140625" style="70" customWidth="1"/>
    <col min="2" max="2" width="9" style="70" customWidth="1"/>
    <col min="3" max="3" width="9.140625" style="70" customWidth="1"/>
    <col min="4" max="4" width="9.140625" style="70"/>
    <col min="5" max="5" width="9.140625" style="70" customWidth="1"/>
    <col min="6" max="6" width="49.7109375" style="70" customWidth="1"/>
    <col min="7" max="16384" width="9.140625" style="70"/>
  </cols>
  <sheetData>
    <row r="1" spans="1:7" s="69" customFormat="1" ht="27.75">
      <c r="A1" s="199" t="s">
        <v>30</v>
      </c>
      <c r="B1" s="199"/>
      <c r="C1" s="199"/>
      <c r="D1" s="199"/>
      <c r="E1" s="199"/>
      <c r="F1" s="199"/>
    </row>
    <row r="2" spans="1:7" s="69" customFormat="1" ht="27.75">
      <c r="A2" s="199" t="s">
        <v>8</v>
      </c>
      <c r="B2" s="199"/>
      <c r="C2" s="199"/>
      <c r="D2" s="199"/>
      <c r="E2" s="199"/>
      <c r="F2" s="199"/>
    </row>
    <row r="3" spans="1:7" s="69" customFormat="1" ht="27.75">
      <c r="A3" s="199" t="s">
        <v>128</v>
      </c>
      <c r="B3" s="199"/>
      <c r="C3" s="199"/>
      <c r="D3" s="199"/>
      <c r="E3" s="199"/>
      <c r="F3" s="199"/>
    </row>
    <row r="4" spans="1:7" s="69" customFormat="1" ht="27.75">
      <c r="A4" s="199" t="s">
        <v>95</v>
      </c>
      <c r="B4" s="199"/>
      <c r="C4" s="199"/>
      <c r="D4" s="199"/>
      <c r="E4" s="199"/>
      <c r="F4" s="199"/>
    </row>
    <row r="5" spans="1:7" ht="24">
      <c r="A5" s="200"/>
      <c r="B5" s="200"/>
      <c r="C5" s="200"/>
      <c r="D5" s="200"/>
      <c r="E5" s="200"/>
      <c r="F5" s="200"/>
    </row>
    <row r="6" spans="1:7" s="72" customFormat="1" ht="24">
      <c r="A6" s="71" t="s">
        <v>129</v>
      </c>
      <c r="B6" s="71"/>
      <c r="C6" s="71"/>
      <c r="D6" s="71"/>
      <c r="E6" s="71"/>
      <c r="F6" s="71"/>
    </row>
    <row r="7" spans="1:7" s="72" customFormat="1" ht="24">
      <c r="A7" s="20" t="s">
        <v>96</v>
      </c>
      <c r="B7" s="20"/>
      <c r="C7" s="20"/>
      <c r="D7" s="20"/>
      <c r="E7" s="20"/>
      <c r="F7" s="20"/>
    </row>
    <row r="8" spans="1:7" s="72" customFormat="1" ht="24">
      <c r="A8" s="20" t="s">
        <v>94</v>
      </c>
      <c r="B8" s="20"/>
      <c r="C8" s="20"/>
      <c r="D8" s="20"/>
      <c r="E8" s="20"/>
      <c r="F8" s="20"/>
    </row>
    <row r="9" spans="1:7" s="72" customFormat="1" ht="24">
      <c r="A9" s="20" t="s">
        <v>181</v>
      </c>
      <c r="B9" s="20"/>
      <c r="C9" s="20"/>
      <c r="D9" s="20"/>
      <c r="E9" s="20"/>
      <c r="F9" s="20"/>
    </row>
    <row r="10" spans="1:7" s="72" customFormat="1" ht="24">
      <c r="A10" s="20" t="s">
        <v>179</v>
      </c>
      <c r="B10" s="20"/>
      <c r="C10" s="20"/>
      <c r="D10" s="20"/>
      <c r="E10" s="20"/>
      <c r="F10" s="20"/>
    </row>
    <row r="11" spans="1:7" s="72" customFormat="1" ht="24">
      <c r="A11" s="20" t="s">
        <v>180</v>
      </c>
      <c r="B11" s="20"/>
      <c r="C11" s="20"/>
      <c r="D11" s="20"/>
      <c r="E11" s="20"/>
      <c r="F11" s="20"/>
    </row>
    <row r="12" spans="1:7" s="8" customFormat="1" ht="24">
      <c r="A12" s="71" t="s">
        <v>182</v>
      </c>
      <c r="B12" s="71"/>
      <c r="C12" s="71"/>
      <c r="D12" s="71"/>
      <c r="E12" s="71"/>
      <c r="F12" s="71"/>
    </row>
    <row r="13" spans="1:7" s="8" customFormat="1" ht="24">
      <c r="A13" s="20" t="s">
        <v>183</v>
      </c>
      <c r="B13" s="20"/>
      <c r="C13" s="20"/>
      <c r="D13" s="20"/>
      <c r="E13" s="20"/>
      <c r="F13" s="20"/>
    </row>
    <row r="14" spans="1:7" s="8" customFormat="1" ht="24">
      <c r="A14" s="20" t="s">
        <v>184</v>
      </c>
      <c r="B14" s="20"/>
      <c r="C14" s="20"/>
      <c r="D14" s="20"/>
      <c r="E14" s="20"/>
      <c r="F14" s="20"/>
    </row>
    <row r="15" spans="1:7" s="8" customFormat="1" ht="24">
      <c r="A15" s="198" t="s">
        <v>185</v>
      </c>
      <c r="B15" s="198"/>
      <c r="C15" s="198"/>
      <c r="D15" s="198"/>
      <c r="E15" s="198"/>
      <c r="F15" s="198"/>
      <c r="G15" s="150"/>
    </row>
    <row r="16" spans="1:7" s="8" customFormat="1" ht="24">
      <c r="A16" s="8" t="s">
        <v>153</v>
      </c>
      <c r="E16" s="150"/>
      <c r="F16" s="150"/>
      <c r="G16" s="150"/>
    </row>
    <row r="17" spans="1:8" s="8" customFormat="1" ht="24">
      <c r="A17" s="138" t="s">
        <v>66</v>
      </c>
      <c r="B17" s="138"/>
      <c r="C17" s="138"/>
      <c r="D17" s="138"/>
      <c r="E17" s="138"/>
      <c r="F17" s="138"/>
    </row>
    <row r="18" spans="1:8" s="8" customFormat="1" ht="24">
      <c r="A18" s="138" t="s">
        <v>186</v>
      </c>
      <c r="B18" s="138"/>
      <c r="C18" s="138"/>
      <c r="D18" s="138"/>
      <c r="E18" s="138"/>
      <c r="F18" s="138"/>
    </row>
    <row r="19" spans="1:8" s="8" customFormat="1" ht="24">
      <c r="A19" s="138" t="s">
        <v>187</v>
      </c>
      <c r="B19" s="138"/>
      <c r="C19" s="138"/>
      <c r="D19" s="138"/>
      <c r="E19" s="138"/>
      <c r="F19" s="138"/>
    </row>
    <row r="20" spans="1:8" s="8" customFormat="1" ht="24">
      <c r="A20" s="136"/>
      <c r="B20" s="136" t="s">
        <v>64</v>
      </c>
      <c r="C20" s="136"/>
      <c r="D20" s="136"/>
      <c r="E20" s="136"/>
      <c r="F20" s="136"/>
    </row>
    <row r="21" spans="1:8" s="8" customFormat="1" ht="24">
      <c r="A21" s="202" t="s">
        <v>65</v>
      </c>
      <c r="B21" s="202"/>
      <c r="C21" s="202"/>
      <c r="D21" s="202"/>
      <c r="E21" s="202"/>
      <c r="F21" s="202"/>
      <c r="G21" s="20"/>
      <c r="H21" s="143"/>
    </row>
    <row r="22" spans="1:8" s="8" customFormat="1" ht="24">
      <c r="A22" s="73" t="s">
        <v>188</v>
      </c>
      <c r="B22" s="73"/>
      <c r="C22" s="73"/>
      <c r="D22" s="73"/>
      <c r="E22" s="73"/>
      <c r="F22" s="73"/>
      <c r="G22" s="20"/>
      <c r="H22" s="143"/>
    </row>
    <row r="23" spans="1:8" s="8" customFormat="1" ht="24">
      <c r="A23" s="73" t="s">
        <v>189</v>
      </c>
      <c r="B23" s="73"/>
      <c r="C23" s="73"/>
      <c r="D23" s="73"/>
      <c r="E23" s="73"/>
      <c r="F23" s="73"/>
      <c r="G23" s="20"/>
      <c r="H23" s="143"/>
    </row>
    <row r="24" spans="1:8" s="8" customFormat="1" ht="24">
      <c r="A24" s="151" t="s">
        <v>190</v>
      </c>
      <c r="B24" s="151"/>
      <c r="C24" s="151"/>
      <c r="D24" s="151"/>
      <c r="E24" s="151"/>
      <c r="F24" s="151"/>
      <c r="G24" s="20"/>
      <c r="H24" s="151"/>
    </row>
    <row r="25" spans="1:8" s="8" customFormat="1" ht="24">
      <c r="A25" s="151" t="s">
        <v>191</v>
      </c>
      <c r="B25" s="151"/>
      <c r="C25" s="151"/>
      <c r="D25" s="151"/>
      <c r="E25" s="151"/>
      <c r="F25" s="151"/>
      <c r="G25" s="20"/>
      <c r="H25" s="151"/>
    </row>
    <row r="26" spans="1:8" s="8" customFormat="1" ht="24">
      <c r="A26" s="151" t="s">
        <v>192</v>
      </c>
      <c r="B26" s="151"/>
      <c r="C26" s="151"/>
      <c r="D26" s="151"/>
      <c r="E26" s="151"/>
      <c r="F26" s="151"/>
      <c r="G26" s="20"/>
      <c r="H26" s="151"/>
    </row>
    <row r="27" spans="1:8" s="8" customFormat="1" ht="24">
      <c r="A27" s="151"/>
      <c r="B27" s="151"/>
      <c r="C27" s="151"/>
      <c r="D27" s="151"/>
      <c r="E27" s="151"/>
      <c r="F27" s="151"/>
      <c r="G27" s="20"/>
      <c r="H27" s="151"/>
    </row>
    <row r="28" spans="1:8" s="8" customFormat="1" ht="24">
      <c r="A28" s="151"/>
      <c r="B28" s="151"/>
      <c r="C28" s="151"/>
      <c r="D28" s="151"/>
      <c r="E28" s="151"/>
      <c r="F28" s="151"/>
      <c r="G28" s="20"/>
      <c r="H28" s="151"/>
    </row>
    <row r="29" spans="1:8" s="8" customFormat="1" ht="24">
      <c r="A29" s="151"/>
      <c r="B29" s="151"/>
      <c r="C29" s="151"/>
      <c r="D29" s="151"/>
      <c r="E29" s="151"/>
      <c r="F29" s="151"/>
      <c r="G29" s="20"/>
      <c r="H29" s="151"/>
    </row>
    <row r="30" spans="1:8" s="8" customFormat="1" ht="24">
      <c r="A30" s="151"/>
      <c r="B30" s="151"/>
      <c r="C30" s="151"/>
      <c r="D30" s="151"/>
      <c r="E30" s="151"/>
      <c r="F30" s="151"/>
      <c r="G30" s="20"/>
      <c r="H30" s="151"/>
    </row>
    <row r="31" spans="1:8" s="8" customFormat="1" ht="24">
      <c r="A31" s="151"/>
      <c r="B31" s="151"/>
      <c r="C31" s="151"/>
      <c r="D31" s="151"/>
      <c r="E31" s="151"/>
      <c r="F31" s="151"/>
      <c r="G31" s="20"/>
      <c r="H31" s="151"/>
    </row>
    <row r="32" spans="1:8" s="8" customFormat="1" ht="24">
      <c r="A32" s="193"/>
      <c r="B32" s="193"/>
      <c r="C32" s="193"/>
      <c r="D32" s="193"/>
      <c r="E32" s="193"/>
      <c r="F32" s="193"/>
      <c r="G32" s="20"/>
      <c r="H32" s="193"/>
    </row>
    <row r="33" spans="1:9" s="8" customFormat="1" ht="24">
      <c r="A33" s="193"/>
      <c r="B33" s="193"/>
      <c r="C33" s="193"/>
      <c r="D33" s="193"/>
      <c r="E33" s="193"/>
      <c r="F33" s="193"/>
      <c r="G33" s="20"/>
      <c r="H33" s="193"/>
    </row>
    <row r="34" spans="1:9" s="73" customFormat="1" ht="24">
      <c r="A34" s="201" t="s">
        <v>193</v>
      </c>
      <c r="B34" s="201"/>
      <c r="C34" s="201"/>
      <c r="D34" s="201"/>
      <c r="E34" s="201"/>
      <c r="F34" s="201"/>
      <c r="G34" s="20"/>
    </row>
    <row r="35" spans="1:9" s="140" customFormat="1" ht="24">
      <c r="A35" s="65"/>
      <c r="B35" s="141" t="s">
        <v>194</v>
      </c>
      <c r="C35" s="141"/>
      <c r="D35" s="141"/>
      <c r="E35" s="141"/>
      <c r="F35" s="141"/>
      <c r="G35" s="141"/>
      <c r="H35" s="143"/>
    </row>
    <row r="36" spans="1:9" s="8" customFormat="1" ht="24">
      <c r="B36" s="198" t="s">
        <v>195</v>
      </c>
      <c r="C36" s="198"/>
      <c r="D36" s="198"/>
      <c r="E36" s="198"/>
      <c r="F36" s="198"/>
      <c r="G36" s="194"/>
      <c r="H36" s="194"/>
      <c r="I36" s="194"/>
    </row>
    <row r="37" spans="1:9" s="8" customFormat="1" ht="24">
      <c r="B37" s="65" t="s">
        <v>196</v>
      </c>
      <c r="C37" s="65"/>
      <c r="D37" s="65"/>
      <c r="E37" s="65"/>
      <c r="F37" s="65"/>
      <c r="G37" s="65"/>
      <c r="H37" s="65"/>
      <c r="I37" s="65"/>
    </row>
    <row r="38" spans="1:9" s="8" customFormat="1" ht="24">
      <c r="B38" s="20" t="s">
        <v>197</v>
      </c>
      <c r="C38" s="20"/>
      <c r="D38" s="20"/>
      <c r="E38" s="20"/>
      <c r="F38" s="20"/>
      <c r="G38" s="20"/>
      <c r="H38" s="20"/>
    </row>
    <row r="39" spans="1:9" s="8" customFormat="1" ht="24">
      <c r="A39" s="166"/>
      <c r="B39" s="166"/>
      <c r="C39" s="166"/>
      <c r="D39" s="166"/>
      <c r="E39" s="166"/>
      <c r="F39" s="166"/>
    </row>
    <row r="40" spans="1:9" s="8" customFormat="1" ht="24">
      <c r="B40" s="94" t="s">
        <v>91</v>
      </c>
    </row>
    <row r="41" spans="1:9" s="8" customFormat="1" ht="24">
      <c r="C41" s="8" t="s">
        <v>168</v>
      </c>
    </row>
    <row r="42" spans="1:9" s="8" customFormat="1" ht="24">
      <c r="B42" s="20" t="s">
        <v>169</v>
      </c>
      <c r="C42" s="20"/>
    </row>
    <row r="43" spans="1:9" ht="24">
      <c r="A43" s="198" t="s">
        <v>127</v>
      </c>
      <c r="B43" s="198"/>
      <c r="C43" s="198"/>
      <c r="D43" s="198"/>
      <c r="E43" s="198"/>
      <c r="F43" s="198"/>
    </row>
    <row r="44" spans="1:9" ht="24">
      <c r="A44" s="8"/>
      <c r="B44" s="8" t="s">
        <v>199</v>
      </c>
      <c r="C44" s="8"/>
      <c r="D44" s="8"/>
      <c r="E44" s="8"/>
      <c r="F44" s="8"/>
    </row>
    <row r="45" spans="1:9" ht="24">
      <c r="A45" s="8"/>
      <c r="B45" s="8" t="s">
        <v>200</v>
      </c>
      <c r="C45" s="8"/>
      <c r="D45" s="8"/>
      <c r="E45" s="8"/>
      <c r="F45" s="8"/>
    </row>
    <row r="46" spans="1:9" ht="24">
      <c r="A46" s="197" t="s">
        <v>125</v>
      </c>
      <c r="B46" s="198"/>
      <c r="C46" s="198"/>
      <c r="D46" s="198"/>
      <c r="E46" s="198"/>
      <c r="F46" s="198"/>
    </row>
    <row r="47" spans="1:9" ht="24">
      <c r="A47" s="8"/>
      <c r="B47" s="8" t="s">
        <v>202</v>
      </c>
      <c r="C47" s="8"/>
      <c r="D47" s="8"/>
      <c r="E47" s="8"/>
      <c r="F47" s="8"/>
    </row>
    <row r="48" spans="1:9" ht="24">
      <c r="A48" s="8"/>
      <c r="B48" s="8" t="s">
        <v>203</v>
      </c>
      <c r="C48" s="8"/>
      <c r="D48" s="8"/>
      <c r="E48" s="8"/>
      <c r="F48" s="8"/>
    </row>
    <row r="49" spans="1:6" ht="24">
      <c r="A49" s="8"/>
      <c r="B49" s="8" t="s">
        <v>204</v>
      </c>
      <c r="C49" s="8"/>
      <c r="D49" s="8"/>
      <c r="E49" s="8"/>
      <c r="F49" s="8"/>
    </row>
    <row r="50" spans="1:6" ht="24">
      <c r="A50" s="8"/>
      <c r="B50" s="8" t="s">
        <v>126</v>
      </c>
      <c r="C50" s="8"/>
      <c r="D50" s="8"/>
      <c r="E50" s="8"/>
      <c r="F50" s="8"/>
    </row>
    <row r="51" spans="1:6" s="277" customFormat="1" ht="24">
      <c r="B51" s="277" t="s">
        <v>205</v>
      </c>
    </row>
    <row r="52" spans="1:6" s="277" customFormat="1" ht="24">
      <c r="B52" s="277" t="s">
        <v>206</v>
      </c>
    </row>
    <row r="53" spans="1:6" s="277" customFormat="1" ht="24">
      <c r="B53" s="277" t="s">
        <v>207</v>
      </c>
    </row>
    <row r="54" spans="1:6" s="277" customFormat="1" ht="24">
      <c r="B54" s="277" t="s">
        <v>208</v>
      </c>
    </row>
    <row r="55" spans="1:6" s="277" customFormat="1" ht="24">
      <c r="B55" s="277" t="s">
        <v>209</v>
      </c>
    </row>
  </sheetData>
  <mergeCells count="11">
    <mergeCell ref="A46:F46"/>
    <mergeCell ref="A43:F43"/>
    <mergeCell ref="A1:F1"/>
    <mergeCell ref="A2:F2"/>
    <mergeCell ref="A3:F3"/>
    <mergeCell ref="A4:F4"/>
    <mergeCell ref="A5:F5"/>
    <mergeCell ref="A34:F34"/>
    <mergeCell ref="A21:F21"/>
    <mergeCell ref="A15:F15"/>
    <mergeCell ref="B36:F36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opLeftCell="A17" zoomScale="120" zoomScaleNormal="120" workbookViewId="0">
      <selection activeCell="B31" sqref="B31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7.8554687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204" t="s">
        <v>7</v>
      </c>
      <c r="C1" s="204"/>
      <c r="D1" s="204"/>
      <c r="E1" s="204"/>
      <c r="F1" s="204"/>
      <c r="G1" s="204"/>
      <c r="H1" s="98"/>
    </row>
    <row r="2" spans="2:9">
      <c r="B2" s="158"/>
      <c r="C2" s="158"/>
      <c r="D2" s="158"/>
      <c r="E2" s="158"/>
      <c r="F2" s="158"/>
      <c r="G2" s="158"/>
      <c r="H2" s="98"/>
    </row>
    <row r="3" spans="2:9" s="23" customFormat="1" ht="27.75">
      <c r="B3" s="199" t="s">
        <v>8</v>
      </c>
      <c r="C3" s="199"/>
      <c r="D3" s="199"/>
      <c r="E3" s="199"/>
      <c r="F3" s="199"/>
      <c r="G3" s="199"/>
      <c r="H3" s="22"/>
      <c r="I3" s="22"/>
    </row>
    <row r="4" spans="2:9" s="23" customFormat="1" ht="27.75">
      <c r="B4" s="199" t="s">
        <v>128</v>
      </c>
      <c r="C4" s="199"/>
      <c r="D4" s="199"/>
      <c r="E4" s="199"/>
      <c r="F4" s="199"/>
      <c r="G4" s="199"/>
      <c r="H4" s="22"/>
      <c r="I4" s="22"/>
    </row>
    <row r="5" spans="2:9" s="23" customFormat="1" ht="27.75">
      <c r="B5" s="199" t="s">
        <v>95</v>
      </c>
      <c r="C5" s="199"/>
      <c r="D5" s="199"/>
      <c r="E5" s="199"/>
      <c r="F5" s="199"/>
      <c r="G5" s="199"/>
      <c r="H5" s="22"/>
      <c r="I5" s="22"/>
    </row>
    <row r="6" spans="2:9">
      <c r="B6" s="205"/>
      <c r="C6" s="205"/>
      <c r="D6" s="205"/>
      <c r="E6" s="205"/>
      <c r="F6" s="205"/>
      <c r="G6" s="205"/>
      <c r="H6" s="205"/>
    </row>
    <row r="7" spans="2:9" s="8" customFormat="1" ht="24">
      <c r="B7" s="9" t="s">
        <v>38</v>
      </c>
      <c r="F7" s="24"/>
      <c r="G7" s="24"/>
      <c r="H7" s="24"/>
    </row>
    <row r="8" spans="2:9" s="8" customFormat="1" ht="24.75" thickBot="1">
      <c r="B8" s="25" t="s">
        <v>87</v>
      </c>
      <c r="C8" s="155"/>
      <c r="D8" s="155"/>
      <c r="E8" s="155"/>
      <c r="F8" s="81"/>
      <c r="G8" s="81"/>
      <c r="H8" s="24"/>
    </row>
    <row r="9" spans="2:9" s="8" customFormat="1" ht="25.5" thickTop="1" thickBot="1">
      <c r="B9" s="25"/>
      <c r="C9" s="212" t="s">
        <v>9</v>
      </c>
      <c r="D9" s="212"/>
      <c r="E9" s="212"/>
      <c r="F9" s="128" t="s">
        <v>10</v>
      </c>
      <c r="G9" s="128" t="s">
        <v>11</v>
      </c>
      <c r="H9" s="24"/>
    </row>
    <row r="10" spans="2:9" s="8" customFormat="1" ht="24.75" thickTop="1">
      <c r="B10" s="25"/>
      <c r="C10" s="206" t="s">
        <v>6</v>
      </c>
      <c r="D10" s="207"/>
      <c r="E10" s="208"/>
      <c r="F10" s="127">
        <f>DATA!C46</f>
        <v>21</v>
      </c>
      <c r="G10" s="80">
        <f>F10*100/F$12</f>
        <v>50</v>
      </c>
      <c r="H10" s="24"/>
    </row>
    <row r="11" spans="2:9" s="8" customFormat="1" ht="24">
      <c r="B11" s="25"/>
      <c r="C11" s="209" t="s">
        <v>36</v>
      </c>
      <c r="D11" s="210"/>
      <c r="E11" s="211"/>
      <c r="F11" s="26">
        <f>DATA!C47</f>
        <v>21</v>
      </c>
      <c r="G11" s="27">
        <f>F11*100/F$12</f>
        <v>50</v>
      </c>
      <c r="H11" s="24"/>
    </row>
    <row r="12" spans="2:9" s="8" customFormat="1" ht="24.75" thickBot="1">
      <c r="B12" s="25"/>
      <c r="C12" s="212" t="s">
        <v>12</v>
      </c>
      <c r="D12" s="212"/>
      <c r="E12" s="212"/>
      <c r="F12" s="131">
        <f>SUM(F10:F11)</f>
        <v>42</v>
      </c>
      <c r="G12" s="132">
        <f>SUM(G10:G11)</f>
        <v>100</v>
      </c>
    </row>
    <row r="13" spans="2:9" s="8" customFormat="1" ht="24.75" thickTop="1">
      <c r="B13" s="25"/>
      <c r="C13" s="28"/>
      <c r="D13" s="28"/>
      <c r="E13" s="28"/>
      <c r="F13" s="29"/>
      <c r="G13" s="30"/>
    </row>
    <row r="14" spans="2:9" s="8" customFormat="1" ht="24">
      <c r="B14" s="25"/>
      <c r="C14" s="8" t="s">
        <v>50</v>
      </c>
      <c r="F14" s="24"/>
      <c r="G14" s="24"/>
    </row>
    <row r="15" spans="2:9" s="8" customFormat="1" ht="24">
      <c r="B15" s="8" t="s">
        <v>141</v>
      </c>
      <c r="F15" s="24"/>
      <c r="G15" s="24"/>
    </row>
    <row r="16" spans="2:9">
      <c r="B16" s="204"/>
      <c r="C16" s="204"/>
      <c r="D16" s="204"/>
      <c r="E16" s="204"/>
      <c r="F16" s="204"/>
      <c r="G16" s="204"/>
      <c r="H16" s="98"/>
    </row>
    <row r="17" spans="2:8" s="8" customFormat="1" ht="24">
      <c r="B17" s="25" t="s">
        <v>88</v>
      </c>
      <c r="F17" s="24"/>
      <c r="G17" s="24"/>
    </row>
    <row r="18" spans="2:8" ht="24" thickBot="1">
      <c r="C18" s="1" t="s">
        <v>49</v>
      </c>
      <c r="H18" s="1"/>
    </row>
    <row r="19" spans="2:8" s="8" customFormat="1" ht="24.75" thickTop="1">
      <c r="C19" s="217" t="s">
        <v>13</v>
      </c>
      <c r="D19" s="217"/>
      <c r="E19" s="217"/>
      <c r="F19" s="31" t="s">
        <v>10</v>
      </c>
      <c r="G19" s="31" t="s">
        <v>11</v>
      </c>
    </row>
    <row r="20" spans="2:8" s="8" customFormat="1" ht="24">
      <c r="C20" s="216" t="s">
        <v>14</v>
      </c>
      <c r="D20" s="216"/>
      <c r="E20" s="216"/>
      <c r="F20" s="32">
        <v>20</v>
      </c>
      <c r="G20" s="27">
        <f t="shared" ref="G20:G26" si="0">F20*100/F$26</f>
        <v>35.087719298245617</v>
      </c>
    </row>
    <row r="21" spans="2:8" s="8" customFormat="1" ht="24">
      <c r="C21" s="216" t="s">
        <v>15</v>
      </c>
      <c r="D21" s="216"/>
      <c r="E21" s="216"/>
      <c r="F21" s="32">
        <v>19</v>
      </c>
      <c r="G21" s="27">
        <f t="shared" si="0"/>
        <v>33.333333333333336</v>
      </c>
    </row>
    <row r="22" spans="2:8" s="8" customFormat="1" ht="24">
      <c r="C22" s="216" t="s">
        <v>142</v>
      </c>
      <c r="D22" s="216"/>
      <c r="E22" s="216"/>
      <c r="F22" s="32">
        <v>15</v>
      </c>
      <c r="G22" s="27">
        <f t="shared" si="0"/>
        <v>26.315789473684209</v>
      </c>
    </row>
    <row r="23" spans="2:8" s="8" customFormat="1" ht="24">
      <c r="C23" s="216" t="s">
        <v>16</v>
      </c>
      <c r="D23" s="216"/>
      <c r="E23" s="216"/>
      <c r="F23" s="32">
        <v>1</v>
      </c>
      <c r="G23" s="27">
        <f t="shared" si="0"/>
        <v>1.7543859649122806</v>
      </c>
    </row>
    <row r="24" spans="2:8" s="8" customFormat="1" ht="24">
      <c r="C24" s="216" t="s">
        <v>17</v>
      </c>
      <c r="D24" s="216"/>
      <c r="E24" s="216"/>
      <c r="F24" s="32">
        <v>1</v>
      </c>
      <c r="G24" s="27">
        <f t="shared" si="0"/>
        <v>1.7543859649122806</v>
      </c>
    </row>
    <row r="25" spans="2:8" s="8" customFormat="1" ht="24">
      <c r="C25" s="216" t="s">
        <v>101</v>
      </c>
      <c r="D25" s="216"/>
      <c r="E25" s="216"/>
      <c r="F25" s="26">
        <v>1</v>
      </c>
      <c r="G25" s="27">
        <f t="shared" si="0"/>
        <v>1.7543859649122806</v>
      </c>
    </row>
    <row r="26" spans="2:8" s="8" customFormat="1" ht="24.75" thickBot="1">
      <c r="C26" s="213" t="s">
        <v>12</v>
      </c>
      <c r="D26" s="214"/>
      <c r="E26" s="215"/>
      <c r="F26" s="33">
        <f>SUM(F20:F25)</f>
        <v>57</v>
      </c>
      <c r="G26" s="68">
        <f t="shared" si="0"/>
        <v>100</v>
      </c>
    </row>
    <row r="27" spans="2:8" s="8" customFormat="1" ht="24.75" thickTop="1">
      <c r="C27" s="28"/>
      <c r="D27" s="28"/>
      <c r="E27" s="28"/>
      <c r="F27" s="29"/>
      <c r="G27" s="30"/>
    </row>
    <row r="28" spans="2:8" s="8" customFormat="1" ht="24">
      <c r="B28" s="20"/>
      <c r="C28" s="8" t="s">
        <v>69</v>
      </c>
      <c r="F28" s="24"/>
      <c r="G28" s="24"/>
      <c r="H28" s="24"/>
    </row>
    <row r="29" spans="2:8" s="8" customFormat="1" ht="24">
      <c r="B29" s="8" t="s">
        <v>63</v>
      </c>
      <c r="F29" s="24"/>
      <c r="G29" s="24"/>
      <c r="H29" s="24"/>
    </row>
    <row r="30" spans="2:8" ht="24">
      <c r="B30" s="8" t="s">
        <v>143</v>
      </c>
    </row>
    <row r="31" spans="2:8" s="8" customFormat="1" ht="24">
      <c r="B31" s="8" t="s">
        <v>144</v>
      </c>
      <c r="F31" s="137"/>
      <c r="G31" s="137"/>
      <c r="H31" s="137"/>
    </row>
  </sheetData>
  <mergeCells count="18">
    <mergeCell ref="C26:E26"/>
    <mergeCell ref="C12:E12"/>
    <mergeCell ref="C20:E20"/>
    <mergeCell ref="C23:E23"/>
    <mergeCell ref="C24:E24"/>
    <mergeCell ref="C19:E19"/>
    <mergeCell ref="C21:E21"/>
    <mergeCell ref="B16:G16"/>
    <mergeCell ref="C25:E25"/>
    <mergeCell ref="C22:E22"/>
    <mergeCell ref="B1:G1"/>
    <mergeCell ref="B6:H6"/>
    <mergeCell ref="C10:E10"/>
    <mergeCell ref="C11:E11"/>
    <mergeCell ref="C9:E9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40" zoomScale="150" zoomScaleNormal="150" workbookViewId="0">
      <selection activeCell="A50" sqref="A50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2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11" customFormat="1" ht="24">
      <c r="A1" s="223" t="s">
        <v>32</v>
      </c>
      <c r="B1" s="223"/>
      <c r="C1" s="223"/>
      <c r="D1" s="223"/>
      <c r="E1" s="223"/>
      <c r="F1" s="223"/>
      <c r="G1" s="97"/>
      <c r="H1" s="97"/>
    </row>
    <row r="2" spans="1:8">
      <c r="A2" s="98"/>
      <c r="B2" s="98"/>
      <c r="C2" s="98"/>
      <c r="D2" s="98"/>
      <c r="E2" s="98"/>
      <c r="F2" s="98"/>
      <c r="G2" s="101"/>
      <c r="H2" s="101"/>
    </row>
    <row r="3" spans="1:8" ht="24" thickBot="1">
      <c r="A3" s="3" t="s">
        <v>89</v>
      </c>
      <c r="B3" s="129"/>
      <c r="C3" s="129"/>
      <c r="D3" s="129"/>
      <c r="E3" s="130"/>
      <c r="F3" s="130"/>
    </row>
    <row r="4" spans="1:8" ht="19.5" customHeight="1" thickTop="1" thickBot="1">
      <c r="A4" s="3"/>
      <c r="B4" s="230" t="s">
        <v>51</v>
      </c>
      <c r="C4" s="231"/>
      <c r="D4" s="231"/>
      <c r="E4" s="170" t="s">
        <v>10</v>
      </c>
      <c r="F4" s="170" t="s">
        <v>11</v>
      </c>
    </row>
    <row r="5" spans="1:8" ht="24" thickTop="1">
      <c r="A5" s="3"/>
      <c r="B5" s="106" t="s">
        <v>52</v>
      </c>
      <c r="C5" s="107"/>
      <c r="D5" s="108"/>
      <c r="E5" s="99">
        <v>7</v>
      </c>
      <c r="F5" s="100">
        <f t="shared" ref="F5:F28" si="0">E5*100/$E$43</f>
        <v>16.666666666666668</v>
      </c>
    </row>
    <row r="6" spans="1:8" ht="21" customHeight="1">
      <c r="A6" s="3"/>
      <c r="B6" s="227" t="s">
        <v>85</v>
      </c>
      <c r="C6" s="228"/>
      <c r="D6" s="229"/>
      <c r="E6" s="122">
        <v>1</v>
      </c>
      <c r="F6" s="103">
        <f t="shared" si="0"/>
        <v>2.3809523809523809</v>
      </c>
    </row>
    <row r="7" spans="1:8" ht="21" customHeight="1">
      <c r="A7" s="3"/>
      <c r="B7" s="227" t="s">
        <v>48</v>
      </c>
      <c r="C7" s="228"/>
      <c r="D7" s="229"/>
      <c r="E7" s="122">
        <v>1</v>
      </c>
      <c r="F7" s="103">
        <f t="shared" si="0"/>
        <v>2.3809523809523809</v>
      </c>
    </row>
    <row r="8" spans="1:8" ht="21" customHeight="1">
      <c r="A8" s="3"/>
      <c r="B8" s="227" t="s">
        <v>147</v>
      </c>
      <c r="C8" s="228"/>
      <c r="D8" s="229"/>
      <c r="E8" s="122">
        <v>3</v>
      </c>
      <c r="F8" s="103">
        <f t="shared" si="0"/>
        <v>7.1428571428571432</v>
      </c>
    </row>
    <row r="9" spans="1:8" ht="21" customHeight="1">
      <c r="A9" s="3"/>
      <c r="B9" s="227" t="s">
        <v>145</v>
      </c>
      <c r="C9" s="228"/>
      <c r="D9" s="229"/>
      <c r="E9" s="122">
        <v>1</v>
      </c>
      <c r="F9" s="103">
        <f t="shared" si="0"/>
        <v>2.3809523809523809</v>
      </c>
    </row>
    <row r="10" spans="1:8" s="8" customFormat="1" ht="21" customHeight="1">
      <c r="A10" s="25"/>
      <c r="B10" s="224" t="s">
        <v>107</v>
      </c>
      <c r="C10" s="225"/>
      <c r="D10" s="226"/>
      <c r="E10" s="122">
        <v>1</v>
      </c>
      <c r="F10" s="27">
        <f t="shared" si="0"/>
        <v>2.3809523809523809</v>
      </c>
      <c r="G10" s="171"/>
    </row>
    <row r="11" spans="1:8" ht="21" customHeight="1">
      <c r="A11" s="3"/>
      <c r="B11" s="106" t="s">
        <v>86</v>
      </c>
      <c r="C11" s="107"/>
      <c r="D11" s="108"/>
      <c r="E11" s="99">
        <v>2</v>
      </c>
      <c r="F11" s="100">
        <f t="shared" si="0"/>
        <v>4.7619047619047619</v>
      </c>
    </row>
    <row r="12" spans="1:8" ht="21" customHeight="1">
      <c r="A12" s="3"/>
      <c r="B12" s="109" t="s">
        <v>104</v>
      </c>
      <c r="C12" s="110"/>
      <c r="D12" s="111"/>
      <c r="E12" s="121">
        <v>2</v>
      </c>
      <c r="F12" s="103">
        <f t="shared" si="0"/>
        <v>4.7619047619047619</v>
      </c>
    </row>
    <row r="13" spans="1:8" ht="21" customHeight="1">
      <c r="A13" s="3"/>
      <c r="B13" s="106" t="s">
        <v>53</v>
      </c>
      <c r="C13" s="107"/>
      <c r="D13" s="108"/>
      <c r="E13" s="99">
        <v>2</v>
      </c>
      <c r="F13" s="100">
        <f t="shared" si="0"/>
        <v>4.7619047619047619</v>
      </c>
    </row>
    <row r="14" spans="1:8" ht="21" customHeight="1">
      <c r="A14" s="3"/>
      <c r="B14" s="109" t="s">
        <v>78</v>
      </c>
      <c r="C14" s="110"/>
      <c r="D14" s="111"/>
      <c r="E14" s="121">
        <v>2</v>
      </c>
      <c r="F14" s="103">
        <f t="shared" si="0"/>
        <v>4.7619047619047619</v>
      </c>
    </row>
    <row r="15" spans="1:8">
      <c r="A15" s="3"/>
      <c r="B15" s="106" t="s">
        <v>54</v>
      </c>
      <c r="C15" s="107"/>
      <c r="D15" s="108"/>
      <c r="E15" s="99">
        <v>1</v>
      </c>
      <c r="F15" s="100">
        <f t="shared" si="0"/>
        <v>2.3809523809523809</v>
      </c>
    </row>
    <row r="16" spans="1:8">
      <c r="A16" s="3"/>
      <c r="B16" s="109" t="s">
        <v>106</v>
      </c>
      <c r="C16" s="110"/>
      <c r="D16" s="111"/>
      <c r="E16" s="121">
        <v>1</v>
      </c>
      <c r="F16" s="103">
        <f t="shared" si="0"/>
        <v>2.3809523809523809</v>
      </c>
    </row>
    <row r="17" spans="1:7">
      <c r="A17" s="3"/>
      <c r="B17" s="106" t="s">
        <v>97</v>
      </c>
      <c r="C17" s="107"/>
      <c r="D17" s="108"/>
      <c r="E17" s="99">
        <v>1</v>
      </c>
      <c r="F17" s="100">
        <f t="shared" si="0"/>
        <v>2.3809523809523809</v>
      </c>
    </row>
    <row r="18" spans="1:7">
      <c r="A18" s="3"/>
      <c r="B18" s="109" t="s">
        <v>103</v>
      </c>
      <c r="C18" s="110"/>
      <c r="D18" s="111"/>
      <c r="E18" s="102">
        <v>1</v>
      </c>
      <c r="F18" s="103">
        <f t="shared" si="0"/>
        <v>2.3809523809523809</v>
      </c>
    </row>
    <row r="19" spans="1:7">
      <c r="A19" s="3"/>
      <c r="B19" s="106" t="s">
        <v>55</v>
      </c>
      <c r="C19" s="107"/>
      <c r="D19" s="108"/>
      <c r="E19" s="99">
        <v>13</v>
      </c>
      <c r="F19" s="100">
        <f t="shared" si="0"/>
        <v>30.952380952380953</v>
      </c>
    </row>
    <row r="20" spans="1:7">
      <c r="A20" s="3"/>
      <c r="B20" s="109" t="s">
        <v>68</v>
      </c>
      <c r="C20" s="110"/>
      <c r="D20" s="111"/>
      <c r="E20" s="121">
        <v>13</v>
      </c>
      <c r="F20" s="103">
        <f t="shared" si="0"/>
        <v>30.952380952380953</v>
      </c>
    </row>
    <row r="21" spans="1:7">
      <c r="A21" s="112"/>
      <c r="B21" s="113" t="s">
        <v>56</v>
      </c>
      <c r="C21" s="114"/>
      <c r="D21" s="115"/>
      <c r="E21" s="99">
        <v>4</v>
      </c>
      <c r="F21" s="100">
        <f t="shared" si="0"/>
        <v>9.5238095238095237</v>
      </c>
      <c r="G21" s="116"/>
    </row>
    <row r="22" spans="1:7">
      <c r="A22" s="3"/>
      <c r="B22" s="222" t="s">
        <v>79</v>
      </c>
      <c r="C22" s="222"/>
      <c r="D22" s="222"/>
      <c r="E22" s="121">
        <v>1</v>
      </c>
      <c r="F22" s="103">
        <f t="shared" si="0"/>
        <v>2.3809523809523809</v>
      </c>
    </row>
    <row r="23" spans="1:7">
      <c r="A23" s="3"/>
      <c r="B23" s="222" t="s">
        <v>105</v>
      </c>
      <c r="C23" s="222"/>
      <c r="D23" s="222"/>
      <c r="E23" s="121">
        <v>3</v>
      </c>
      <c r="F23" s="103">
        <f t="shared" si="0"/>
        <v>7.1428571428571432</v>
      </c>
    </row>
    <row r="24" spans="1:7">
      <c r="A24" s="3"/>
      <c r="B24" s="106" t="s">
        <v>82</v>
      </c>
      <c r="C24" s="107"/>
      <c r="D24" s="108"/>
      <c r="E24" s="99">
        <v>2</v>
      </c>
      <c r="F24" s="100">
        <f t="shared" si="0"/>
        <v>4.7619047619047619</v>
      </c>
    </row>
    <row r="25" spans="1:7">
      <c r="A25" s="3"/>
      <c r="B25" s="222" t="s">
        <v>83</v>
      </c>
      <c r="C25" s="222"/>
      <c r="D25" s="222"/>
      <c r="E25" s="121">
        <v>1</v>
      </c>
      <c r="F25" s="103">
        <f t="shared" si="0"/>
        <v>2.3809523809523809</v>
      </c>
    </row>
    <row r="26" spans="1:7">
      <c r="A26" s="3"/>
      <c r="B26" s="104" t="s">
        <v>84</v>
      </c>
      <c r="C26" s="105"/>
      <c r="D26" s="142"/>
      <c r="E26" s="121">
        <v>1</v>
      </c>
      <c r="F26" s="103">
        <f t="shared" si="0"/>
        <v>2.3809523809523809</v>
      </c>
    </row>
    <row r="27" spans="1:7">
      <c r="A27" s="3"/>
      <c r="B27" s="106" t="s">
        <v>61</v>
      </c>
      <c r="C27" s="107"/>
      <c r="D27" s="108"/>
      <c r="E27" s="99">
        <v>1</v>
      </c>
      <c r="F27" s="100">
        <f t="shared" si="0"/>
        <v>2.3809523809523809</v>
      </c>
    </row>
    <row r="28" spans="1:7">
      <c r="A28" s="3"/>
      <c r="B28" s="222" t="s">
        <v>67</v>
      </c>
      <c r="C28" s="222"/>
      <c r="D28" s="222"/>
      <c r="E28" s="121">
        <v>1</v>
      </c>
      <c r="F28" s="103">
        <f t="shared" si="0"/>
        <v>2.3809523809523809</v>
      </c>
    </row>
    <row r="29" spans="1:7" s="196" customFormat="1">
      <c r="A29" s="160"/>
      <c r="B29" s="163"/>
      <c r="C29" s="163"/>
      <c r="D29" s="163"/>
      <c r="E29" s="161"/>
      <c r="F29" s="162"/>
      <c r="G29" s="195"/>
    </row>
    <row r="30" spans="1:7" s="196" customFormat="1">
      <c r="A30" s="160"/>
      <c r="B30" s="163"/>
      <c r="C30" s="163"/>
      <c r="D30" s="163"/>
      <c r="E30" s="161"/>
      <c r="F30" s="162"/>
      <c r="G30" s="195"/>
    </row>
    <row r="31" spans="1:7" s="196" customFormat="1">
      <c r="A31" s="160"/>
      <c r="B31" s="163"/>
      <c r="C31" s="163"/>
      <c r="D31" s="163"/>
      <c r="E31" s="161"/>
      <c r="F31" s="162"/>
      <c r="G31" s="195"/>
    </row>
    <row r="32" spans="1:7" s="196" customFormat="1">
      <c r="A32" s="160"/>
      <c r="B32" s="163"/>
      <c r="C32" s="163"/>
      <c r="D32" s="163"/>
      <c r="E32" s="161"/>
      <c r="F32" s="162"/>
      <c r="G32" s="195"/>
    </row>
    <row r="33" spans="1:7" s="196" customFormat="1">
      <c r="A33" s="160"/>
      <c r="B33" s="163"/>
      <c r="C33" s="163"/>
      <c r="D33" s="163"/>
      <c r="E33" s="161"/>
      <c r="F33" s="162"/>
      <c r="G33" s="195"/>
    </row>
    <row r="34" spans="1:7" s="196" customFormat="1" ht="24">
      <c r="A34" s="223" t="s">
        <v>31</v>
      </c>
      <c r="B34" s="223"/>
      <c r="C34" s="223"/>
      <c r="D34" s="223"/>
      <c r="E34" s="223"/>
      <c r="F34" s="223"/>
      <c r="G34" s="195"/>
    </row>
    <row r="35" spans="1:7" s="196" customFormat="1" ht="24.75" thickBot="1">
      <c r="A35" s="164"/>
      <c r="B35" s="165"/>
      <c r="C35" s="165"/>
      <c r="D35" s="165"/>
      <c r="E35" s="165"/>
      <c r="F35" s="165"/>
      <c r="G35" s="195"/>
    </row>
    <row r="36" spans="1:7" s="196" customFormat="1" ht="24.75" thickTop="1" thickBot="1">
      <c r="A36" s="160"/>
      <c r="B36" s="219" t="s">
        <v>51</v>
      </c>
      <c r="C36" s="220"/>
      <c r="D36" s="220"/>
      <c r="E36" s="135" t="s">
        <v>10</v>
      </c>
      <c r="F36" s="135" t="s">
        <v>11</v>
      </c>
      <c r="G36" s="195"/>
    </row>
    <row r="37" spans="1:7" ht="24" thickTop="1">
      <c r="A37" s="3"/>
      <c r="B37" s="106" t="s">
        <v>57</v>
      </c>
      <c r="C37" s="107"/>
      <c r="D37" s="108"/>
      <c r="E37" s="99">
        <v>3</v>
      </c>
      <c r="F37" s="100">
        <f t="shared" ref="F37:F43" si="1">E37*100/$E$43</f>
        <v>7.1428571428571432</v>
      </c>
    </row>
    <row r="38" spans="1:7" ht="24">
      <c r="A38" s="3"/>
      <c r="B38" s="218" t="s">
        <v>148</v>
      </c>
      <c r="C38" s="218"/>
      <c r="D38" s="218"/>
      <c r="E38" s="122">
        <v>2</v>
      </c>
      <c r="F38" s="103">
        <f t="shared" si="1"/>
        <v>4.7619047619047619</v>
      </c>
    </row>
    <row r="39" spans="1:7" ht="24">
      <c r="A39" s="3"/>
      <c r="B39" s="218" t="s">
        <v>149</v>
      </c>
      <c r="C39" s="218"/>
      <c r="D39" s="218"/>
      <c r="E39" s="122">
        <v>1</v>
      </c>
      <c r="F39" s="103">
        <f t="shared" si="1"/>
        <v>2.3809523809523809</v>
      </c>
    </row>
    <row r="40" spans="1:7">
      <c r="A40" s="3"/>
      <c r="B40" s="106" t="s">
        <v>58</v>
      </c>
      <c r="C40" s="107"/>
      <c r="D40" s="108"/>
      <c r="E40" s="99">
        <v>6</v>
      </c>
      <c r="F40" s="100">
        <f t="shared" si="1"/>
        <v>14.285714285714286</v>
      </c>
    </row>
    <row r="41" spans="1:7">
      <c r="A41" s="3"/>
      <c r="B41" s="109" t="s">
        <v>80</v>
      </c>
      <c r="C41" s="110"/>
      <c r="D41" s="111"/>
      <c r="E41" s="121">
        <v>4</v>
      </c>
      <c r="F41" s="103">
        <f t="shared" si="1"/>
        <v>9.5238095238095237</v>
      </c>
    </row>
    <row r="42" spans="1:7">
      <c r="A42" s="3"/>
      <c r="B42" s="109" t="s">
        <v>146</v>
      </c>
      <c r="C42" s="110"/>
      <c r="D42" s="111"/>
      <c r="E42" s="121">
        <v>2</v>
      </c>
      <c r="F42" s="103">
        <f t="shared" si="1"/>
        <v>4.7619047619047619</v>
      </c>
    </row>
    <row r="43" spans="1:7" ht="24" thickBot="1">
      <c r="A43" s="3"/>
      <c r="B43" s="219" t="s">
        <v>59</v>
      </c>
      <c r="C43" s="220"/>
      <c r="D43" s="221"/>
      <c r="E43" s="133">
        <v>42</v>
      </c>
      <c r="F43" s="134">
        <f t="shared" si="1"/>
        <v>100</v>
      </c>
    </row>
    <row r="44" spans="1:7" ht="24" thickTop="1">
      <c r="A44" s="3"/>
      <c r="B44" s="117"/>
      <c r="C44" s="117"/>
      <c r="D44" s="117"/>
      <c r="E44" s="118"/>
      <c r="F44" s="119"/>
    </row>
    <row r="45" spans="1:7" s="8" customFormat="1" ht="24">
      <c r="B45" s="125" t="s">
        <v>124</v>
      </c>
      <c r="C45" s="120"/>
      <c r="D45" s="120"/>
      <c r="E45" s="95"/>
      <c r="F45" s="96"/>
      <c r="G45" s="124"/>
    </row>
    <row r="46" spans="1:7" s="8" customFormat="1" ht="24">
      <c r="A46" s="8" t="s">
        <v>150</v>
      </c>
      <c r="B46" s="120"/>
      <c r="C46" s="120"/>
      <c r="D46" s="120"/>
      <c r="E46" s="95"/>
      <c r="F46" s="96"/>
      <c r="G46" s="124"/>
    </row>
    <row r="47" spans="1:7" s="8" customFormat="1" ht="24">
      <c r="A47" s="8" t="s">
        <v>151</v>
      </c>
      <c r="E47" s="124"/>
      <c r="F47" s="124"/>
      <c r="G47" s="124"/>
    </row>
    <row r="48" spans="1:7" s="8" customFormat="1" ht="24">
      <c r="B48" s="8" t="s">
        <v>71</v>
      </c>
      <c r="E48" s="124"/>
      <c r="F48" s="124"/>
      <c r="G48" s="124"/>
    </row>
    <row r="49" spans="1:7" s="8" customFormat="1" ht="24">
      <c r="A49" s="8" t="s">
        <v>152</v>
      </c>
      <c r="E49" s="124"/>
      <c r="F49" s="124"/>
      <c r="G49" s="124"/>
    </row>
    <row r="50" spans="1:7" s="8" customFormat="1" ht="24">
      <c r="A50" s="8" t="s">
        <v>153</v>
      </c>
      <c r="E50" s="124"/>
      <c r="F50" s="124"/>
      <c r="G50" s="124"/>
    </row>
  </sheetData>
  <mergeCells count="16">
    <mergeCell ref="A1:F1"/>
    <mergeCell ref="B4:D4"/>
    <mergeCell ref="B6:D6"/>
    <mergeCell ref="B7:D7"/>
    <mergeCell ref="B23:D23"/>
    <mergeCell ref="B22:D22"/>
    <mergeCell ref="B10:D10"/>
    <mergeCell ref="B8:D8"/>
    <mergeCell ref="B9:D9"/>
    <mergeCell ref="B39:D39"/>
    <mergeCell ref="B43:D43"/>
    <mergeCell ref="B28:D28"/>
    <mergeCell ref="B38:D38"/>
    <mergeCell ref="B25:D25"/>
    <mergeCell ref="B36:D36"/>
    <mergeCell ref="A34:F3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opLeftCell="A4" zoomScale="120" zoomScaleNormal="120" workbookViewId="0">
      <selection activeCell="E20" sqref="E20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10" s="11" customFormat="1" ht="24">
      <c r="A1" s="223" t="s">
        <v>41</v>
      </c>
      <c r="B1" s="223"/>
      <c r="C1" s="223"/>
      <c r="D1" s="223"/>
      <c r="E1" s="223"/>
      <c r="F1" s="223"/>
      <c r="G1" s="223"/>
      <c r="H1" s="223"/>
    </row>
    <row r="2" spans="1:10">
      <c r="B2" s="2"/>
      <c r="C2" s="2"/>
      <c r="D2" s="2"/>
      <c r="E2" s="2"/>
      <c r="I2" s="6"/>
    </row>
    <row r="3" spans="1:10" s="8" customFormat="1" ht="24">
      <c r="B3" s="9" t="s">
        <v>39</v>
      </c>
      <c r="F3" s="78"/>
      <c r="G3" s="78"/>
      <c r="H3" s="78"/>
    </row>
    <row r="4" spans="1:10" s="20" customFormat="1" ht="25.5" customHeight="1">
      <c r="B4" s="66" t="s">
        <v>90</v>
      </c>
      <c r="F4" s="78"/>
      <c r="G4" s="78"/>
      <c r="H4" s="78"/>
    </row>
    <row r="5" spans="1:10" s="20" customFormat="1" ht="24.75" thickBot="1">
      <c r="B5" s="20" t="s">
        <v>154</v>
      </c>
      <c r="F5" s="81"/>
      <c r="G5" s="81"/>
      <c r="H5" s="81"/>
    </row>
    <row r="6" spans="1:10" s="8" customFormat="1" ht="24.75" thickTop="1">
      <c r="B6" s="235" t="s">
        <v>18</v>
      </c>
      <c r="C6" s="236"/>
      <c r="D6" s="236"/>
      <c r="E6" s="237"/>
      <c r="F6" s="241"/>
      <c r="G6" s="243" t="s">
        <v>19</v>
      </c>
      <c r="H6" s="243" t="s">
        <v>20</v>
      </c>
    </row>
    <row r="7" spans="1:10" s="8" customFormat="1" ht="24.75" thickBot="1">
      <c r="B7" s="238"/>
      <c r="C7" s="239"/>
      <c r="D7" s="239"/>
      <c r="E7" s="240"/>
      <c r="F7" s="242"/>
      <c r="G7" s="244"/>
      <c r="H7" s="244"/>
    </row>
    <row r="8" spans="1:10" s="8" customFormat="1" ht="24.75" thickTop="1">
      <c r="B8" s="34" t="s">
        <v>25</v>
      </c>
      <c r="C8" s="35"/>
      <c r="D8" s="35"/>
      <c r="E8" s="36"/>
      <c r="F8" s="82"/>
      <c r="G8" s="28"/>
      <c r="H8" s="82"/>
      <c r="I8" s="10"/>
    </row>
    <row r="9" spans="1:10" s="8" customFormat="1" ht="24">
      <c r="B9" s="245" t="s">
        <v>119</v>
      </c>
      <c r="C9" s="246"/>
      <c r="D9" s="246"/>
      <c r="E9" s="246"/>
      <c r="F9" s="38">
        <f>DATA!Q44</f>
        <v>3.6190476190476191</v>
      </c>
      <c r="G9" s="38">
        <f>DATA!Q45</f>
        <v>1.2869396664157156</v>
      </c>
      <c r="H9" s="14" t="s">
        <v>93</v>
      </c>
    </row>
    <row r="10" spans="1:10" s="8" customFormat="1" ht="24">
      <c r="B10" s="247" t="s">
        <v>120</v>
      </c>
      <c r="C10" s="247"/>
      <c r="D10" s="247"/>
      <c r="E10" s="247"/>
      <c r="F10" s="38">
        <f>DATA!R44</f>
        <v>3.7857142857142856</v>
      </c>
      <c r="G10" s="38">
        <f>DATA!R45</f>
        <v>1.3166052853273513</v>
      </c>
      <c r="H10" s="14" t="s">
        <v>93</v>
      </c>
    </row>
    <row r="11" spans="1:10" s="8" customFormat="1" ht="24.75" thickBot="1">
      <c r="B11" s="232" t="s">
        <v>26</v>
      </c>
      <c r="C11" s="233"/>
      <c r="D11" s="233"/>
      <c r="E11" s="234"/>
      <c r="F11" s="40">
        <f>DATA!R47</f>
        <v>3.7023809523809526</v>
      </c>
      <c r="G11" s="41">
        <f>DATA!R46</f>
        <v>1.2967035304563175</v>
      </c>
      <c r="H11" s="157" t="s">
        <v>93</v>
      </c>
    </row>
    <row r="12" spans="1:10" s="8" customFormat="1" ht="24.75" thickTop="1">
      <c r="B12" s="43" t="s">
        <v>27</v>
      </c>
      <c r="C12" s="44"/>
      <c r="D12" s="44"/>
      <c r="E12" s="45"/>
      <c r="F12" s="46"/>
      <c r="G12" s="46"/>
      <c r="H12" s="45"/>
    </row>
    <row r="13" spans="1:10" s="8" customFormat="1" ht="24">
      <c r="B13" s="47" t="s">
        <v>121</v>
      </c>
      <c r="C13" s="47"/>
      <c r="D13" s="47"/>
      <c r="E13" s="47"/>
      <c r="F13" s="37">
        <f>DATA!S44</f>
        <v>4.4047619047619051</v>
      </c>
      <c r="G13" s="37">
        <f>DATA!S45</f>
        <v>0.62701475493292802</v>
      </c>
      <c r="H13" s="14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4">
      <c r="B14" s="247" t="s">
        <v>120</v>
      </c>
      <c r="C14" s="247"/>
      <c r="D14" s="247"/>
      <c r="E14" s="247"/>
      <c r="F14" s="37">
        <f>DATA!T44</f>
        <v>4.4047619047619051</v>
      </c>
      <c r="G14" s="37">
        <f>DATA!T45</f>
        <v>0.62701475493292802</v>
      </c>
      <c r="H14" s="14" t="str">
        <f t="shared" ref="H14:H15" si="0">IF(F14&gt;4.5,"มากที่สุด",IF(F14&gt;3.5,"มาก",IF(F14&gt;2.5,"ปานกลาง",IF(F14&gt;1.5,"น้อย",IF(F14&lt;=1.5,"น้อยที่สุด")))))</f>
        <v>มาก</v>
      </c>
    </row>
    <row r="15" spans="1:10" s="8" customFormat="1" ht="24.75" thickBot="1">
      <c r="B15" s="232" t="s">
        <v>26</v>
      </c>
      <c r="C15" s="233"/>
      <c r="D15" s="233"/>
      <c r="E15" s="234"/>
      <c r="F15" s="41">
        <f>DATA!T47</f>
        <v>4.4047619047619051</v>
      </c>
      <c r="G15" s="48">
        <f>DATA!T46</f>
        <v>0.62322611145646556</v>
      </c>
      <c r="H15" s="42" t="str">
        <f t="shared" si="0"/>
        <v>มาก</v>
      </c>
      <c r="J15" s="49"/>
    </row>
    <row r="16" spans="1:10" s="8" customFormat="1" ht="16.5" customHeight="1" thickTop="1">
      <c r="B16" s="10"/>
      <c r="C16" s="10"/>
      <c r="D16" s="10"/>
      <c r="E16" s="10"/>
      <c r="F16" s="50"/>
      <c r="G16" s="50"/>
      <c r="H16" s="50"/>
    </row>
    <row r="17" spans="1:10" s="8" customFormat="1" ht="24">
      <c r="B17" s="20"/>
      <c r="C17" s="20" t="s">
        <v>46</v>
      </c>
      <c r="D17" s="20"/>
      <c r="E17" s="20"/>
      <c r="F17" s="20"/>
      <c r="G17" s="20"/>
      <c r="H17" s="20"/>
      <c r="I17" s="20"/>
      <c r="J17" s="20"/>
    </row>
    <row r="18" spans="1:10" s="8" customFormat="1" ht="24">
      <c r="B18" s="20" t="s">
        <v>155</v>
      </c>
      <c r="C18" s="20"/>
      <c r="D18" s="20"/>
      <c r="E18" s="20"/>
      <c r="F18" s="20"/>
      <c r="G18" s="20"/>
      <c r="H18" s="20"/>
      <c r="I18" s="20"/>
      <c r="J18" s="20"/>
    </row>
    <row r="19" spans="1:10" s="8" customFormat="1" ht="24">
      <c r="B19" s="20" t="s">
        <v>156</v>
      </c>
      <c r="C19" s="20"/>
      <c r="D19" s="20"/>
      <c r="E19" s="20"/>
      <c r="F19" s="20"/>
      <c r="G19" s="20"/>
      <c r="H19" s="20"/>
      <c r="I19" s="20"/>
      <c r="J19" s="20"/>
    </row>
    <row r="20" spans="1:10" s="8" customFormat="1" ht="24">
      <c r="A20" s="77"/>
      <c r="B20" s="77"/>
      <c r="C20" s="77"/>
      <c r="D20" s="77"/>
      <c r="E20" s="77"/>
      <c r="F20" s="77"/>
      <c r="G20" s="20"/>
      <c r="H20" s="20"/>
    </row>
    <row r="21" spans="1:10" s="8" customFormat="1" ht="24">
      <c r="B21" s="20"/>
      <c r="C21" s="20"/>
      <c r="D21" s="20"/>
      <c r="E21" s="20"/>
      <c r="F21" s="20"/>
      <c r="G21" s="20"/>
      <c r="H21" s="20"/>
      <c r="I21" s="20"/>
      <c r="J21" s="20"/>
    </row>
    <row r="22" spans="1:10" s="8" customFormat="1" ht="24">
      <c r="B22" s="20"/>
      <c r="C22" s="20"/>
      <c r="D22" s="20"/>
      <c r="E22" s="20"/>
      <c r="F22" s="20"/>
      <c r="G22" s="20"/>
      <c r="H22" s="20"/>
      <c r="I22" s="20"/>
      <c r="J22" s="20"/>
    </row>
    <row r="23" spans="1:10" s="11" customFormat="1" ht="24">
      <c r="B23" s="74"/>
      <c r="C23" s="74"/>
      <c r="D23" s="74"/>
      <c r="E23" s="74"/>
      <c r="F23" s="75"/>
      <c r="G23" s="75"/>
      <c r="H23" s="76"/>
    </row>
  </sheetData>
  <mergeCells count="10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9"/>
  <sheetViews>
    <sheetView topLeftCell="A28" zoomScale="120" zoomScaleNormal="120" workbookViewId="0">
      <selection activeCell="A38" sqref="A38:XFD41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11" customFormat="1" ht="24">
      <c r="B1" s="223" t="s">
        <v>62</v>
      </c>
      <c r="C1" s="223"/>
      <c r="D1" s="223"/>
      <c r="E1" s="223"/>
      <c r="F1" s="223"/>
      <c r="G1" s="223"/>
      <c r="H1" s="223"/>
      <c r="I1" s="223"/>
    </row>
    <row r="2" spans="2:11" s="11" customFormat="1" ht="24">
      <c r="B2" s="167"/>
      <c r="C2" s="167"/>
      <c r="D2" s="167"/>
      <c r="E2" s="167"/>
      <c r="F2" s="167"/>
      <c r="G2" s="167"/>
      <c r="H2" s="167"/>
      <c r="I2" s="167"/>
    </row>
    <row r="3" spans="2:11" s="11" customFormat="1" ht="24.75" thickBot="1">
      <c r="C3" s="51" t="s">
        <v>157</v>
      </c>
      <c r="G3" s="16"/>
      <c r="H3" s="16"/>
      <c r="I3" s="16"/>
    </row>
    <row r="4" spans="2:11" s="11" customFormat="1" ht="20.25" customHeight="1" thickTop="1">
      <c r="C4" s="265" t="s">
        <v>18</v>
      </c>
      <c r="D4" s="266"/>
      <c r="E4" s="266"/>
      <c r="F4" s="267"/>
      <c r="G4" s="271"/>
      <c r="H4" s="273" t="s">
        <v>19</v>
      </c>
      <c r="I4" s="273" t="s">
        <v>20</v>
      </c>
    </row>
    <row r="5" spans="2:11" s="11" customFormat="1" ht="12" customHeight="1" thickBot="1">
      <c r="C5" s="268"/>
      <c r="D5" s="269"/>
      <c r="E5" s="269"/>
      <c r="F5" s="270"/>
      <c r="G5" s="272"/>
      <c r="H5" s="274"/>
      <c r="I5" s="274"/>
    </row>
    <row r="6" spans="2:11" s="11" customFormat="1" ht="24.75" thickTop="1">
      <c r="C6" s="262" t="s">
        <v>21</v>
      </c>
      <c r="D6" s="263"/>
      <c r="E6" s="263"/>
      <c r="F6" s="264"/>
      <c r="G6" s="83"/>
      <c r="H6" s="84"/>
      <c r="I6" s="84"/>
    </row>
    <row r="7" spans="2:11" s="11" customFormat="1" ht="24">
      <c r="C7" s="258" t="s">
        <v>22</v>
      </c>
      <c r="D7" s="259"/>
      <c r="E7" s="259"/>
      <c r="F7" s="260"/>
      <c r="G7" s="52">
        <f>DATA!K44</f>
        <v>4.5952380952380949</v>
      </c>
      <c r="H7" s="52">
        <f>DATA!K45</f>
        <v>0.58682792631121583</v>
      </c>
      <c r="I7" s="53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11" customFormat="1" ht="24">
      <c r="C8" s="54" t="s">
        <v>158</v>
      </c>
      <c r="D8" s="54"/>
      <c r="E8" s="54"/>
      <c r="F8" s="54"/>
      <c r="G8" s="52">
        <f>DATA!L44</f>
        <v>4.0714285714285712</v>
      </c>
      <c r="H8" s="52">
        <f>DATA!L45</f>
        <v>0.89423239034618518</v>
      </c>
      <c r="I8" s="53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4">
      <c r="C9" s="54" t="s">
        <v>70</v>
      </c>
      <c r="D9" s="54"/>
      <c r="E9" s="54"/>
      <c r="F9" s="54"/>
      <c r="G9" s="52">
        <f>DATA!M44</f>
        <v>4.3571428571428568</v>
      </c>
      <c r="H9" s="52">
        <f>DATA!M45</f>
        <v>0.75937806938626273</v>
      </c>
      <c r="I9" s="53" t="str">
        <f t="shared" ref="I9:I19" si="0">IF(G9&gt;4.5,"มากที่สุด",IF(G9&gt;3.5,"มาก",IF(G9&gt;2.5,"ปานกลาง",IF(G9&gt;1.5,"น้อย",IF(G9&lt;=1.5,"น้อยที่สุด")))))</f>
        <v>มาก</v>
      </c>
    </row>
    <row r="10" spans="2:11" s="11" customFormat="1" ht="24">
      <c r="C10" s="249" t="s">
        <v>23</v>
      </c>
      <c r="D10" s="250"/>
      <c r="E10" s="250"/>
      <c r="F10" s="251"/>
      <c r="G10" s="55">
        <f>DATA!M47</f>
        <v>4.3412698412698409</v>
      </c>
      <c r="H10" s="55">
        <f>DATA!M46</f>
        <v>0.78141101515346789</v>
      </c>
      <c r="I10" s="56" t="str">
        <f>IF(G10&gt;4.5,"มากที่สุด",IF(G10&gt;3.5,"มาก",IF(G10&gt;2.5,"ปานกลาง",IF(G10&gt;1.5,"น้อย",IF(G10&lt;=1.5,"น้อยที่สุด")))))</f>
        <v>มาก</v>
      </c>
      <c r="K10" s="57"/>
    </row>
    <row r="11" spans="2:11" s="11" customFormat="1" ht="24">
      <c r="C11" s="258" t="s">
        <v>108</v>
      </c>
      <c r="D11" s="259"/>
      <c r="E11" s="259"/>
      <c r="F11" s="260"/>
      <c r="G11" s="52"/>
      <c r="H11" s="52"/>
      <c r="I11" s="53"/>
    </row>
    <row r="12" spans="2:11" s="11" customFormat="1" ht="24">
      <c r="C12" s="258" t="s">
        <v>111</v>
      </c>
      <c r="D12" s="259"/>
      <c r="E12" s="259"/>
      <c r="F12" s="260"/>
      <c r="G12" s="52">
        <v>4.4793814432989691</v>
      </c>
      <c r="H12" s="52">
        <v>0.80290123465295049</v>
      </c>
      <c r="I12" s="53" t="s">
        <v>93</v>
      </c>
    </row>
    <row r="13" spans="2:11" s="11" customFormat="1" ht="24">
      <c r="C13" s="258" t="s">
        <v>112</v>
      </c>
      <c r="D13" s="259"/>
      <c r="E13" s="259"/>
      <c r="F13" s="260"/>
      <c r="G13" s="52">
        <v>4.4793814432989691</v>
      </c>
      <c r="H13" s="52">
        <v>0.80290123465295049</v>
      </c>
      <c r="I13" s="53" t="s">
        <v>93</v>
      </c>
    </row>
    <row r="14" spans="2:11" s="11" customFormat="1" ht="24">
      <c r="C14" s="258" t="s">
        <v>113</v>
      </c>
      <c r="D14" s="259"/>
      <c r="E14" s="259"/>
      <c r="F14" s="260"/>
      <c r="G14" s="52">
        <v>4.4793814432989691</v>
      </c>
      <c r="H14" s="52">
        <v>0.80290123465295049</v>
      </c>
      <c r="I14" s="53" t="s">
        <v>93</v>
      </c>
    </row>
    <row r="15" spans="2:11" s="11" customFormat="1" ht="24">
      <c r="C15" s="249" t="s">
        <v>37</v>
      </c>
      <c r="D15" s="250"/>
      <c r="E15" s="250"/>
      <c r="F15" s="251"/>
      <c r="G15" s="58">
        <f>DATA!P47</f>
        <v>4.3809523809523814</v>
      </c>
      <c r="H15" s="58">
        <f>DATA!P46</f>
        <v>0.84718019671985145</v>
      </c>
      <c r="I15" s="59" t="str">
        <f t="shared" si="0"/>
        <v>มาก</v>
      </c>
    </row>
    <row r="16" spans="2:11" s="11" customFormat="1" ht="24">
      <c r="C16" s="258" t="s">
        <v>109</v>
      </c>
      <c r="D16" s="259"/>
      <c r="E16" s="259"/>
      <c r="F16" s="260"/>
      <c r="G16" s="58"/>
      <c r="H16" s="58"/>
      <c r="I16" s="59"/>
    </row>
    <row r="17" spans="2:9" s="11" customFormat="1" ht="40.5" customHeight="1">
      <c r="C17" s="261" t="s">
        <v>117</v>
      </c>
      <c r="D17" s="261"/>
      <c r="E17" s="261"/>
      <c r="F17" s="261"/>
      <c r="G17" s="61">
        <f>DATA!U44</f>
        <v>4.666666666666667</v>
      </c>
      <c r="H17" s="61">
        <f>DATA!U45</f>
        <v>0.57026594851220191</v>
      </c>
      <c r="I17" s="62" t="str">
        <f t="shared" si="0"/>
        <v>มากที่สุด</v>
      </c>
    </row>
    <row r="18" spans="2:9" s="11" customFormat="1" ht="24">
      <c r="C18" s="247" t="s">
        <v>118</v>
      </c>
      <c r="D18" s="247"/>
      <c r="E18" s="247"/>
      <c r="F18" s="247"/>
      <c r="G18" s="61">
        <f>DATA!V44</f>
        <v>4.7142857142857144</v>
      </c>
      <c r="H18" s="61">
        <f>DATA!V45</f>
        <v>0.55373297631550988</v>
      </c>
      <c r="I18" s="62" t="str">
        <f t="shared" si="0"/>
        <v>มากที่สุด</v>
      </c>
    </row>
    <row r="19" spans="2:9" s="11" customFormat="1" ht="24">
      <c r="C19" s="249" t="s">
        <v>42</v>
      </c>
      <c r="D19" s="250"/>
      <c r="E19" s="250"/>
      <c r="F19" s="251"/>
      <c r="G19" s="58">
        <f>DATA!V47</f>
        <v>4.6904761904761907</v>
      </c>
      <c r="H19" s="58">
        <f>DATA!V46</f>
        <v>0.55917733196447006</v>
      </c>
      <c r="I19" s="59" t="str">
        <f t="shared" si="0"/>
        <v>มากที่สุด</v>
      </c>
    </row>
    <row r="20" spans="2:9" s="11" customFormat="1" ht="24">
      <c r="C20" s="258" t="s">
        <v>110</v>
      </c>
      <c r="D20" s="259"/>
      <c r="E20" s="259"/>
      <c r="F20" s="260"/>
      <c r="G20" s="60"/>
      <c r="H20" s="60"/>
      <c r="I20" s="39"/>
    </row>
    <row r="21" spans="2:9" s="11" customFormat="1" ht="24">
      <c r="C21" s="54" t="s">
        <v>114</v>
      </c>
      <c r="D21" s="54"/>
      <c r="E21" s="54"/>
      <c r="F21" s="54"/>
      <c r="G21" s="60">
        <f>DATA!W44</f>
        <v>4.5238095238095237</v>
      </c>
      <c r="H21" s="60">
        <f>DATA!W45</f>
        <v>0.67129635192082404</v>
      </c>
      <c r="I21" s="53" t="str">
        <f t="shared" ref="I21:I25" si="1">IF(G21&gt;4.5,"มากที่สุด",IF(G21&gt;3.5,"มาก",IF(G21&gt;2.5,"ปานกลาง",IF(G21&gt;1.5,"น้อย",IF(G21&lt;=1.5,"น้อยที่สุด")))))</f>
        <v>มากที่สุด</v>
      </c>
    </row>
    <row r="22" spans="2:9" s="11" customFormat="1" ht="24">
      <c r="C22" s="256" t="s">
        <v>115</v>
      </c>
      <c r="D22" s="257"/>
      <c r="E22" s="257"/>
      <c r="F22" s="257"/>
      <c r="G22" s="61">
        <f>DATA!X44</f>
        <v>4.5714285714285712</v>
      </c>
      <c r="H22" s="61">
        <f>DATA!X45</f>
        <v>0.63024800162635042</v>
      </c>
      <c r="I22" s="62" t="str">
        <f t="shared" si="1"/>
        <v>มากที่สุด</v>
      </c>
    </row>
    <row r="23" spans="2:9" s="11" customFormat="1" ht="24">
      <c r="C23" s="54" t="s">
        <v>116</v>
      </c>
      <c r="D23" s="54"/>
      <c r="E23" s="54"/>
      <c r="F23" s="54"/>
      <c r="G23" s="60">
        <f>DATA!Y44</f>
        <v>4.6190476190476186</v>
      </c>
      <c r="H23" s="60">
        <f>DATA!Y45</f>
        <v>0.58235773735950824</v>
      </c>
      <c r="I23" s="53" t="str">
        <f t="shared" si="1"/>
        <v>มากที่สุด</v>
      </c>
    </row>
    <row r="24" spans="2:9" s="11" customFormat="1" ht="24">
      <c r="C24" s="249" t="s">
        <v>43</v>
      </c>
      <c r="D24" s="250"/>
      <c r="E24" s="250"/>
      <c r="F24" s="251"/>
      <c r="G24" s="58">
        <f>DATA!Y47</f>
        <v>4.5714285714285712</v>
      </c>
      <c r="H24" s="58">
        <f>DATA!Y46</f>
        <v>0.62518568670207197</v>
      </c>
      <c r="I24" s="59" t="str">
        <f t="shared" si="1"/>
        <v>มากที่สุด</v>
      </c>
    </row>
    <row r="25" spans="2:9" s="11" customFormat="1" ht="24.75" thickBot="1">
      <c r="C25" s="252" t="s">
        <v>24</v>
      </c>
      <c r="D25" s="253"/>
      <c r="E25" s="253"/>
      <c r="F25" s="254"/>
      <c r="G25" s="63">
        <f>DATA!Z44</f>
        <v>4.4783549783549788</v>
      </c>
      <c r="H25" s="63">
        <f>DATA!Z45</f>
        <v>0.73535381096190888</v>
      </c>
      <c r="I25" s="64" t="str">
        <f t="shared" si="1"/>
        <v>มาก</v>
      </c>
    </row>
    <row r="26" spans="2:9" s="11" customFormat="1" ht="24.75" thickTop="1">
      <c r="C26" s="74"/>
      <c r="D26" s="74"/>
      <c r="E26" s="74"/>
      <c r="F26" s="74"/>
      <c r="G26" s="75"/>
      <c r="H26" s="75"/>
      <c r="I26" s="76"/>
    </row>
    <row r="27" spans="2:9" s="11" customFormat="1" ht="24">
      <c r="C27" s="74"/>
      <c r="D27" s="74"/>
      <c r="E27" s="74"/>
      <c r="F27" s="74"/>
      <c r="G27" s="75"/>
      <c r="H27" s="75"/>
      <c r="I27" s="76"/>
    </row>
    <row r="28" spans="2:9" s="11" customFormat="1" ht="24">
      <c r="C28" s="74"/>
      <c r="D28" s="74"/>
      <c r="E28" s="74"/>
      <c r="F28" s="74"/>
      <c r="G28" s="75"/>
      <c r="H28" s="75"/>
      <c r="I28" s="76"/>
    </row>
    <row r="29" spans="2:9" s="11" customFormat="1" ht="24">
      <c r="C29" s="74"/>
      <c r="D29" s="74"/>
      <c r="E29" s="74"/>
      <c r="F29" s="74"/>
      <c r="G29" s="75"/>
      <c r="H29" s="75"/>
      <c r="I29" s="76"/>
    </row>
    <row r="30" spans="2:9" s="11" customFormat="1" ht="24">
      <c r="C30" s="74"/>
      <c r="D30" s="74"/>
      <c r="E30" s="74"/>
      <c r="F30" s="74"/>
      <c r="G30" s="75"/>
      <c r="H30" s="75"/>
      <c r="I30" s="76"/>
    </row>
    <row r="31" spans="2:9" s="11" customFormat="1" ht="24">
      <c r="C31" s="74"/>
      <c r="D31" s="74"/>
      <c r="E31" s="74"/>
      <c r="F31" s="74"/>
      <c r="G31" s="75"/>
      <c r="H31" s="75"/>
      <c r="I31" s="76"/>
    </row>
    <row r="32" spans="2:9" s="11" customFormat="1" ht="24">
      <c r="B32" s="223" t="s">
        <v>47</v>
      </c>
      <c r="C32" s="223"/>
      <c r="D32" s="223"/>
      <c r="E32" s="223"/>
      <c r="F32" s="223"/>
      <c r="G32" s="223"/>
      <c r="H32" s="223"/>
      <c r="I32" s="223"/>
    </row>
    <row r="33" spans="3:9" s="21" customFormat="1" ht="24">
      <c r="C33" s="85"/>
      <c r="D33" s="85"/>
      <c r="E33" s="85"/>
      <c r="F33" s="85"/>
      <c r="G33" s="86"/>
      <c r="H33" s="86"/>
      <c r="I33" s="85"/>
    </row>
    <row r="34" spans="3:9" s="8" customFormat="1" ht="24">
      <c r="C34" s="28"/>
      <c r="D34" s="255" t="s">
        <v>44</v>
      </c>
      <c r="E34" s="255"/>
      <c r="F34" s="255"/>
      <c r="G34" s="255"/>
      <c r="H34" s="255"/>
      <c r="I34" s="255"/>
    </row>
    <row r="35" spans="3:9" s="8" customFormat="1" ht="24">
      <c r="C35" s="203" t="s">
        <v>130</v>
      </c>
      <c r="D35" s="248"/>
      <c r="E35" s="248"/>
      <c r="F35" s="248"/>
      <c r="G35" s="248"/>
      <c r="H35" s="248"/>
      <c r="I35" s="248"/>
    </row>
    <row r="36" spans="3:9" s="8" customFormat="1" ht="24">
      <c r="C36" s="203" t="s">
        <v>159</v>
      </c>
      <c r="D36" s="248"/>
      <c r="E36" s="248"/>
      <c r="F36" s="248"/>
      <c r="G36" s="248"/>
      <c r="H36" s="248"/>
      <c r="I36" s="248"/>
    </row>
    <row r="37" spans="3:9" s="8" customFormat="1" ht="24">
      <c r="C37" s="65"/>
      <c r="D37" s="203" t="s">
        <v>160</v>
      </c>
      <c r="E37" s="203"/>
      <c r="F37" s="203"/>
      <c r="G37" s="203"/>
      <c r="H37" s="203"/>
      <c r="I37" s="203"/>
    </row>
    <row r="38" spans="3:9" s="8" customFormat="1" ht="24">
      <c r="C38" s="65" t="s">
        <v>164</v>
      </c>
      <c r="D38" s="79"/>
      <c r="E38" s="79"/>
      <c r="F38" s="79"/>
      <c r="G38" s="79"/>
      <c r="H38" s="79"/>
      <c r="I38" s="79"/>
    </row>
    <row r="39" spans="3:9" s="8" customFormat="1" ht="24">
      <c r="C39" s="203" t="s">
        <v>163</v>
      </c>
      <c r="D39" s="248"/>
      <c r="E39" s="248"/>
      <c r="F39" s="248"/>
      <c r="G39" s="248"/>
      <c r="H39" s="248"/>
      <c r="I39" s="248"/>
    </row>
    <row r="40" spans="3:9" s="8" customFormat="1" ht="24">
      <c r="C40" s="8" t="s">
        <v>161</v>
      </c>
    </row>
    <row r="41" spans="3:9" s="8" customFormat="1" ht="24">
      <c r="C41" s="8" t="s">
        <v>162</v>
      </c>
    </row>
    <row r="42" spans="3:9" s="21" customFormat="1" ht="24"/>
    <row r="43" spans="3:9" s="21" customFormat="1" ht="24"/>
    <row r="44" spans="3:9" s="21" customFormat="1" ht="24"/>
    <row r="45" spans="3:9" s="21" customFormat="1" ht="24"/>
    <row r="46" spans="3:9" s="21" customFormat="1" ht="24"/>
    <row r="47" spans="3:9" s="21" customFormat="1" ht="24"/>
    <row r="48" spans="3:9" s="21" customFormat="1" ht="24"/>
    <row r="49" s="21" customFormat="1" ht="24"/>
    <row r="50" s="21" customFormat="1" ht="24"/>
    <row r="51" s="21" customFormat="1" ht="24"/>
    <row r="52" s="21" customFormat="1" ht="24"/>
    <row r="53" s="21" customFormat="1" ht="24"/>
    <row r="54" s="21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20" customFormat="1" ht="24"/>
    <row r="62" s="20" customFormat="1" ht="24"/>
    <row r="63" s="20" customFormat="1" ht="24"/>
    <row r="64" s="20" customFormat="1" ht="24"/>
    <row r="65" spans="3:9" s="20" customFormat="1" ht="24"/>
    <row r="66" spans="3:9" s="20" customFormat="1" ht="24"/>
    <row r="67" spans="3:9" s="6" customFormat="1">
      <c r="C67" s="7"/>
      <c r="D67" s="7"/>
    </row>
    <row r="68" spans="3:9">
      <c r="C68" s="4"/>
      <c r="D68" s="4"/>
      <c r="E68" s="4"/>
      <c r="F68" s="4"/>
      <c r="G68" s="5"/>
      <c r="H68" s="5"/>
      <c r="I68" s="5"/>
    </row>
    <row r="69" spans="3:9">
      <c r="C69" s="4"/>
      <c r="D69" s="4"/>
      <c r="E69" s="4"/>
      <c r="F69" s="4"/>
      <c r="G69" s="5"/>
      <c r="H69" s="5"/>
      <c r="I69" s="5"/>
    </row>
    <row r="70" spans="3:9">
      <c r="C70" s="4"/>
      <c r="D70" s="4"/>
      <c r="E70" s="4"/>
      <c r="F70" s="4"/>
      <c r="G70" s="5"/>
      <c r="H70" s="5"/>
      <c r="I70" s="5"/>
    </row>
    <row r="71" spans="3:9">
      <c r="C71" s="4"/>
      <c r="D71" s="4"/>
      <c r="E71" s="4"/>
      <c r="F71" s="4"/>
      <c r="G71" s="5"/>
      <c r="H71" s="5"/>
      <c r="I71" s="5"/>
    </row>
    <row r="72" spans="3:9">
      <c r="C72" s="4"/>
      <c r="D72" s="4"/>
      <c r="E72" s="4"/>
      <c r="F72" s="4"/>
      <c r="G72" s="5"/>
      <c r="H72" s="5"/>
      <c r="I72" s="5"/>
    </row>
    <row r="73" spans="3:9">
      <c r="C73" s="4"/>
      <c r="D73" s="4"/>
      <c r="E73" s="4"/>
      <c r="F73" s="4"/>
      <c r="G73" s="5"/>
      <c r="H73" s="5"/>
      <c r="I73" s="5"/>
    </row>
    <row r="74" spans="3:9">
      <c r="C74" s="4"/>
      <c r="D74" s="4"/>
      <c r="E74" s="4"/>
      <c r="F74" s="4"/>
      <c r="G74" s="5"/>
      <c r="H74" s="5"/>
      <c r="I74" s="5"/>
    </row>
    <row r="75" spans="3:9">
      <c r="C75" s="4"/>
      <c r="D75" s="4"/>
      <c r="E75" s="4"/>
      <c r="F75" s="4"/>
      <c r="G75" s="5"/>
      <c r="H75" s="5"/>
      <c r="I75" s="5"/>
    </row>
    <row r="76" spans="3:9">
      <c r="C76" s="4"/>
      <c r="D76" s="4"/>
      <c r="E76" s="4"/>
      <c r="F76" s="4"/>
      <c r="G76" s="5"/>
      <c r="H76" s="5"/>
      <c r="I76" s="5"/>
    </row>
    <row r="77" spans="3:9">
      <c r="C77" s="4"/>
      <c r="D77" s="4"/>
      <c r="E77" s="4"/>
      <c r="F77" s="4"/>
      <c r="G77" s="5"/>
      <c r="H77" s="5"/>
      <c r="I77" s="5"/>
    </row>
    <row r="78" spans="3:9">
      <c r="C78" s="4"/>
      <c r="D78" s="4"/>
      <c r="E78" s="4"/>
      <c r="F78" s="4"/>
      <c r="G78" s="5"/>
      <c r="H78" s="5"/>
      <c r="I78" s="5"/>
    </row>
    <row r="79" spans="3:9">
      <c r="C79" s="4"/>
      <c r="D79" s="4"/>
      <c r="E79" s="4"/>
      <c r="F79" s="4"/>
      <c r="G79" s="5"/>
      <c r="H79" s="5"/>
      <c r="I79" s="5"/>
    </row>
  </sheetData>
  <mergeCells count="27">
    <mergeCell ref="C6:F6"/>
    <mergeCell ref="C7:F7"/>
    <mergeCell ref="C10:F10"/>
    <mergeCell ref="B1:I1"/>
    <mergeCell ref="C4:F5"/>
    <mergeCell ref="G4:G5"/>
    <mergeCell ref="H4:H5"/>
    <mergeCell ref="I4:I5"/>
    <mergeCell ref="C22:F22"/>
    <mergeCell ref="C11:F11"/>
    <mergeCell ref="C12:F12"/>
    <mergeCell ref="C13:F13"/>
    <mergeCell ref="C15:F15"/>
    <mergeCell ref="C16:F16"/>
    <mergeCell ref="C17:F17"/>
    <mergeCell ref="C18:F18"/>
    <mergeCell ref="C19:F19"/>
    <mergeCell ref="C20:F20"/>
    <mergeCell ref="C14:F14"/>
    <mergeCell ref="D37:I37"/>
    <mergeCell ref="C39:I39"/>
    <mergeCell ref="C24:F24"/>
    <mergeCell ref="C25:F25"/>
    <mergeCell ref="B32:I32"/>
    <mergeCell ref="D34:I34"/>
    <mergeCell ref="C35:I35"/>
    <mergeCell ref="C36:I36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3</xdr:row>
                <xdr:rowOff>171450</xdr:rowOff>
              </from>
              <to>
                <xdr:col>6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3" zoomScale="140" zoomScaleNormal="140" workbookViewId="0">
      <selection activeCell="C25" sqref="C25"/>
    </sheetView>
  </sheetViews>
  <sheetFormatPr defaultRowHeight="24"/>
  <cols>
    <col min="1" max="1" width="3.85546875" style="8" customWidth="1"/>
    <col min="2" max="2" width="5.5703125" style="8" customWidth="1"/>
    <col min="3" max="3" width="70.28515625" style="8" customWidth="1"/>
    <col min="4" max="4" width="6.85546875" style="8" customWidth="1"/>
    <col min="5" max="255" width="9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" style="8"/>
    <col min="16384" max="16384" width="9" style="8" customWidth="1"/>
  </cols>
  <sheetData>
    <row r="1" spans="1:4" ht="21" customHeight="1">
      <c r="A1" s="223" t="s">
        <v>165</v>
      </c>
      <c r="B1" s="223"/>
      <c r="C1" s="223"/>
      <c r="D1" s="223"/>
    </row>
    <row r="2" spans="1:4" ht="8.25" customHeight="1">
      <c r="A2" s="152"/>
      <c r="B2" s="152"/>
      <c r="C2" s="152"/>
      <c r="D2" s="152"/>
    </row>
    <row r="3" spans="1:4">
      <c r="A3" s="9" t="s">
        <v>92</v>
      </c>
    </row>
    <row r="4" spans="1:4">
      <c r="B4" s="94" t="s">
        <v>60</v>
      </c>
    </row>
    <row r="5" spans="1:4">
      <c r="B5" s="12" t="s">
        <v>28</v>
      </c>
      <c r="C5" s="12" t="s">
        <v>18</v>
      </c>
      <c r="D5" s="13" t="s">
        <v>29</v>
      </c>
    </row>
    <row r="6" spans="1:4">
      <c r="B6" s="93">
        <v>1</v>
      </c>
      <c r="C6" s="15" t="s">
        <v>122</v>
      </c>
      <c r="D6" s="26">
        <v>1</v>
      </c>
    </row>
    <row r="7" spans="1:4">
      <c r="B7" s="93">
        <v>2</v>
      </c>
      <c r="C7" s="168" t="s">
        <v>198</v>
      </c>
      <c r="D7" s="26">
        <v>1</v>
      </c>
    </row>
    <row r="8" spans="1:4">
      <c r="B8" s="154">
        <v>3</v>
      </c>
      <c r="C8" s="168" t="s">
        <v>166</v>
      </c>
      <c r="D8" s="154">
        <v>1</v>
      </c>
    </row>
    <row r="9" spans="1:4">
      <c r="B9" s="93">
        <v>4</v>
      </c>
      <c r="C9" s="168" t="s">
        <v>167</v>
      </c>
      <c r="D9" s="26">
        <v>1</v>
      </c>
    </row>
    <row r="10" spans="1:4">
      <c r="B10" s="275" t="s">
        <v>12</v>
      </c>
      <c r="C10" s="276"/>
      <c r="D10" s="169">
        <f>SUM(D2:D9)</f>
        <v>4</v>
      </c>
    </row>
    <row r="11" spans="1:4">
      <c r="B11" s="35"/>
      <c r="C11" s="35"/>
      <c r="D11" s="156"/>
    </row>
    <row r="12" spans="1:4">
      <c r="B12" s="94" t="s">
        <v>123</v>
      </c>
    </row>
    <row r="13" spans="1:4">
      <c r="B13" s="12" t="s">
        <v>28</v>
      </c>
      <c r="C13" s="12" t="s">
        <v>18</v>
      </c>
      <c r="D13" s="13" t="s">
        <v>29</v>
      </c>
    </row>
    <row r="14" spans="1:4">
      <c r="B14" s="93">
        <v>1</v>
      </c>
      <c r="C14" s="92" t="s">
        <v>170</v>
      </c>
      <c r="D14" s="26">
        <v>1</v>
      </c>
    </row>
    <row r="15" spans="1:4">
      <c r="B15" s="93">
        <v>2</v>
      </c>
      <c r="C15" s="92" t="s">
        <v>171</v>
      </c>
      <c r="D15" s="26">
        <v>1</v>
      </c>
    </row>
    <row r="16" spans="1:4">
      <c r="B16" s="93">
        <v>3</v>
      </c>
      <c r="C16" s="92" t="s">
        <v>172</v>
      </c>
      <c r="D16" s="26">
        <v>1</v>
      </c>
    </row>
    <row r="17" spans="2:4">
      <c r="B17" s="93">
        <v>4</v>
      </c>
      <c r="C17" s="92" t="s">
        <v>201</v>
      </c>
      <c r="D17" s="26">
        <v>1</v>
      </c>
    </row>
    <row r="18" spans="2:4">
      <c r="B18" s="93">
        <v>5</v>
      </c>
      <c r="C18" s="15" t="s">
        <v>173</v>
      </c>
      <c r="D18" s="26">
        <v>1</v>
      </c>
    </row>
    <row r="19" spans="2:4">
      <c r="B19" s="93">
        <v>6</v>
      </c>
      <c r="C19" s="168" t="s">
        <v>174</v>
      </c>
      <c r="D19" s="26">
        <v>1</v>
      </c>
    </row>
    <row r="20" spans="2:4">
      <c r="B20" s="93">
        <v>7</v>
      </c>
      <c r="C20" s="15" t="s">
        <v>175</v>
      </c>
      <c r="D20" s="26">
        <v>1</v>
      </c>
    </row>
    <row r="21" spans="2:4">
      <c r="B21" s="93">
        <v>8</v>
      </c>
      <c r="C21" s="92" t="s">
        <v>176</v>
      </c>
      <c r="D21" s="26">
        <v>1</v>
      </c>
    </row>
    <row r="22" spans="2:4">
      <c r="B22" s="93">
        <v>9</v>
      </c>
      <c r="C22" s="92" t="s">
        <v>177</v>
      </c>
      <c r="D22" s="26">
        <v>1</v>
      </c>
    </row>
    <row r="23" spans="2:4">
      <c r="B23" s="275" t="s">
        <v>12</v>
      </c>
      <c r="C23" s="276"/>
      <c r="D23" s="169" t="s">
        <v>178</v>
      </c>
    </row>
    <row r="24" spans="2:4" ht="7.5" customHeight="1">
      <c r="B24" s="35"/>
      <c r="C24" s="35"/>
      <c r="D24" s="156"/>
    </row>
    <row r="25" spans="2:4" ht="7.5" customHeight="1">
      <c r="B25" s="35"/>
      <c r="C25" s="35"/>
      <c r="D25" s="156"/>
    </row>
    <row r="26" spans="2:4" ht="7.5" customHeight="1">
      <c r="B26" s="35"/>
      <c r="C26" s="35"/>
      <c r="D26" s="156"/>
    </row>
    <row r="27" spans="2:4">
      <c r="B27" s="94" t="s">
        <v>45</v>
      </c>
    </row>
    <row r="28" spans="2:4">
      <c r="C28" s="8" t="s">
        <v>168</v>
      </c>
    </row>
    <row r="29" spans="2:4">
      <c r="B29" s="198" t="s">
        <v>169</v>
      </c>
      <c r="C29" s="198"/>
    </row>
  </sheetData>
  <mergeCells count="4">
    <mergeCell ref="B29:C29"/>
    <mergeCell ref="B23:C23"/>
    <mergeCell ref="A1:D1"/>
    <mergeCell ref="B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  <vt:lpstr>Chart3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2021-02-17T04:11:57Z</cp:lastPrinted>
  <dcterms:created xsi:type="dcterms:W3CDTF">2014-10-15T08:34:52Z</dcterms:created>
  <dcterms:modified xsi:type="dcterms:W3CDTF">2021-02-17T04:26:19Z</dcterms:modified>
</cp:coreProperties>
</file>