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definedNames>
    <definedName name="_xlnm._FilterDatabase" localSheetId="0" hidden="1">DATA!$C$1:$C$172</definedName>
  </definedNames>
  <calcPr calcId="162913"/>
</workbook>
</file>

<file path=xl/calcChain.xml><?xml version="1.0" encoding="utf-8"?>
<calcChain xmlns="http://schemas.openxmlformats.org/spreadsheetml/2006/main">
  <c r="D14" i="3" l="1"/>
  <c r="F13" i="16" l="1"/>
  <c r="F22" i="16"/>
  <c r="F27" i="16"/>
  <c r="F30" i="16"/>
  <c r="G39" i="2"/>
  <c r="F42" i="2"/>
  <c r="G40" i="2" s="1"/>
  <c r="C76" i="1"/>
  <c r="C75" i="1"/>
  <c r="C74" i="1"/>
  <c r="F24" i="2"/>
  <c r="C48" i="1"/>
  <c r="C49" i="1"/>
  <c r="C54" i="1"/>
  <c r="C53" i="1"/>
  <c r="C52" i="1"/>
  <c r="AE45" i="1"/>
  <c r="AE44" i="1"/>
  <c r="AD46" i="1"/>
  <c r="AA47" i="1"/>
  <c r="AA46" i="1"/>
  <c r="Y47" i="1"/>
  <c r="Y46" i="1"/>
  <c r="V47" i="1"/>
  <c r="V46" i="1"/>
  <c r="S47" i="1"/>
  <c r="S46" i="1"/>
  <c r="N47" i="1"/>
  <c r="N46" i="1"/>
  <c r="L47" i="1"/>
  <c r="L46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J45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J44" i="1"/>
  <c r="E44" i="1"/>
  <c r="F23" i="2" s="1"/>
  <c r="F28" i="2" s="1"/>
  <c r="F44" i="1"/>
  <c r="F25" i="2" s="1"/>
  <c r="G44" i="1"/>
  <c r="F26" i="2" s="1"/>
  <c r="H44" i="1"/>
  <c r="F27" i="2" s="1"/>
  <c r="D44" i="1"/>
  <c r="G42" i="2" l="1"/>
  <c r="G41" i="2"/>
  <c r="C77" i="1"/>
  <c r="F24" i="16"/>
  <c r="F23" i="16"/>
  <c r="F26" i="16"/>
  <c r="F25" i="16"/>
  <c r="H28" i="14" l="1"/>
  <c r="H30" i="14"/>
  <c r="AD47" i="1"/>
  <c r="G31" i="14" s="1"/>
  <c r="H32" i="14"/>
  <c r="G32" i="14"/>
  <c r="H31" i="14"/>
  <c r="F7" i="16" l="1"/>
  <c r="F10" i="16"/>
  <c r="F18" i="16"/>
  <c r="F16" i="16"/>
  <c r="C47" i="1" l="1"/>
  <c r="C46" i="1"/>
  <c r="G14" i="12"/>
  <c r="G21" i="12"/>
  <c r="F19" i="12"/>
  <c r="H19" i="12" s="1"/>
  <c r="C55" i="1" l="1"/>
  <c r="C56" i="1"/>
  <c r="C50" i="1"/>
  <c r="C64" i="1"/>
  <c r="C63" i="1"/>
  <c r="C60" i="1"/>
  <c r="C57" i="1"/>
  <c r="C65" i="1"/>
  <c r="C59" i="1"/>
  <c r="C66" i="1" s="1"/>
  <c r="C58" i="1"/>
  <c r="C67" i="1" s="1"/>
  <c r="C62" i="1"/>
  <c r="C61" i="1"/>
  <c r="C69" i="1" s="1"/>
  <c r="C68" i="1"/>
  <c r="F10" i="2"/>
  <c r="G26" i="14"/>
  <c r="H26" i="14"/>
  <c r="F21" i="12"/>
  <c r="F14" i="12"/>
  <c r="G12" i="12"/>
  <c r="G16" i="12"/>
  <c r="G18" i="12"/>
  <c r="G19" i="12"/>
  <c r="H24" i="14"/>
  <c r="H25" i="14"/>
  <c r="H29" i="14"/>
  <c r="F12" i="12"/>
  <c r="H12" i="12" s="1"/>
  <c r="F16" i="12"/>
  <c r="F18" i="12"/>
  <c r="G24" i="14"/>
  <c r="G25" i="14"/>
  <c r="G28" i="14"/>
  <c r="G29" i="14"/>
  <c r="G30" i="14"/>
  <c r="E45" i="1"/>
  <c r="F45" i="1"/>
  <c r="G45" i="1"/>
  <c r="H45" i="1"/>
  <c r="D45" i="1"/>
  <c r="C71" i="1" l="1"/>
  <c r="C70" i="1"/>
  <c r="C72" i="1" s="1"/>
  <c r="F6" i="16"/>
  <c r="F5" i="16"/>
  <c r="F38" i="16"/>
  <c r="F17" i="16"/>
  <c r="F29" i="16"/>
  <c r="F39" i="16"/>
  <c r="F20" i="16" l="1"/>
  <c r="F12" i="16"/>
  <c r="F9" i="16" l="1"/>
  <c r="F21" i="16" l="1"/>
  <c r="F37" i="16"/>
  <c r="F15" i="16"/>
  <c r="F8" i="16"/>
  <c r="F41" i="16"/>
  <c r="F40" i="16"/>
  <c r="F28" i="16"/>
  <c r="F11" i="16"/>
  <c r="F36" i="16" l="1"/>
  <c r="F14" i="16"/>
  <c r="F19" i="16"/>
  <c r="F9" i="12" l="1"/>
  <c r="H9" i="12" s="1"/>
  <c r="G7" i="14" l="1"/>
  <c r="G28" i="2" l="1"/>
  <c r="G26" i="2"/>
  <c r="G23" i="2"/>
  <c r="G27" i="2"/>
  <c r="G24" i="2"/>
  <c r="G25" i="2"/>
  <c r="H11" i="14" l="1"/>
  <c r="G14" i="14"/>
  <c r="G17" i="14"/>
  <c r="G18" i="14"/>
  <c r="G19" i="14"/>
  <c r="G20" i="14"/>
  <c r="G21" i="14"/>
  <c r="F11" i="12"/>
  <c r="G13" i="14"/>
  <c r="H8" i="14"/>
  <c r="H9" i="14"/>
  <c r="H13" i="14"/>
  <c r="H14" i="14"/>
  <c r="H17" i="14"/>
  <c r="H18" i="14"/>
  <c r="H19" i="14"/>
  <c r="H20" i="14"/>
  <c r="H21" i="14"/>
  <c r="G9" i="12"/>
  <c r="G11" i="12"/>
  <c r="H7" i="14"/>
  <c r="G8" i="14" l="1"/>
  <c r="G9" i="14"/>
  <c r="I32" i="14" l="1"/>
  <c r="I30" i="14"/>
  <c r="I29" i="14"/>
  <c r="I28" i="14"/>
  <c r="I25" i="14"/>
  <c r="I24" i="14"/>
  <c r="I21" i="14"/>
  <c r="I20" i="14"/>
  <c r="I19" i="14"/>
  <c r="I18" i="14"/>
  <c r="I17" i="14"/>
  <c r="I14" i="14"/>
  <c r="I13" i="14"/>
  <c r="I9" i="14"/>
  <c r="I8" i="14"/>
  <c r="I7" i="14"/>
  <c r="H21" i="12"/>
  <c r="H18" i="12"/>
  <c r="H16" i="12"/>
  <c r="H11" i="12"/>
  <c r="H14" i="12" l="1"/>
  <c r="I26" i="14" l="1"/>
  <c r="G22" i="14"/>
  <c r="I22" i="14" s="1"/>
  <c r="G15" i="14"/>
  <c r="I15" i="14" s="1"/>
  <c r="I31" i="14" l="1"/>
  <c r="G11" i="14"/>
  <c r="I11" i="14" s="1"/>
  <c r="F11" i="2" l="1"/>
  <c r="F14" i="2" l="1"/>
  <c r="H22" i="14"/>
  <c r="G12" i="2" l="1"/>
  <c r="G13" i="2"/>
  <c r="G14" i="2"/>
  <c r="G11" i="2"/>
  <c r="H15" i="14"/>
  <c r="G10" i="2" l="1"/>
</calcChain>
</file>

<file path=xl/sharedStrings.xml><?xml version="1.0" encoding="utf-8"?>
<sst xmlns="http://schemas.openxmlformats.org/spreadsheetml/2006/main" count="381" uniqueCount="219">
  <si>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</si>
  <si>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</si>
  <si>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</si>
  <si>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</si>
  <si>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</si>
  <si>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</si>
  <si>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</si>
  <si>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</si>
  <si>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</si>
  <si>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</si>
  <si>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</si>
  <si>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</si>
  <si>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</si>
  <si>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</si>
  <si>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</si>
  <si>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</si>
  <si>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</si>
  <si>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</si>
  <si>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</si>
  <si>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</si>
  <si>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</si>
  <si>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</si>
  <si>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</si>
  <si>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</si>
  <si>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</si>
  <si>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</si>
  <si>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</si>
  <si>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</si>
  <si>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</si>
  <si>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</si>
  <si>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</si>
  <si>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</si>
  <si>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</si>
  <si>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</si>
  <si>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</si>
  <si>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</si>
  <si>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</si>
  <si>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</si>
  <si>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</si>
  <si>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</si>
  <si>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</si>
  <si>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</si>
  <si>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</si>
  <si>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- 2 -</t>
  </si>
  <si>
    <t>4.1.2</t>
  </si>
  <si>
    <t>4.2.2</t>
  </si>
  <si>
    <t>นิสิตระดับปริญญาเอก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</si>
  <si>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</si>
  <si>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</si>
  <si>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</si>
  <si>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</si>
  <si>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</si>
  <si>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</si>
  <si>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พัฒนศึกษา</t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</si>
  <si>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</si>
  <si>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</si>
  <si>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</si>
  <si>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</si>
  <si>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- 6 -</t>
  </si>
  <si>
    <t>สาขาวิชาพัฒนศึกษา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</si>
  <si>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</si>
  <si>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</si>
  <si>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คณะ/สาขาวิชา</t>
  </si>
  <si>
    <t>คณะวิทยาศาสตร์</t>
  </si>
  <si>
    <t>คณะวิทยาศาสตร์การแพทย์</t>
  </si>
  <si>
    <t>คณะสาธารณสุขศาสตร์</t>
  </si>
  <si>
    <t>คณะศึกษาศาสตร์</t>
  </si>
  <si>
    <t>รวมทั้งสิ้น</t>
  </si>
  <si>
    <t>คณะบริหารธุรกิจ เศรษฐศาสตร์และการสื่อสาร</t>
  </si>
  <si>
    <t>คณะเกษตรศาสตร์ ทรัพยากรธรรมชาติและสิ่งแวดล้อม</t>
  </si>
  <si>
    <t>- 5 -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</si>
  <si>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</si>
  <si>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สาขาวิชาสาธารณสุขศาสตร์</t>
  </si>
  <si>
    <t>สาธารณสุขศาสตร์</t>
  </si>
  <si>
    <r>
      <rPr>
        <b/>
        <sz val="16"/>
        <rFont val="TH SarabunPSK"/>
        <family val="2"/>
      </rPr>
      <t xml:space="preserve">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</si>
  <si>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คณะเภสัชศาสตร์</t>
  </si>
  <si>
    <t>เช้า</t>
  </si>
  <si>
    <t>บ่าย</t>
  </si>
  <si>
    <t>วิศวกรรมคอมพิวเตอร์</t>
  </si>
  <si>
    <t>ช่วงเวลา</t>
  </si>
  <si>
    <t>4.1.3</t>
  </si>
  <si>
    <t>4.2.3</t>
  </si>
  <si>
    <t>ทันตแพทยศาสตร์</t>
  </si>
  <si>
    <t>เทคโนโลยีชีวภาพทางการเกษตร</t>
  </si>
  <si>
    <t>วิศวกรรมไฟฟ้า</t>
  </si>
  <si>
    <t>วิทยาศาสตร์ชีวภาพ</t>
  </si>
  <si>
    <t xml:space="preserve"> </t>
  </si>
  <si>
    <t>เทคโนโลยีสารสนเทศ</t>
  </si>
  <si>
    <t>สาขาวิชาเทคโนโลยีชีวภาพทางการเกษตร</t>
  </si>
  <si>
    <t>สาขาวิชาวิทยาศาสตร์ชีวภาพ</t>
  </si>
  <si>
    <t>คณะวิศวกรรมศาสตร์</t>
  </si>
  <si>
    <t>สาขาวิชาวิศวกรรมไฟฟ้า</t>
  </si>
  <si>
    <t>สาขาวิชาวิศวกรรมคอมพิวเตอร์</t>
  </si>
  <si>
    <t>สาขาวิชาทันตแพทยศาสตร์</t>
  </si>
  <si>
    <t>สาขาวิชาเทคโนโลยีสารสนเทศ</t>
  </si>
  <si>
    <t>คณะทันตแพทยศาสตร์</t>
  </si>
  <si>
    <t>4.1.2 ระบบการเขียนวิทยานิพนธ์อิเล็กทรอนิกส์</t>
  </si>
  <si>
    <t xml:space="preserve">   1.3  ความเหมาะสมของระยะเวลาในการจัดโครงการ</t>
  </si>
  <si>
    <t>4. ด้านคุณภาพการให้บริการ (โครงการอบรมการเขียนโปรแกรม iThesis)</t>
  </si>
  <si>
    <t xml:space="preserve">4.3  ความรู้ และความสามารถในการถ่ายทอดความรู้ของวิทยากร 
</t>
  </si>
  <si>
    <t xml:space="preserve">   5.2 เนื้อหาสาระของเอกสารประกอบการอบรมตรงตามเนื้อหาในการอบรม
</t>
  </si>
  <si>
    <t>4.4  การเข้ารับการอบรมฯ ในครั้งนี้เป็นประโยชน์ต่อท่านในการทำวิทยานิพนธ์        อยู่ระดับใด</t>
  </si>
  <si>
    <t xml:space="preserve">         (เช้า 09.00-12.00 น. บ่าย 13.00-16.00 น.)</t>
  </si>
  <si>
    <t>ณ ห้อง e-Testing 619 อาคารสถานบริการเทคโนโลยีสารสนเทศและการสื่อสาร</t>
  </si>
  <si>
    <t xml:space="preserve">619 อาคารสถานบริการเทคโนโลยีสารสนเทศและการสื่อสาร ในภาพรวมพบว่า ผู้เข้าร่วมโครงการฯ </t>
  </si>
  <si>
    <t>อิเล็กทรอนิกส์</t>
  </si>
  <si>
    <t xml:space="preserve">4.1.1 ภาพรวมการทำงานของระบบการเขียนวิทยานิพนธ์ </t>
  </si>
  <si>
    <t>4.1.3 บทบาทอาจารย์ที่ปรึกษาบนระบบการเขียนวิทยานิพนธ์</t>
  </si>
  <si>
    <t xml:space="preserve">4.2.1 ภาพรวมการทำงานของระบบการเขียนวิทยานิพนธ์ </t>
  </si>
  <si>
    <t>4.2.2 ระบบการเขียนวิทยานิพนธ์อิเล็กทรอนิกส์</t>
  </si>
  <si>
    <t>4.2.3 บทบาทอาจารย์ที่ปรึกษาบนระบบการเขียนวิทยานิพนธ์</t>
  </si>
  <si>
    <t>1. ด้านกระบวนการและขั้นตอนการให้บริการ</t>
  </si>
  <si>
    <r>
      <t xml:space="preserve">ตาราง 3  </t>
    </r>
    <r>
      <rPr>
        <sz val="16"/>
        <rFont val="TH SarabunPSK"/>
        <family val="2"/>
      </rPr>
      <t>แสดงจำนวนการเข้ารับการอบรม</t>
    </r>
  </si>
  <si>
    <t>ช่วงเช้า</t>
  </si>
  <si>
    <t>ช่วงบ่าย</t>
  </si>
  <si>
    <r>
      <rPr>
        <b/>
        <i/>
        <sz val="16"/>
        <rFont val="TH SarabunPSK"/>
        <family val="2"/>
      </rPr>
      <t xml:space="preserve">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</si>
  <si>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t>ตาราง 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</si>
  <si>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</si>
  <si>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>- 7 -</t>
  </si>
  <si>
    <t>จากตาราง 6 พบว่าผู้ตอบแบบสอบถามมีความคิดเห็นเกี่ยวกับการจัดโครงการอบรมเชิงปฏิบัติการ</t>
  </si>
  <si>
    <t xml:space="preserve">- 8 - </t>
  </si>
  <si>
    <t xml:space="preserve">โดยมีวัตถุประสงค์ เพื่อสร้างความรู้ความเข้าใจให้กับนิสิตบัณฑิตศึกษา เกี่ยวกับวิธีการเขียนวิทยานิพนธ์ด้วยระบบ 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</si>
  <si>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</t>
  </si>
  <si>
    <t xml:space="preserve">     ความคิดเห็นเกี่ยวกับการจัดโครงการอบรมเชิงปฏิบัติการการใช้งานระบบสารสนเทศของบัณฑิตวิทยาลัย </t>
  </si>
  <si>
    <t xml:space="preserve">(iThesis) 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</si>
  <si>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</si>
  <si>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>ผลการประเมินโครงการอบรมเชิงปฏิบัติการการใช้งานระบบสารสนเทศของบัณฑิตวิทยาลัย (iThesis)</t>
  </si>
  <si>
    <t>การจัดการการท่องเที่ยว</t>
  </si>
  <si>
    <t>อยากให้มีการสรุปการใช้งาน หรือแนะนำแหล่งดาวน์โหลดเอกสารประกอบการบรรยาย</t>
  </si>
  <si>
    <t>เคมีอุตสาหกรรม</t>
  </si>
  <si>
    <t>รัฐศาสตร์</t>
  </si>
  <si>
    <t>การบริหารเทคโนโลยีสารสนเทศเชิงกลยุทธ์</t>
  </si>
  <si>
    <t>ปรสิตวิทยา</t>
  </si>
  <si>
    <t>เภสัชวิทยา</t>
  </si>
  <si>
    <t>การจัดการกีฬา</t>
  </si>
  <si>
    <t>จุลชีววิทยา</t>
  </si>
  <si>
    <t>วิทยาศาสตร์ศึกษา</t>
  </si>
  <si>
    <t>ควรมีเอกสารประกอบการอบรมเพื่อความเข้าใจที่ดีขึ้น</t>
  </si>
  <si>
    <t>ชีวเคมี</t>
  </si>
  <si>
    <t xml:space="preserve">อยากให้วิทยากรบรรยายช้ากว่านี้ </t>
  </si>
  <si>
    <t>หรือปริญญาโท เข้าระบบโปรแกรม iThesis ทุกคนก่อนเขียนโครงร่างเพื่อให้ทราบถึง</t>
  </si>
  <si>
    <t>ประโยชน์และความสะดวกต่อการใช้ระบบอิเล็กทรอนิกส์มากยิ่งขึ้น</t>
  </si>
  <si>
    <t>วิทยาศาสตร์เครื่องสำอาง</t>
  </si>
  <si>
    <t xml:space="preserve">ข้อเสนอแนะการจัดโครงการอบรมเชิงปฏิบัติการการใช้งานระบบสารสนเทศของบัณฑิตวิทยาลัย </t>
  </si>
  <si>
    <t>(iThesis) ในครั้งต่อไป</t>
  </si>
  <si>
    <t>ควรมีการแนะนำหรือบังคับให้นิสิตบัณฑิตศึกษาที่เข้ามาเพิ่มใหม่ทั้งระบบปริญญาตรีต่อเนื้อหาปริญญาโท</t>
  </si>
  <si>
    <t xml:space="preserve">ในวันศุกร์ที่ 31 พฤษภาคม 2562 </t>
  </si>
  <si>
    <t xml:space="preserve">ในวันศุกร์ที่ 31 พฤษภาคม 2562 ณ ห้อง e-Testing 619 อาคารสถานบริการเทคโนโลยีสารสนเทศและการสื่อสาร </t>
  </si>
  <si>
    <t>(N = 42)</t>
  </si>
  <si>
    <r>
      <t>ตาราง 6</t>
    </r>
    <r>
      <rPr>
        <sz val="15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42)</t>
    </r>
  </si>
  <si>
    <t xml:space="preserve">ใช้งานระบบสารสนเทศของบัณฑิตวิทยาลัย (iThesis) ในวันศุกร์ที่ 31 พฤษภาคม 2562 ณ ห้อง e-Testing </t>
  </si>
  <si>
    <t>มีความคิดเห็นอยู่ในระดับมาก (ค่าเฉลี่ย 4.31)</t>
  </si>
  <si>
    <t xml:space="preserve">เมื่อพิจารณารายด้านแล้ว พบว่า ด้านเจ้าหน้าที่ผู้ให้บริการ มีค่าเฉลี่ยสูงสุด (ค่าเฉลี่ย 4.63) </t>
  </si>
  <si>
    <t xml:space="preserve">ยิ้มแย้มแจ่มใส (ค่าเฉลี่ย 4.64) รองลงมาได้แก่ เจ้าหน้าที่ให้บริการด้วยความรวดเร็ว (ค่าเฉลี่ย 4.62) </t>
  </si>
  <si>
    <t>และความสะดวกในการลงทะเบียน (ค่าเฉลี่ย 4.52)</t>
  </si>
  <si>
    <t>ที่จัดในโครงการฯ ภาพรวม อยู่ในระดับปานกลาง (ค่าเฉลี่ย 2.89)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</si>
  <si>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4.22) </t>
  </si>
  <si>
    <t>website บัณฑิตวิทยาลัย</t>
  </si>
  <si>
    <t xml:space="preserve">คิดเป็นร้อยละ 39.34 รองลงมาได้แก่ website บัณฑิตวิทยาลัย คิดเป็นร้อยละ 32.79 และคณะที่สังกัด </t>
  </si>
  <si>
    <t>คิดเป็นร้อยละ 14.75</t>
  </si>
  <si>
    <t>สาขาวิชาการจัดการการท่องเที่ยว</t>
  </si>
  <si>
    <t>สาขาวิชาวิทยาศาสตร์เครื่องสำอาง</t>
  </si>
  <si>
    <t>สาขาวิชาการบริหารเทคโนโลยีสารสนเทศเชิงกลยุทธ์</t>
  </si>
  <si>
    <t>คณะแพทยศาสตร์</t>
  </si>
  <si>
    <t>สาขาวิชาปรสิตวิทยา</t>
  </si>
  <si>
    <t>สาขาวิชาเภสัชวิทยา</t>
  </si>
  <si>
    <t>สาขาวิชาเคมีอุตสาหกรรม</t>
  </si>
  <si>
    <t>คณะสังคมศาสตร์</t>
  </si>
  <si>
    <t>สาขาวิชารัฐศาสตร์</t>
  </si>
  <si>
    <t>สาขาวิชาการจัดการกีฬา</t>
  </si>
  <si>
    <t>สาขาวิชาจุลชีววิทยา</t>
  </si>
  <si>
    <t>สาขาวิชาวิทยาศาสตร์ศึกษา</t>
  </si>
  <si>
    <t>สาขาวิชาชีวเคมี</t>
  </si>
  <si>
    <t xml:space="preserve">     จากตาราง 4 พบว่า ผู้ตอบแบบสอบถามส่วนใหญ่สังกัดคณะวิทยาศาสตร์ คิดเป็นร้อยละ 26.19</t>
  </si>
  <si>
    <t xml:space="preserve">          รองลงมาได้แก่ คณะบริหารธุรกิจ เศรษฐศาสตร์และการสื่อสาร คิดเป็นร้อยละ 14.29</t>
  </si>
  <si>
    <t xml:space="preserve">          และคณะศึกษาศาสตร์ คิดเป็นร้อยละ 11.90</t>
  </si>
  <si>
    <t xml:space="preserve">     เมื่อพิจารณารายสาขาวิชา พบว่า ผู้ตอบแบบสอบถามส่วนใหญ่สังกัดสาขาวิชาเคมีอุตสาหกรรม </t>
  </si>
  <si>
    <t xml:space="preserve">          คณะวิทยาศาสตร์มากที่สุด คิดเป็นร้อยละ 16.67 รองลงมาได้แก่ สาขาวิชาการจัดการการท่องเที่ยว</t>
  </si>
  <si>
    <t xml:space="preserve">          คณะบริหารธุรกิจ เศรษฐศาสตร์และการสื่อสาร คิดเป็นร้อยละ 9.52</t>
  </si>
  <si>
    <t>(iThesis) เป้าหมายผู้เข้าร่วมโครงการ จำนวน 60 คน มีผู้เข้าร่วมโครงการจำนวน 44 คน ผู้ตอบแบบสอบถาม</t>
  </si>
  <si>
    <t>จำนวนทั้งสิ้น 42 คน คิดเป็นร้อยละ 95.45 ของผู้เข้าร่วมโครงการ โดยผู้เข้าร่วมโครงการเป็นนิสิตปริญญาโท</t>
  </si>
  <si>
    <t>คิดเป็นร้อยละ 52.38 และนิสิตระดับปริญญาเอก คิดเป็นร้อยละ 40.48</t>
  </si>
  <si>
    <t xml:space="preserve">          ผู้ตอบแบบสอบถามทราบข้อมูลการดำเนินโครงการจาก Facebook บัณฑิตวิทยาลัยมากที่สุด </t>
  </si>
  <si>
    <t xml:space="preserve">          คิดเป็นร้อยละ 14.75 ผู้ตอบแบบสอบถามเข้ารับการอบรม ช่วงบ่าย คิดเป็นร้อยละ 40.48 และช่วงเช้า</t>
  </si>
  <si>
    <t xml:space="preserve">          คิดเป็นร้อยละ 30.95 ผู้ตอบแบบสอบถามส่วนใหญ่สังกัดคณะวิทยาศาสตร์ คิดเป็นร้อยละ 26.19</t>
  </si>
  <si>
    <t xml:space="preserve">          รองลงมาได้แก่ คณะบริหารธุรกิจ เศรษฐศาสตร์และการสื่อสาร คิดเป็นร้อยละ 14.29 และคณะศึกษาศาสตร์ </t>
  </si>
  <si>
    <t xml:space="preserve">          คิดเป็นร้อยละ 11.90 เมื่อพิจารณารายสาขาวิชา พบว่า ผู้ตอบแบบสอบถามส่วนใหญ่สังกัดสาขาวิชาเคมี</t>
  </si>
  <si>
    <t xml:space="preserve">          อุตสาหกรรม คณะวิทยาศาสตร์มากที่สุด คิดเป็นร้อยละ 16.67 รองลงมาได้แก่ สาขาวิชาการจัดการการท่องเที่ยว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</si>
  <si>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4.22)</t>
  </si>
  <si>
    <t>เมื่อเทียบกับก่อนการเข้ารับการอบรม อยู่ในระดับปานกลาง (ค่าเฉลี่ย 2.89)</t>
  </si>
  <si>
    <t xml:space="preserve">ภาพรวมอยู่ในระดับมาก (ค่าเฉลี่ย 2.89) และหลังเข้ารับการอบรมค่าเฉลี่ยความรู้ ความเข้าใจสูงขึ้น อยู่ในระดับมาก </t>
  </si>
  <si>
    <t>(ค่าเฉลี่ย 4.22) เมื่อพิจารณารายข้อพบว่า ผู้เข้าร่วมโครงการมีความรู้เรื่องระบบการเขียนวิทยานิพนธ์อิเล็กทรอนิกส์</t>
  </si>
  <si>
    <t>เพิ่มมากขึ้น (ค่าเฉลี่ยก่อน 2.83) (ค่าเฉลี่ยหลัง 4.24) ตามลำดับ ในทำนองเดียวกันกับเรื่องภาพรวมการทำงานของ</t>
  </si>
  <si>
    <t>ระบบการเขียนวิทยานิพนธ์อิเล็กทรอนิกส์ ผู้เข้าร่วมโครงการมีความรู้เพิ่มมากขึ้น เช่นเดียวกัน (ค่าเฉลี่ยก่อน 2.86)</t>
  </si>
  <si>
    <t>(ค่าเฉลี่ยหลัง 4.21)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</si>
  <si>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4.31) เมื่อพิจารณารายด้าน</t>
  </si>
  <si>
    <t xml:space="preserve">          พบว่า ด้านเจ้าหน้าที่ผู้ให้บริการ มีค่าเฉลี่ยสูงสุด (ค่าเฉลี่ย 4.63) รองลงมาคือ ด้านกระบวนการและขั้นตอน</t>
  </si>
  <si>
    <t xml:space="preserve">          พบว่า ข้อที่มีค่าเฉลี่ยสูงที่สุดคือ เจ้าหน้าที่ให้บริการด้วยความเต็มใจ ยิ้มแย้มแจ่มใส (ค่าเฉลี่ย 4.64) </t>
  </si>
  <si>
    <t xml:space="preserve">          รองลงมาได้แก่ เจ้าหน้าที่ให้บริการด้วยความรวดเร็ว (ค่าเฉลี่ย 4.62) และความสะดวกในการลงทะเบียน </t>
  </si>
  <si>
    <t xml:space="preserve">          (ค่าเฉลี่ย 4.52)</t>
  </si>
  <si>
    <t xml:space="preserve">              ควรมีเอกสารประกอบการอบรมเพื่อความเข้าใจที่ดีขึ้น อยากให้วิทยากรบรรยายช้ากว่านี้ </t>
  </si>
  <si>
    <t xml:space="preserve">           อยากให้มีการสรุปการใช้งาน หรือแนะนำแหล่งดาวน์โหลดเอกสารประกอบการบรรยาย ควรมีการแนะนำ</t>
  </si>
  <si>
    <t xml:space="preserve">           หรือบังคับให้นิสิตบัณฑิตศึกษาที่เข้ามาเพิ่มใหม่ทั้งระบบปริญญาตรีต่อเนื้อหาปริญญาโทหรือปริญญาโท </t>
  </si>
  <si>
    <t xml:space="preserve">           เข้าระบบโปรแกรม iThesis ทุกคนก่อนเขียนโครงร่างเพื่อให้ทราบถึงประโยชน์และความสะดวกต่อการ</t>
  </si>
  <si>
    <t xml:space="preserve">   1.2  ความเหมาะสมของวันจัดโครงการ (วันศุกร์ที่ 31 พฤษภาคม 2562)</t>
  </si>
  <si>
    <t>รองลงมาคือ ด้านกระบวนการและขั้นตอนการให้บริการ (ค่าเฉลี่ย 4.44) และด้านคุณภาพการให้บริการ</t>
  </si>
  <si>
    <t xml:space="preserve">(ค่าเฉลี่ย 4.39)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</si>
  <si>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          การให้บริการ (ค่าเฉลี่ย 4.44) และด้านคุณภาพการให้บริการ (ค่าเฉลี่ย 4.39) เมื่อพิจารณารายข้อแล้ว </t>
  </si>
  <si>
    <t xml:space="preserve">          คิดเป็นร้อยละ 39.34 รองลงมาได้แก่ Website บัณฑิตวิทยาลัย คิดเป็นร้อยละ 32.79 และคณะที่สังกัด </t>
  </si>
  <si>
    <t xml:space="preserve">           ใช้ระบบอิเล็กทรอนิกส์มากยิ่งขึ้น เสนอแบ่งกลุ่ม Proposal และกลุ่ม Thesis เพื่อให้เหมาะสมกับ</t>
  </si>
  <si>
    <t xml:space="preserve">           ความก้าวหน้าในการจัดทำสารนิพนธ์</t>
  </si>
  <si>
    <t>จากตาราง 1  แสดงจำนวนและร้อยละของผู้ตอบแบบสอบถาม จำแนกตามสถานภาพ พบว่า</t>
  </si>
  <si>
    <t>ส่วนใหญ่ผู้ตอบแบบสอบถามเป็นนิสิตระดับปริญญาโท คิดเป็นร้อยละ 52.38 และนิสิตระดับปริญญาเอก</t>
  </si>
  <si>
    <t>คิดเป็นร้อยละ 40.48</t>
  </si>
  <si>
    <t xml:space="preserve">จากตาราง 2  แสดงจำนวนและร้อยละของผู้ตอบแบบสอบถาม จำแนกตามการประชาสัมพันธ์โครงการฯ </t>
  </si>
  <si>
    <t xml:space="preserve">พบว่า ผู้ตอบแบบสอบถามทราบข้อมูลจากการจัดโครงการฯ จาก Facebook บัณฑิตวิทยาลัยมากที่สุด </t>
  </si>
  <si>
    <t xml:space="preserve">จากตาราง 3 แสดงจำนวนการเข้ารับการอบรม พบว่า ส่วนใหญ่ผู้ตอบแบบสอบถามเข้ารับการอบรม </t>
  </si>
  <si>
    <t>ช่วงบ่าย คิดเป็นร้อยละ 40.48 และช่วงเช้า คิดเป็นร้อยละ 30.95</t>
  </si>
  <si>
    <t>เสนอแบ่งกลุ่ม Proposal และกลุ่ม Thesis เพื่อให้เหมาะสมกับความก้าวหน้าในการจัดทำสารนิพนธ์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</si>
</sst>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u/>
      <sz val="14"/>
      <color rgb="FF000000"/>
      <name val="TH SarabunPSK"/>
      <family val="2"/>
    </font>
    <font>
      <sz val="14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Alignment="1"/>
    <xf numFmtId="0" fontId="10" fillId="5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6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10" fillId="7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10" fillId="8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2" fontId="9" fillId="10" borderId="13" xfId="0" applyNumberFormat="1" applyFont="1" applyFill="1" applyBorder="1" applyAlignment="1">
      <alignment wrapText="1"/>
    </xf>
    <xf numFmtId="0" fontId="21" fillId="11" borderId="13" xfId="0" applyFont="1" applyFill="1" applyBorder="1" applyAlignment="1">
      <alignment horizontal="center" wrapText="1"/>
    </xf>
    <xf numFmtId="0" fontId="21" fillId="12" borderId="13" xfId="0" applyFont="1" applyFill="1" applyBorder="1" applyAlignment="1">
      <alignment horizontal="center" wrapText="1"/>
    </xf>
    <xf numFmtId="0" fontId="21" fillId="13" borderId="13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right"/>
    </xf>
    <xf numFmtId="2" fontId="9" fillId="9" borderId="13" xfId="0" applyNumberFormat="1" applyFont="1" applyFill="1" applyBorder="1" applyAlignment="1">
      <alignment wrapText="1"/>
    </xf>
    <xf numFmtId="2" fontId="7" fillId="9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Border="1"/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/>
    <xf numFmtId="0" fontId="1" fillId="0" borderId="23" xfId="0" applyFont="1" applyBorder="1" applyAlignment="1"/>
    <xf numFmtId="0" fontId="1" fillId="0" borderId="12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23" xfId="0" applyFont="1" applyBorder="1" applyAlignment="1"/>
    <xf numFmtId="2" fontId="7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4" fillId="0" borderId="0" xfId="0" applyFont="1" applyFill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2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2" fontId="1" fillId="0" borderId="7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14" borderId="13" xfId="0" applyFont="1" applyFill="1" applyBorder="1" applyAlignment="1">
      <alignment wrapText="1"/>
    </xf>
    <xf numFmtId="0" fontId="22" fillId="2" borderId="13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vertical="top" wrapText="1"/>
    </xf>
    <xf numFmtId="0" fontId="22" fillId="14" borderId="13" xfId="0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top" wrapText="1"/>
    </xf>
    <xf numFmtId="0" fontId="22" fillId="3" borderId="13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13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vertical="top" wrapText="1"/>
    </xf>
    <xf numFmtId="0" fontId="21" fillId="15" borderId="13" xfId="0" applyFont="1" applyFill="1" applyBorder="1" applyAlignment="1">
      <alignment horizontal="center" wrapText="1"/>
    </xf>
    <xf numFmtId="0" fontId="22" fillId="15" borderId="13" xfId="0" applyFont="1" applyFill="1" applyBorder="1" applyAlignment="1">
      <alignment wrapText="1"/>
    </xf>
    <xf numFmtId="0" fontId="22" fillId="15" borderId="13" xfId="0" applyFont="1" applyFill="1" applyBorder="1" applyAlignment="1">
      <alignment vertical="top" wrapText="1"/>
    </xf>
    <xf numFmtId="0" fontId="21" fillId="16" borderId="13" xfId="0" applyFont="1" applyFill="1" applyBorder="1" applyAlignment="1">
      <alignment horizontal="center" wrapText="1"/>
    </xf>
    <xf numFmtId="0" fontId="22" fillId="16" borderId="1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23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2" fontId="23" fillId="0" borderId="0" xfId="0" applyNumberFormat="1" applyFont="1" applyAlignment="1">
      <alignment wrapText="1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29" xfId="0" applyFont="1" applyBorder="1"/>
    <xf numFmtId="0" fontId="25" fillId="0" borderId="30" xfId="0" applyFont="1" applyBorder="1"/>
    <xf numFmtId="0" fontId="25" fillId="0" borderId="28" xfId="0" applyFont="1" applyBorder="1"/>
    <xf numFmtId="0" fontId="25" fillId="0" borderId="25" xfId="0" applyFont="1" applyBorder="1"/>
    <xf numFmtId="0" fontId="25" fillId="0" borderId="26" xfId="0" applyFont="1" applyBorder="1"/>
    <xf numFmtId="0" fontId="25" fillId="0" borderId="27" xfId="0" applyFont="1" applyBorder="1"/>
    <xf numFmtId="2" fontId="27" fillId="0" borderId="9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5" fillId="0" borderId="0" xfId="0" applyNumberFormat="1" applyFont="1"/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2" fontId="26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9" xfId="0" applyFont="1" applyBorder="1"/>
    <xf numFmtId="0" fontId="1" fillId="0" borderId="14" xfId="0" applyFont="1" applyBorder="1"/>
    <xf numFmtId="0" fontId="29" fillId="13" borderId="13" xfId="0" applyFont="1" applyFill="1" applyBorder="1" applyAlignment="1">
      <alignment wrapText="1"/>
    </xf>
    <xf numFmtId="0" fontId="28" fillId="13" borderId="13" xfId="0" applyFont="1" applyFill="1" applyBorder="1" applyAlignment="1">
      <alignment wrapText="1"/>
    </xf>
    <xf numFmtId="2" fontId="7" fillId="9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5" fillId="0" borderId="14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25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40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26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21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25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26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38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39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40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1"/>
  <sheetViews>
    <sheetView topLeftCell="F1" zoomScale="160" zoomScaleNormal="160" workbookViewId="0">
      <pane ySplit="2220" topLeftCell="A41" activePane="bottomLeft"/>
      <selection pane="bottomLeft" activeCell="A2" sqref="A2:XFD2"/>
    </sheetView>
  </sheetViews>
  <sheetFormatPr defaultColWidth="15" defaultRowHeight="24"/>
  <cols>
    <col min="1" max="1" width="4.42578125" style="14" bestFit="1" customWidth="1"/>
    <col min="2" max="2" width="31.28515625" style="14" customWidth="1"/>
    <col min="3" max="3" width="31.5703125" style="14" bestFit="1" customWidth="1"/>
    <col min="4" max="4" width="7" style="14" customWidth="1"/>
    <col min="5" max="5" width="7.7109375" style="14" bestFit="1" customWidth="1"/>
    <col min="6" max="6" width="5.7109375" style="14" bestFit="1" customWidth="1"/>
    <col min="7" max="7" width="8.42578125" style="14" customWidth="1"/>
    <col min="8" max="8" width="6.28515625" style="14" bestFit="1" customWidth="1"/>
    <col min="9" max="9" width="10.28515625" style="14" customWidth="1"/>
    <col min="10" max="11" width="5.140625" style="65" bestFit="1" customWidth="1"/>
    <col min="12" max="12" width="5.5703125" style="65" bestFit="1" customWidth="1"/>
    <col min="13" max="19" width="5.140625" style="14" bestFit="1" customWidth="1"/>
    <col min="20" max="20" width="6.28515625" style="17" customWidth="1"/>
    <col min="21" max="21" width="6.28515625" style="17" bestFit="1" customWidth="1"/>
    <col min="22" max="23" width="6.28515625" style="80" bestFit="1" customWidth="1"/>
    <col min="24" max="25" width="6.28515625" style="46" bestFit="1" customWidth="1"/>
    <col min="26" max="27" width="5.140625" style="68" bestFit="1" customWidth="1"/>
    <col min="28" max="28" width="5.140625" style="68" customWidth="1"/>
    <col min="29" max="29" width="5.140625" style="68" bestFit="1" customWidth="1"/>
    <col min="30" max="30" width="5" style="14" bestFit="1" customWidth="1"/>
    <col min="31" max="31" width="11.28515625" style="14" customWidth="1"/>
    <col min="32" max="16384" width="15" style="14"/>
  </cols>
  <sheetData>
    <row r="1" spans="1:45" s="66" customFormat="1" ht="55.5">
      <c r="A1" s="66" t="s">
        <v>39</v>
      </c>
      <c r="B1" s="66" t="s">
        <v>0</v>
      </c>
      <c r="C1" s="66" t="s">
        <v>1</v>
      </c>
      <c r="D1" s="66" t="s">
        <v>2</v>
      </c>
      <c r="E1" s="66" t="s">
        <v>3</v>
      </c>
      <c r="F1" s="66" t="s">
        <v>0</v>
      </c>
      <c r="G1" s="66" t="s">
        <v>4</v>
      </c>
      <c r="H1" s="66" t="s">
        <v>5</v>
      </c>
      <c r="I1" s="66" t="s">
        <v>79</v>
      </c>
      <c r="J1" s="101">
        <v>1.1000000000000001</v>
      </c>
      <c r="K1" s="101">
        <v>1.2</v>
      </c>
      <c r="L1" s="101">
        <v>1.3</v>
      </c>
      <c r="M1" s="99">
        <v>2.1</v>
      </c>
      <c r="N1" s="99">
        <v>2.2000000000000002</v>
      </c>
      <c r="O1" s="67">
        <v>3.1</v>
      </c>
      <c r="P1" s="67">
        <v>3.2</v>
      </c>
      <c r="Q1" s="67">
        <v>3.3</v>
      </c>
      <c r="R1" s="67">
        <v>3.4</v>
      </c>
      <c r="S1" s="67">
        <v>3.5</v>
      </c>
      <c r="T1" s="101" t="s">
        <v>6</v>
      </c>
      <c r="U1" s="101" t="s">
        <v>44</v>
      </c>
      <c r="V1" s="101" t="s">
        <v>80</v>
      </c>
      <c r="W1" s="152" t="s">
        <v>7</v>
      </c>
      <c r="X1" s="152" t="s">
        <v>45</v>
      </c>
      <c r="Y1" s="152" t="s">
        <v>81</v>
      </c>
      <c r="Z1" s="100">
        <v>4.3</v>
      </c>
      <c r="AA1" s="100">
        <v>4.4000000000000004</v>
      </c>
      <c r="AB1" s="149">
        <v>5.0999999999999996</v>
      </c>
      <c r="AC1" s="149">
        <v>5.2</v>
      </c>
      <c r="AD1" s="149">
        <v>5.3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s="140" customFormat="1">
      <c r="A2" s="136">
        <v>1</v>
      </c>
      <c r="B2" s="136" t="s">
        <v>4</v>
      </c>
      <c r="C2" s="136" t="s">
        <v>47</v>
      </c>
      <c r="D2" s="136">
        <v>0</v>
      </c>
      <c r="E2" s="136">
        <v>0</v>
      </c>
      <c r="F2" s="136">
        <v>1</v>
      </c>
      <c r="G2" s="136">
        <v>0</v>
      </c>
      <c r="H2" s="136">
        <v>0</v>
      </c>
      <c r="I2" s="136" t="s">
        <v>47</v>
      </c>
      <c r="J2" s="137">
        <v>5</v>
      </c>
      <c r="K2" s="137">
        <v>5</v>
      </c>
      <c r="L2" s="137">
        <v>5</v>
      </c>
      <c r="M2" s="138">
        <v>5</v>
      </c>
      <c r="N2" s="138">
        <v>5</v>
      </c>
      <c r="O2" s="139">
        <v>4</v>
      </c>
      <c r="P2" s="139">
        <v>5</v>
      </c>
      <c r="Q2" s="139">
        <v>5</v>
      </c>
      <c r="R2" s="139">
        <v>4</v>
      </c>
      <c r="S2" s="139">
        <v>5</v>
      </c>
      <c r="T2" s="146">
        <v>1</v>
      </c>
      <c r="U2" s="146">
        <v>1</v>
      </c>
      <c r="V2" s="146">
        <v>1</v>
      </c>
      <c r="W2" s="153">
        <v>5</v>
      </c>
      <c r="X2" s="153">
        <v>5</v>
      </c>
      <c r="Y2" s="153">
        <v>5</v>
      </c>
      <c r="Z2" s="147">
        <v>5</v>
      </c>
      <c r="AA2" s="147">
        <v>5</v>
      </c>
      <c r="AB2" s="150">
        <v>5</v>
      </c>
      <c r="AC2" s="150">
        <v>5</v>
      </c>
      <c r="AD2" s="150">
        <v>5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s="140" customFormat="1">
      <c r="A3" s="136">
        <v>2</v>
      </c>
      <c r="B3" s="136" t="s">
        <v>46</v>
      </c>
      <c r="C3" s="136" t="s">
        <v>127</v>
      </c>
      <c r="D3" s="136">
        <v>0</v>
      </c>
      <c r="E3" s="136">
        <v>1</v>
      </c>
      <c r="F3" s="136">
        <v>0</v>
      </c>
      <c r="G3" s="136">
        <v>0</v>
      </c>
      <c r="H3" s="136">
        <v>0</v>
      </c>
      <c r="I3" s="136" t="s">
        <v>47</v>
      </c>
      <c r="J3" s="137">
        <v>4</v>
      </c>
      <c r="K3" s="137">
        <v>3</v>
      </c>
      <c r="L3" s="137">
        <v>4</v>
      </c>
      <c r="M3" s="138">
        <v>3</v>
      </c>
      <c r="N3" s="138">
        <v>3</v>
      </c>
      <c r="O3" s="139">
        <v>2</v>
      </c>
      <c r="P3" s="139">
        <v>3</v>
      </c>
      <c r="Q3" s="139">
        <v>3</v>
      </c>
      <c r="R3" s="139">
        <v>3</v>
      </c>
      <c r="S3" s="139">
        <v>4</v>
      </c>
      <c r="T3" s="146">
        <v>1</v>
      </c>
      <c r="U3" s="146">
        <v>1</v>
      </c>
      <c r="V3" s="146">
        <v>1</v>
      </c>
      <c r="W3" s="153">
        <v>3</v>
      </c>
      <c r="X3" s="153">
        <v>3</v>
      </c>
      <c r="Y3" s="153">
        <v>3</v>
      </c>
      <c r="Z3" s="147">
        <v>4</v>
      </c>
      <c r="AA3" s="147">
        <v>4</v>
      </c>
      <c r="AB3" s="150">
        <v>4</v>
      </c>
      <c r="AC3" s="150">
        <v>4</v>
      </c>
      <c r="AD3" s="150">
        <v>4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140" customFormat="1">
      <c r="A4" s="136">
        <v>3</v>
      </c>
      <c r="B4" s="136" t="s">
        <v>46</v>
      </c>
      <c r="C4" s="136" t="s">
        <v>129</v>
      </c>
      <c r="D4" s="136">
        <v>0</v>
      </c>
      <c r="E4" s="136">
        <v>1</v>
      </c>
      <c r="F4" s="136">
        <v>1</v>
      </c>
      <c r="G4" s="136">
        <v>0</v>
      </c>
      <c r="H4" s="136">
        <v>0</v>
      </c>
      <c r="I4" s="136" t="s">
        <v>76</v>
      </c>
      <c r="J4" s="137">
        <v>5</v>
      </c>
      <c r="K4" s="137">
        <v>4</v>
      </c>
      <c r="L4" s="137">
        <v>4</v>
      </c>
      <c r="M4" s="138">
        <v>5</v>
      </c>
      <c r="N4" s="138">
        <v>5</v>
      </c>
      <c r="O4" s="139">
        <v>4</v>
      </c>
      <c r="P4" s="139">
        <v>3</v>
      </c>
      <c r="Q4" s="139">
        <v>4</v>
      </c>
      <c r="R4" s="139">
        <v>4</v>
      </c>
      <c r="S4" s="139">
        <v>4</v>
      </c>
      <c r="T4" s="146">
        <v>2</v>
      </c>
      <c r="U4" s="146">
        <v>1</v>
      </c>
      <c r="V4" s="146">
        <v>2</v>
      </c>
      <c r="W4" s="153">
        <v>4</v>
      </c>
      <c r="X4" s="153">
        <v>5</v>
      </c>
      <c r="Y4" s="153">
        <v>4</v>
      </c>
      <c r="Z4" s="147">
        <v>5</v>
      </c>
      <c r="AA4" s="147">
        <v>5</v>
      </c>
      <c r="AB4" s="150">
        <v>4</v>
      </c>
      <c r="AC4" s="150">
        <v>5</v>
      </c>
      <c r="AD4" s="150">
        <v>5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s="140" customFormat="1">
      <c r="A5" s="136">
        <v>4</v>
      </c>
      <c r="B5" s="136" t="s">
        <v>8</v>
      </c>
      <c r="C5" s="136" t="s">
        <v>129</v>
      </c>
      <c r="D5" s="136">
        <v>1</v>
      </c>
      <c r="E5" s="136">
        <v>0</v>
      </c>
      <c r="F5" s="136">
        <v>1</v>
      </c>
      <c r="G5" s="136">
        <v>1</v>
      </c>
      <c r="H5" s="136">
        <v>0</v>
      </c>
      <c r="I5" s="136" t="s">
        <v>76</v>
      </c>
      <c r="J5" s="137">
        <v>4</v>
      </c>
      <c r="K5" s="137">
        <v>4</v>
      </c>
      <c r="L5" s="137">
        <v>4</v>
      </c>
      <c r="M5" s="138">
        <v>4</v>
      </c>
      <c r="N5" s="138">
        <v>4</v>
      </c>
      <c r="O5" s="139">
        <v>4</v>
      </c>
      <c r="P5" s="139">
        <v>4</v>
      </c>
      <c r="Q5" s="139">
        <v>4</v>
      </c>
      <c r="R5" s="139">
        <v>4</v>
      </c>
      <c r="S5" s="139">
        <v>4</v>
      </c>
      <c r="T5" s="146">
        <v>3</v>
      </c>
      <c r="U5" s="146">
        <v>2</v>
      </c>
      <c r="V5" s="146">
        <v>3</v>
      </c>
      <c r="W5" s="153">
        <v>4</v>
      </c>
      <c r="X5" s="153">
        <v>4</v>
      </c>
      <c r="Y5" s="153">
        <v>4</v>
      </c>
      <c r="Z5" s="147">
        <v>5</v>
      </c>
      <c r="AA5" s="147">
        <v>4</v>
      </c>
      <c r="AB5" s="150">
        <v>4</v>
      </c>
      <c r="AC5" s="150">
        <v>4</v>
      </c>
      <c r="AD5" s="150">
        <v>4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140" customFormat="1">
      <c r="A6" s="136">
        <v>5</v>
      </c>
      <c r="B6" s="136" t="s">
        <v>8</v>
      </c>
      <c r="C6" s="136" t="s">
        <v>83</v>
      </c>
      <c r="D6" s="136">
        <v>0</v>
      </c>
      <c r="E6" s="136">
        <v>1</v>
      </c>
      <c r="F6" s="136">
        <v>0</v>
      </c>
      <c r="G6" s="136">
        <v>0</v>
      </c>
      <c r="H6" s="136">
        <v>0</v>
      </c>
      <c r="I6" s="136" t="s">
        <v>76</v>
      </c>
      <c r="J6" s="137">
        <v>4</v>
      </c>
      <c r="K6" s="137">
        <v>4</v>
      </c>
      <c r="L6" s="137">
        <v>4</v>
      </c>
      <c r="M6" s="138">
        <v>4</v>
      </c>
      <c r="N6" s="138">
        <v>4</v>
      </c>
      <c r="O6" s="139">
        <v>4</v>
      </c>
      <c r="P6" s="139">
        <v>4</v>
      </c>
      <c r="Q6" s="139">
        <v>4</v>
      </c>
      <c r="R6" s="139">
        <v>4</v>
      </c>
      <c r="S6" s="139">
        <v>4</v>
      </c>
      <c r="T6" s="146">
        <v>2</v>
      </c>
      <c r="U6" s="146">
        <v>2</v>
      </c>
      <c r="V6" s="146">
        <v>2</v>
      </c>
      <c r="W6" s="153">
        <v>4</v>
      </c>
      <c r="X6" s="153">
        <v>4</v>
      </c>
      <c r="Y6" s="153">
        <v>4</v>
      </c>
      <c r="Z6" s="147">
        <v>4</v>
      </c>
      <c r="AA6" s="147">
        <v>4</v>
      </c>
      <c r="AB6" s="150">
        <v>4</v>
      </c>
      <c r="AC6" s="150">
        <v>4</v>
      </c>
      <c r="AD6" s="150">
        <v>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140" customFormat="1">
      <c r="A7" s="136">
        <v>6</v>
      </c>
      <c r="B7" s="136" t="s">
        <v>46</v>
      </c>
      <c r="C7" s="136" t="s">
        <v>130</v>
      </c>
      <c r="D7" s="136">
        <v>1</v>
      </c>
      <c r="E7" s="136">
        <v>0</v>
      </c>
      <c r="F7" s="136">
        <v>0</v>
      </c>
      <c r="G7" s="136">
        <v>1</v>
      </c>
      <c r="H7" s="136">
        <v>0</v>
      </c>
      <c r="I7" s="136" t="s">
        <v>76</v>
      </c>
      <c r="J7" s="137">
        <v>4</v>
      </c>
      <c r="K7" s="137">
        <v>4</v>
      </c>
      <c r="L7" s="137">
        <v>4</v>
      </c>
      <c r="M7" s="138">
        <v>4</v>
      </c>
      <c r="N7" s="138">
        <v>4</v>
      </c>
      <c r="O7" s="139">
        <v>4</v>
      </c>
      <c r="P7" s="139">
        <v>3</v>
      </c>
      <c r="Q7" s="139">
        <v>4</v>
      </c>
      <c r="R7" s="139">
        <v>3</v>
      </c>
      <c r="S7" s="139">
        <v>4</v>
      </c>
      <c r="T7" s="146">
        <v>2</v>
      </c>
      <c r="U7" s="146">
        <v>2</v>
      </c>
      <c r="V7" s="146">
        <v>2</v>
      </c>
      <c r="W7" s="153">
        <v>4</v>
      </c>
      <c r="X7" s="153">
        <v>4</v>
      </c>
      <c r="Y7" s="153">
        <v>4</v>
      </c>
      <c r="Z7" s="147">
        <v>4</v>
      </c>
      <c r="AA7" s="147">
        <v>5</v>
      </c>
      <c r="AB7" s="150">
        <v>4</v>
      </c>
      <c r="AC7" s="150">
        <v>4</v>
      </c>
      <c r="AD7" s="150">
        <v>4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140" customFormat="1">
      <c r="A8" s="136">
        <v>7</v>
      </c>
      <c r="B8" s="136" t="s">
        <v>8</v>
      </c>
      <c r="C8" s="136" t="s">
        <v>85</v>
      </c>
      <c r="D8" s="136">
        <v>0</v>
      </c>
      <c r="E8" s="136">
        <v>1</v>
      </c>
      <c r="F8" s="136">
        <v>0</v>
      </c>
      <c r="G8" s="136">
        <v>1</v>
      </c>
      <c r="H8" s="136">
        <v>0</v>
      </c>
      <c r="I8" s="136" t="s">
        <v>76</v>
      </c>
      <c r="J8" s="137">
        <v>4</v>
      </c>
      <c r="K8" s="137">
        <v>4</v>
      </c>
      <c r="L8" s="137">
        <v>4</v>
      </c>
      <c r="M8" s="138">
        <v>4</v>
      </c>
      <c r="N8" s="138">
        <v>4</v>
      </c>
      <c r="O8" s="139">
        <v>4</v>
      </c>
      <c r="P8" s="139">
        <v>4</v>
      </c>
      <c r="Q8" s="139">
        <v>4</v>
      </c>
      <c r="R8" s="139">
        <v>4</v>
      </c>
      <c r="S8" s="139">
        <v>4</v>
      </c>
      <c r="T8" s="146">
        <v>2</v>
      </c>
      <c r="U8" s="146">
        <v>2</v>
      </c>
      <c r="V8" s="146">
        <v>2</v>
      </c>
      <c r="W8" s="153">
        <v>3</v>
      </c>
      <c r="X8" s="153">
        <v>3</v>
      </c>
      <c r="Y8" s="153">
        <v>3</v>
      </c>
      <c r="Z8" s="147">
        <v>4</v>
      </c>
      <c r="AA8" s="147">
        <v>4</v>
      </c>
      <c r="AB8" s="150">
        <v>4</v>
      </c>
      <c r="AC8" s="150">
        <v>4</v>
      </c>
      <c r="AD8" s="150">
        <v>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140" customFormat="1">
      <c r="A9" s="136">
        <v>8</v>
      </c>
      <c r="B9" s="136" t="s">
        <v>8</v>
      </c>
      <c r="C9" s="136" t="s">
        <v>129</v>
      </c>
      <c r="D9" s="136">
        <v>1</v>
      </c>
      <c r="E9" s="136">
        <v>0</v>
      </c>
      <c r="F9" s="136">
        <v>1</v>
      </c>
      <c r="G9" s="136">
        <v>1</v>
      </c>
      <c r="H9" s="136">
        <v>0</v>
      </c>
      <c r="I9" s="136" t="s">
        <v>76</v>
      </c>
      <c r="J9" s="137">
        <v>5</v>
      </c>
      <c r="K9" s="137">
        <v>5</v>
      </c>
      <c r="L9" s="137">
        <v>5</v>
      </c>
      <c r="M9" s="138">
        <v>5</v>
      </c>
      <c r="N9" s="138">
        <v>5</v>
      </c>
      <c r="O9" s="139">
        <v>5</v>
      </c>
      <c r="P9" s="139">
        <v>5</v>
      </c>
      <c r="Q9" s="139">
        <v>5</v>
      </c>
      <c r="R9" s="139">
        <v>5</v>
      </c>
      <c r="S9" s="139">
        <v>5</v>
      </c>
      <c r="T9" s="146">
        <v>5</v>
      </c>
      <c r="U9" s="146">
        <v>5</v>
      </c>
      <c r="V9" s="146">
        <v>5</v>
      </c>
      <c r="W9" s="153">
        <v>5</v>
      </c>
      <c r="X9" s="153">
        <v>5</v>
      </c>
      <c r="Y9" s="153">
        <v>5</v>
      </c>
      <c r="Z9" s="147">
        <v>5</v>
      </c>
      <c r="AA9" s="147">
        <v>5</v>
      </c>
      <c r="AB9" s="150">
        <v>5</v>
      </c>
      <c r="AC9" s="150">
        <v>5</v>
      </c>
      <c r="AD9" s="150">
        <v>5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40" customFormat="1">
      <c r="A10" s="136">
        <v>9</v>
      </c>
      <c r="B10" s="136" t="s">
        <v>8</v>
      </c>
      <c r="C10" s="136" t="s">
        <v>129</v>
      </c>
      <c r="D10" s="136">
        <v>1</v>
      </c>
      <c r="E10" s="136">
        <v>0</v>
      </c>
      <c r="F10" s="136">
        <v>0</v>
      </c>
      <c r="G10" s="136">
        <v>0</v>
      </c>
      <c r="H10" s="136">
        <v>0</v>
      </c>
      <c r="I10" s="136" t="s">
        <v>76</v>
      </c>
      <c r="J10" s="137">
        <v>5</v>
      </c>
      <c r="K10" s="137">
        <v>5</v>
      </c>
      <c r="L10" s="137">
        <v>5</v>
      </c>
      <c r="M10" s="138">
        <v>5</v>
      </c>
      <c r="N10" s="138">
        <v>5</v>
      </c>
      <c r="O10" s="139">
        <v>5</v>
      </c>
      <c r="P10" s="139">
        <v>4</v>
      </c>
      <c r="Q10" s="139">
        <v>5</v>
      </c>
      <c r="R10" s="139">
        <v>5</v>
      </c>
      <c r="S10" s="139">
        <v>5</v>
      </c>
      <c r="T10" s="146">
        <v>2</v>
      </c>
      <c r="U10" s="146">
        <v>2</v>
      </c>
      <c r="V10" s="146">
        <v>2</v>
      </c>
      <c r="W10" s="153">
        <v>4</v>
      </c>
      <c r="X10" s="153">
        <v>4</v>
      </c>
      <c r="Y10" s="153">
        <v>4</v>
      </c>
      <c r="Z10" s="147">
        <v>5</v>
      </c>
      <c r="AA10" s="147">
        <v>5</v>
      </c>
      <c r="AB10" s="150">
        <v>5</v>
      </c>
      <c r="AC10" s="150">
        <v>5</v>
      </c>
      <c r="AD10" s="150">
        <v>5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140" customFormat="1">
      <c r="A11" s="136">
        <v>10</v>
      </c>
      <c r="B11" s="136" t="s">
        <v>8</v>
      </c>
      <c r="C11" s="136" t="s">
        <v>129</v>
      </c>
      <c r="D11" s="136">
        <v>1</v>
      </c>
      <c r="E11" s="136">
        <v>0</v>
      </c>
      <c r="F11" s="136">
        <v>0</v>
      </c>
      <c r="G11" s="136">
        <v>1</v>
      </c>
      <c r="H11" s="136">
        <v>0</v>
      </c>
      <c r="I11" s="136" t="s">
        <v>76</v>
      </c>
      <c r="J11" s="137">
        <v>5</v>
      </c>
      <c r="K11" s="137">
        <v>5</v>
      </c>
      <c r="L11" s="137">
        <v>5</v>
      </c>
      <c r="M11" s="138">
        <v>5</v>
      </c>
      <c r="N11" s="138">
        <v>5</v>
      </c>
      <c r="O11" s="139">
        <v>5</v>
      </c>
      <c r="P11" s="139">
        <v>5</v>
      </c>
      <c r="Q11" s="139">
        <v>5</v>
      </c>
      <c r="R11" s="139">
        <v>5</v>
      </c>
      <c r="S11" s="139">
        <v>5</v>
      </c>
      <c r="T11" s="146">
        <v>2</v>
      </c>
      <c r="U11" s="146">
        <v>2</v>
      </c>
      <c r="V11" s="146">
        <v>2</v>
      </c>
      <c r="W11" s="153">
        <v>4</v>
      </c>
      <c r="X11" s="153">
        <v>4</v>
      </c>
      <c r="Y11" s="153">
        <v>4</v>
      </c>
      <c r="Z11" s="147">
        <v>4</v>
      </c>
      <c r="AA11" s="147">
        <v>4</v>
      </c>
      <c r="AB11" s="150">
        <v>4</v>
      </c>
      <c r="AC11" s="150">
        <v>4</v>
      </c>
      <c r="AD11" s="150">
        <v>4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140" customFormat="1">
      <c r="A12" s="136">
        <v>11</v>
      </c>
      <c r="B12" s="136" t="s">
        <v>46</v>
      </c>
      <c r="C12" s="136" t="s">
        <v>84</v>
      </c>
      <c r="D12" s="136">
        <v>0</v>
      </c>
      <c r="E12" s="136">
        <v>1</v>
      </c>
      <c r="F12" s="136">
        <v>0</v>
      </c>
      <c r="G12" s="136">
        <v>0</v>
      </c>
      <c r="H12" s="136">
        <v>0</v>
      </c>
      <c r="I12" s="136" t="s">
        <v>76</v>
      </c>
      <c r="J12" s="137">
        <v>5</v>
      </c>
      <c r="K12" s="137">
        <v>4</v>
      </c>
      <c r="L12" s="137">
        <v>5</v>
      </c>
      <c r="M12" s="138">
        <v>5</v>
      </c>
      <c r="N12" s="138">
        <v>5</v>
      </c>
      <c r="O12" s="139">
        <v>3</v>
      </c>
      <c r="P12" s="139">
        <v>3</v>
      </c>
      <c r="Q12" s="139">
        <v>5</v>
      </c>
      <c r="R12" s="139">
        <v>4</v>
      </c>
      <c r="S12" s="139">
        <v>4</v>
      </c>
      <c r="T12" s="146">
        <v>2</v>
      </c>
      <c r="U12" s="146">
        <v>3</v>
      </c>
      <c r="V12" s="146">
        <v>3</v>
      </c>
      <c r="W12" s="153">
        <v>5</v>
      </c>
      <c r="X12" s="153">
        <v>5</v>
      </c>
      <c r="Y12" s="153">
        <v>4</v>
      </c>
      <c r="Z12" s="147">
        <v>5</v>
      </c>
      <c r="AA12" s="147">
        <v>5</v>
      </c>
      <c r="AB12" s="150">
        <v>4</v>
      </c>
      <c r="AC12" s="150">
        <v>4</v>
      </c>
      <c r="AD12" s="150">
        <v>5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140" customFormat="1">
      <c r="A13" s="136">
        <v>12</v>
      </c>
      <c r="B13" s="136" t="s">
        <v>46</v>
      </c>
      <c r="C13" s="136" t="s">
        <v>78</v>
      </c>
      <c r="D13" s="136">
        <v>0</v>
      </c>
      <c r="E13" s="136">
        <v>0</v>
      </c>
      <c r="F13" s="136">
        <v>1</v>
      </c>
      <c r="G13" s="136">
        <v>0</v>
      </c>
      <c r="H13" s="136">
        <v>0</v>
      </c>
      <c r="I13" s="136" t="s">
        <v>76</v>
      </c>
      <c r="J13" s="137">
        <v>5</v>
      </c>
      <c r="K13" s="137">
        <v>5</v>
      </c>
      <c r="L13" s="137">
        <v>5</v>
      </c>
      <c r="M13" s="138">
        <v>5</v>
      </c>
      <c r="N13" s="138">
        <v>5</v>
      </c>
      <c r="O13" s="139">
        <v>5</v>
      </c>
      <c r="P13" s="139">
        <v>2</v>
      </c>
      <c r="Q13" s="139">
        <v>5</v>
      </c>
      <c r="R13" s="139">
        <v>5</v>
      </c>
      <c r="S13" s="139">
        <v>5</v>
      </c>
      <c r="T13" s="146">
        <v>4</v>
      </c>
      <c r="U13" s="146">
        <v>5</v>
      </c>
      <c r="V13" s="146">
        <v>5</v>
      </c>
      <c r="W13" s="153">
        <v>5</v>
      </c>
      <c r="X13" s="153">
        <v>5</v>
      </c>
      <c r="Y13" s="153">
        <v>5</v>
      </c>
      <c r="Z13" s="147">
        <v>5</v>
      </c>
      <c r="AA13" s="147">
        <v>5</v>
      </c>
      <c r="AB13" s="150">
        <v>3</v>
      </c>
      <c r="AC13" s="150">
        <v>4</v>
      </c>
      <c r="AD13" s="150">
        <v>5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140" customFormat="1">
      <c r="A14" s="136">
        <v>13</v>
      </c>
      <c r="B14" s="136" t="s">
        <v>8</v>
      </c>
      <c r="C14" s="136" t="s">
        <v>131</v>
      </c>
      <c r="D14" s="136">
        <v>0</v>
      </c>
      <c r="E14" s="136">
        <v>1</v>
      </c>
      <c r="F14" s="136">
        <v>0</v>
      </c>
      <c r="G14" s="136">
        <v>0</v>
      </c>
      <c r="H14" s="136">
        <v>0</v>
      </c>
      <c r="I14" s="136" t="s">
        <v>47</v>
      </c>
      <c r="J14" s="137">
        <v>5</v>
      </c>
      <c r="K14" s="137">
        <v>5</v>
      </c>
      <c r="L14" s="137">
        <v>4</v>
      </c>
      <c r="M14" s="138">
        <v>5</v>
      </c>
      <c r="N14" s="138">
        <v>5</v>
      </c>
      <c r="O14" s="139">
        <v>5</v>
      </c>
      <c r="P14" s="139">
        <v>4</v>
      </c>
      <c r="Q14" s="139">
        <v>5</v>
      </c>
      <c r="R14" s="139">
        <v>5</v>
      </c>
      <c r="S14" s="139">
        <v>5</v>
      </c>
      <c r="T14" s="146">
        <v>1</v>
      </c>
      <c r="U14" s="146">
        <v>1</v>
      </c>
      <c r="V14" s="146">
        <v>1</v>
      </c>
      <c r="W14" s="153">
        <v>5</v>
      </c>
      <c r="X14" s="153">
        <v>5</v>
      </c>
      <c r="Y14" s="153">
        <v>5</v>
      </c>
      <c r="Z14" s="147">
        <v>5</v>
      </c>
      <c r="AA14" s="147">
        <v>5</v>
      </c>
      <c r="AB14" s="150">
        <v>5</v>
      </c>
      <c r="AC14" s="150">
        <v>5</v>
      </c>
      <c r="AD14" s="150">
        <v>4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140" customFormat="1">
      <c r="A15" s="136">
        <v>14</v>
      </c>
      <c r="B15" s="136" t="s">
        <v>8</v>
      </c>
      <c r="C15" s="136" t="s">
        <v>131</v>
      </c>
      <c r="D15" s="136">
        <v>1</v>
      </c>
      <c r="E15" s="136">
        <v>1</v>
      </c>
      <c r="F15" s="136">
        <v>0</v>
      </c>
      <c r="G15" s="136">
        <v>0</v>
      </c>
      <c r="H15" s="136">
        <v>0</v>
      </c>
      <c r="I15" s="136" t="s">
        <v>76</v>
      </c>
      <c r="J15" s="137">
        <v>5</v>
      </c>
      <c r="K15" s="137">
        <v>5</v>
      </c>
      <c r="L15" s="137">
        <v>5</v>
      </c>
      <c r="M15" s="138">
        <v>5</v>
      </c>
      <c r="N15" s="138">
        <v>5</v>
      </c>
      <c r="O15" s="139">
        <v>5</v>
      </c>
      <c r="P15" s="139">
        <v>5</v>
      </c>
      <c r="Q15" s="139">
        <v>5</v>
      </c>
      <c r="R15" s="139">
        <v>5</v>
      </c>
      <c r="S15" s="139">
        <v>5</v>
      </c>
      <c r="T15" s="146">
        <v>5</v>
      </c>
      <c r="U15" s="146">
        <v>5</v>
      </c>
      <c r="V15" s="146">
        <v>5</v>
      </c>
      <c r="W15" s="153">
        <v>4</v>
      </c>
      <c r="X15" s="153">
        <v>4</v>
      </c>
      <c r="Y15" s="153">
        <v>4</v>
      </c>
      <c r="Z15" s="147">
        <v>4</v>
      </c>
      <c r="AA15" s="147">
        <v>4</v>
      </c>
      <c r="AB15" s="150">
        <v>4</v>
      </c>
      <c r="AC15" s="150">
        <v>4</v>
      </c>
      <c r="AD15" s="150">
        <v>4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s="140" customFormat="1">
      <c r="A16" s="136">
        <v>15</v>
      </c>
      <c r="B16" s="136" t="s">
        <v>8</v>
      </c>
      <c r="C16" s="136" t="s">
        <v>132</v>
      </c>
      <c r="D16" s="136">
        <v>0</v>
      </c>
      <c r="E16" s="136">
        <v>1</v>
      </c>
      <c r="F16" s="136">
        <v>0</v>
      </c>
      <c r="G16" s="136">
        <v>0</v>
      </c>
      <c r="H16" s="136">
        <v>0</v>
      </c>
      <c r="I16" s="136" t="s">
        <v>76</v>
      </c>
      <c r="J16" s="137">
        <v>5</v>
      </c>
      <c r="K16" s="137">
        <v>5</v>
      </c>
      <c r="L16" s="137">
        <v>5</v>
      </c>
      <c r="M16" s="138">
        <v>5</v>
      </c>
      <c r="N16" s="138">
        <v>5</v>
      </c>
      <c r="O16" s="139">
        <v>5</v>
      </c>
      <c r="P16" s="139">
        <v>4</v>
      </c>
      <c r="Q16" s="139">
        <v>5</v>
      </c>
      <c r="R16" s="139">
        <v>4</v>
      </c>
      <c r="S16" s="139">
        <v>4</v>
      </c>
      <c r="T16" s="146">
        <v>4</v>
      </c>
      <c r="U16" s="146">
        <v>4</v>
      </c>
      <c r="V16" s="146">
        <v>3</v>
      </c>
      <c r="W16" s="153">
        <v>4</v>
      </c>
      <c r="X16" s="153">
        <v>4</v>
      </c>
      <c r="Y16" s="153">
        <v>3</v>
      </c>
      <c r="Z16" s="147">
        <v>5</v>
      </c>
      <c r="AA16" s="147">
        <v>5</v>
      </c>
      <c r="AB16" s="150">
        <v>5</v>
      </c>
      <c r="AC16" s="150">
        <v>5</v>
      </c>
      <c r="AD16" s="150">
        <v>5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s="140" customFormat="1">
      <c r="A17" s="136">
        <v>16</v>
      </c>
      <c r="B17" s="136" t="s">
        <v>8</v>
      </c>
      <c r="C17" s="136" t="s">
        <v>85</v>
      </c>
      <c r="D17" s="136">
        <v>0</v>
      </c>
      <c r="E17" s="136">
        <v>0</v>
      </c>
      <c r="F17" s="136">
        <v>0</v>
      </c>
      <c r="G17" s="136">
        <v>1</v>
      </c>
      <c r="H17" s="136">
        <v>0</v>
      </c>
      <c r="I17" s="136" t="s">
        <v>47</v>
      </c>
      <c r="J17" s="137">
        <v>4</v>
      </c>
      <c r="K17" s="137">
        <v>4</v>
      </c>
      <c r="L17" s="137">
        <v>5</v>
      </c>
      <c r="M17" s="138">
        <v>5</v>
      </c>
      <c r="N17" s="138">
        <v>5</v>
      </c>
      <c r="O17" s="139">
        <v>5</v>
      </c>
      <c r="P17" s="139">
        <v>4</v>
      </c>
      <c r="Q17" s="139">
        <v>5</v>
      </c>
      <c r="R17" s="139">
        <v>5</v>
      </c>
      <c r="S17" s="139">
        <v>5</v>
      </c>
      <c r="T17" s="146">
        <v>5</v>
      </c>
      <c r="U17" s="146">
        <v>5</v>
      </c>
      <c r="V17" s="146">
        <v>5</v>
      </c>
      <c r="W17" s="153">
        <v>5</v>
      </c>
      <c r="X17" s="153">
        <v>4</v>
      </c>
      <c r="Y17" s="153">
        <v>5</v>
      </c>
      <c r="Z17" s="147">
        <v>4</v>
      </c>
      <c r="AA17" s="147">
        <v>5</v>
      </c>
      <c r="AB17" s="150">
        <v>4</v>
      </c>
      <c r="AC17" s="150">
        <v>4</v>
      </c>
      <c r="AD17" s="150">
        <v>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145" customFormat="1">
      <c r="A18" s="141">
        <v>17</v>
      </c>
      <c r="B18" s="136" t="s">
        <v>8</v>
      </c>
      <c r="C18" s="136" t="s">
        <v>133</v>
      </c>
      <c r="D18" s="136">
        <v>1</v>
      </c>
      <c r="E18" s="136">
        <v>0</v>
      </c>
      <c r="F18" s="136">
        <v>0</v>
      </c>
      <c r="G18" s="136">
        <v>0</v>
      </c>
      <c r="H18" s="136">
        <v>1</v>
      </c>
      <c r="I18" s="136" t="s">
        <v>47</v>
      </c>
      <c r="J18" s="142">
        <v>4</v>
      </c>
      <c r="K18" s="142">
        <v>3</v>
      </c>
      <c r="L18" s="142">
        <v>4</v>
      </c>
      <c r="M18" s="143">
        <v>4</v>
      </c>
      <c r="N18" s="143">
        <v>4</v>
      </c>
      <c r="O18" s="144">
        <v>4</v>
      </c>
      <c r="P18" s="144">
        <v>4</v>
      </c>
      <c r="Q18" s="144">
        <v>4</v>
      </c>
      <c r="R18" s="144">
        <v>4</v>
      </c>
      <c r="S18" s="144">
        <v>4</v>
      </c>
      <c r="T18" s="146">
        <v>2</v>
      </c>
      <c r="U18" s="146">
        <v>2</v>
      </c>
      <c r="V18" s="146">
        <v>2</v>
      </c>
      <c r="W18" s="153">
        <v>3</v>
      </c>
      <c r="X18" s="153">
        <v>3</v>
      </c>
      <c r="Y18" s="153">
        <v>3</v>
      </c>
      <c r="Z18" s="148">
        <v>3</v>
      </c>
      <c r="AA18" s="148">
        <v>3</v>
      </c>
      <c r="AB18" s="150">
        <v>3</v>
      </c>
      <c r="AC18" s="151">
        <v>3</v>
      </c>
      <c r="AD18" s="151">
        <v>3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s="140" customFormat="1">
      <c r="A19" s="136">
        <v>18</v>
      </c>
      <c r="B19" s="136" t="s">
        <v>46</v>
      </c>
      <c r="C19" s="136" t="s">
        <v>127</v>
      </c>
      <c r="D19" s="136">
        <v>1</v>
      </c>
      <c r="E19" s="136">
        <v>1</v>
      </c>
      <c r="F19" s="136">
        <v>0</v>
      </c>
      <c r="G19" s="136">
        <v>0</v>
      </c>
      <c r="H19" s="136">
        <v>0</v>
      </c>
      <c r="I19" s="136" t="s">
        <v>77</v>
      </c>
      <c r="J19" s="137">
        <v>5</v>
      </c>
      <c r="K19" s="137">
        <v>5</v>
      </c>
      <c r="L19" s="137">
        <v>5</v>
      </c>
      <c r="M19" s="138">
        <v>5</v>
      </c>
      <c r="N19" s="138">
        <v>5</v>
      </c>
      <c r="O19" s="139">
        <v>5</v>
      </c>
      <c r="P19" s="139">
        <v>5</v>
      </c>
      <c r="Q19" s="139">
        <v>5</v>
      </c>
      <c r="R19" s="139">
        <v>5</v>
      </c>
      <c r="S19" s="139">
        <v>5</v>
      </c>
      <c r="T19" s="146">
        <v>5</v>
      </c>
      <c r="U19" s="146">
        <v>5</v>
      </c>
      <c r="V19" s="146">
        <v>5</v>
      </c>
      <c r="W19" s="153">
        <v>5</v>
      </c>
      <c r="X19" s="153">
        <v>5</v>
      </c>
      <c r="Y19" s="153">
        <v>5</v>
      </c>
      <c r="Z19" s="147">
        <v>5</v>
      </c>
      <c r="AA19" s="147">
        <v>5</v>
      </c>
      <c r="AB19" s="150">
        <v>5</v>
      </c>
      <c r="AC19" s="150">
        <v>5</v>
      </c>
      <c r="AD19" s="150">
        <v>5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s="140" customFormat="1">
      <c r="A20" s="136">
        <v>19</v>
      </c>
      <c r="B20" s="136" t="s">
        <v>8</v>
      </c>
      <c r="C20" s="136" t="s">
        <v>129</v>
      </c>
      <c r="D20" s="136">
        <v>0</v>
      </c>
      <c r="E20" s="136">
        <v>1</v>
      </c>
      <c r="F20" s="136">
        <v>0</v>
      </c>
      <c r="G20" s="136">
        <v>0</v>
      </c>
      <c r="H20" s="136">
        <v>0</v>
      </c>
      <c r="I20" s="136" t="s">
        <v>77</v>
      </c>
      <c r="J20" s="137">
        <v>4</v>
      </c>
      <c r="K20" s="137">
        <v>4</v>
      </c>
      <c r="L20" s="137">
        <v>4</v>
      </c>
      <c r="M20" s="138">
        <v>5</v>
      </c>
      <c r="N20" s="138">
        <v>5</v>
      </c>
      <c r="O20" s="139">
        <v>4</v>
      </c>
      <c r="P20" s="139">
        <v>3</v>
      </c>
      <c r="Q20" s="139">
        <v>4</v>
      </c>
      <c r="R20" s="139">
        <v>4</v>
      </c>
      <c r="S20" s="139">
        <v>4</v>
      </c>
      <c r="T20" s="146">
        <v>4</v>
      </c>
      <c r="U20" s="146">
        <v>4</v>
      </c>
      <c r="V20" s="146">
        <v>4</v>
      </c>
      <c r="W20" s="153">
        <v>4</v>
      </c>
      <c r="X20" s="153">
        <v>4</v>
      </c>
      <c r="Y20" s="153">
        <v>4</v>
      </c>
      <c r="Z20" s="147">
        <v>4</v>
      </c>
      <c r="AA20" s="147">
        <v>4</v>
      </c>
      <c r="AB20" s="150">
        <v>4</v>
      </c>
      <c r="AC20" s="150">
        <v>4</v>
      </c>
      <c r="AD20" s="150">
        <v>4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s="140" customFormat="1">
      <c r="A21" s="136">
        <v>20</v>
      </c>
      <c r="B21" s="136" t="s">
        <v>46</v>
      </c>
      <c r="C21" s="136" t="s">
        <v>83</v>
      </c>
      <c r="D21" s="136">
        <v>0</v>
      </c>
      <c r="E21" s="136">
        <v>0</v>
      </c>
      <c r="F21" s="136">
        <v>1</v>
      </c>
      <c r="G21" s="136">
        <v>0</v>
      </c>
      <c r="H21" s="136">
        <v>0</v>
      </c>
      <c r="I21" s="136" t="s">
        <v>77</v>
      </c>
      <c r="J21" s="137">
        <v>4</v>
      </c>
      <c r="K21" s="137">
        <v>4</v>
      </c>
      <c r="L21" s="137">
        <v>4</v>
      </c>
      <c r="M21" s="138">
        <v>5</v>
      </c>
      <c r="N21" s="138">
        <v>5</v>
      </c>
      <c r="O21" s="139">
        <v>5</v>
      </c>
      <c r="P21" s="139">
        <v>5</v>
      </c>
      <c r="Q21" s="139">
        <v>5</v>
      </c>
      <c r="R21" s="139">
        <v>5</v>
      </c>
      <c r="S21" s="139">
        <v>5</v>
      </c>
      <c r="T21" s="146">
        <v>1</v>
      </c>
      <c r="U21" s="146">
        <v>1</v>
      </c>
      <c r="V21" s="146">
        <v>1</v>
      </c>
      <c r="W21" s="153">
        <v>5</v>
      </c>
      <c r="X21" s="153">
        <v>5</v>
      </c>
      <c r="Y21" s="153">
        <v>5</v>
      </c>
      <c r="Z21" s="147">
        <v>3</v>
      </c>
      <c r="AA21" s="147">
        <v>3</v>
      </c>
      <c r="AB21" s="150">
        <v>4</v>
      </c>
      <c r="AC21" s="150">
        <v>4</v>
      </c>
      <c r="AD21" s="150">
        <v>4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s="140" customFormat="1">
      <c r="A22" s="136">
        <v>21</v>
      </c>
      <c r="B22" s="136" t="s">
        <v>46</v>
      </c>
      <c r="C22" s="136" t="s">
        <v>47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 t="s">
        <v>77</v>
      </c>
      <c r="J22" s="137">
        <v>4</v>
      </c>
      <c r="K22" s="137">
        <v>4</v>
      </c>
      <c r="L22" s="137">
        <v>4</v>
      </c>
      <c r="M22" s="138">
        <v>4</v>
      </c>
      <c r="N22" s="138">
        <v>4</v>
      </c>
      <c r="O22" s="139">
        <v>4</v>
      </c>
      <c r="P22" s="139">
        <v>4</v>
      </c>
      <c r="Q22" s="139">
        <v>4</v>
      </c>
      <c r="R22" s="139">
        <v>4</v>
      </c>
      <c r="S22" s="139">
        <v>4</v>
      </c>
      <c r="T22" s="146">
        <v>4</v>
      </c>
      <c r="U22" s="146">
        <v>4</v>
      </c>
      <c r="V22" s="146">
        <v>4</v>
      </c>
      <c r="W22" s="153">
        <v>4</v>
      </c>
      <c r="X22" s="153">
        <v>4</v>
      </c>
      <c r="Y22" s="153">
        <v>4</v>
      </c>
      <c r="Z22" s="147">
        <v>4</v>
      </c>
      <c r="AA22" s="147">
        <v>4</v>
      </c>
      <c r="AB22" s="150">
        <v>4</v>
      </c>
      <c r="AC22" s="150">
        <v>4</v>
      </c>
      <c r="AD22" s="150">
        <v>4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s="140" customFormat="1">
      <c r="A23" s="136">
        <v>22</v>
      </c>
      <c r="B23" s="136" t="s">
        <v>46</v>
      </c>
      <c r="C23" s="136" t="s">
        <v>53</v>
      </c>
      <c r="D23" s="136">
        <v>1</v>
      </c>
      <c r="E23" s="136">
        <v>1</v>
      </c>
      <c r="F23" s="136">
        <v>0</v>
      </c>
      <c r="G23" s="136">
        <v>0</v>
      </c>
      <c r="H23" s="136">
        <v>0</v>
      </c>
      <c r="I23" s="136" t="s">
        <v>77</v>
      </c>
      <c r="J23" s="137">
        <v>4</v>
      </c>
      <c r="K23" s="137">
        <v>4</v>
      </c>
      <c r="L23" s="137">
        <v>4</v>
      </c>
      <c r="M23" s="138">
        <v>4</v>
      </c>
      <c r="N23" s="138">
        <v>4</v>
      </c>
      <c r="O23" s="139">
        <v>4</v>
      </c>
      <c r="P23" s="139">
        <v>2</v>
      </c>
      <c r="Q23" s="139">
        <v>4</v>
      </c>
      <c r="R23" s="139">
        <v>3</v>
      </c>
      <c r="S23" s="139">
        <v>4</v>
      </c>
      <c r="T23" s="146">
        <v>3</v>
      </c>
      <c r="U23" s="146">
        <v>3</v>
      </c>
      <c r="V23" s="146">
        <v>3</v>
      </c>
      <c r="W23" s="153">
        <v>4</v>
      </c>
      <c r="X23" s="153">
        <v>4</v>
      </c>
      <c r="Y23" s="153">
        <v>3</v>
      </c>
      <c r="Z23" s="147">
        <v>3</v>
      </c>
      <c r="AA23" s="147">
        <v>4</v>
      </c>
      <c r="AB23" s="150">
        <v>4</v>
      </c>
      <c r="AC23" s="150">
        <v>4</v>
      </c>
      <c r="AD23" s="150">
        <v>4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s="140" customFormat="1">
      <c r="A24" s="136">
        <v>23</v>
      </c>
      <c r="B24" s="136" t="s">
        <v>46</v>
      </c>
      <c r="C24" s="136" t="s">
        <v>129</v>
      </c>
      <c r="D24" s="136">
        <v>0</v>
      </c>
      <c r="E24" s="136">
        <v>1</v>
      </c>
      <c r="F24" s="136">
        <v>0</v>
      </c>
      <c r="G24" s="136">
        <v>0</v>
      </c>
      <c r="H24" s="136">
        <v>0</v>
      </c>
      <c r="I24" s="136" t="s">
        <v>77</v>
      </c>
      <c r="J24" s="137">
        <v>5</v>
      </c>
      <c r="K24" s="137">
        <v>5</v>
      </c>
      <c r="L24" s="137">
        <v>5</v>
      </c>
      <c r="M24" s="138">
        <v>5</v>
      </c>
      <c r="N24" s="138">
        <v>5</v>
      </c>
      <c r="O24" s="139">
        <v>5</v>
      </c>
      <c r="P24" s="139">
        <v>4</v>
      </c>
      <c r="Q24" s="139">
        <v>4</v>
      </c>
      <c r="R24" s="139">
        <v>4</v>
      </c>
      <c r="S24" s="139">
        <v>5</v>
      </c>
      <c r="T24" s="146">
        <v>3</v>
      </c>
      <c r="U24" s="146">
        <v>3</v>
      </c>
      <c r="V24" s="146">
        <v>3</v>
      </c>
      <c r="W24" s="153">
        <v>5</v>
      </c>
      <c r="X24" s="153">
        <v>5</v>
      </c>
      <c r="Y24" s="153">
        <v>5</v>
      </c>
      <c r="Z24" s="147">
        <v>5</v>
      </c>
      <c r="AA24" s="147">
        <v>5</v>
      </c>
      <c r="AB24" s="150">
        <v>5</v>
      </c>
      <c r="AC24" s="150">
        <v>4</v>
      </c>
      <c r="AD24" s="150">
        <v>5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s="140" customFormat="1">
      <c r="A25" s="136">
        <v>24</v>
      </c>
      <c r="B25" s="136" t="s">
        <v>46</v>
      </c>
      <c r="C25" s="136" t="s">
        <v>134</v>
      </c>
      <c r="D25" s="136">
        <v>1</v>
      </c>
      <c r="E25" s="136">
        <v>0</v>
      </c>
      <c r="F25" s="136">
        <v>0</v>
      </c>
      <c r="G25" s="136">
        <v>0</v>
      </c>
      <c r="H25" s="136">
        <v>0</v>
      </c>
      <c r="I25" s="136" t="s">
        <v>47</v>
      </c>
      <c r="J25" s="137">
        <v>5</v>
      </c>
      <c r="K25" s="137">
        <v>5</v>
      </c>
      <c r="L25" s="137">
        <v>5</v>
      </c>
      <c r="M25" s="138">
        <v>5</v>
      </c>
      <c r="N25" s="138">
        <v>4</v>
      </c>
      <c r="O25" s="139">
        <v>5</v>
      </c>
      <c r="P25" s="139">
        <v>4</v>
      </c>
      <c r="Q25" s="139">
        <v>4</v>
      </c>
      <c r="R25" s="139">
        <v>5</v>
      </c>
      <c r="S25" s="139">
        <v>5</v>
      </c>
      <c r="T25" s="146">
        <v>1</v>
      </c>
      <c r="U25" s="146">
        <v>1</v>
      </c>
      <c r="V25" s="146">
        <v>1</v>
      </c>
      <c r="W25" s="153">
        <v>5</v>
      </c>
      <c r="X25" s="153">
        <v>5</v>
      </c>
      <c r="Y25" s="153">
        <v>5</v>
      </c>
      <c r="Z25" s="147">
        <v>5</v>
      </c>
      <c r="AA25" s="147">
        <v>5</v>
      </c>
      <c r="AB25" s="150">
        <v>5</v>
      </c>
      <c r="AC25" s="150">
        <v>5</v>
      </c>
      <c r="AD25" s="150">
        <v>5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s="140" customFormat="1">
      <c r="A26" s="136">
        <v>25</v>
      </c>
      <c r="B26" s="136" t="s">
        <v>8</v>
      </c>
      <c r="C26" s="136" t="s">
        <v>87</v>
      </c>
      <c r="D26" s="136">
        <v>0</v>
      </c>
      <c r="E26" s="136">
        <v>1</v>
      </c>
      <c r="F26" s="136">
        <v>0</v>
      </c>
      <c r="G26" s="136">
        <v>0</v>
      </c>
      <c r="H26" s="136">
        <v>0</v>
      </c>
      <c r="I26" s="136" t="s">
        <v>77</v>
      </c>
      <c r="J26" s="137">
        <v>4</v>
      </c>
      <c r="K26" s="137">
        <v>4</v>
      </c>
      <c r="L26" s="137">
        <v>4</v>
      </c>
      <c r="M26" s="138">
        <v>5</v>
      </c>
      <c r="N26" s="138">
        <v>5</v>
      </c>
      <c r="O26" s="139">
        <v>4</v>
      </c>
      <c r="P26" s="139">
        <v>5</v>
      </c>
      <c r="Q26" s="139">
        <v>4</v>
      </c>
      <c r="R26" s="139">
        <v>4</v>
      </c>
      <c r="S26" s="139">
        <v>4</v>
      </c>
      <c r="T26" s="146">
        <v>4</v>
      </c>
      <c r="U26" s="146">
        <v>4</v>
      </c>
      <c r="V26" s="146">
        <v>4</v>
      </c>
      <c r="W26" s="153">
        <v>4</v>
      </c>
      <c r="X26" s="153">
        <v>5</v>
      </c>
      <c r="Y26" s="153">
        <v>4</v>
      </c>
      <c r="Z26" s="147">
        <v>4</v>
      </c>
      <c r="AA26" s="147">
        <v>4</v>
      </c>
      <c r="AB26" s="150">
        <v>4</v>
      </c>
      <c r="AC26" s="150">
        <v>4</v>
      </c>
      <c r="AD26" s="150">
        <v>4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s="140" customFormat="1">
      <c r="A27" s="136">
        <v>26</v>
      </c>
      <c r="B27" s="136" t="s">
        <v>46</v>
      </c>
      <c r="C27" s="136" t="s">
        <v>73</v>
      </c>
      <c r="D27" s="136">
        <v>1</v>
      </c>
      <c r="E27" s="136">
        <v>1</v>
      </c>
      <c r="F27" s="136">
        <v>1</v>
      </c>
      <c r="G27" s="136">
        <v>0</v>
      </c>
      <c r="H27" s="136">
        <v>0</v>
      </c>
      <c r="I27" s="136" t="s">
        <v>77</v>
      </c>
      <c r="J27" s="137">
        <v>5</v>
      </c>
      <c r="K27" s="137">
        <v>5</v>
      </c>
      <c r="L27" s="137">
        <v>5</v>
      </c>
      <c r="M27" s="138">
        <v>5</v>
      </c>
      <c r="N27" s="138">
        <v>5</v>
      </c>
      <c r="O27" s="139">
        <v>5</v>
      </c>
      <c r="P27" s="139">
        <v>5</v>
      </c>
      <c r="Q27" s="139">
        <v>4</v>
      </c>
      <c r="R27" s="139">
        <v>4</v>
      </c>
      <c r="S27" s="139">
        <v>4</v>
      </c>
      <c r="T27" s="146">
        <v>3</v>
      </c>
      <c r="U27" s="146">
        <v>3</v>
      </c>
      <c r="V27" s="146">
        <v>4</v>
      </c>
      <c r="W27" s="153">
        <v>4</v>
      </c>
      <c r="X27" s="153">
        <v>4</v>
      </c>
      <c r="Y27" s="153">
        <v>5</v>
      </c>
      <c r="Z27" s="147">
        <v>5</v>
      </c>
      <c r="AA27" s="147">
        <v>5</v>
      </c>
      <c r="AB27" s="150">
        <v>4</v>
      </c>
      <c r="AC27" s="150">
        <v>4</v>
      </c>
      <c r="AD27" s="150">
        <v>4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s="140" customFormat="1">
      <c r="A28" s="136">
        <v>27</v>
      </c>
      <c r="B28" s="136" t="s">
        <v>8</v>
      </c>
      <c r="C28" s="136" t="s">
        <v>87</v>
      </c>
      <c r="D28" s="136">
        <v>1</v>
      </c>
      <c r="E28" s="136">
        <v>1</v>
      </c>
      <c r="F28" s="136">
        <v>0</v>
      </c>
      <c r="G28" s="136">
        <v>0</v>
      </c>
      <c r="H28" s="136">
        <v>0</v>
      </c>
      <c r="I28" s="136" t="s">
        <v>77</v>
      </c>
      <c r="J28" s="137">
        <v>5</v>
      </c>
      <c r="K28" s="137">
        <v>5</v>
      </c>
      <c r="L28" s="137">
        <v>5</v>
      </c>
      <c r="M28" s="138">
        <v>5</v>
      </c>
      <c r="N28" s="138">
        <v>5</v>
      </c>
      <c r="O28" s="139">
        <v>5</v>
      </c>
      <c r="P28" s="139">
        <v>3</v>
      </c>
      <c r="Q28" s="139">
        <v>4</v>
      </c>
      <c r="R28" s="139">
        <v>3</v>
      </c>
      <c r="S28" s="139">
        <v>4</v>
      </c>
      <c r="T28" s="146">
        <v>5</v>
      </c>
      <c r="U28" s="146">
        <v>4</v>
      </c>
      <c r="V28" s="146">
        <v>5</v>
      </c>
      <c r="W28" s="153">
        <v>4</v>
      </c>
      <c r="X28" s="153">
        <v>4</v>
      </c>
      <c r="Y28" s="153">
        <v>4</v>
      </c>
      <c r="Z28" s="147">
        <v>5</v>
      </c>
      <c r="AA28" s="147">
        <v>4</v>
      </c>
      <c r="AB28" s="150">
        <v>3</v>
      </c>
      <c r="AC28" s="150">
        <v>4</v>
      </c>
      <c r="AD28" s="150">
        <v>5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s="140" customFormat="1">
      <c r="A29" s="136">
        <v>28</v>
      </c>
      <c r="B29" s="136" t="s">
        <v>8</v>
      </c>
      <c r="C29" s="136" t="s">
        <v>47</v>
      </c>
      <c r="D29" s="136">
        <v>0</v>
      </c>
      <c r="E29" s="136">
        <v>1</v>
      </c>
      <c r="F29" s="136">
        <v>1</v>
      </c>
      <c r="G29" s="136">
        <v>1</v>
      </c>
      <c r="H29" s="136">
        <v>0</v>
      </c>
      <c r="I29" s="136" t="s">
        <v>77</v>
      </c>
      <c r="J29" s="137">
        <v>5</v>
      </c>
      <c r="K29" s="137">
        <v>4</v>
      </c>
      <c r="L29" s="137">
        <v>4</v>
      </c>
      <c r="M29" s="138">
        <v>5</v>
      </c>
      <c r="N29" s="138">
        <v>5</v>
      </c>
      <c r="O29" s="139">
        <v>4</v>
      </c>
      <c r="P29" s="139">
        <v>3</v>
      </c>
      <c r="Q29" s="139">
        <v>4</v>
      </c>
      <c r="R29" s="139">
        <v>4</v>
      </c>
      <c r="S29" s="139">
        <v>4</v>
      </c>
      <c r="T29" s="146">
        <v>2</v>
      </c>
      <c r="U29" s="146">
        <v>2</v>
      </c>
      <c r="V29" s="146">
        <v>2</v>
      </c>
      <c r="W29" s="153">
        <v>4</v>
      </c>
      <c r="X29" s="153">
        <v>4</v>
      </c>
      <c r="Y29" s="153">
        <v>4</v>
      </c>
      <c r="Z29" s="147">
        <v>4</v>
      </c>
      <c r="AA29" s="147">
        <v>4</v>
      </c>
      <c r="AB29" s="150">
        <v>3</v>
      </c>
      <c r="AC29" s="150">
        <v>3</v>
      </c>
      <c r="AD29" s="150">
        <v>3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s="140" customFormat="1">
      <c r="A30" s="136">
        <v>29</v>
      </c>
      <c r="B30" s="136" t="s">
        <v>8</v>
      </c>
      <c r="C30" s="136" t="s">
        <v>78</v>
      </c>
      <c r="D30" s="136">
        <v>1</v>
      </c>
      <c r="E30" s="136">
        <v>1</v>
      </c>
      <c r="F30" s="136">
        <v>0</v>
      </c>
      <c r="G30" s="136">
        <v>0</v>
      </c>
      <c r="H30" s="136">
        <v>0</v>
      </c>
      <c r="I30" s="136" t="s">
        <v>47</v>
      </c>
      <c r="J30" s="137">
        <v>4</v>
      </c>
      <c r="K30" s="137">
        <v>4</v>
      </c>
      <c r="L30" s="137">
        <v>4</v>
      </c>
      <c r="M30" s="138">
        <v>4</v>
      </c>
      <c r="N30" s="138">
        <v>4</v>
      </c>
      <c r="O30" s="139">
        <v>4</v>
      </c>
      <c r="P30" s="139">
        <v>4</v>
      </c>
      <c r="Q30" s="139">
        <v>4</v>
      </c>
      <c r="R30" s="139">
        <v>4</v>
      </c>
      <c r="S30" s="139">
        <v>4</v>
      </c>
      <c r="T30" s="146">
        <v>3</v>
      </c>
      <c r="U30" s="146">
        <v>3</v>
      </c>
      <c r="V30" s="146">
        <v>3</v>
      </c>
      <c r="W30" s="153">
        <v>4</v>
      </c>
      <c r="X30" s="153">
        <v>4</v>
      </c>
      <c r="Y30" s="153">
        <v>4</v>
      </c>
      <c r="Z30" s="147">
        <v>4</v>
      </c>
      <c r="AA30" s="147">
        <v>4</v>
      </c>
      <c r="AB30" s="150">
        <v>4</v>
      </c>
      <c r="AC30" s="150">
        <v>4</v>
      </c>
      <c r="AD30" s="150">
        <v>4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s="140" customFormat="1">
      <c r="A31" s="136">
        <v>30</v>
      </c>
      <c r="B31" s="136" t="s">
        <v>8</v>
      </c>
      <c r="C31" s="136" t="s">
        <v>127</v>
      </c>
      <c r="D31" s="136">
        <v>1</v>
      </c>
      <c r="E31" s="136">
        <v>0</v>
      </c>
      <c r="F31" s="136">
        <v>0</v>
      </c>
      <c r="G31" s="136">
        <v>0</v>
      </c>
      <c r="H31" s="136">
        <v>0</v>
      </c>
      <c r="I31" s="136" t="s">
        <v>47</v>
      </c>
      <c r="J31" s="137">
        <v>4</v>
      </c>
      <c r="K31" s="137">
        <v>4</v>
      </c>
      <c r="L31" s="137">
        <v>4</v>
      </c>
      <c r="M31" s="138">
        <v>4</v>
      </c>
      <c r="N31" s="138">
        <v>4</v>
      </c>
      <c r="O31" s="139">
        <v>3</v>
      </c>
      <c r="P31" s="139">
        <v>3</v>
      </c>
      <c r="Q31" s="139">
        <v>4</v>
      </c>
      <c r="R31" s="139">
        <v>5</v>
      </c>
      <c r="S31" s="139">
        <v>4</v>
      </c>
      <c r="T31" s="146">
        <v>4</v>
      </c>
      <c r="U31" s="146">
        <v>4</v>
      </c>
      <c r="V31" s="146">
        <v>4</v>
      </c>
      <c r="W31" s="153">
        <v>4</v>
      </c>
      <c r="X31" s="153">
        <v>4</v>
      </c>
      <c r="Y31" s="153">
        <v>4</v>
      </c>
      <c r="Z31" s="147">
        <v>4</v>
      </c>
      <c r="AA31" s="147">
        <v>4</v>
      </c>
      <c r="AB31" s="150">
        <v>4</v>
      </c>
      <c r="AC31" s="150">
        <v>4</v>
      </c>
      <c r="AD31" s="150">
        <v>4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s="140" customFormat="1">
      <c r="A32" s="136">
        <v>31</v>
      </c>
      <c r="B32" s="136" t="s">
        <v>8</v>
      </c>
      <c r="C32" s="136" t="s">
        <v>135</v>
      </c>
      <c r="D32" s="136">
        <v>0</v>
      </c>
      <c r="E32" s="136">
        <v>1</v>
      </c>
      <c r="F32" s="136">
        <v>0</v>
      </c>
      <c r="G32" s="136">
        <v>0</v>
      </c>
      <c r="H32" s="136">
        <v>0</v>
      </c>
      <c r="I32" s="136" t="s">
        <v>77</v>
      </c>
      <c r="J32" s="137">
        <v>4</v>
      </c>
      <c r="K32" s="137">
        <v>3</v>
      </c>
      <c r="L32" s="137">
        <v>4</v>
      </c>
      <c r="M32" s="138">
        <v>5</v>
      </c>
      <c r="N32" s="138">
        <v>5</v>
      </c>
      <c r="O32" s="139">
        <v>3</v>
      </c>
      <c r="P32" s="139">
        <v>3</v>
      </c>
      <c r="Q32" s="139">
        <v>5</v>
      </c>
      <c r="R32" s="139">
        <v>4</v>
      </c>
      <c r="S32" s="139">
        <v>5</v>
      </c>
      <c r="T32" s="146">
        <v>4</v>
      </c>
      <c r="U32" s="146">
        <v>4</v>
      </c>
      <c r="V32" s="146">
        <v>3</v>
      </c>
      <c r="W32" s="153">
        <v>4</v>
      </c>
      <c r="X32" s="153">
        <v>4</v>
      </c>
      <c r="Y32" s="153">
        <v>4</v>
      </c>
      <c r="Z32" s="147">
        <v>4</v>
      </c>
      <c r="AA32" s="147">
        <v>4</v>
      </c>
      <c r="AB32" s="150">
        <v>3</v>
      </c>
      <c r="AC32" s="150">
        <v>4</v>
      </c>
      <c r="AD32" s="150">
        <v>2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s="140" customFormat="1">
      <c r="A33" s="136">
        <v>32</v>
      </c>
      <c r="B33" s="136" t="s">
        <v>8</v>
      </c>
      <c r="C33" s="136" t="s">
        <v>135</v>
      </c>
      <c r="D33" s="136">
        <v>1</v>
      </c>
      <c r="E33" s="136">
        <v>1</v>
      </c>
      <c r="F33" s="136">
        <v>1</v>
      </c>
      <c r="G33" s="136">
        <v>0</v>
      </c>
      <c r="H33" s="136">
        <v>0</v>
      </c>
      <c r="I33" s="136" t="s">
        <v>77</v>
      </c>
      <c r="J33" s="137">
        <v>5</v>
      </c>
      <c r="K33" s="137">
        <v>4</v>
      </c>
      <c r="L33" s="137">
        <v>4</v>
      </c>
      <c r="M33" s="138">
        <v>5</v>
      </c>
      <c r="N33" s="138">
        <v>5</v>
      </c>
      <c r="O33" s="139">
        <v>4</v>
      </c>
      <c r="P33" s="139">
        <v>4</v>
      </c>
      <c r="Q33" s="139">
        <v>4</v>
      </c>
      <c r="R33" s="139">
        <v>4</v>
      </c>
      <c r="S33" s="139">
        <v>4</v>
      </c>
      <c r="T33" s="146">
        <v>4</v>
      </c>
      <c r="U33" s="146">
        <v>4</v>
      </c>
      <c r="V33" s="146">
        <v>4</v>
      </c>
      <c r="W33" s="153">
        <v>4</v>
      </c>
      <c r="X33" s="153">
        <v>4</v>
      </c>
      <c r="Y33" s="153">
        <v>4</v>
      </c>
      <c r="Z33" s="147">
        <v>4</v>
      </c>
      <c r="AA33" s="147">
        <v>4</v>
      </c>
      <c r="AB33" s="150">
        <v>4</v>
      </c>
      <c r="AC33" s="150">
        <v>4</v>
      </c>
      <c r="AD33" s="150">
        <v>4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s="140" customFormat="1">
      <c r="A34" s="136">
        <v>33</v>
      </c>
      <c r="B34" s="136" t="s">
        <v>46</v>
      </c>
      <c r="C34" s="136" t="s">
        <v>136</v>
      </c>
      <c r="D34" s="136">
        <v>0</v>
      </c>
      <c r="E34" s="136">
        <v>1</v>
      </c>
      <c r="F34" s="136">
        <v>0</v>
      </c>
      <c r="G34" s="136">
        <v>0</v>
      </c>
      <c r="H34" s="136">
        <v>0</v>
      </c>
      <c r="I34" s="136" t="s">
        <v>47</v>
      </c>
      <c r="J34" s="137">
        <v>5</v>
      </c>
      <c r="K34" s="137">
        <v>5</v>
      </c>
      <c r="L34" s="137">
        <v>5</v>
      </c>
      <c r="M34" s="138">
        <v>5</v>
      </c>
      <c r="N34" s="138">
        <v>5</v>
      </c>
      <c r="O34" s="139">
        <v>5</v>
      </c>
      <c r="P34" s="139">
        <v>5</v>
      </c>
      <c r="Q34" s="139">
        <v>5</v>
      </c>
      <c r="R34" s="139">
        <v>5</v>
      </c>
      <c r="S34" s="139">
        <v>5</v>
      </c>
      <c r="T34" s="146">
        <v>3</v>
      </c>
      <c r="U34" s="146">
        <v>3</v>
      </c>
      <c r="V34" s="146">
        <v>3</v>
      </c>
      <c r="W34" s="153">
        <v>4</v>
      </c>
      <c r="X34" s="153">
        <v>4</v>
      </c>
      <c r="Y34" s="153">
        <v>4</v>
      </c>
      <c r="Z34" s="147">
        <v>4</v>
      </c>
      <c r="AA34" s="147">
        <v>4</v>
      </c>
      <c r="AB34" s="150">
        <v>3</v>
      </c>
      <c r="AC34" s="150">
        <v>3</v>
      </c>
      <c r="AD34" s="150">
        <v>3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s="140" customFormat="1">
      <c r="A35" s="136">
        <v>34</v>
      </c>
      <c r="B35" s="136" t="s">
        <v>46</v>
      </c>
      <c r="C35" s="136" t="s">
        <v>136</v>
      </c>
      <c r="D35" s="136">
        <v>1</v>
      </c>
      <c r="E35" s="136">
        <v>0</v>
      </c>
      <c r="F35" s="136">
        <v>0</v>
      </c>
      <c r="G35" s="136">
        <v>0</v>
      </c>
      <c r="H35" s="136">
        <v>0</v>
      </c>
      <c r="I35" s="136" t="s">
        <v>77</v>
      </c>
      <c r="J35" s="137">
        <v>4</v>
      </c>
      <c r="K35" s="137">
        <v>4</v>
      </c>
      <c r="L35" s="137">
        <v>4</v>
      </c>
      <c r="M35" s="138">
        <v>4</v>
      </c>
      <c r="N35" s="138">
        <v>4</v>
      </c>
      <c r="O35" s="139">
        <v>4</v>
      </c>
      <c r="P35" s="139">
        <v>4</v>
      </c>
      <c r="Q35" s="139">
        <v>4</v>
      </c>
      <c r="R35" s="139">
        <v>3</v>
      </c>
      <c r="S35" s="139">
        <v>3</v>
      </c>
      <c r="T35" s="146">
        <v>3</v>
      </c>
      <c r="U35" s="146">
        <v>3</v>
      </c>
      <c r="V35" s="146">
        <v>3</v>
      </c>
      <c r="W35" s="153">
        <v>4</v>
      </c>
      <c r="X35" s="153">
        <v>4</v>
      </c>
      <c r="Y35" s="153">
        <v>4</v>
      </c>
      <c r="Z35" s="147">
        <v>4</v>
      </c>
      <c r="AA35" s="147">
        <v>4</v>
      </c>
      <c r="AB35" s="150">
        <v>2</v>
      </c>
      <c r="AC35" s="150">
        <v>2</v>
      </c>
      <c r="AD35" s="150">
        <v>2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s="140" customFormat="1">
      <c r="A36" s="136">
        <v>35</v>
      </c>
      <c r="B36" s="136" t="s">
        <v>47</v>
      </c>
      <c r="C36" s="136" t="s">
        <v>47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 t="s">
        <v>47</v>
      </c>
      <c r="J36" s="137">
        <v>5</v>
      </c>
      <c r="K36" s="137">
        <v>5</v>
      </c>
      <c r="L36" s="137">
        <v>5</v>
      </c>
      <c r="M36" s="138">
        <v>5</v>
      </c>
      <c r="N36" s="138">
        <v>5</v>
      </c>
      <c r="O36" s="139">
        <v>5</v>
      </c>
      <c r="P36" s="139">
        <v>5</v>
      </c>
      <c r="Q36" s="139">
        <v>5</v>
      </c>
      <c r="R36" s="139">
        <v>5</v>
      </c>
      <c r="S36" s="139">
        <v>5</v>
      </c>
      <c r="T36" s="146">
        <v>5</v>
      </c>
      <c r="U36" s="146">
        <v>5</v>
      </c>
      <c r="V36" s="146">
        <v>5</v>
      </c>
      <c r="W36" s="153">
        <v>5</v>
      </c>
      <c r="X36" s="153">
        <v>5</v>
      </c>
      <c r="Y36" s="153">
        <v>5</v>
      </c>
      <c r="Z36" s="147">
        <v>5</v>
      </c>
      <c r="AA36" s="147">
        <v>5</v>
      </c>
      <c r="AB36" s="150">
        <v>5</v>
      </c>
      <c r="AC36" s="150">
        <v>5</v>
      </c>
      <c r="AD36" s="150">
        <v>5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s="140" customFormat="1">
      <c r="A37" s="136">
        <v>36</v>
      </c>
      <c r="B37" s="136" t="s">
        <v>8</v>
      </c>
      <c r="C37" s="136" t="s">
        <v>138</v>
      </c>
      <c r="D37" s="136">
        <v>0</v>
      </c>
      <c r="E37" s="136">
        <v>1</v>
      </c>
      <c r="F37" s="136">
        <v>0</v>
      </c>
      <c r="G37" s="136">
        <v>0</v>
      </c>
      <c r="H37" s="136">
        <v>0</v>
      </c>
      <c r="I37" s="136" t="s">
        <v>77</v>
      </c>
      <c r="J37" s="137">
        <v>4</v>
      </c>
      <c r="K37" s="137">
        <v>4</v>
      </c>
      <c r="L37" s="137">
        <v>4</v>
      </c>
      <c r="M37" s="138">
        <v>4</v>
      </c>
      <c r="N37" s="138">
        <v>4</v>
      </c>
      <c r="O37" s="139">
        <v>3</v>
      </c>
      <c r="P37" s="139">
        <v>2</v>
      </c>
      <c r="Q37" s="139">
        <v>3</v>
      </c>
      <c r="R37" s="139">
        <v>3</v>
      </c>
      <c r="S37" s="139">
        <v>3</v>
      </c>
      <c r="T37" s="146">
        <v>2</v>
      </c>
      <c r="U37" s="146">
        <v>2</v>
      </c>
      <c r="V37" s="146">
        <v>2</v>
      </c>
      <c r="W37" s="153">
        <v>3</v>
      </c>
      <c r="X37" s="153">
        <v>3</v>
      </c>
      <c r="Y37" s="153">
        <v>3</v>
      </c>
      <c r="Z37" s="147">
        <v>4</v>
      </c>
      <c r="AA37" s="147">
        <v>4</v>
      </c>
      <c r="AB37" s="150">
        <v>3</v>
      </c>
      <c r="AC37" s="150">
        <v>3</v>
      </c>
      <c r="AD37" s="150">
        <v>3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s="140" customFormat="1">
      <c r="A38" s="136">
        <v>37</v>
      </c>
      <c r="B38" s="136" t="s">
        <v>8</v>
      </c>
      <c r="C38" s="136" t="s">
        <v>138</v>
      </c>
      <c r="D38" s="136">
        <v>0</v>
      </c>
      <c r="E38" s="136">
        <v>1</v>
      </c>
      <c r="F38" s="136">
        <v>0</v>
      </c>
      <c r="G38" s="136">
        <v>0</v>
      </c>
      <c r="H38" s="136">
        <v>0</v>
      </c>
      <c r="I38" s="136" t="s">
        <v>77</v>
      </c>
      <c r="J38" s="137">
        <v>5</v>
      </c>
      <c r="K38" s="137">
        <v>5</v>
      </c>
      <c r="L38" s="137">
        <v>5</v>
      </c>
      <c r="M38" s="138">
        <v>5</v>
      </c>
      <c r="N38" s="138">
        <v>5</v>
      </c>
      <c r="O38" s="139">
        <v>5</v>
      </c>
      <c r="P38" s="139">
        <v>3</v>
      </c>
      <c r="Q38" s="139">
        <v>5</v>
      </c>
      <c r="R38" s="139">
        <v>5</v>
      </c>
      <c r="S38" s="139">
        <v>5</v>
      </c>
      <c r="T38" s="146">
        <v>1</v>
      </c>
      <c r="U38" s="146">
        <v>1</v>
      </c>
      <c r="V38" s="146">
        <v>1</v>
      </c>
      <c r="W38" s="153">
        <v>5</v>
      </c>
      <c r="X38" s="153">
        <v>5</v>
      </c>
      <c r="Y38" s="153">
        <v>5</v>
      </c>
      <c r="Z38" s="147">
        <v>5</v>
      </c>
      <c r="AA38" s="147">
        <v>5</v>
      </c>
      <c r="AB38" s="150">
        <v>3</v>
      </c>
      <c r="AC38" s="150">
        <v>3</v>
      </c>
      <c r="AD38" s="150">
        <v>3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s="140" customFormat="1">
      <c r="A39" s="136">
        <v>38</v>
      </c>
      <c r="B39" s="136" t="s">
        <v>8</v>
      </c>
      <c r="C39" s="136" t="s">
        <v>142</v>
      </c>
      <c r="D39" s="136">
        <v>1</v>
      </c>
      <c r="E39" s="136">
        <v>1</v>
      </c>
      <c r="F39" s="136">
        <v>0</v>
      </c>
      <c r="G39" s="136">
        <v>0</v>
      </c>
      <c r="H39" s="136">
        <v>0</v>
      </c>
      <c r="I39" s="136" t="s">
        <v>77</v>
      </c>
      <c r="J39" s="137">
        <v>4</v>
      </c>
      <c r="K39" s="137">
        <v>4</v>
      </c>
      <c r="L39" s="137">
        <v>4</v>
      </c>
      <c r="M39" s="138">
        <v>5</v>
      </c>
      <c r="N39" s="138">
        <v>5</v>
      </c>
      <c r="O39" s="139">
        <v>5</v>
      </c>
      <c r="P39" s="139">
        <v>5</v>
      </c>
      <c r="Q39" s="139">
        <v>5</v>
      </c>
      <c r="R39" s="139">
        <v>5</v>
      </c>
      <c r="S39" s="139">
        <v>5</v>
      </c>
      <c r="T39" s="146">
        <v>5</v>
      </c>
      <c r="U39" s="146">
        <v>5</v>
      </c>
      <c r="V39" s="146">
        <v>5</v>
      </c>
      <c r="W39" s="153">
        <v>5</v>
      </c>
      <c r="X39" s="153">
        <v>5</v>
      </c>
      <c r="Y39" s="153">
        <v>5</v>
      </c>
      <c r="Z39" s="147">
        <v>5</v>
      </c>
      <c r="AA39" s="147">
        <v>5</v>
      </c>
      <c r="AB39" s="150">
        <v>5</v>
      </c>
      <c r="AC39" s="150">
        <v>5</v>
      </c>
      <c r="AD39" s="150">
        <v>5</v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s="140" customFormat="1">
      <c r="A40" s="136">
        <v>39</v>
      </c>
      <c r="B40" s="136" t="s">
        <v>4</v>
      </c>
      <c r="C40" s="136" t="s">
        <v>82</v>
      </c>
      <c r="D40" s="136">
        <v>1</v>
      </c>
      <c r="E40" s="136">
        <v>0</v>
      </c>
      <c r="F40" s="136">
        <v>0</v>
      </c>
      <c r="G40" s="136">
        <v>0</v>
      </c>
      <c r="H40" s="136">
        <v>0</v>
      </c>
      <c r="I40" s="136" t="s">
        <v>77</v>
      </c>
      <c r="J40" s="137">
        <v>5</v>
      </c>
      <c r="K40" s="137">
        <v>4</v>
      </c>
      <c r="L40" s="137">
        <v>4</v>
      </c>
      <c r="M40" s="138">
        <v>5</v>
      </c>
      <c r="N40" s="138">
        <v>5</v>
      </c>
      <c r="O40" s="139">
        <v>5</v>
      </c>
      <c r="P40" s="139">
        <v>5</v>
      </c>
      <c r="Q40" s="139">
        <v>5</v>
      </c>
      <c r="R40" s="139">
        <v>5</v>
      </c>
      <c r="S40" s="139">
        <v>5</v>
      </c>
      <c r="T40" s="146">
        <v>2</v>
      </c>
      <c r="U40" s="146">
        <v>1</v>
      </c>
      <c r="V40" s="146">
        <v>2</v>
      </c>
      <c r="W40" s="153">
        <v>5</v>
      </c>
      <c r="X40" s="153">
        <v>5</v>
      </c>
      <c r="Y40" s="153">
        <v>5</v>
      </c>
      <c r="Z40" s="147">
        <v>5</v>
      </c>
      <c r="AA40" s="147">
        <v>5</v>
      </c>
      <c r="AB40" s="150">
        <v>5</v>
      </c>
      <c r="AC40" s="150">
        <v>5</v>
      </c>
      <c r="AD40" s="150">
        <v>5</v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s="140" customFormat="1">
      <c r="A41" s="136">
        <v>40</v>
      </c>
      <c r="B41" s="136" t="s">
        <v>46</v>
      </c>
      <c r="C41" s="136" t="s">
        <v>84</v>
      </c>
      <c r="D41" s="136">
        <v>0</v>
      </c>
      <c r="E41" s="136">
        <v>1</v>
      </c>
      <c r="F41" s="136">
        <v>0</v>
      </c>
      <c r="G41" s="136">
        <v>0</v>
      </c>
      <c r="H41" s="136">
        <v>0</v>
      </c>
      <c r="I41" s="136" t="s">
        <v>47</v>
      </c>
      <c r="J41" s="137">
        <v>4</v>
      </c>
      <c r="K41" s="137">
        <v>4</v>
      </c>
      <c r="L41" s="137">
        <v>3</v>
      </c>
      <c r="M41" s="138">
        <v>4</v>
      </c>
      <c r="N41" s="138">
        <v>4</v>
      </c>
      <c r="O41" s="139">
        <v>4</v>
      </c>
      <c r="P41" s="139">
        <v>2</v>
      </c>
      <c r="Q41" s="139">
        <v>3</v>
      </c>
      <c r="R41" s="139">
        <v>2</v>
      </c>
      <c r="S41" s="139">
        <v>3</v>
      </c>
      <c r="T41" s="146">
        <v>1</v>
      </c>
      <c r="U41" s="146">
        <v>1</v>
      </c>
      <c r="V41" s="146">
        <v>1</v>
      </c>
      <c r="W41" s="153">
        <v>4</v>
      </c>
      <c r="X41" s="153">
        <v>4</v>
      </c>
      <c r="Y41" s="153">
        <v>4</v>
      </c>
      <c r="Z41" s="147">
        <v>4</v>
      </c>
      <c r="AA41" s="147">
        <v>4</v>
      </c>
      <c r="AB41" s="150">
        <v>3</v>
      </c>
      <c r="AC41" s="150">
        <v>3</v>
      </c>
      <c r="AD41" s="150">
        <v>3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s="140" customFormat="1">
      <c r="A42" s="136">
        <v>41</v>
      </c>
      <c r="B42" s="136" t="s">
        <v>46</v>
      </c>
      <c r="C42" s="136" t="s">
        <v>127</v>
      </c>
      <c r="D42" s="136">
        <v>1</v>
      </c>
      <c r="E42" s="136">
        <v>0</v>
      </c>
      <c r="F42" s="136">
        <v>0</v>
      </c>
      <c r="G42" s="136">
        <v>0</v>
      </c>
      <c r="H42" s="136">
        <v>0</v>
      </c>
      <c r="I42" s="136" t="s">
        <v>47</v>
      </c>
      <c r="J42" s="137">
        <v>5</v>
      </c>
      <c r="K42" s="137">
        <v>5</v>
      </c>
      <c r="L42" s="137">
        <v>5</v>
      </c>
      <c r="M42" s="138">
        <v>5</v>
      </c>
      <c r="N42" s="138">
        <v>5</v>
      </c>
      <c r="O42" s="139">
        <v>5</v>
      </c>
      <c r="P42" s="139">
        <v>4</v>
      </c>
      <c r="Q42" s="139">
        <v>5</v>
      </c>
      <c r="R42" s="139">
        <v>5</v>
      </c>
      <c r="S42" s="139">
        <v>5</v>
      </c>
      <c r="T42" s="146">
        <v>2</v>
      </c>
      <c r="U42" s="146">
        <v>2</v>
      </c>
      <c r="V42" s="146">
        <v>5</v>
      </c>
      <c r="W42" s="153">
        <v>3</v>
      </c>
      <c r="X42" s="153">
        <v>3</v>
      </c>
      <c r="Y42" s="153">
        <v>5</v>
      </c>
      <c r="Z42" s="147">
        <v>5</v>
      </c>
      <c r="AA42" s="147">
        <v>5</v>
      </c>
      <c r="AB42" s="150">
        <v>1</v>
      </c>
      <c r="AC42" s="150">
        <v>5</v>
      </c>
      <c r="AD42" s="150">
        <v>5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s="140" customFormat="1">
      <c r="A43" s="136">
        <v>42</v>
      </c>
      <c r="B43" s="136" t="s">
        <v>46</v>
      </c>
      <c r="C43" s="136" t="s">
        <v>53</v>
      </c>
      <c r="D43" s="136">
        <v>1</v>
      </c>
      <c r="E43" s="136">
        <v>0</v>
      </c>
      <c r="F43" s="136">
        <v>0</v>
      </c>
      <c r="G43" s="136">
        <v>0</v>
      </c>
      <c r="H43" s="136">
        <v>0</v>
      </c>
      <c r="I43" s="136" t="s">
        <v>76</v>
      </c>
      <c r="J43" s="137">
        <v>4</v>
      </c>
      <c r="K43" s="137">
        <v>5</v>
      </c>
      <c r="L43" s="137">
        <v>5</v>
      </c>
      <c r="M43" s="138">
        <v>4</v>
      </c>
      <c r="N43" s="138">
        <v>4</v>
      </c>
      <c r="O43" s="139">
        <v>4</v>
      </c>
      <c r="P43" s="139">
        <v>4</v>
      </c>
      <c r="Q43" s="139">
        <v>4</v>
      </c>
      <c r="R43" s="139">
        <v>4</v>
      </c>
      <c r="S43" s="139">
        <v>4</v>
      </c>
      <c r="T43" s="146">
        <v>1</v>
      </c>
      <c r="U43" s="146">
        <v>2</v>
      </c>
      <c r="V43" s="146">
        <v>2</v>
      </c>
      <c r="W43" s="153">
        <v>4</v>
      </c>
      <c r="X43" s="153">
        <v>4</v>
      </c>
      <c r="Y43" s="153">
        <v>4</v>
      </c>
      <c r="Z43" s="147">
        <v>4</v>
      </c>
      <c r="AA43" s="147">
        <v>4</v>
      </c>
      <c r="AB43" s="150">
        <v>4</v>
      </c>
      <c r="AC43" s="150">
        <v>4</v>
      </c>
      <c r="AD43" s="150">
        <v>4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>
      <c r="A44" s="14" t="s">
        <v>86</v>
      </c>
      <c r="D44" s="102">
        <f>COUNTIF(D2:D43,1)</f>
        <v>20</v>
      </c>
      <c r="E44" s="102">
        <f t="shared" ref="E44:H44" si="0">COUNTIF(E2:E43,1)</f>
        <v>24</v>
      </c>
      <c r="F44" s="102">
        <f t="shared" si="0"/>
        <v>9</v>
      </c>
      <c r="G44" s="102">
        <f t="shared" si="0"/>
        <v>7</v>
      </c>
      <c r="H44" s="102">
        <f t="shared" si="0"/>
        <v>1</v>
      </c>
      <c r="J44" s="98">
        <f>AVERAGE(J2:J43)</f>
        <v>4.5238095238095237</v>
      </c>
      <c r="K44" s="98">
        <f t="shared" ref="K44:AD44" si="1">AVERAGE(K2:K43)</f>
        <v>4.3571428571428568</v>
      </c>
      <c r="L44" s="98">
        <f t="shared" si="1"/>
        <v>4.4285714285714288</v>
      </c>
      <c r="M44" s="98">
        <f t="shared" si="1"/>
        <v>4.6428571428571432</v>
      </c>
      <c r="N44" s="98">
        <f t="shared" si="1"/>
        <v>4.6190476190476186</v>
      </c>
      <c r="O44" s="98">
        <f t="shared" si="1"/>
        <v>4.333333333333333</v>
      </c>
      <c r="P44" s="98">
        <f t="shared" si="1"/>
        <v>3.8571428571428572</v>
      </c>
      <c r="Q44" s="98">
        <f t="shared" si="1"/>
        <v>4.3809523809523814</v>
      </c>
      <c r="R44" s="98">
        <f t="shared" si="1"/>
        <v>4.2142857142857144</v>
      </c>
      <c r="S44" s="98">
        <f t="shared" si="1"/>
        <v>4.3809523809523814</v>
      </c>
      <c r="T44" s="98">
        <f t="shared" si="1"/>
        <v>2.8571428571428572</v>
      </c>
      <c r="U44" s="98">
        <f t="shared" si="1"/>
        <v>2.8333333333333335</v>
      </c>
      <c r="V44" s="98">
        <f t="shared" si="1"/>
        <v>2.9761904761904763</v>
      </c>
      <c r="W44" s="98">
        <f t="shared" si="1"/>
        <v>4.2142857142857144</v>
      </c>
      <c r="X44" s="98">
        <f t="shared" si="1"/>
        <v>4.2380952380952381</v>
      </c>
      <c r="Y44" s="98">
        <f t="shared" si="1"/>
        <v>4.2142857142857144</v>
      </c>
      <c r="Z44" s="98">
        <f t="shared" si="1"/>
        <v>4.3809523809523814</v>
      </c>
      <c r="AA44" s="98">
        <f t="shared" si="1"/>
        <v>4.4047619047619051</v>
      </c>
      <c r="AB44" s="98">
        <f t="shared" si="1"/>
        <v>3.9285714285714284</v>
      </c>
      <c r="AC44" s="98">
        <f t="shared" si="1"/>
        <v>4.0952380952380949</v>
      </c>
      <c r="AD44" s="98">
        <f t="shared" si="1"/>
        <v>4.1190476190476186</v>
      </c>
      <c r="AE44" s="165">
        <f>AVERAGE(J2:S43,Z2:AD43)</f>
        <v>4.3111111111111109</v>
      </c>
    </row>
    <row r="45" spans="1:45">
      <c r="D45" s="98">
        <f t="shared" ref="D45:H45" si="2">STDEV(D2:D43)</f>
        <v>0.50548673660413146</v>
      </c>
      <c r="E45" s="98">
        <f t="shared" si="2"/>
        <v>0.50087032267780929</v>
      </c>
      <c r="F45" s="98">
        <f t="shared" si="2"/>
        <v>0.41529973223663269</v>
      </c>
      <c r="G45" s="98">
        <f t="shared" si="2"/>
        <v>0.37719547023291206</v>
      </c>
      <c r="H45" s="98">
        <f t="shared" si="2"/>
        <v>0.15430334996209191</v>
      </c>
      <c r="J45" s="98">
        <f>STDEV(J2:J43)</f>
        <v>0.50548673660413157</v>
      </c>
      <c r="K45" s="98">
        <f t="shared" ref="K45:AD45" si="3">STDEV(K2:K43)</f>
        <v>0.61768365774504297</v>
      </c>
      <c r="L45" s="98">
        <f t="shared" si="3"/>
        <v>0.5474043916011746</v>
      </c>
      <c r="M45" s="98">
        <f t="shared" si="3"/>
        <v>0.53289035029313425</v>
      </c>
      <c r="N45" s="98">
        <f t="shared" si="3"/>
        <v>0.53885067176130341</v>
      </c>
      <c r="O45" s="98">
        <f t="shared" si="3"/>
        <v>0.75439094046582467</v>
      </c>
      <c r="P45" s="98">
        <f t="shared" si="3"/>
        <v>0.95180005513118904</v>
      </c>
      <c r="Q45" s="98">
        <f t="shared" si="3"/>
        <v>0.62283306115472392</v>
      </c>
      <c r="R45" s="98">
        <f t="shared" si="3"/>
        <v>0.78198354064501951</v>
      </c>
      <c r="S45" s="98">
        <f t="shared" si="3"/>
        <v>0.62283306115472392</v>
      </c>
      <c r="T45" s="98">
        <f t="shared" si="3"/>
        <v>1.3893572574576256</v>
      </c>
      <c r="U45" s="98">
        <f t="shared" si="3"/>
        <v>1.4127756224360586</v>
      </c>
      <c r="V45" s="98">
        <f t="shared" si="3"/>
        <v>1.4053572627643998</v>
      </c>
      <c r="W45" s="98">
        <f t="shared" si="3"/>
        <v>0.6452722732461148</v>
      </c>
      <c r="X45" s="98">
        <f t="shared" si="3"/>
        <v>0.65554013512313525</v>
      </c>
      <c r="Y45" s="98">
        <f t="shared" si="3"/>
        <v>0.68202404240986014</v>
      </c>
      <c r="Z45" s="98">
        <f t="shared" si="3"/>
        <v>0.62283306115472392</v>
      </c>
      <c r="AA45" s="98">
        <f t="shared" si="3"/>
        <v>0.58682792631121583</v>
      </c>
      <c r="AB45" s="98">
        <f t="shared" si="3"/>
        <v>0.89423239034618518</v>
      </c>
      <c r="AC45" s="98">
        <f t="shared" si="3"/>
        <v>0.7261500150568162</v>
      </c>
      <c r="AD45" s="98">
        <f t="shared" si="3"/>
        <v>0.83234552371467219</v>
      </c>
      <c r="AE45" s="165">
        <f>STDEVA(J2:Q43,Z2:AD43)</f>
        <v>0.71861877574504918</v>
      </c>
    </row>
    <row r="46" spans="1:45">
      <c r="B46" s="146" t="s">
        <v>8</v>
      </c>
      <c r="C46" s="146">
        <f>COUNTIF(B2:B43,"นิสิตระดับปริญญาโท")</f>
        <v>22</v>
      </c>
      <c r="J46" s="14"/>
      <c r="K46" s="14"/>
      <c r="L46" s="103">
        <f>STDEV(J2:L43)</f>
        <v>0.55851276434519281</v>
      </c>
      <c r="N46" s="103">
        <f>STDEVA(M2:N43)</f>
        <v>0.53277545406305515</v>
      </c>
      <c r="S46" s="103">
        <f>STDEVA(O2:S43)</f>
        <v>0.77511124889648508</v>
      </c>
      <c r="T46" s="14"/>
      <c r="U46" s="14"/>
      <c r="V46" s="103">
        <f>STDEVA(T2:V43)</f>
        <v>1.3926792723220787</v>
      </c>
      <c r="W46" s="14"/>
      <c r="X46" s="14"/>
      <c r="Y46" s="103">
        <f>STDEVA(W2:Y43)</f>
        <v>0.65591327339993866</v>
      </c>
      <c r="Z46" s="14"/>
      <c r="AA46" s="103">
        <f>STDEVA(Z2:AA43)</f>
        <v>0.60156136489264056</v>
      </c>
      <c r="AB46" s="14"/>
      <c r="AC46" s="14"/>
      <c r="AD46" s="103">
        <f>STDEVA(AB2:AD43)</f>
        <v>0.81836073079925231</v>
      </c>
    </row>
    <row r="47" spans="1:45">
      <c r="B47" s="146" t="s">
        <v>46</v>
      </c>
      <c r="C47" s="146">
        <f>COUNTIF(B2:B43,"นิสิตระดับปริญญาเอก")</f>
        <v>17</v>
      </c>
      <c r="J47" s="14"/>
      <c r="K47" s="14"/>
      <c r="L47" s="104">
        <f>AVERAGE(J2:L43)</f>
        <v>4.4365079365079367</v>
      </c>
      <c r="N47" s="104">
        <f>AVERAGE(M2:N43)</f>
        <v>4.6309523809523814</v>
      </c>
      <c r="S47" s="104">
        <f>AVERAGE(O2:S43)</f>
        <v>4.2333333333333334</v>
      </c>
      <c r="T47" s="14"/>
      <c r="U47" s="14"/>
      <c r="V47" s="104">
        <f>AVERAGE(T2:V43)</f>
        <v>2.8888888888888888</v>
      </c>
      <c r="W47" s="14"/>
      <c r="X47" s="14"/>
      <c r="Y47" s="104">
        <f>AVERAGE(W2:Y43)</f>
        <v>4.2222222222222223</v>
      </c>
      <c r="Z47" s="14"/>
      <c r="AA47" s="104">
        <f>AVERAGE(Z2:AA43)</f>
        <v>4.3928571428571432</v>
      </c>
      <c r="AB47" s="14"/>
      <c r="AC47" s="14"/>
      <c r="AD47" s="104">
        <f>AVERAGE(AB2:AD43)</f>
        <v>4.0476190476190474</v>
      </c>
    </row>
    <row r="48" spans="1:45">
      <c r="B48" s="146" t="s">
        <v>4</v>
      </c>
      <c r="C48" s="146">
        <f>COUNTIF(B2:B44,"อาจารย์")</f>
        <v>2</v>
      </c>
      <c r="J48" s="14"/>
      <c r="K48" s="14"/>
      <c r="L48" s="202"/>
      <c r="N48" s="202"/>
      <c r="S48" s="202"/>
      <c r="T48" s="14"/>
      <c r="U48" s="14"/>
      <c r="V48" s="202"/>
      <c r="W48" s="14"/>
      <c r="X48" s="14"/>
      <c r="Y48" s="202"/>
      <c r="Z48" s="14"/>
      <c r="AA48" s="202"/>
      <c r="AB48" s="14"/>
      <c r="AC48" s="14"/>
      <c r="AD48" s="202"/>
    </row>
    <row r="49" spans="2:30">
      <c r="B49" s="146" t="s">
        <v>47</v>
      </c>
      <c r="C49" s="146">
        <f>COUNTIF(B4:B45,"ไม่ระบุ")</f>
        <v>1</v>
      </c>
      <c r="J49" s="14"/>
      <c r="K49" s="14"/>
      <c r="L49" s="202"/>
      <c r="N49" s="202"/>
      <c r="S49" s="202"/>
      <c r="T49" s="14"/>
      <c r="U49" s="14"/>
      <c r="V49" s="202"/>
      <c r="W49" s="14"/>
      <c r="X49" s="14"/>
      <c r="Y49" s="202"/>
      <c r="Z49" s="14"/>
      <c r="AA49" s="202"/>
      <c r="AB49" s="14"/>
      <c r="AC49" s="14"/>
      <c r="AD49" s="202"/>
    </row>
    <row r="50" spans="2:30">
      <c r="B50" s="140"/>
      <c r="C50" s="201">
        <f>SUM(C46:C49)</f>
        <v>42</v>
      </c>
      <c r="J50" s="14"/>
      <c r="K50" s="14"/>
      <c r="L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2:30">
      <c r="B51" s="140"/>
      <c r="C51" s="140"/>
      <c r="J51" s="14"/>
      <c r="K51" s="14"/>
      <c r="L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2:30">
      <c r="B52" s="146" t="s">
        <v>142</v>
      </c>
      <c r="C52" s="146">
        <f>COUNTIF(C2:C43,"วิทยาศาสตร์เครื่องสำอาง")</f>
        <v>1</v>
      </c>
      <c r="J52" s="14"/>
      <c r="K52" s="14"/>
      <c r="L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2:30">
      <c r="B53" s="146" t="s">
        <v>82</v>
      </c>
      <c r="C53" s="146">
        <f>COUNTIF(C2:C44,"ทันตแพทยศาสตร์")</f>
        <v>1</v>
      </c>
      <c r="J53" s="14"/>
      <c r="K53" s="14"/>
      <c r="L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2:30" s="92" customFormat="1">
      <c r="B54" s="146" t="s">
        <v>84</v>
      </c>
      <c r="C54" s="146">
        <f>COUNTIF(C2:C45,"วิศวกรรมไฟฟ้า")</f>
        <v>2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s="92" customFormat="1">
      <c r="B55" s="146" t="s">
        <v>53</v>
      </c>
      <c r="C55" s="146">
        <f>COUNTIF(C2:C46,"พัฒนศึกษา")</f>
        <v>2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s="92" customFormat="1">
      <c r="B56" s="146" t="s">
        <v>131</v>
      </c>
      <c r="C56" s="146">
        <f>COUNTIF(C2:C47,"การบริหารเทคโนโลยีสารสนเทศเชิงกลยุทธ์")</f>
        <v>2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s="92" customFormat="1">
      <c r="B57" s="146" t="s">
        <v>132</v>
      </c>
      <c r="C57" s="146">
        <f>COUNTIF(C2:C50,"ปรสิตวิทยา")</f>
        <v>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s="92" customFormat="1">
      <c r="B58" s="146" t="s">
        <v>85</v>
      </c>
      <c r="C58" s="146">
        <f>COUNTIF(C2:C51,"วิทยาศาสตร์ชีวภาพ")</f>
        <v>2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s="92" customFormat="1">
      <c r="B59" s="146" t="s">
        <v>133</v>
      </c>
      <c r="C59" s="146">
        <f>COUNTIF(C2:C52,"เภสัชวิทยา")</f>
        <v>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s="92" customFormat="1">
      <c r="B60" s="146" t="s">
        <v>127</v>
      </c>
      <c r="C60" s="146">
        <f>COUNTIF(C2:C53,"การจัดการการท่องเที่ยว")</f>
        <v>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s="92" customFormat="1">
      <c r="B61" s="146" t="s">
        <v>129</v>
      </c>
      <c r="C61" s="146">
        <f>COUNTIF(C2:C54,"เคมีอุตสาหกรรม")</f>
        <v>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s="92" customFormat="1">
      <c r="B62" s="146" t="s">
        <v>83</v>
      </c>
      <c r="C62" s="146">
        <f>COUNTIF(C2:C55,"เทคโนโลยีชีวภาพทางการเกษตร")</f>
        <v>2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:30" s="92" customFormat="1">
      <c r="B63" s="146" t="s">
        <v>130</v>
      </c>
      <c r="C63" s="146">
        <f>COUNTIF(C2:C56,"รัฐศาสตร์")</f>
        <v>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s="92" customFormat="1">
      <c r="B64" s="200" t="s">
        <v>87</v>
      </c>
      <c r="C64" s="146">
        <f>COUNTIF(C2:C57,"เทคโนโลยีสารสนเทศ")</f>
        <v>2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s="92" customFormat="1">
      <c r="B65" s="146" t="s">
        <v>134</v>
      </c>
      <c r="C65" s="146">
        <f>COUNTIF(C2:C58,"การจัดการกีฬา")</f>
        <v>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s="92" customFormat="1">
      <c r="B66" s="146" t="s">
        <v>135</v>
      </c>
      <c r="C66" s="146">
        <f>COUNTIF(C2:C59,"จุลชีววิทยา")</f>
        <v>2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s="92" customFormat="1">
      <c r="B67" s="200" t="s">
        <v>78</v>
      </c>
      <c r="C67" s="146">
        <f>COUNTIF(C2:C60,"วิศวกรรมคอมพิวเตอร์")</f>
        <v>2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s="92" customFormat="1">
      <c r="B68" s="200" t="s">
        <v>73</v>
      </c>
      <c r="C68" s="146">
        <f>COUNTIF(C2:C61,"สาธารณสุขศาสตร์")</f>
        <v>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s="92" customFormat="1">
      <c r="B69" s="146" t="s">
        <v>136</v>
      </c>
      <c r="C69" s="146">
        <f>COUNTIF(C3:C62,"วิทยาศาสตร์ศึกษา")</f>
        <v>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s="92" customFormat="1">
      <c r="B70" s="146" t="s">
        <v>138</v>
      </c>
      <c r="C70" s="146">
        <f>COUNTIF(C2:C63,"ชีวเคมี")</f>
        <v>2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s="92" customFormat="1">
      <c r="B71" s="200" t="s">
        <v>47</v>
      </c>
      <c r="C71" s="146">
        <f>COUNTIF(C2:C69,"ไม่ระบุ")</f>
        <v>4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>
      <c r="B72" s="140"/>
      <c r="C72" s="201">
        <f>SUM(C52:C71)</f>
        <v>42</v>
      </c>
      <c r="J72" s="14"/>
      <c r="K72" s="14"/>
      <c r="L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30">
      <c r="B73" s="140"/>
      <c r="C73" s="140"/>
      <c r="J73" s="14"/>
      <c r="K73" s="14"/>
      <c r="L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>
      <c r="B74" s="146" t="s">
        <v>76</v>
      </c>
      <c r="C74" s="146">
        <f>COUNTIF(I2:I43,"เช้า")</f>
        <v>13</v>
      </c>
      <c r="J74" s="14"/>
      <c r="K74" s="14"/>
      <c r="L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>
      <c r="B75" s="146" t="s">
        <v>77</v>
      </c>
      <c r="C75" s="146">
        <f>COUNTIF(I3:I44,"บ่าย")</f>
        <v>17</v>
      </c>
      <c r="J75" s="14"/>
      <c r="K75" s="14"/>
      <c r="L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>
      <c r="B76" s="146" t="s">
        <v>47</v>
      </c>
      <c r="C76" s="146">
        <f>COUNTIF(I2:I45,"ไม่ระบุ")</f>
        <v>12</v>
      </c>
      <c r="J76" s="14"/>
      <c r="K76" s="14"/>
      <c r="L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>
      <c r="B77" s="140"/>
      <c r="C77" s="201">
        <f>SUM(C74:C76)</f>
        <v>42</v>
      </c>
      <c r="J77" s="14"/>
      <c r="K77" s="14"/>
      <c r="L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>
      <c r="B78" s="140"/>
      <c r="C78" s="140"/>
      <c r="J78" s="14"/>
      <c r="K78" s="14"/>
      <c r="L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>
      <c r="B79" s="140"/>
      <c r="C79" s="140"/>
      <c r="J79" s="14"/>
      <c r="K79" s="14"/>
      <c r="L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2:30">
      <c r="B80" s="140"/>
      <c r="C80" s="140"/>
      <c r="J80" s="14"/>
      <c r="K80" s="14"/>
      <c r="L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2:29">
      <c r="B81" s="140"/>
      <c r="C81" s="140"/>
      <c r="J81" s="14"/>
      <c r="K81" s="14"/>
      <c r="L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2:29">
      <c r="B82" s="140"/>
      <c r="C82" s="140"/>
      <c r="J82" s="14"/>
      <c r="K82" s="14"/>
      <c r="L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2:29">
      <c r="B83" s="140"/>
      <c r="C83" s="140"/>
      <c r="J83" s="14"/>
      <c r="K83" s="14"/>
      <c r="L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2:29">
      <c r="B84" s="140"/>
      <c r="C84" s="140"/>
      <c r="J84" s="14"/>
      <c r="K84" s="14"/>
      <c r="L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2:29">
      <c r="B85" s="140"/>
      <c r="C85" s="140"/>
      <c r="J85" s="14"/>
      <c r="K85" s="14"/>
      <c r="L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2:29">
      <c r="B86" s="140"/>
      <c r="C86" s="140"/>
      <c r="J86" s="14"/>
      <c r="K86" s="14"/>
      <c r="L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2:29">
      <c r="J87" s="14"/>
      <c r="K87" s="14"/>
      <c r="L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2:29">
      <c r="J88" s="14"/>
      <c r="K88" s="14"/>
      <c r="L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2:29">
      <c r="J89" s="14"/>
      <c r="K89" s="14"/>
      <c r="L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2:29">
      <c r="J90" s="14"/>
      <c r="K90" s="14"/>
      <c r="L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2:29">
      <c r="J91" s="14"/>
      <c r="K91" s="14"/>
      <c r="L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2:29">
      <c r="J92" s="14"/>
      <c r="K92" s="14"/>
      <c r="L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2:29">
      <c r="J93" s="14"/>
      <c r="K93" s="14"/>
      <c r="L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2:29">
      <c r="J94" s="14"/>
      <c r="K94" s="14"/>
      <c r="L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2:29">
      <c r="J95" s="14"/>
      <c r="K95" s="14"/>
      <c r="L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2:29">
      <c r="J96" s="14"/>
      <c r="K96" s="14"/>
      <c r="L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0:29">
      <c r="J97" s="14"/>
      <c r="K97" s="14"/>
      <c r="L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0:29">
      <c r="J98" s="14"/>
      <c r="K98" s="14"/>
      <c r="L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0:29">
      <c r="J99" s="14"/>
      <c r="K99" s="14"/>
      <c r="L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0:29">
      <c r="J100" s="14"/>
      <c r="K100" s="14"/>
      <c r="L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0:29">
      <c r="J101" s="14"/>
      <c r="K101" s="14"/>
      <c r="L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0:29">
      <c r="J102" s="14"/>
      <c r="K102" s="14"/>
      <c r="L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0:29">
      <c r="J103" s="14"/>
      <c r="K103" s="14"/>
      <c r="L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0:29">
      <c r="J104" s="14"/>
      <c r="K104" s="14"/>
      <c r="L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0:29">
      <c r="J105" s="14"/>
      <c r="K105" s="14"/>
      <c r="L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0:29">
      <c r="J106" s="14"/>
      <c r="K106" s="14"/>
      <c r="L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0:29">
      <c r="J107" s="14"/>
      <c r="K107" s="14"/>
      <c r="L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0:29">
      <c r="J108" s="14"/>
      <c r="K108" s="14"/>
      <c r="L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0:29">
      <c r="J109" s="14"/>
      <c r="K109" s="14"/>
      <c r="L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0:29">
      <c r="J110" s="14"/>
      <c r="K110" s="14"/>
      <c r="L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0:29">
      <c r="J111" s="14"/>
      <c r="K111" s="14"/>
      <c r="L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0:29">
      <c r="J112" s="14"/>
      <c r="K112" s="14"/>
      <c r="L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0:29">
      <c r="J113" s="14"/>
      <c r="K113" s="14"/>
      <c r="L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0:29">
      <c r="J114" s="14"/>
      <c r="K114" s="14"/>
      <c r="L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0:29">
      <c r="J115" s="14"/>
      <c r="K115" s="14"/>
      <c r="L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0:29">
      <c r="J116" s="14"/>
      <c r="K116" s="14"/>
      <c r="L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0:29">
      <c r="J117" s="14"/>
      <c r="K117" s="14"/>
      <c r="L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0:29">
      <c r="J118" s="14"/>
      <c r="K118" s="14"/>
      <c r="L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0:29">
      <c r="J119" s="14"/>
      <c r="K119" s="14"/>
      <c r="L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0:29">
      <c r="J120" s="14"/>
      <c r="K120" s="14"/>
      <c r="L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0:29">
      <c r="J121" s="14"/>
      <c r="K121" s="14"/>
      <c r="L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0:29">
      <c r="J122" s="14"/>
      <c r="K122" s="14"/>
      <c r="L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0:29">
      <c r="J123" s="14"/>
      <c r="K123" s="14"/>
      <c r="L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0:29">
      <c r="J124" s="14"/>
      <c r="K124" s="14"/>
      <c r="L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0:29">
      <c r="J125" s="14"/>
      <c r="K125" s="14"/>
      <c r="L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0:29">
      <c r="J126" s="14"/>
      <c r="K126" s="14"/>
      <c r="L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0:29">
      <c r="J127" s="14"/>
      <c r="K127" s="14"/>
      <c r="L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0:29">
      <c r="J128" s="14"/>
      <c r="K128" s="14"/>
      <c r="L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0:29">
      <c r="J129" s="14"/>
      <c r="K129" s="14"/>
      <c r="L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0:29">
      <c r="J130" s="14"/>
      <c r="K130" s="14"/>
      <c r="L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0:29">
      <c r="J131" s="14"/>
      <c r="K131" s="14"/>
      <c r="L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0:29">
      <c r="J132" s="14"/>
      <c r="K132" s="14"/>
      <c r="L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0:29">
      <c r="J133" s="14"/>
      <c r="K133" s="14"/>
      <c r="L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0:29">
      <c r="J134" s="14"/>
      <c r="K134" s="14"/>
      <c r="L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0:29">
      <c r="J135" s="14"/>
      <c r="K135" s="14"/>
      <c r="L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0:29">
      <c r="J136" s="14"/>
      <c r="K136" s="14"/>
      <c r="L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0:29">
      <c r="J137" s="14"/>
      <c r="K137" s="14"/>
      <c r="L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0:29">
      <c r="J138" s="14"/>
      <c r="K138" s="14"/>
      <c r="L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0:29">
      <c r="J139" s="14"/>
      <c r="K139" s="14"/>
      <c r="L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0:29">
      <c r="J140" s="14"/>
      <c r="K140" s="14"/>
      <c r="L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0:29">
      <c r="J141" s="14"/>
      <c r="K141" s="14"/>
      <c r="L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0:29">
      <c r="M142" s="15"/>
      <c r="N142" s="15"/>
      <c r="O142" s="16"/>
      <c r="P142" s="16"/>
      <c r="Q142" s="16"/>
      <c r="R142" s="16"/>
      <c r="S142" s="16"/>
    </row>
    <row r="143" spans="10:29">
      <c r="M143" s="15"/>
      <c r="N143" s="15"/>
      <c r="O143" s="16"/>
      <c r="P143" s="16"/>
      <c r="Q143" s="16"/>
      <c r="R143" s="16"/>
      <c r="S143" s="16"/>
    </row>
    <row r="144" spans="10:29">
      <c r="M144" s="15"/>
      <c r="N144" s="15"/>
      <c r="O144" s="16"/>
      <c r="P144" s="16"/>
      <c r="Q144" s="16"/>
      <c r="R144" s="16"/>
      <c r="S144" s="16"/>
    </row>
    <row r="145" spans="13:19">
      <c r="M145" s="15"/>
      <c r="N145" s="15"/>
      <c r="O145" s="16"/>
      <c r="P145" s="16"/>
      <c r="Q145" s="16"/>
      <c r="R145" s="16"/>
      <c r="S145" s="16"/>
    </row>
    <row r="146" spans="13:19">
      <c r="M146" s="15"/>
      <c r="N146" s="15"/>
      <c r="O146" s="16"/>
      <c r="P146" s="16"/>
      <c r="Q146" s="16"/>
      <c r="R146" s="16"/>
      <c r="S146" s="16"/>
    </row>
    <row r="147" spans="13:19">
      <c r="M147" s="15"/>
      <c r="N147" s="15"/>
      <c r="O147" s="16"/>
      <c r="P147" s="16"/>
      <c r="Q147" s="16"/>
      <c r="R147" s="16"/>
      <c r="S147" s="16"/>
    </row>
    <row r="148" spans="13:19">
      <c r="M148" s="15"/>
      <c r="N148" s="15"/>
      <c r="O148" s="16"/>
      <c r="P148" s="16"/>
      <c r="Q148" s="16"/>
      <c r="R148" s="16"/>
      <c r="S148" s="16"/>
    </row>
    <row r="149" spans="13:19">
      <c r="M149" s="15"/>
      <c r="N149" s="15"/>
      <c r="O149" s="16"/>
      <c r="P149" s="16"/>
      <c r="Q149" s="16"/>
      <c r="R149" s="16"/>
      <c r="S149" s="16"/>
    </row>
    <row r="150" spans="13:19">
      <c r="M150" s="15"/>
      <c r="N150" s="15"/>
      <c r="O150" s="16"/>
      <c r="P150" s="16"/>
      <c r="Q150" s="16"/>
      <c r="R150" s="16"/>
      <c r="S150" s="16"/>
    </row>
    <row r="151" spans="13:19">
      <c r="M151" s="15"/>
      <c r="N151" s="15"/>
      <c r="O151" s="16"/>
      <c r="P151" s="16"/>
      <c r="Q151" s="16"/>
      <c r="R151" s="16"/>
      <c r="S151" s="16"/>
    </row>
    <row r="152" spans="13:19">
      <c r="M152" s="15"/>
      <c r="N152" s="15"/>
      <c r="O152" s="16"/>
      <c r="P152" s="16"/>
      <c r="Q152" s="16"/>
      <c r="R152" s="16"/>
      <c r="S152" s="16"/>
    </row>
    <row r="153" spans="13:19">
      <c r="M153" s="15"/>
      <c r="N153" s="15"/>
      <c r="O153" s="16"/>
      <c r="P153" s="16"/>
      <c r="Q153" s="16"/>
      <c r="R153" s="16"/>
      <c r="S153" s="16"/>
    </row>
    <row r="154" spans="13:19">
      <c r="M154" s="15"/>
      <c r="N154" s="15"/>
      <c r="O154" s="16"/>
      <c r="P154" s="16"/>
      <c r="Q154" s="16"/>
      <c r="R154" s="16"/>
      <c r="S154" s="16"/>
    </row>
    <row r="155" spans="13:19">
      <c r="M155" s="15"/>
      <c r="N155" s="15"/>
      <c r="O155" s="16"/>
      <c r="P155" s="16"/>
      <c r="Q155" s="16"/>
      <c r="R155" s="16"/>
      <c r="S155" s="16"/>
    </row>
    <row r="156" spans="13:19">
      <c r="M156" s="15"/>
      <c r="N156" s="15"/>
      <c r="O156" s="16"/>
      <c r="P156" s="16"/>
      <c r="Q156" s="16"/>
      <c r="R156" s="16"/>
      <c r="S156" s="16"/>
    </row>
    <row r="157" spans="13:19">
      <c r="M157" s="15"/>
      <c r="N157" s="15"/>
      <c r="O157" s="16"/>
      <c r="P157" s="16"/>
      <c r="Q157" s="16"/>
      <c r="R157" s="16"/>
      <c r="S157" s="16"/>
    </row>
    <row r="158" spans="13:19">
      <c r="M158" s="15"/>
      <c r="N158" s="15"/>
      <c r="O158" s="16"/>
      <c r="P158" s="16"/>
      <c r="Q158" s="16"/>
      <c r="R158" s="16"/>
      <c r="S158" s="16"/>
    </row>
    <row r="159" spans="13:19">
      <c r="M159" s="15"/>
      <c r="N159" s="15"/>
      <c r="O159" s="16"/>
      <c r="P159" s="16"/>
      <c r="Q159" s="16"/>
      <c r="R159" s="16"/>
      <c r="S159" s="16"/>
    </row>
    <row r="160" spans="13:19">
      <c r="M160" s="15"/>
      <c r="N160" s="15"/>
      <c r="O160" s="16"/>
      <c r="P160" s="16"/>
      <c r="Q160" s="16"/>
      <c r="R160" s="16"/>
      <c r="S160" s="16"/>
    </row>
    <row r="161" spans="13:19">
      <c r="M161" s="15"/>
      <c r="N161" s="15"/>
      <c r="O161" s="16"/>
      <c r="P161" s="16"/>
      <c r="Q161" s="16"/>
      <c r="R161" s="16"/>
      <c r="S161" s="16"/>
    </row>
    <row r="162" spans="13:19">
      <c r="M162" s="15"/>
      <c r="N162" s="15"/>
      <c r="O162" s="16"/>
      <c r="P162" s="16"/>
      <c r="Q162" s="16"/>
      <c r="R162" s="16"/>
      <c r="S162" s="16"/>
    </row>
    <row r="163" spans="13:19">
      <c r="M163" s="15"/>
      <c r="N163" s="15"/>
      <c r="O163" s="16"/>
      <c r="P163" s="16"/>
      <c r="Q163" s="16"/>
      <c r="R163" s="16"/>
      <c r="S163" s="16"/>
    </row>
    <row r="164" spans="13:19">
      <c r="M164" s="15"/>
      <c r="N164" s="15"/>
      <c r="O164" s="16"/>
      <c r="P164" s="16"/>
      <c r="Q164" s="16"/>
      <c r="R164" s="16"/>
      <c r="S164" s="16"/>
    </row>
    <row r="165" spans="13:19">
      <c r="M165" s="15"/>
      <c r="N165" s="15"/>
      <c r="O165" s="16"/>
      <c r="P165" s="16"/>
      <c r="Q165" s="16"/>
      <c r="R165" s="16"/>
      <c r="S165" s="16"/>
    </row>
    <row r="166" spans="13:19">
      <c r="M166" s="15"/>
      <c r="N166" s="15"/>
      <c r="O166" s="16"/>
      <c r="P166" s="16"/>
      <c r="Q166" s="16"/>
      <c r="R166" s="16"/>
      <c r="S166" s="16"/>
    </row>
    <row r="167" spans="13:19">
      <c r="M167" s="15"/>
      <c r="N167" s="15"/>
      <c r="O167" s="16"/>
      <c r="P167" s="16"/>
      <c r="Q167" s="16"/>
      <c r="R167" s="16"/>
      <c r="S167" s="16"/>
    </row>
    <row r="168" spans="13:19">
      <c r="M168" s="15"/>
      <c r="N168" s="15"/>
      <c r="O168" s="16"/>
      <c r="P168" s="16"/>
      <c r="Q168" s="16"/>
      <c r="R168" s="16"/>
      <c r="S168" s="16"/>
    </row>
    <row r="169" spans="13:19">
      <c r="M169" s="15"/>
      <c r="N169" s="15"/>
      <c r="O169" s="16"/>
      <c r="P169" s="16"/>
      <c r="Q169" s="16"/>
      <c r="R169" s="16"/>
      <c r="S169" s="16"/>
    </row>
    <row r="170" spans="13:19">
      <c r="M170" s="15"/>
      <c r="N170" s="15"/>
      <c r="O170" s="16"/>
      <c r="P170" s="16"/>
      <c r="Q170" s="16"/>
      <c r="R170" s="16"/>
      <c r="S170" s="16"/>
    </row>
    <row r="171" spans="13:19">
      <c r="M171" s="15"/>
      <c r="N171" s="15"/>
      <c r="O171" s="16"/>
      <c r="P171" s="16"/>
      <c r="Q171" s="16"/>
      <c r="R171" s="16"/>
      <c r="S171" s="16"/>
    </row>
  </sheetData>
  <autoFilter ref="C1:C17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7" zoomScale="160" zoomScaleNormal="160" workbookViewId="0">
      <selection activeCell="D50" sqref="D50"/>
    </sheetView>
  </sheetViews>
  <sheetFormatPr defaultRowHeight="15"/>
  <cols>
    <col min="1" max="1" width="9.140625" style="49" customWidth="1"/>
    <col min="2" max="2" width="9.140625" style="49"/>
    <col min="3" max="3" width="9.140625" style="49" customWidth="1"/>
    <col min="4" max="4" width="9.140625" style="49"/>
    <col min="5" max="5" width="9.140625" style="49" customWidth="1"/>
    <col min="6" max="6" width="49.7109375" style="49" customWidth="1"/>
    <col min="7" max="16384" width="9.140625" style="49"/>
  </cols>
  <sheetData>
    <row r="1" spans="1:6" s="48" customFormat="1" ht="27.75">
      <c r="A1" s="210" t="s">
        <v>41</v>
      </c>
      <c r="B1" s="210"/>
      <c r="C1" s="210"/>
      <c r="D1" s="210"/>
      <c r="E1" s="210"/>
      <c r="F1" s="210"/>
    </row>
    <row r="2" spans="1:6" s="48" customFormat="1" ht="27.75">
      <c r="A2" s="210" t="s">
        <v>126</v>
      </c>
      <c r="B2" s="210"/>
      <c r="C2" s="210"/>
      <c r="D2" s="210"/>
      <c r="E2" s="210"/>
      <c r="F2" s="210"/>
    </row>
    <row r="3" spans="1:6" s="48" customFormat="1" ht="27.75">
      <c r="A3" s="210" t="s">
        <v>146</v>
      </c>
      <c r="B3" s="210"/>
      <c r="C3" s="210"/>
      <c r="D3" s="210"/>
      <c r="E3" s="210"/>
      <c r="F3" s="210"/>
    </row>
    <row r="4" spans="1:6" s="48" customFormat="1" ht="27.75">
      <c r="A4" s="210" t="s">
        <v>103</v>
      </c>
      <c r="B4" s="210"/>
      <c r="C4" s="210"/>
      <c r="D4" s="210"/>
      <c r="E4" s="210"/>
      <c r="F4" s="210"/>
    </row>
    <row r="5" spans="1:6" ht="24">
      <c r="A5" s="211"/>
      <c r="B5" s="211"/>
      <c r="C5" s="211"/>
      <c r="D5" s="211"/>
      <c r="E5" s="211"/>
      <c r="F5" s="211"/>
    </row>
    <row r="6" spans="1:6" s="51" customFormat="1" ht="24">
      <c r="A6" s="50" t="s">
        <v>122</v>
      </c>
      <c r="B6" s="50"/>
      <c r="C6" s="50"/>
      <c r="D6" s="50"/>
      <c r="E6" s="50"/>
      <c r="F6" s="50"/>
    </row>
    <row r="7" spans="1:6" s="51" customFormat="1" ht="24">
      <c r="A7" s="50" t="s">
        <v>147</v>
      </c>
      <c r="B7" s="50"/>
      <c r="C7" s="50"/>
      <c r="D7" s="50"/>
      <c r="E7" s="50"/>
      <c r="F7" s="50"/>
    </row>
    <row r="8" spans="1:6" s="51" customFormat="1" ht="24">
      <c r="A8" s="79" t="s">
        <v>121</v>
      </c>
      <c r="B8" s="79"/>
      <c r="C8" s="79"/>
      <c r="D8" s="79"/>
      <c r="E8" s="79"/>
      <c r="F8" s="79"/>
    </row>
    <row r="9" spans="1:6" s="51" customFormat="1" ht="24">
      <c r="A9" s="50" t="s">
        <v>179</v>
      </c>
      <c r="B9" s="50"/>
      <c r="C9" s="50"/>
      <c r="D9" s="50"/>
      <c r="E9" s="50"/>
      <c r="F9" s="50"/>
    </row>
    <row r="10" spans="1:6" s="51" customFormat="1" ht="24">
      <c r="A10" s="50" t="s">
        <v>180</v>
      </c>
      <c r="B10" s="50"/>
      <c r="C10" s="50"/>
      <c r="D10" s="50"/>
      <c r="E10" s="50"/>
      <c r="F10" s="50"/>
    </row>
    <row r="11" spans="1:6" s="51" customFormat="1" ht="24">
      <c r="A11" s="69" t="s">
        <v>181</v>
      </c>
      <c r="B11" s="69"/>
      <c r="C11" s="69"/>
      <c r="D11" s="69"/>
      <c r="E11" s="69"/>
      <c r="F11" s="69"/>
    </row>
    <row r="12" spans="1:6" s="7" customFormat="1" ht="24">
      <c r="A12" s="107" t="s">
        <v>182</v>
      </c>
      <c r="B12" s="107"/>
      <c r="C12" s="107"/>
      <c r="D12" s="107"/>
      <c r="E12" s="107"/>
      <c r="F12" s="107"/>
    </row>
    <row r="13" spans="1:6" s="7" customFormat="1" ht="24">
      <c r="A13" s="18" t="s">
        <v>208</v>
      </c>
      <c r="B13" s="18"/>
      <c r="C13" s="18"/>
      <c r="D13" s="18"/>
      <c r="E13" s="18"/>
      <c r="F13" s="18"/>
    </row>
    <row r="14" spans="1:6" s="7" customFormat="1" ht="24">
      <c r="A14" s="60" t="s">
        <v>183</v>
      </c>
      <c r="B14" s="60"/>
      <c r="C14" s="60"/>
      <c r="D14" s="60"/>
      <c r="E14" s="60"/>
      <c r="F14" s="60"/>
    </row>
    <row r="15" spans="1:6" s="7" customFormat="1" ht="24">
      <c r="A15" s="193" t="s">
        <v>184</v>
      </c>
      <c r="B15" s="193"/>
      <c r="C15" s="193"/>
      <c r="D15" s="193"/>
      <c r="E15" s="193"/>
      <c r="F15" s="193"/>
    </row>
    <row r="16" spans="1:6" s="7" customFormat="1" ht="24">
      <c r="A16" s="105" t="s">
        <v>185</v>
      </c>
      <c r="B16" s="105"/>
      <c r="C16" s="105"/>
      <c r="D16" s="105"/>
      <c r="E16" s="105"/>
      <c r="F16" s="105"/>
    </row>
    <row r="17" spans="1:8" s="7" customFormat="1" ht="24">
      <c r="A17" s="193" t="s">
        <v>186</v>
      </c>
      <c r="B17" s="193"/>
      <c r="C17" s="193"/>
      <c r="D17" s="193"/>
      <c r="E17" s="193"/>
      <c r="F17" s="193"/>
    </row>
    <row r="18" spans="1:8" s="7" customFormat="1" ht="24">
      <c r="A18" s="81" t="s">
        <v>187</v>
      </c>
      <c r="B18" s="81"/>
      <c r="C18" s="81"/>
      <c r="D18" s="81"/>
      <c r="E18" s="81"/>
      <c r="F18" s="81"/>
    </row>
    <row r="19" spans="1:8" s="7" customFormat="1" ht="24">
      <c r="A19" s="81" t="s">
        <v>178</v>
      </c>
      <c r="B19" s="81"/>
      <c r="C19" s="81"/>
      <c r="D19" s="81"/>
      <c r="E19" s="81"/>
      <c r="F19" s="81"/>
    </row>
    <row r="20" spans="1:8" s="7" customFormat="1" ht="24">
      <c r="A20" s="90" t="s">
        <v>71</v>
      </c>
      <c r="B20" s="90"/>
      <c r="C20" s="90"/>
      <c r="D20" s="90"/>
      <c r="E20" s="90"/>
      <c r="F20" s="90"/>
    </row>
    <row r="21" spans="1:8" s="7" customFormat="1" ht="24">
      <c r="A21" s="90" t="s">
        <v>188</v>
      </c>
      <c r="B21" s="90"/>
      <c r="C21" s="90"/>
      <c r="D21" s="90"/>
      <c r="E21" s="90"/>
      <c r="F21" s="90"/>
    </row>
    <row r="22" spans="1:8" s="7" customFormat="1" ht="24">
      <c r="A22" s="90" t="s">
        <v>189</v>
      </c>
      <c r="B22" s="90"/>
      <c r="C22" s="90"/>
      <c r="D22" s="90"/>
      <c r="E22" s="90"/>
      <c r="F22" s="90"/>
    </row>
    <row r="23" spans="1:8" s="7" customFormat="1" ht="24">
      <c r="A23" s="88"/>
      <c r="B23" s="88" t="s">
        <v>123</v>
      </c>
      <c r="C23" s="88"/>
      <c r="D23" s="88"/>
      <c r="E23" s="88"/>
      <c r="F23" s="88"/>
    </row>
    <row r="24" spans="1:8" s="7" customFormat="1" ht="24">
      <c r="A24" s="213" t="s">
        <v>124</v>
      </c>
      <c r="B24" s="213"/>
      <c r="C24" s="213"/>
      <c r="D24" s="213"/>
      <c r="E24" s="213"/>
      <c r="F24" s="213"/>
      <c r="G24" s="18"/>
      <c r="H24" s="96"/>
    </row>
    <row r="25" spans="1:8" s="7" customFormat="1" ht="24">
      <c r="A25" s="52" t="s">
        <v>190</v>
      </c>
      <c r="B25" s="52"/>
      <c r="C25" s="52"/>
      <c r="D25" s="52"/>
      <c r="E25" s="52"/>
      <c r="F25" s="52"/>
      <c r="G25" s="18"/>
      <c r="H25" s="96"/>
    </row>
    <row r="26" spans="1:8" s="7" customFormat="1" ht="24">
      <c r="A26" s="52" t="s">
        <v>191</v>
      </c>
      <c r="B26" s="52"/>
      <c r="C26" s="52"/>
      <c r="D26" s="52"/>
      <c r="E26" s="52"/>
      <c r="F26" s="52"/>
      <c r="G26" s="18"/>
      <c r="H26" s="96"/>
    </row>
    <row r="27" spans="1:8" s="7" customFormat="1" ht="24">
      <c r="A27" s="91" t="s">
        <v>192</v>
      </c>
      <c r="B27" s="91"/>
      <c r="C27" s="91"/>
      <c r="D27" s="91"/>
      <c r="E27" s="91"/>
      <c r="F27" s="91"/>
      <c r="G27" s="18"/>
      <c r="H27" s="96"/>
    </row>
    <row r="28" spans="1:8" s="7" customFormat="1" ht="24">
      <c r="A28" s="91" t="s">
        <v>193</v>
      </c>
      <c r="B28" s="91"/>
      <c r="C28" s="91"/>
      <c r="D28" s="91"/>
      <c r="E28" s="91"/>
      <c r="F28" s="91"/>
      <c r="G28" s="18"/>
      <c r="H28" s="96"/>
    </row>
    <row r="29" spans="1:8" s="7" customFormat="1" ht="24">
      <c r="A29" s="97" t="s">
        <v>194</v>
      </c>
      <c r="B29" s="97"/>
      <c r="C29" s="97"/>
      <c r="D29" s="97"/>
      <c r="E29" s="97"/>
      <c r="F29" s="97"/>
      <c r="G29" s="18"/>
      <c r="H29" s="97"/>
    </row>
    <row r="30" spans="1:8" s="7" customFormat="1" ht="24">
      <c r="A30" s="107"/>
      <c r="B30" s="107"/>
      <c r="C30" s="107"/>
      <c r="D30" s="107"/>
      <c r="E30" s="107"/>
      <c r="F30" s="107"/>
      <c r="G30" s="18"/>
      <c r="H30" s="107"/>
    </row>
    <row r="31" spans="1:8" s="7" customFormat="1" ht="24">
      <c r="A31" s="107"/>
      <c r="B31" s="107"/>
      <c r="C31" s="107"/>
      <c r="D31" s="107"/>
      <c r="E31" s="107"/>
      <c r="F31" s="107"/>
      <c r="G31" s="18"/>
      <c r="H31" s="107"/>
    </row>
    <row r="32" spans="1:8" s="7" customFormat="1" ht="24">
      <c r="A32" s="107"/>
      <c r="B32" s="107"/>
      <c r="C32" s="107"/>
      <c r="D32" s="107"/>
      <c r="E32" s="107"/>
      <c r="F32" s="107"/>
      <c r="G32" s="18"/>
      <c r="H32" s="107"/>
    </row>
    <row r="33" spans="1:8" s="7" customFormat="1" ht="24">
      <c r="A33" s="107"/>
      <c r="B33" s="107"/>
      <c r="C33" s="107"/>
      <c r="D33" s="107"/>
      <c r="E33" s="107"/>
      <c r="F33" s="107"/>
      <c r="G33" s="18"/>
      <c r="H33" s="107"/>
    </row>
    <row r="34" spans="1:8" s="7" customFormat="1" ht="24">
      <c r="A34" s="107"/>
      <c r="B34" s="107"/>
      <c r="C34" s="107"/>
      <c r="D34" s="107"/>
      <c r="E34" s="107"/>
      <c r="F34" s="107"/>
      <c r="G34" s="18"/>
      <c r="H34" s="107"/>
    </row>
    <row r="35" spans="1:8" s="52" customFormat="1" ht="24">
      <c r="A35" s="212" t="s">
        <v>195</v>
      </c>
      <c r="B35" s="212"/>
      <c r="C35" s="212"/>
      <c r="D35" s="212"/>
      <c r="E35" s="212"/>
      <c r="F35" s="212"/>
      <c r="G35" s="18"/>
    </row>
    <row r="36" spans="1:8" s="93" customFormat="1" ht="24">
      <c r="A36" s="44" t="s">
        <v>196</v>
      </c>
      <c r="B36" s="94"/>
      <c r="C36" s="94"/>
      <c r="D36" s="94"/>
      <c r="E36" s="94"/>
      <c r="F36" s="94"/>
      <c r="G36" s="94"/>
      <c r="H36" s="96"/>
    </row>
    <row r="37" spans="1:8" s="107" customFormat="1" ht="24">
      <c r="A37" s="44" t="s">
        <v>207</v>
      </c>
      <c r="B37" s="108"/>
      <c r="C37" s="108"/>
      <c r="D37" s="108"/>
      <c r="E37" s="108"/>
      <c r="F37" s="108"/>
      <c r="G37" s="108"/>
    </row>
    <row r="38" spans="1:8" s="93" customFormat="1" ht="24">
      <c r="A38" s="214" t="s">
        <v>197</v>
      </c>
      <c r="B38" s="215"/>
      <c r="C38" s="215"/>
      <c r="D38" s="215"/>
      <c r="E38" s="215"/>
      <c r="F38" s="215"/>
      <c r="G38" s="215"/>
      <c r="H38" s="96"/>
    </row>
    <row r="39" spans="1:8" s="93" customFormat="1" ht="24">
      <c r="A39" s="7" t="s">
        <v>198</v>
      </c>
      <c r="B39" s="7"/>
      <c r="C39" s="7"/>
      <c r="D39" s="7"/>
      <c r="E39" s="7"/>
      <c r="F39" s="7"/>
      <c r="G39" s="7"/>
      <c r="H39" s="96"/>
    </row>
    <row r="40" spans="1:8" s="93" customFormat="1" ht="24">
      <c r="A40" s="7" t="s">
        <v>199</v>
      </c>
      <c r="B40" s="7"/>
      <c r="C40" s="7"/>
      <c r="D40" s="7"/>
      <c r="E40" s="7"/>
      <c r="F40" s="7"/>
      <c r="G40" s="7"/>
      <c r="H40" s="96"/>
    </row>
    <row r="41" spans="1:8" ht="24">
      <c r="A41" s="209" t="s">
        <v>74</v>
      </c>
      <c r="B41" s="209"/>
      <c r="C41" s="209"/>
      <c r="D41" s="209"/>
      <c r="E41" s="209"/>
      <c r="F41" s="209"/>
    </row>
    <row r="42" spans="1:8" ht="24">
      <c r="A42" s="7"/>
      <c r="B42" s="7" t="s">
        <v>200</v>
      </c>
      <c r="C42" s="7"/>
      <c r="D42" s="7"/>
      <c r="E42" s="7"/>
      <c r="F42" s="7"/>
    </row>
    <row r="43" spans="1:8" ht="24">
      <c r="A43" s="209" t="s">
        <v>201</v>
      </c>
      <c r="B43" s="209"/>
      <c r="C43" s="209"/>
      <c r="D43" s="209"/>
      <c r="E43" s="209"/>
      <c r="F43" s="209"/>
    </row>
    <row r="44" spans="1:8" ht="24">
      <c r="A44" s="7" t="s">
        <v>202</v>
      </c>
      <c r="B44" s="7"/>
      <c r="C44" s="7"/>
      <c r="D44" s="7"/>
      <c r="E44" s="7"/>
      <c r="F44" s="7"/>
    </row>
    <row r="45" spans="1:8" ht="24">
      <c r="A45" s="7" t="s">
        <v>203</v>
      </c>
      <c r="B45" s="7"/>
      <c r="C45" s="7"/>
      <c r="D45" s="7"/>
      <c r="E45" s="7"/>
      <c r="F45" s="7"/>
    </row>
    <row r="46" spans="1:8" ht="24">
      <c r="A46" s="7" t="s">
        <v>209</v>
      </c>
      <c r="B46" s="7"/>
      <c r="C46" s="7"/>
      <c r="D46" s="7"/>
      <c r="E46" s="7"/>
      <c r="F46" s="7"/>
    </row>
    <row r="47" spans="1:8" ht="24">
      <c r="A47" s="7" t="s">
        <v>210</v>
      </c>
      <c r="B47" s="7"/>
      <c r="C47" s="7"/>
      <c r="D47" s="7"/>
      <c r="E47" s="7"/>
      <c r="F47" s="7"/>
    </row>
    <row r="48" spans="1:8" ht="24">
      <c r="A48" s="7"/>
      <c r="B48" s="7"/>
      <c r="C48" s="7"/>
      <c r="D48" s="7"/>
      <c r="E48" s="7"/>
      <c r="F48" s="7"/>
    </row>
    <row r="49" spans="1:6" ht="24">
      <c r="A49" s="7"/>
      <c r="B49" s="7"/>
      <c r="C49" s="7"/>
      <c r="D49" s="7"/>
      <c r="E49" s="7"/>
      <c r="F49" s="7"/>
    </row>
    <row r="50" spans="1:6" ht="24">
      <c r="A50" s="7"/>
      <c r="B50" s="7"/>
      <c r="C50" s="7"/>
      <c r="D50" s="7"/>
      <c r="E50" s="7"/>
      <c r="F50" s="7"/>
    </row>
  </sheetData>
  <mergeCells count="10">
    <mergeCell ref="A43:F43"/>
    <mergeCell ref="A41:F41"/>
    <mergeCell ref="A1:F1"/>
    <mergeCell ref="A2:F2"/>
    <mergeCell ref="A3:F3"/>
    <mergeCell ref="A4:F4"/>
    <mergeCell ref="A5:F5"/>
    <mergeCell ref="A35:F35"/>
    <mergeCell ref="A24:F24"/>
    <mergeCell ref="A38:G38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25" zoomScale="120" zoomScaleNormal="120" workbookViewId="0">
      <selection activeCell="D46" sqref="D46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224" t="s">
        <v>9</v>
      </c>
      <c r="C2" s="224"/>
      <c r="D2" s="224"/>
      <c r="E2" s="224"/>
      <c r="F2" s="224"/>
      <c r="G2" s="224"/>
      <c r="H2" s="75"/>
    </row>
    <row r="3" spans="2:9" s="21" customFormat="1" ht="27.75">
      <c r="B3" s="192" t="s">
        <v>125</v>
      </c>
      <c r="C3" s="192"/>
      <c r="D3" s="192"/>
      <c r="E3" s="192"/>
      <c r="F3" s="192"/>
      <c r="G3" s="192"/>
      <c r="H3" s="192"/>
      <c r="I3" s="20"/>
    </row>
    <row r="4" spans="2:9" s="21" customFormat="1" ht="27.75">
      <c r="B4" s="210" t="s">
        <v>146</v>
      </c>
      <c r="C4" s="210"/>
      <c r="D4" s="210"/>
      <c r="E4" s="210"/>
      <c r="F4" s="210"/>
      <c r="G4" s="210"/>
      <c r="H4" s="20"/>
      <c r="I4" s="20"/>
    </row>
    <row r="5" spans="2:9" s="21" customFormat="1" ht="27.75">
      <c r="B5" s="210" t="s">
        <v>103</v>
      </c>
      <c r="C5" s="210"/>
      <c r="D5" s="210"/>
      <c r="E5" s="210"/>
      <c r="F5" s="210"/>
      <c r="G5" s="210"/>
      <c r="H5" s="20"/>
      <c r="I5" s="20"/>
    </row>
    <row r="6" spans="2:9">
      <c r="B6" s="225"/>
      <c r="C6" s="225"/>
      <c r="D6" s="225"/>
      <c r="E6" s="225"/>
      <c r="F6" s="225"/>
      <c r="G6" s="225"/>
      <c r="H6" s="225"/>
    </row>
    <row r="7" spans="2:9" s="7" customFormat="1" ht="24">
      <c r="B7" s="8" t="s">
        <v>50</v>
      </c>
      <c r="F7" s="22"/>
      <c r="G7" s="22"/>
      <c r="H7" s="22"/>
    </row>
    <row r="8" spans="2:9" s="7" customFormat="1" ht="24">
      <c r="B8" s="23" t="s">
        <v>51</v>
      </c>
      <c r="C8" s="110"/>
      <c r="D8" s="110"/>
      <c r="E8" s="110"/>
      <c r="F8" s="111"/>
      <c r="G8" s="111"/>
      <c r="H8" s="22"/>
    </row>
    <row r="9" spans="2:9" s="7" customFormat="1" ht="24.75" thickBot="1">
      <c r="B9" s="23"/>
      <c r="C9" s="216" t="s">
        <v>10</v>
      </c>
      <c r="D9" s="216"/>
      <c r="E9" s="216"/>
      <c r="F9" s="84" t="s">
        <v>11</v>
      </c>
      <c r="G9" s="84" t="s">
        <v>12</v>
      </c>
      <c r="H9" s="22"/>
    </row>
    <row r="10" spans="2:9" s="7" customFormat="1" ht="24.75" thickTop="1">
      <c r="B10" s="23"/>
      <c r="C10" s="217" t="s">
        <v>8</v>
      </c>
      <c r="D10" s="218"/>
      <c r="E10" s="219"/>
      <c r="F10" s="83">
        <f>DATA!C46</f>
        <v>22</v>
      </c>
      <c r="G10" s="59">
        <f>F10*100/F$14</f>
        <v>52.38095238095238</v>
      </c>
      <c r="H10" s="22"/>
    </row>
    <row r="11" spans="2:9" s="7" customFormat="1" ht="24">
      <c r="B11" s="23"/>
      <c r="C11" s="220" t="s">
        <v>46</v>
      </c>
      <c r="D11" s="221"/>
      <c r="E11" s="222"/>
      <c r="F11" s="24">
        <f>DATA!C47</f>
        <v>17</v>
      </c>
      <c r="G11" s="59">
        <f t="shared" ref="G11:G14" si="0">F11*100/F$14</f>
        <v>40.476190476190474</v>
      </c>
      <c r="H11" s="22"/>
    </row>
    <row r="12" spans="2:9" s="7" customFormat="1" ht="24">
      <c r="B12" s="23"/>
      <c r="C12" s="195" t="s">
        <v>4</v>
      </c>
      <c r="D12" s="196"/>
      <c r="E12" s="197"/>
      <c r="F12" s="24">
        <v>2</v>
      </c>
      <c r="G12" s="59">
        <f t="shared" si="0"/>
        <v>4.7619047619047619</v>
      </c>
      <c r="H12" s="194"/>
    </row>
    <row r="13" spans="2:9" s="7" customFormat="1" ht="24">
      <c r="B13" s="23"/>
      <c r="C13" s="220" t="s">
        <v>47</v>
      </c>
      <c r="D13" s="221"/>
      <c r="E13" s="222"/>
      <c r="F13" s="24">
        <v>1</v>
      </c>
      <c r="G13" s="59">
        <f t="shared" si="0"/>
        <v>2.3809523809523809</v>
      </c>
      <c r="H13" s="194"/>
    </row>
    <row r="14" spans="2:9" s="7" customFormat="1" ht="24.75" thickBot="1">
      <c r="B14" s="23"/>
      <c r="C14" s="216" t="s">
        <v>13</v>
      </c>
      <c r="D14" s="216"/>
      <c r="E14" s="216"/>
      <c r="F14" s="85">
        <f>SUM(F10:F13)</f>
        <v>42</v>
      </c>
      <c r="G14" s="47">
        <f t="shared" si="0"/>
        <v>100</v>
      </c>
    </row>
    <row r="15" spans="2:9" s="7" customFormat="1" ht="14.25" customHeight="1" thickTop="1">
      <c r="B15" s="23"/>
      <c r="C15" s="26"/>
      <c r="D15" s="26"/>
      <c r="E15" s="26"/>
      <c r="F15" s="27"/>
      <c r="G15" s="28"/>
    </row>
    <row r="16" spans="2:9" s="7" customFormat="1" ht="24">
      <c r="B16" s="23"/>
      <c r="C16" s="7" t="s">
        <v>211</v>
      </c>
      <c r="F16" s="22"/>
      <c r="G16" s="22"/>
    </row>
    <row r="17" spans="2:8" s="7" customFormat="1" ht="24">
      <c r="B17" s="7" t="s">
        <v>212</v>
      </c>
      <c r="F17" s="22"/>
      <c r="G17" s="22"/>
    </row>
    <row r="18" spans="2:8" s="7" customFormat="1" ht="24">
      <c r="B18" s="7" t="s">
        <v>213</v>
      </c>
      <c r="F18" s="204"/>
      <c r="G18" s="204"/>
    </row>
    <row r="19" spans="2:8" s="7" customFormat="1" ht="24">
      <c r="F19" s="106"/>
      <c r="G19" s="106"/>
    </row>
    <row r="20" spans="2:8" s="7" customFormat="1" ht="24">
      <c r="B20" s="23" t="s">
        <v>60</v>
      </c>
      <c r="F20" s="22"/>
      <c r="G20" s="22"/>
    </row>
    <row r="21" spans="2:8" ht="24" thickBot="1">
      <c r="C21" s="1" t="s">
        <v>61</v>
      </c>
      <c r="H21" s="1"/>
    </row>
    <row r="22" spans="2:8" s="7" customFormat="1" ht="24.75" thickTop="1">
      <c r="C22" s="230" t="s">
        <v>14</v>
      </c>
      <c r="D22" s="230"/>
      <c r="E22" s="230"/>
      <c r="F22" s="29" t="s">
        <v>11</v>
      </c>
      <c r="G22" s="29" t="s">
        <v>12</v>
      </c>
    </row>
    <row r="23" spans="2:8" s="7" customFormat="1" ht="24">
      <c r="C23" s="229" t="s">
        <v>15</v>
      </c>
      <c r="D23" s="229"/>
      <c r="E23" s="229"/>
      <c r="F23" s="30">
        <f>DATA!E44</f>
        <v>24</v>
      </c>
      <c r="G23" s="25">
        <f t="shared" ref="G23:G28" si="1">F23*100/F$28</f>
        <v>39.344262295081968</v>
      </c>
    </row>
    <row r="24" spans="2:8" s="7" customFormat="1" ht="24">
      <c r="C24" s="229" t="s">
        <v>157</v>
      </c>
      <c r="D24" s="229"/>
      <c r="E24" s="229"/>
      <c r="F24" s="30">
        <f>DATA!D44</f>
        <v>20</v>
      </c>
      <c r="G24" s="25">
        <f t="shared" si="1"/>
        <v>32.786885245901637</v>
      </c>
    </row>
    <row r="25" spans="2:8" s="7" customFormat="1" ht="24">
      <c r="C25" s="220" t="s">
        <v>16</v>
      </c>
      <c r="D25" s="221"/>
      <c r="E25" s="222"/>
      <c r="F25" s="30">
        <f>DATA!F44</f>
        <v>9</v>
      </c>
      <c r="G25" s="25">
        <f t="shared" si="1"/>
        <v>14.754098360655737</v>
      </c>
    </row>
    <row r="26" spans="2:8" s="7" customFormat="1" ht="24">
      <c r="C26" s="229" t="s">
        <v>17</v>
      </c>
      <c r="D26" s="229"/>
      <c r="E26" s="229"/>
      <c r="F26" s="30">
        <f>DATA!G44</f>
        <v>7</v>
      </c>
      <c r="G26" s="25">
        <f t="shared" si="1"/>
        <v>11.475409836065573</v>
      </c>
    </row>
    <row r="27" spans="2:8" s="7" customFormat="1" ht="24">
      <c r="C27" s="220" t="s">
        <v>5</v>
      </c>
      <c r="D27" s="221"/>
      <c r="E27" s="222"/>
      <c r="F27" s="24">
        <f>DATA!H44</f>
        <v>1</v>
      </c>
      <c r="G27" s="25">
        <f t="shared" si="1"/>
        <v>1.639344262295082</v>
      </c>
    </row>
    <row r="28" spans="2:8" s="7" customFormat="1" ht="24.75" thickBot="1">
      <c r="C28" s="226" t="s">
        <v>13</v>
      </c>
      <c r="D28" s="227"/>
      <c r="E28" s="228"/>
      <c r="F28" s="31">
        <f>SUM(F23:F27)</f>
        <v>61</v>
      </c>
      <c r="G28" s="47">
        <f t="shared" si="1"/>
        <v>100</v>
      </c>
    </row>
    <row r="29" spans="2:8" s="7" customFormat="1" ht="24.75" thickTop="1">
      <c r="C29" s="26"/>
      <c r="D29" s="26"/>
      <c r="E29" s="26"/>
      <c r="F29" s="27"/>
      <c r="G29" s="28"/>
    </row>
    <row r="30" spans="2:8" s="7" customFormat="1" ht="24">
      <c r="B30" s="18"/>
      <c r="C30" s="7" t="s">
        <v>214</v>
      </c>
      <c r="F30" s="194"/>
      <c r="G30" s="194"/>
      <c r="H30" s="194"/>
    </row>
    <row r="31" spans="2:8" s="7" customFormat="1" ht="24">
      <c r="B31" s="18" t="s">
        <v>215</v>
      </c>
      <c r="F31" s="204"/>
      <c r="G31" s="204"/>
      <c r="H31" s="204"/>
    </row>
    <row r="32" spans="2:8" s="7" customFormat="1" ht="24">
      <c r="B32" s="7" t="s">
        <v>158</v>
      </c>
      <c r="F32" s="194"/>
      <c r="G32" s="194"/>
      <c r="H32" s="194"/>
    </row>
    <row r="33" spans="1:8" s="7" customFormat="1" ht="24">
      <c r="B33" s="7" t="s">
        <v>159</v>
      </c>
      <c r="F33" s="89"/>
      <c r="G33" s="89"/>
      <c r="H33" s="89"/>
    </row>
    <row r="34" spans="1:8" s="7" customFormat="1" ht="24">
      <c r="F34" s="194"/>
      <c r="G34" s="194"/>
      <c r="H34" s="194"/>
    </row>
    <row r="35" spans="1:8" s="10" customFormat="1" ht="24">
      <c r="A35" s="223" t="s">
        <v>43</v>
      </c>
      <c r="B35" s="223"/>
      <c r="C35" s="223"/>
      <c r="D35" s="223"/>
      <c r="E35" s="223"/>
      <c r="F35" s="223"/>
      <c r="G35" s="223"/>
      <c r="H35" s="74"/>
    </row>
    <row r="36" spans="1:8" s="10" customFormat="1" ht="24">
      <c r="A36" s="160"/>
      <c r="B36" s="160"/>
      <c r="C36" s="160"/>
      <c r="D36" s="160"/>
      <c r="E36" s="160"/>
      <c r="F36" s="160"/>
      <c r="G36" s="160"/>
      <c r="H36" s="74"/>
    </row>
    <row r="37" spans="1:8" s="7" customFormat="1" ht="24">
      <c r="B37" s="23" t="s">
        <v>112</v>
      </c>
      <c r="C37" s="110"/>
      <c r="D37" s="110"/>
      <c r="E37" s="110"/>
      <c r="F37" s="111"/>
      <c r="G37" s="111"/>
      <c r="H37" s="156"/>
    </row>
    <row r="38" spans="1:8" s="7" customFormat="1" ht="24.75" thickBot="1">
      <c r="B38" s="23"/>
      <c r="C38" s="216" t="s">
        <v>79</v>
      </c>
      <c r="D38" s="216"/>
      <c r="E38" s="216"/>
      <c r="F38" s="159" t="s">
        <v>11</v>
      </c>
      <c r="G38" s="159" t="s">
        <v>12</v>
      </c>
      <c r="H38" s="156"/>
    </row>
    <row r="39" spans="1:8" s="7" customFormat="1" ht="24.75" thickTop="1">
      <c r="B39" s="23"/>
      <c r="C39" s="217" t="s">
        <v>113</v>
      </c>
      <c r="D39" s="218"/>
      <c r="E39" s="219"/>
      <c r="F39" s="83">
        <v>13</v>
      </c>
      <c r="G39" s="59">
        <f>F39*100/F$42</f>
        <v>30.952380952380953</v>
      </c>
      <c r="H39" s="156"/>
    </row>
    <row r="40" spans="1:8" s="7" customFormat="1" ht="24">
      <c r="B40" s="23"/>
      <c r="C40" s="220" t="s">
        <v>114</v>
      </c>
      <c r="D40" s="221"/>
      <c r="E40" s="222"/>
      <c r="F40" s="24">
        <v>17</v>
      </c>
      <c r="G40" s="59">
        <f t="shared" ref="G40:G42" si="2">F40*100/F$42</f>
        <v>40.476190476190474</v>
      </c>
      <c r="H40" s="156"/>
    </row>
    <row r="41" spans="1:8" s="7" customFormat="1" ht="24">
      <c r="B41" s="23"/>
      <c r="C41" s="220" t="s">
        <v>47</v>
      </c>
      <c r="D41" s="221"/>
      <c r="E41" s="222"/>
      <c r="F41" s="24">
        <v>12</v>
      </c>
      <c r="G41" s="59">
        <f t="shared" si="2"/>
        <v>28.571428571428573</v>
      </c>
      <c r="H41" s="194"/>
    </row>
    <row r="42" spans="1:8" s="7" customFormat="1" ht="24.75" thickBot="1">
      <c r="B42" s="23"/>
      <c r="C42" s="216" t="s">
        <v>13</v>
      </c>
      <c r="D42" s="216"/>
      <c r="E42" s="216"/>
      <c r="F42" s="85">
        <f>SUM(F39:F41)</f>
        <v>42</v>
      </c>
      <c r="G42" s="47">
        <f t="shared" si="2"/>
        <v>100</v>
      </c>
    </row>
    <row r="43" spans="1:8" s="7" customFormat="1" ht="14.25" customHeight="1" thickTop="1">
      <c r="B43" s="23"/>
      <c r="C43" s="26"/>
      <c r="D43" s="26"/>
      <c r="E43" s="26"/>
      <c r="F43" s="27"/>
      <c r="G43" s="28"/>
    </row>
    <row r="44" spans="1:8" s="7" customFormat="1" ht="24">
      <c r="B44" s="23"/>
      <c r="C44" s="7" t="s">
        <v>216</v>
      </c>
      <c r="F44" s="156"/>
      <c r="G44" s="156"/>
    </row>
    <row r="45" spans="1:8" s="7" customFormat="1" ht="24">
      <c r="B45" s="7" t="s">
        <v>217</v>
      </c>
      <c r="F45" s="156"/>
      <c r="G45" s="156"/>
    </row>
  </sheetData>
  <mergeCells count="22">
    <mergeCell ref="C13:E13"/>
    <mergeCell ref="C28:E28"/>
    <mergeCell ref="C14:E14"/>
    <mergeCell ref="C24:E24"/>
    <mergeCell ref="C26:E26"/>
    <mergeCell ref="C25:E25"/>
    <mergeCell ref="C27:E27"/>
    <mergeCell ref="C22:E22"/>
    <mergeCell ref="C23:E23"/>
    <mergeCell ref="B2:G2"/>
    <mergeCell ref="B6:H6"/>
    <mergeCell ref="C10:E10"/>
    <mergeCell ref="C11:E11"/>
    <mergeCell ref="C9:E9"/>
    <mergeCell ref="B4:G4"/>
    <mergeCell ref="B5:G5"/>
    <mergeCell ref="C38:E38"/>
    <mergeCell ref="C39:E39"/>
    <mergeCell ref="C40:E40"/>
    <mergeCell ref="C42:E42"/>
    <mergeCell ref="A35:G35"/>
    <mergeCell ref="C41:E41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4" zoomScale="130" zoomScaleNormal="130" workbookViewId="0">
      <selection activeCell="D50" sqref="C50:D50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0" customFormat="1" ht="24">
      <c r="A1" s="223" t="s">
        <v>42</v>
      </c>
      <c r="B1" s="223"/>
      <c r="C1" s="223"/>
      <c r="D1" s="223"/>
      <c r="E1" s="223"/>
      <c r="F1" s="223"/>
      <c r="G1" s="223"/>
      <c r="H1" s="74"/>
    </row>
    <row r="2" spans="1:8">
      <c r="A2" s="75"/>
      <c r="B2" s="75"/>
      <c r="C2" s="75"/>
      <c r="D2" s="75"/>
      <c r="E2" s="75"/>
      <c r="F2" s="75"/>
      <c r="G2" s="76"/>
      <c r="H2" s="76"/>
    </row>
    <row r="3" spans="1:8" s="7" customFormat="1" ht="24">
      <c r="A3" s="23" t="s">
        <v>115</v>
      </c>
      <c r="E3" s="106"/>
      <c r="F3" s="106"/>
      <c r="G3" s="106"/>
    </row>
    <row r="4" spans="1:8" s="7" customFormat="1" ht="24.75" thickBot="1">
      <c r="A4" s="23"/>
      <c r="B4" s="236" t="s">
        <v>62</v>
      </c>
      <c r="C4" s="237"/>
      <c r="D4" s="237"/>
      <c r="E4" s="112" t="s">
        <v>11</v>
      </c>
      <c r="F4" s="112" t="s">
        <v>12</v>
      </c>
      <c r="G4" s="106"/>
    </row>
    <row r="5" spans="1:8" s="7" customFormat="1" ht="24.75" thickTop="1">
      <c r="A5" s="23"/>
      <c r="B5" s="113" t="s">
        <v>69</v>
      </c>
      <c r="C5" s="114"/>
      <c r="D5" s="114"/>
      <c r="E5" s="114">
        <v>2</v>
      </c>
      <c r="F5" s="115">
        <f t="shared" ref="F5:F30" si="0">E5*100/$E$41</f>
        <v>4.7619047619047619</v>
      </c>
      <c r="G5" s="106"/>
    </row>
    <row r="6" spans="1:8" s="7" customFormat="1" ht="23.25" customHeight="1">
      <c r="A6" s="23"/>
      <c r="B6" s="116" t="s">
        <v>88</v>
      </c>
      <c r="C6" s="119"/>
      <c r="D6" s="120"/>
      <c r="E6" s="30">
        <v>2</v>
      </c>
      <c r="F6" s="25">
        <f t="shared" si="0"/>
        <v>4.7619047619047619</v>
      </c>
      <c r="G6" s="194"/>
    </row>
    <row r="7" spans="1:8" s="7" customFormat="1" ht="23.25" customHeight="1">
      <c r="A7" s="23"/>
      <c r="B7" s="121" t="s">
        <v>63</v>
      </c>
      <c r="C7" s="122"/>
      <c r="D7" s="123"/>
      <c r="E7" s="12">
        <v>11</v>
      </c>
      <c r="F7" s="124">
        <f t="shared" si="0"/>
        <v>26.19047619047619</v>
      </c>
      <c r="G7" s="194"/>
    </row>
    <row r="8" spans="1:8" s="7" customFormat="1" ht="23.25" customHeight="1">
      <c r="A8" s="23"/>
      <c r="B8" s="238" t="s">
        <v>166</v>
      </c>
      <c r="C8" s="239"/>
      <c r="D8" s="240"/>
      <c r="E8" s="78">
        <v>7</v>
      </c>
      <c r="F8" s="25">
        <f t="shared" si="0"/>
        <v>16.666666666666668</v>
      </c>
      <c r="G8" s="194"/>
    </row>
    <row r="9" spans="1:8" s="7" customFormat="1" ht="23.25" customHeight="1">
      <c r="A9" s="23"/>
      <c r="B9" s="238" t="s">
        <v>89</v>
      </c>
      <c r="C9" s="239"/>
      <c r="D9" s="240"/>
      <c r="E9" s="78">
        <v>2</v>
      </c>
      <c r="F9" s="25">
        <f t="shared" si="0"/>
        <v>4.7619047619047619</v>
      </c>
      <c r="G9" s="194"/>
    </row>
    <row r="10" spans="1:8" s="7" customFormat="1" ht="23.25" customHeight="1">
      <c r="A10" s="23"/>
      <c r="B10" s="238" t="s">
        <v>94</v>
      </c>
      <c r="C10" s="239"/>
      <c r="D10" s="240"/>
      <c r="E10" s="78">
        <v>2</v>
      </c>
      <c r="F10" s="25">
        <f t="shared" si="0"/>
        <v>4.7619047619047619</v>
      </c>
      <c r="G10" s="194"/>
    </row>
    <row r="11" spans="1:8" s="7" customFormat="1" ht="23.25" customHeight="1">
      <c r="A11" s="23"/>
      <c r="B11" s="121" t="s">
        <v>64</v>
      </c>
      <c r="C11" s="122"/>
      <c r="D11" s="123"/>
      <c r="E11" s="12">
        <v>4</v>
      </c>
      <c r="F11" s="124">
        <f t="shared" si="0"/>
        <v>9.5238095238095237</v>
      </c>
      <c r="G11" s="106"/>
    </row>
    <row r="12" spans="1:8" s="7" customFormat="1" ht="23.25" customHeight="1">
      <c r="A12" s="23"/>
      <c r="B12" s="125" t="s">
        <v>170</v>
      </c>
      <c r="C12" s="117"/>
      <c r="D12" s="118"/>
      <c r="E12" s="30">
        <v>2</v>
      </c>
      <c r="F12" s="25">
        <f t="shared" si="0"/>
        <v>4.7619047619047619</v>
      </c>
      <c r="G12" s="194"/>
    </row>
    <row r="13" spans="1:8" s="7" customFormat="1" ht="23.25" customHeight="1">
      <c r="A13" s="23"/>
      <c r="B13" s="125" t="s">
        <v>172</v>
      </c>
      <c r="C13" s="117"/>
      <c r="D13" s="118"/>
      <c r="E13" s="30">
        <v>2</v>
      </c>
      <c r="F13" s="25">
        <f t="shared" si="0"/>
        <v>4.7619047619047619</v>
      </c>
      <c r="G13" s="194"/>
    </row>
    <row r="14" spans="1:8" s="7" customFormat="1" ht="23.25" customHeight="1">
      <c r="A14" s="23"/>
      <c r="B14" s="121" t="s">
        <v>90</v>
      </c>
      <c r="C14" s="122"/>
      <c r="D14" s="123"/>
      <c r="E14" s="12">
        <v>4</v>
      </c>
      <c r="F14" s="124">
        <f t="shared" si="0"/>
        <v>9.5238095238095237</v>
      </c>
      <c r="G14" s="154"/>
    </row>
    <row r="15" spans="1:8" s="7" customFormat="1" ht="23.25" customHeight="1">
      <c r="A15" s="23"/>
      <c r="B15" s="125" t="s">
        <v>91</v>
      </c>
      <c r="C15" s="117"/>
      <c r="D15" s="118"/>
      <c r="E15" s="30">
        <v>2</v>
      </c>
      <c r="F15" s="25">
        <f t="shared" si="0"/>
        <v>4.7619047619047619</v>
      </c>
      <c r="G15" s="194"/>
    </row>
    <row r="16" spans="1:8" s="7" customFormat="1" ht="23.25" customHeight="1">
      <c r="A16" s="23"/>
      <c r="B16" s="125" t="s">
        <v>92</v>
      </c>
      <c r="C16" s="117"/>
      <c r="D16" s="118"/>
      <c r="E16" s="30">
        <v>2</v>
      </c>
      <c r="F16" s="25">
        <f t="shared" si="0"/>
        <v>4.7619047619047619</v>
      </c>
      <c r="G16" s="194"/>
    </row>
    <row r="17" spans="1:7" s="7" customFormat="1" ht="23.25" customHeight="1">
      <c r="A17" s="23"/>
      <c r="B17" s="121" t="s">
        <v>95</v>
      </c>
      <c r="C17" s="122"/>
      <c r="D17" s="123"/>
      <c r="E17" s="12">
        <v>1</v>
      </c>
      <c r="F17" s="124">
        <f t="shared" si="0"/>
        <v>2.3809523809523809</v>
      </c>
      <c r="G17" s="154"/>
    </row>
    <row r="18" spans="1:7" s="7" customFormat="1" ht="23.25" customHeight="1">
      <c r="A18" s="23"/>
      <c r="B18" s="125" t="s">
        <v>93</v>
      </c>
      <c r="C18" s="117"/>
      <c r="D18" s="118"/>
      <c r="E18" s="24">
        <v>1</v>
      </c>
      <c r="F18" s="25">
        <f t="shared" si="0"/>
        <v>2.3809523809523809</v>
      </c>
      <c r="G18" s="194"/>
    </row>
    <row r="19" spans="1:7" s="7" customFormat="1" ht="23.25" customHeight="1">
      <c r="A19" s="126"/>
      <c r="B19" s="127" t="s">
        <v>66</v>
      </c>
      <c r="C19" s="128"/>
      <c r="D19" s="129"/>
      <c r="E19" s="12">
        <v>5</v>
      </c>
      <c r="F19" s="124">
        <f t="shared" si="0"/>
        <v>11.904761904761905</v>
      </c>
      <c r="G19" s="130"/>
    </row>
    <row r="20" spans="1:7" s="7" customFormat="1" ht="23.25" customHeight="1">
      <c r="A20" s="23"/>
      <c r="B20" s="231" t="s">
        <v>59</v>
      </c>
      <c r="C20" s="231"/>
      <c r="D20" s="231"/>
      <c r="E20" s="30">
        <v>2</v>
      </c>
      <c r="F20" s="25">
        <f t="shared" si="0"/>
        <v>4.7619047619047619</v>
      </c>
      <c r="G20" s="194"/>
    </row>
    <row r="21" spans="1:7" s="7" customFormat="1" ht="23.25" customHeight="1">
      <c r="A21" s="23"/>
      <c r="B21" s="231" t="s">
        <v>169</v>
      </c>
      <c r="C21" s="231"/>
      <c r="D21" s="231"/>
      <c r="E21" s="30">
        <v>1</v>
      </c>
      <c r="F21" s="25">
        <f t="shared" si="0"/>
        <v>2.3809523809523809</v>
      </c>
      <c r="G21" s="194"/>
    </row>
    <row r="22" spans="1:7" s="7" customFormat="1" ht="23.25" customHeight="1">
      <c r="A22" s="23"/>
      <c r="B22" s="231" t="s">
        <v>171</v>
      </c>
      <c r="C22" s="231"/>
      <c r="D22" s="231"/>
      <c r="E22" s="30">
        <v>2</v>
      </c>
      <c r="F22" s="25">
        <f t="shared" si="0"/>
        <v>4.7619047619047619</v>
      </c>
      <c r="G22" s="194"/>
    </row>
    <row r="23" spans="1:7" s="7" customFormat="1" ht="23.25" customHeight="1">
      <c r="A23" s="23"/>
      <c r="B23" s="121" t="s">
        <v>65</v>
      </c>
      <c r="C23" s="122"/>
      <c r="D23" s="123"/>
      <c r="E23" s="12">
        <v>1</v>
      </c>
      <c r="F23" s="124">
        <f t="shared" si="0"/>
        <v>2.3809523809523809</v>
      </c>
      <c r="G23" s="194"/>
    </row>
    <row r="24" spans="1:7" s="7" customFormat="1" ht="23.25" customHeight="1">
      <c r="A24" s="23"/>
      <c r="B24" s="125" t="s">
        <v>72</v>
      </c>
      <c r="C24" s="117"/>
      <c r="D24" s="118"/>
      <c r="E24" s="30">
        <v>1</v>
      </c>
      <c r="F24" s="25">
        <f t="shared" si="0"/>
        <v>2.3809523809523809</v>
      </c>
      <c r="G24" s="194"/>
    </row>
    <row r="25" spans="1:7" s="7" customFormat="1" ht="23.25" customHeight="1">
      <c r="A25" s="23"/>
      <c r="B25" s="121" t="s">
        <v>75</v>
      </c>
      <c r="C25" s="122"/>
      <c r="D25" s="123"/>
      <c r="E25" s="12">
        <v>2</v>
      </c>
      <c r="F25" s="124">
        <f t="shared" si="0"/>
        <v>4.7619047619047619</v>
      </c>
      <c r="G25" s="156"/>
    </row>
    <row r="26" spans="1:7" s="7" customFormat="1" ht="23.25" customHeight="1">
      <c r="A26" s="23"/>
      <c r="B26" s="125" t="s">
        <v>165</v>
      </c>
      <c r="C26" s="117"/>
      <c r="D26" s="118"/>
      <c r="E26" s="30">
        <v>1</v>
      </c>
      <c r="F26" s="25">
        <f t="shared" si="0"/>
        <v>2.3809523809523809</v>
      </c>
      <c r="G26" s="194"/>
    </row>
    <row r="27" spans="1:7" s="7" customFormat="1" ht="23.25" customHeight="1">
      <c r="A27" s="23"/>
      <c r="B27" s="125" t="s">
        <v>161</v>
      </c>
      <c r="C27" s="117"/>
      <c r="D27" s="118"/>
      <c r="E27" s="30">
        <v>1</v>
      </c>
      <c r="F27" s="25">
        <f t="shared" si="0"/>
        <v>2.3809523809523809</v>
      </c>
      <c r="G27" s="194"/>
    </row>
    <row r="28" spans="1:7" s="7" customFormat="1" ht="23.25" customHeight="1">
      <c r="A28" s="23"/>
      <c r="B28" s="121" t="s">
        <v>68</v>
      </c>
      <c r="C28" s="122"/>
      <c r="D28" s="123"/>
      <c r="E28" s="12">
        <v>6</v>
      </c>
      <c r="F28" s="124">
        <f t="shared" si="0"/>
        <v>14.285714285714286</v>
      </c>
      <c r="G28" s="106"/>
    </row>
    <row r="29" spans="1:7" s="7" customFormat="1" ht="23.25" customHeight="1">
      <c r="A29" s="23"/>
      <c r="B29" s="116" t="s">
        <v>162</v>
      </c>
      <c r="C29" s="119"/>
      <c r="D29" s="131"/>
      <c r="E29" s="30">
        <v>2</v>
      </c>
      <c r="F29" s="25">
        <f t="shared" si="0"/>
        <v>4.7619047619047619</v>
      </c>
      <c r="G29" s="194"/>
    </row>
    <row r="30" spans="1:7" s="7" customFormat="1" ht="23.25" customHeight="1">
      <c r="A30" s="23"/>
      <c r="B30" s="116" t="s">
        <v>160</v>
      </c>
      <c r="C30" s="119"/>
      <c r="D30" s="131"/>
      <c r="E30" s="30">
        <v>4</v>
      </c>
      <c r="F30" s="25">
        <f t="shared" si="0"/>
        <v>9.5238095238095237</v>
      </c>
      <c r="G30" s="194"/>
    </row>
    <row r="31" spans="1:7" s="7" customFormat="1" ht="23.25" customHeight="1">
      <c r="A31" s="23"/>
      <c r="B31" s="203"/>
      <c r="C31" s="203"/>
      <c r="D31" s="203"/>
      <c r="E31" s="72"/>
      <c r="F31" s="73"/>
      <c r="G31" s="194"/>
    </row>
    <row r="32" spans="1:7" s="7" customFormat="1" ht="23.25" customHeight="1">
      <c r="A32" s="23"/>
      <c r="B32" s="203"/>
      <c r="C32" s="203"/>
      <c r="D32" s="203"/>
      <c r="E32" s="72"/>
      <c r="F32" s="73"/>
      <c r="G32" s="194"/>
    </row>
    <row r="33" spans="1:8" s="10" customFormat="1" ht="24">
      <c r="A33" s="223" t="s">
        <v>54</v>
      </c>
      <c r="B33" s="223"/>
      <c r="C33" s="223"/>
      <c r="D33" s="223"/>
      <c r="E33" s="223"/>
      <c r="F33" s="223"/>
      <c r="G33" s="223"/>
      <c r="H33" s="74"/>
    </row>
    <row r="34" spans="1:8" s="7" customFormat="1" ht="23.25" customHeight="1">
      <c r="A34" s="23"/>
      <c r="B34" s="203"/>
      <c r="C34" s="203"/>
      <c r="D34" s="203"/>
      <c r="E34" s="72"/>
      <c r="F34" s="73"/>
      <c r="G34" s="194"/>
    </row>
    <row r="35" spans="1:8" s="7" customFormat="1" ht="23.25" customHeight="1" thickBot="1">
      <c r="A35" s="23"/>
      <c r="B35" s="236" t="s">
        <v>62</v>
      </c>
      <c r="C35" s="237"/>
      <c r="D35" s="237"/>
      <c r="E35" s="112" t="s">
        <v>11</v>
      </c>
      <c r="F35" s="112" t="s">
        <v>12</v>
      </c>
      <c r="G35" s="194"/>
    </row>
    <row r="36" spans="1:8" s="7" customFormat="1" ht="23.25" customHeight="1" thickTop="1">
      <c r="A36" s="23"/>
      <c r="B36" s="121" t="s">
        <v>163</v>
      </c>
      <c r="C36" s="122"/>
      <c r="D36" s="123"/>
      <c r="E36" s="12">
        <v>1</v>
      </c>
      <c r="F36" s="124">
        <f t="shared" ref="F36:F41" si="1">E36*100/$E$41</f>
        <v>2.3809523809523809</v>
      </c>
      <c r="G36" s="154"/>
    </row>
    <row r="37" spans="1:8" s="7" customFormat="1" ht="23.25" customHeight="1">
      <c r="A37" s="23"/>
      <c r="B37" s="235" t="s">
        <v>164</v>
      </c>
      <c r="C37" s="235"/>
      <c r="D37" s="235"/>
      <c r="E37" s="78">
        <v>1</v>
      </c>
      <c r="F37" s="25">
        <f t="shared" si="1"/>
        <v>2.3809523809523809</v>
      </c>
      <c r="G37" s="194"/>
    </row>
    <row r="38" spans="1:8" s="7" customFormat="1" ht="23.25" customHeight="1">
      <c r="A38" s="23"/>
      <c r="B38" s="121" t="s">
        <v>167</v>
      </c>
      <c r="C38" s="122"/>
      <c r="D38" s="123"/>
      <c r="E38" s="12">
        <v>1</v>
      </c>
      <c r="F38" s="124">
        <f t="shared" si="1"/>
        <v>2.3809523809523809</v>
      </c>
      <c r="G38" s="106"/>
    </row>
    <row r="39" spans="1:8" s="7" customFormat="1" ht="23.25" customHeight="1">
      <c r="A39" s="23"/>
      <c r="B39" s="125" t="s">
        <v>168</v>
      </c>
      <c r="C39" s="117"/>
      <c r="D39" s="118"/>
      <c r="E39" s="30">
        <v>1</v>
      </c>
      <c r="F39" s="25">
        <f t="shared" si="1"/>
        <v>2.3809523809523809</v>
      </c>
      <c r="G39" s="194"/>
    </row>
    <row r="40" spans="1:8" s="7" customFormat="1" ht="23.25" customHeight="1" thickBot="1">
      <c r="A40" s="23"/>
      <c r="B40" s="132" t="s">
        <v>47</v>
      </c>
      <c r="C40" s="133"/>
      <c r="D40" s="134"/>
      <c r="E40" s="87">
        <v>4</v>
      </c>
      <c r="F40" s="135">
        <f t="shared" si="1"/>
        <v>9.5238095238095237</v>
      </c>
      <c r="G40" s="106"/>
    </row>
    <row r="41" spans="1:8" s="7" customFormat="1" ht="25.5" thickTop="1" thickBot="1">
      <c r="A41" s="23"/>
      <c r="B41" s="232" t="s">
        <v>67</v>
      </c>
      <c r="C41" s="233"/>
      <c r="D41" s="234"/>
      <c r="E41" s="85">
        <v>42</v>
      </c>
      <c r="F41" s="86">
        <f t="shared" si="1"/>
        <v>100</v>
      </c>
      <c r="G41" s="106"/>
    </row>
    <row r="42" spans="1:8" s="7" customFormat="1" ht="24.75" thickTop="1">
      <c r="A42" s="23"/>
      <c r="B42" s="26"/>
      <c r="C42" s="26"/>
      <c r="D42" s="26"/>
      <c r="E42" s="27"/>
      <c r="F42" s="28"/>
      <c r="G42" s="106"/>
    </row>
    <row r="43" spans="1:8" s="7" customFormat="1" ht="24">
      <c r="B43" s="109" t="s">
        <v>173</v>
      </c>
      <c r="C43" s="77"/>
      <c r="D43" s="77"/>
      <c r="E43" s="72"/>
      <c r="F43" s="73"/>
      <c r="G43" s="106"/>
    </row>
    <row r="44" spans="1:8" s="7" customFormat="1" ht="24">
      <c r="A44" s="7" t="s">
        <v>174</v>
      </c>
      <c r="B44" s="77"/>
      <c r="C44" s="77"/>
      <c r="D44" s="77"/>
      <c r="E44" s="72"/>
      <c r="F44" s="73"/>
      <c r="G44" s="106"/>
    </row>
    <row r="45" spans="1:8" s="7" customFormat="1" ht="24">
      <c r="A45" s="7" t="s">
        <v>175</v>
      </c>
      <c r="E45" s="106"/>
      <c r="F45" s="106"/>
      <c r="G45" s="106"/>
    </row>
    <row r="46" spans="1:8" s="7" customFormat="1" ht="24">
      <c r="B46" s="7" t="s">
        <v>176</v>
      </c>
      <c r="E46" s="106"/>
      <c r="F46" s="106"/>
      <c r="G46" s="106"/>
    </row>
    <row r="47" spans="1:8" s="7" customFormat="1" ht="24">
      <c r="A47" s="7" t="s">
        <v>177</v>
      </c>
      <c r="E47" s="106"/>
      <c r="F47" s="106"/>
      <c r="G47" s="106"/>
    </row>
    <row r="48" spans="1:8" s="7" customFormat="1" ht="24">
      <c r="A48" s="7" t="s">
        <v>178</v>
      </c>
      <c r="E48" s="82"/>
      <c r="F48" s="82"/>
      <c r="G48" s="82"/>
    </row>
  </sheetData>
  <mergeCells count="12">
    <mergeCell ref="A1:G1"/>
    <mergeCell ref="B4:D4"/>
    <mergeCell ref="B8:D8"/>
    <mergeCell ref="B9:D9"/>
    <mergeCell ref="B10:D10"/>
    <mergeCell ref="B20:D20"/>
    <mergeCell ref="B41:D41"/>
    <mergeCell ref="B37:D37"/>
    <mergeCell ref="B21:D21"/>
    <mergeCell ref="B22:D22"/>
    <mergeCell ref="B35:D35"/>
    <mergeCell ref="A33:G33"/>
  </mergeCells>
  <pageMargins left="0.2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zoomScale="120" zoomScaleNormal="120" workbookViewId="0">
      <selection activeCell="F9" sqref="F9:F10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10" customFormat="1" ht="24">
      <c r="A1" s="223" t="s">
        <v>70</v>
      </c>
      <c r="B1" s="223"/>
      <c r="C1" s="223"/>
      <c r="D1" s="223"/>
      <c r="E1" s="223"/>
      <c r="F1" s="223"/>
      <c r="G1" s="223"/>
      <c r="H1" s="223"/>
    </row>
    <row r="2" spans="1:9">
      <c r="B2" s="2"/>
      <c r="C2" s="2"/>
      <c r="D2" s="2"/>
      <c r="E2" s="2"/>
      <c r="I2" s="5"/>
    </row>
    <row r="3" spans="1:9" s="7" customFormat="1" ht="24">
      <c r="B3" s="8" t="s">
        <v>52</v>
      </c>
      <c r="F3" s="57"/>
      <c r="G3" s="57"/>
      <c r="H3" s="57"/>
    </row>
    <row r="4" spans="1:9" s="18" customFormat="1" ht="25.5" customHeight="1">
      <c r="B4" s="45" t="s">
        <v>116</v>
      </c>
      <c r="F4" s="57"/>
      <c r="G4" s="57"/>
      <c r="H4" s="57"/>
    </row>
    <row r="5" spans="1:9" s="18" customFormat="1" ht="24.75" thickBot="1">
      <c r="B5" s="18" t="s">
        <v>148</v>
      </c>
      <c r="F5" s="61"/>
      <c r="G5" s="61"/>
      <c r="H5" s="61"/>
    </row>
    <row r="6" spans="1:9" s="7" customFormat="1" ht="24.75" thickTop="1">
      <c r="B6" s="257" t="s">
        <v>18</v>
      </c>
      <c r="C6" s="258"/>
      <c r="D6" s="258"/>
      <c r="E6" s="259"/>
      <c r="F6" s="263"/>
      <c r="G6" s="265" t="s">
        <v>19</v>
      </c>
      <c r="H6" s="265" t="s">
        <v>20</v>
      </c>
    </row>
    <row r="7" spans="1:9" s="7" customFormat="1" ht="24.75" thickBot="1">
      <c r="B7" s="260"/>
      <c r="C7" s="261"/>
      <c r="D7" s="261"/>
      <c r="E7" s="262"/>
      <c r="F7" s="264"/>
      <c r="G7" s="266"/>
      <c r="H7" s="266"/>
    </row>
    <row r="8" spans="1:9" s="7" customFormat="1" ht="24.75" thickTop="1">
      <c r="B8" s="205" t="s">
        <v>35</v>
      </c>
      <c r="C8" s="206"/>
      <c r="D8" s="206"/>
      <c r="E8" s="207"/>
      <c r="F8" s="162"/>
      <c r="G8" s="26"/>
      <c r="H8" s="62"/>
      <c r="I8" s="9"/>
    </row>
    <row r="9" spans="1:9" s="7" customFormat="1" ht="24" customHeight="1">
      <c r="B9" s="251" t="s">
        <v>106</v>
      </c>
      <c r="C9" s="252"/>
      <c r="D9" s="252"/>
      <c r="E9" s="253"/>
      <c r="F9" s="247">
        <f>DATA!T44</f>
        <v>2.8571428571428572</v>
      </c>
      <c r="G9" s="247">
        <f>DATA!T45</f>
        <v>1.3893572574576256</v>
      </c>
      <c r="H9" s="249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7" customFormat="1" ht="24" customHeight="1">
      <c r="B10" s="241" t="s">
        <v>105</v>
      </c>
      <c r="C10" s="242"/>
      <c r="D10" s="242"/>
      <c r="E10" s="243"/>
      <c r="F10" s="248"/>
      <c r="G10" s="248"/>
      <c r="H10" s="250"/>
    </row>
    <row r="11" spans="1:9" s="7" customFormat="1" ht="24">
      <c r="B11" s="267" t="s">
        <v>96</v>
      </c>
      <c r="C11" s="268"/>
      <c r="D11" s="268"/>
      <c r="E11" s="269"/>
      <c r="F11" s="161">
        <f>DATA!U44</f>
        <v>2.8333333333333335</v>
      </c>
      <c r="G11" s="33">
        <f>DATA!U45</f>
        <v>1.4127756224360586</v>
      </c>
      <c r="H11" s="34" t="str">
        <f t="shared" ref="H11:H14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1:9" s="7" customFormat="1" ht="24">
      <c r="B12" s="273" t="s">
        <v>107</v>
      </c>
      <c r="C12" s="274"/>
      <c r="D12" s="274"/>
      <c r="E12" s="275"/>
      <c r="F12" s="247">
        <f>DATA!V44</f>
        <v>2.9761904761904763</v>
      </c>
      <c r="G12" s="247">
        <f>DATA!V45</f>
        <v>1.4053572627643998</v>
      </c>
      <c r="H12" s="249" t="str">
        <f t="shared" ref="H12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7" customFormat="1" ht="24">
      <c r="B13" s="244" t="s">
        <v>105</v>
      </c>
      <c r="C13" s="245"/>
      <c r="D13" s="245"/>
      <c r="E13" s="246"/>
      <c r="F13" s="248"/>
      <c r="G13" s="248"/>
      <c r="H13" s="250"/>
    </row>
    <row r="14" spans="1:9" s="7" customFormat="1" ht="24.75" thickBot="1">
      <c r="B14" s="270" t="s">
        <v>36</v>
      </c>
      <c r="C14" s="271"/>
      <c r="D14" s="271"/>
      <c r="E14" s="272"/>
      <c r="F14" s="35">
        <f>DATA!V47</f>
        <v>2.8888888888888888</v>
      </c>
      <c r="G14" s="36">
        <f>DATA!V46</f>
        <v>1.3926792723220787</v>
      </c>
      <c r="H14" s="37" t="str">
        <f t="shared" si="0"/>
        <v>ปานกลาง</v>
      </c>
    </row>
    <row r="15" spans="1:9" s="7" customFormat="1" ht="24.75" thickTop="1">
      <c r="B15" s="163" t="s">
        <v>37</v>
      </c>
      <c r="C15" s="164"/>
      <c r="D15" s="164"/>
      <c r="E15" s="38"/>
      <c r="F15" s="39"/>
      <c r="G15" s="39"/>
      <c r="H15" s="38"/>
    </row>
    <row r="16" spans="1:9" s="7" customFormat="1" ht="24" customHeight="1">
      <c r="B16" s="251" t="s">
        <v>108</v>
      </c>
      <c r="C16" s="252"/>
      <c r="D16" s="252"/>
      <c r="E16" s="253"/>
      <c r="F16" s="247">
        <f>DATA!W44</f>
        <v>4.2142857142857144</v>
      </c>
      <c r="G16" s="247">
        <f>DATA!W45</f>
        <v>0.6452722732461148</v>
      </c>
      <c r="H16" s="249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10" s="7" customFormat="1" ht="24" customHeight="1">
      <c r="B17" s="241" t="s">
        <v>105</v>
      </c>
      <c r="C17" s="242"/>
      <c r="D17" s="242"/>
      <c r="E17" s="243"/>
      <c r="F17" s="248"/>
      <c r="G17" s="248"/>
      <c r="H17" s="250"/>
    </row>
    <row r="18" spans="1:10" s="7" customFormat="1" ht="24" customHeight="1">
      <c r="B18" s="267" t="s">
        <v>109</v>
      </c>
      <c r="C18" s="268"/>
      <c r="D18" s="268"/>
      <c r="E18" s="269"/>
      <c r="F18" s="32">
        <f>DATA!X44</f>
        <v>4.2380952380952381</v>
      </c>
      <c r="G18" s="32">
        <f>DATA!X45</f>
        <v>0.65554013512313525</v>
      </c>
      <c r="H18" s="13" t="str">
        <f t="shared" ref="H18:H21" si="2">IF(F18&gt;4.5,"มากที่สุด",IF(F18&gt;3.5,"มาก",IF(F18&gt;2.5,"ปานกลาง",IF(F18&gt;1.5,"น้อย",IF(F18&lt;=1.5,"น้อยที่สุด")))))</f>
        <v>มาก</v>
      </c>
    </row>
    <row r="19" spans="1:10" s="7" customFormat="1" ht="24" customHeight="1">
      <c r="B19" s="273" t="s">
        <v>110</v>
      </c>
      <c r="C19" s="274"/>
      <c r="D19" s="274"/>
      <c r="E19" s="275"/>
      <c r="F19" s="247">
        <f>DATA!Y44</f>
        <v>4.2142857142857144</v>
      </c>
      <c r="G19" s="247">
        <f>DATA!Y45</f>
        <v>0.68202404240986014</v>
      </c>
      <c r="H19" s="249" t="str">
        <f t="shared" ref="H19" si="3">IF(F19&gt;4.5,"มากที่สุด",IF(F19&gt;3.5,"มาก",IF(F19&gt;2.5,"ปานกลาง",IF(F19&gt;1.5,"น้อย",IF(F19&lt;=1.5,"น้อยที่สุด")))))</f>
        <v>มาก</v>
      </c>
    </row>
    <row r="20" spans="1:10" s="7" customFormat="1" ht="24" customHeight="1">
      <c r="B20" s="244" t="s">
        <v>105</v>
      </c>
      <c r="C20" s="245"/>
      <c r="D20" s="245"/>
      <c r="E20" s="246"/>
      <c r="F20" s="248"/>
      <c r="G20" s="248"/>
      <c r="H20" s="250"/>
    </row>
    <row r="21" spans="1:10" s="7" customFormat="1" ht="24.75" thickBot="1">
      <c r="B21" s="254" t="s">
        <v>36</v>
      </c>
      <c r="C21" s="255"/>
      <c r="D21" s="255"/>
      <c r="E21" s="256"/>
      <c r="F21" s="36">
        <f>DATA!Y47</f>
        <v>4.2222222222222223</v>
      </c>
      <c r="G21" s="41">
        <f>DATA!Y46</f>
        <v>0.65591327339993866</v>
      </c>
      <c r="H21" s="37" t="str">
        <f t="shared" si="2"/>
        <v>มาก</v>
      </c>
      <c r="J21" s="42"/>
    </row>
    <row r="22" spans="1:10" s="7" customFormat="1" ht="16.5" customHeight="1" thickTop="1">
      <c r="B22" s="9"/>
      <c r="C22" s="9"/>
      <c r="D22" s="9"/>
      <c r="E22" s="9"/>
      <c r="F22" s="43"/>
      <c r="G22" s="43"/>
      <c r="H22" s="43"/>
    </row>
    <row r="23" spans="1:10" s="7" customFormat="1" ht="24">
      <c r="B23" s="18"/>
      <c r="C23" s="18" t="s">
        <v>117</v>
      </c>
      <c r="D23" s="18"/>
      <c r="E23" s="18"/>
      <c r="F23" s="18"/>
      <c r="G23" s="18"/>
      <c r="H23" s="18"/>
      <c r="I23" s="18"/>
      <c r="J23" s="18"/>
    </row>
    <row r="24" spans="1:10" s="7" customFormat="1" ht="24">
      <c r="B24" s="18" t="s">
        <v>155</v>
      </c>
      <c r="C24" s="18"/>
      <c r="D24" s="18"/>
      <c r="E24" s="18"/>
      <c r="F24" s="18"/>
      <c r="G24" s="18"/>
      <c r="H24" s="18"/>
      <c r="I24" s="18"/>
      <c r="J24" s="18"/>
    </row>
    <row r="25" spans="1:10" s="7" customFormat="1" ht="24">
      <c r="B25" s="18" t="s">
        <v>156</v>
      </c>
      <c r="C25" s="18"/>
      <c r="D25" s="18"/>
      <c r="E25" s="18"/>
      <c r="F25" s="18"/>
      <c r="G25" s="18"/>
      <c r="H25" s="18"/>
      <c r="I25" s="18"/>
      <c r="J25" s="18"/>
    </row>
    <row r="26" spans="1:10" s="7" customFormat="1" ht="24">
      <c r="A26" s="56"/>
      <c r="B26" s="56"/>
      <c r="C26" s="56"/>
      <c r="D26" s="56"/>
      <c r="E26" s="56"/>
      <c r="F26" s="56"/>
      <c r="G26" s="18"/>
      <c r="H26" s="18"/>
    </row>
    <row r="27" spans="1:10" s="7" customFormat="1" ht="24">
      <c r="B27" s="18"/>
      <c r="C27" s="18"/>
      <c r="D27" s="18"/>
      <c r="E27" s="18"/>
      <c r="F27" s="18"/>
      <c r="G27" s="18"/>
      <c r="H27" s="18"/>
      <c r="I27" s="18"/>
      <c r="J27" s="18"/>
    </row>
    <row r="28" spans="1:10" s="7" customFormat="1" ht="24"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0" customFormat="1" ht="24">
      <c r="B29" s="53"/>
      <c r="C29" s="53"/>
      <c r="D29" s="53"/>
      <c r="E29" s="53"/>
      <c r="F29" s="54"/>
      <c r="G29" s="54"/>
      <c r="H29" s="55"/>
    </row>
  </sheetData>
  <mergeCells count="29">
    <mergeCell ref="B21:E21"/>
    <mergeCell ref="B6:E7"/>
    <mergeCell ref="F6:F7"/>
    <mergeCell ref="G6:G7"/>
    <mergeCell ref="A1:H1"/>
    <mergeCell ref="H6:H7"/>
    <mergeCell ref="B9:E9"/>
    <mergeCell ref="B11:E11"/>
    <mergeCell ref="B14:E14"/>
    <mergeCell ref="B18:E18"/>
    <mergeCell ref="B19:E19"/>
    <mergeCell ref="B12:E12"/>
    <mergeCell ref="B10:E10"/>
    <mergeCell ref="B13:E13"/>
    <mergeCell ref="F9:F10"/>
    <mergeCell ref="G9:G10"/>
    <mergeCell ref="H9:H10"/>
    <mergeCell ref="F12:F13"/>
    <mergeCell ref="G12:G13"/>
    <mergeCell ref="H12:H13"/>
    <mergeCell ref="B16:E16"/>
    <mergeCell ref="B17:E17"/>
    <mergeCell ref="B20:E20"/>
    <mergeCell ref="F16:F17"/>
    <mergeCell ref="G16:G17"/>
    <mergeCell ref="H16:H17"/>
    <mergeCell ref="F19:F20"/>
    <mergeCell ref="G19:G20"/>
    <mergeCell ref="H19:H2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3"/>
  <sheetViews>
    <sheetView zoomScale="120" zoomScaleNormal="120" workbookViewId="0">
      <selection activeCell="D39" sqref="D39:I39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0" customFormat="1" ht="24">
      <c r="B1" s="223" t="s">
        <v>58</v>
      </c>
      <c r="C1" s="223"/>
      <c r="D1" s="223"/>
      <c r="E1" s="223"/>
      <c r="F1" s="223"/>
      <c r="G1" s="223"/>
      <c r="H1" s="223"/>
      <c r="I1" s="223"/>
    </row>
    <row r="2" spans="2:11" s="10" customFormat="1" ht="24">
      <c r="B2" s="160"/>
      <c r="C2" s="160"/>
      <c r="D2" s="160"/>
      <c r="E2" s="160"/>
      <c r="F2" s="160"/>
      <c r="G2" s="160"/>
      <c r="H2" s="160"/>
      <c r="I2" s="160"/>
    </row>
    <row r="3" spans="2:11" s="166" customFormat="1" ht="24" thickBot="1">
      <c r="C3" s="167" t="s">
        <v>149</v>
      </c>
      <c r="G3" s="168"/>
      <c r="H3" s="168"/>
      <c r="I3" s="168"/>
    </row>
    <row r="4" spans="2:11" s="166" customFormat="1" ht="19.5" customHeight="1" thickTop="1">
      <c r="C4" s="289" t="s">
        <v>18</v>
      </c>
      <c r="D4" s="290"/>
      <c r="E4" s="290"/>
      <c r="F4" s="291"/>
      <c r="G4" s="295"/>
      <c r="H4" s="297" t="s">
        <v>19</v>
      </c>
      <c r="I4" s="297" t="s">
        <v>20</v>
      </c>
    </row>
    <row r="5" spans="2:11" s="166" customFormat="1" ht="12" customHeight="1" thickBot="1">
      <c r="C5" s="292"/>
      <c r="D5" s="293"/>
      <c r="E5" s="293"/>
      <c r="F5" s="294"/>
      <c r="G5" s="296"/>
      <c r="H5" s="298"/>
      <c r="I5" s="298"/>
    </row>
    <row r="6" spans="2:11" s="166" customFormat="1" ht="24" thickTop="1">
      <c r="C6" s="299" t="s">
        <v>111</v>
      </c>
      <c r="D6" s="300"/>
      <c r="E6" s="300"/>
      <c r="F6" s="301"/>
      <c r="G6" s="169"/>
      <c r="H6" s="170"/>
      <c r="I6" s="170"/>
    </row>
    <row r="7" spans="2:11" s="166" customFormat="1">
      <c r="C7" s="285" t="s">
        <v>21</v>
      </c>
      <c r="D7" s="286"/>
      <c r="E7" s="286"/>
      <c r="F7" s="287"/>
      <c r="G7" s="171">
        <f>DATA!J44</f>
        <v>4.5238095238095237</v>
      </c>
      <c r="H7" s="171">
        <f>DATA!J45</f>
        <v>0.50548673660413157</v>
      </c>
      <c r="I7" s="172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66" customFormat="1">
      <c r="C8" s="173" t="s">
        <v>204</v>
      </c>
      <c r="D8" s="173"/>
      <c r="E8" s="173"/>
      <c r="F8" s="173"/>
      <c r="G8" s="171">
        <f>DATA!K44</f>
        <v>4.3571428571428568</v>
      </c>
      <c r="H8" s="171">
        <f>DATA!K45</f>
        <v>0.61768365774504297</v>
      </c>
      <c r="I8" s="172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66" customFormat="1">
      <c r="C9" s="174" t="s">
        <v>97</v>
      </c>
      <c r="D9" s="175"/>
      <c r="E9" s="175"/>
      <c r="F9" s="176"/>
      <c r="G9" s="305">
        <f>DATA!L44</f>
        <v>4.4285714285714288</v>
      </c>
      <c r="H9" s="305">
        <f>DATA!L45</f>
        <v>0.5474043916011746</v>
      </c>
      <c r="I9" s="307" t="str">
        <f t="shared" ref="I9:I26" si="0">IF(G9&gt;4.5,"มากที่สุด",IF(G9&gt;3.5,"มาก",IF(G9&gt;2.5,"ปานกลาง",IF(G9&gt;1.5,"น้อย",IF(G9&lt;=1.5,"น้อยที่สุด")))))</f>
        <v>มาก</v>
      </c>
    </row>
    <row r="10" spans="2:11" s="166" customFormat="1">
      <c r="C10" s="177" t="s">
        <v>102</v>
      </c>
      <c r="D10" s="178"/>
      <c r="E10" s="178"/>
      <c r="F10" s="179"/>
      <c r="G10" s="306"/>
      <c r="H10" s="306"/>
      <c r="I10" s="308"/>
    </row>
    <row r="11" spans="2:11" s="166" customFormat="1">
      <c r="C11" s="302" t="s">
        <v>22</v>
      </c>
      <c r="D11" s="303"/>
      <c r="E11" s="303"/>
      <c r="F11" s="304"/>
      <c r="G11" s="180">
        <f>DATA!L47</f>
        <v>4.4365079365079367</v>
      </c>
      <c r="H11" s="180">
        <f>DATA!L46</f>
        <v>0.55851276434519281</v>
      </c>
      <c r="I11" s="181" t="str">
        <f>IF(G11&gt;4.5,"มากที่สุด",IF(G11&gt;3.5,"มาก",IF(G11&gt;2.5,"ปานกลาง",IF(G11&gt;1.5,"น้อย",IF(G11&lt;=1.5,"น้อยที่สุด")))))</f>
        <v>มาก</v>
      </c>
      <c r="K11" s="182"/>
    </row>
    <row r="12" spans="2:11" s="166" customFormat="1">
      <c r="C12" s="285" t="s">
        <v>23</v>
      </c>
      <c r="D12" s="286"/>
      <c r="E12" s="286"/>
      <c r="F12" s="287"/>
      <c r="G12" s="172"/>
      <c r="H12" s="172"/>
      <c r="I12" s="172"/>
    </row>
    <row r="13" spans="2:11" s="166" customFormat="1">
      <c r="C13" s="173" t="s">
        <v>24</v>
      </c>
      <c r="D13" s="173"/>
      <c r="E13" s="173"/>
      <c r="F13" s="173"/>
      <c r="G13" s="171">
        <f>DATA!M44</f>
        <v>4.6428571428571432</v>
      </c>
      <c r="H13" s="171">
        <f>DATA!M45</f>
        <v>0.53289035029313425</v>
      </c>
      <c r="I13" s="172" t="str">
        <f t="shared" si="0"/>
        <v>มากที่สุด</v>
      </c>
    </row>
    <row r="14" spans="2:11" s="166" customFormat="1">
      <c r="C14" s="285" t="s">
        <v>25</v>
      </c>
      <c r="D14" s="286"/>
      <c r="E14" s="286"/>
      <c r="F14" s="287"/>
      <c r="G14" s="171">
        <f>DATA!N44</f>
        <v>4.6190476190476186</v>
      </c>
      <c r="H14" s="171">
        <f>DATA!N45</f>
        <v>0.53885067176130341</v>
      </c>
      <c r="I14" s="172" t="str">
        <f>IF(G14&gt;4.5,"มากที่สุด",IF(G14&gt;3.5,"มาก",IF(G14&gt;2.5,"ปานกลาง",IF(G14&gt;1.5,"น้อย",IF(G14&lt;=1.5,"น้อยที่สุด")))))</f>
        <v>มากที่สุด</v>
      </c>
    </row>
    <row r="15" spans="2:11" s="166" customFormat="1">
      <c r="C15" s="276" t="s">
        <v>48</v>
      </c>
      <c r="D15" s="277"/>
      <c r="E15" s="277"/>
      <c r="F15" s="278"/>
      <c r="G15" s="183">
        <f>DATA!N47</f>
        <v>4.6309523809523814</v>
      </c>
      <c r="H15" s="183">
        <f>DATA!N46</f>
        <v>0.53277545406305515</v>
      </c>
      <c r="I15" s="184" t="str">
        <f t="shared" si="0"/>
        <v>มากที่สุด</v>
      </c>
    </row>
    <row r="16" spans="2:11" s="166" customFormat="1">
      <c r="C16" s="285" t="s">
        <v>26</v>
      </c>
      <c r="D16" s="286"/>
      <c r="E16" s="286"/>
      <c r="F16" s="287"/>
      <c r="G16" s="171"/>
      <c r="H16" s="171"/>
      <c r="I16" s="172"/>
    </row>
    <row r="17" spans="3:9" s="166" customFormat="1">
      <c r="C17" s="285" t="s">
        <v>27</v>
      </c>
      <c r="D17" s="286"/>
      <c r="E17" s="286"/>
      <c r="F17" s="287"/>
      <c r="G17" s="171">
        <f>DATA!O44</f>
        <v>4.333333333333333</v>
      </c>
      <c r="H17" s="171">
        <f>DATA!O45</f>
        <v>0.75439094046582467</v>
      </c>
      <c r="I17" s="172" t="str">
        <f t="shared" si="0"/>
        <v>มาก</v>
      </c>
    </row>
    <row r="18" spans="3:9" s="166" customFormat="1">
      <c r="C18" s="285" t="s">
        <v>28</v>
      </c>
      <c r="D18" s="286"/>
      <c r="E18" s="286"/>
      <c r="F18" s="287"/>
      <c r="G18" s="171">
        <f>DATA!P44</f>
        <v>3.8571428571428572</v>
      </c>
      <c r="H18" s="171">
        <f>DATA!P45</f>
        <v>0.95180005513118904</v>
      </c>
      <c r="I18" s="172" t="str">
        <f t="shared" si="0"/>
        <v>มาก</v>
      </c>
    </row>
    <row r="19" spans="3:9" s="166" customFormat="1">
      <c r="C19" s="173" t="s">
        <v>29</v>
      </c>
      <c r="D19" s="173"/>
      <c r="E19" s="173"/>
      <c r="F19" s="173"/>
      <c r="G19" s="171">
        <f>DATA!Q44</f>
        <v>4.3809523809523814</v>
      </c>
      <c r="H19" s="171">
        <f>DATA!Q45</f>
        <v>0.62283306115472392</v>
      </c>
      <c r="I19" s="172" t="str">
        <f t="shared" si="0"/>
        <v>มาก</v>
      </c>
    </row>
    <row r="20" spans="3:9" s="166" customFormat="1">
      <c r="C20" s="285" t="s">
        <v>30</v>
      </c>
      <c r="D20" s="286"/>
      <c r="E20" s="286"/>
      <c r="F20" s="287"/>
      <c r="G20" s="171">
        <f>DATA!R44</f>
        <v>4.2142857142857144</v>
      </c>
      <c r="H20" s="171">
        <f>DATA!R45</f>
        <v>0.78198354064501951</v>
      </c>
      <c r="I20" s="172" t="str">
        <f t="shared" si="0"/>
        <v>มาก</v>
      </c>
    </row>
    <row r="21" spans="3:9" s="166" customFormat="1">
      <c r="C21" s="285" t="s">
        <v>31</v>
      </c>
      <c r="D21" s="286"/>
      <c r="E21" s="286"/>
      <c r="F21" s="287"/>
      <c r="G21" s="171">
        <f>DATA!S44</f>
        <v>4.3809523809523814</v>
      </c>
      <c r="H21" s="171">
        <f>DATA!S45</f>
        <v>0.62283306115472392</v>
      </c>
      <c r="I21" s="172" t="str">
        <f t="shared" si="0"/>
        <v>มาก</v>
      </c>
    </row>
    <row r="22" spans="3:9" s="166" customFormat="1">
      <c r="C22" s="276" t="s">
        <v>49</v>
      </c>
      <c r="D22" s="277"/>
      <c r="E22" s="277"/>
      <c r="F22" s="278"/>
      <c r="G22" s="183">
        <f>DATA!S47</f>
        <v>4.2333333333333334</v>
      </c>
      <c r="H22" s="183">
        <f>DATA!S46</f>
        <v>0.77511124889648508</v>
      </c>
      <c r="I22" s="185" t="str">
        <f t="shared" si="0"/>
        <v>มาก</v>
      </c>
    </row>
    <row r="23" spans="3:9" s="166" customFormat="1">
      <c r="C23" s="285" t="s">
        <v>98</v>
      </c>
      <c r="D23" s="286"/>
      <c r="E23" s="286"/>
      <c r="F23" s="287"/>
      <c r="G23" s="183"/>
      <c r="H23" s="183"/>
      <c r="I23" s="185"/>
    </row>
    <row r="24" spans="3:9" s="166" customFormat="1">
      <c r="C24" s="288" t="s">
        <v>99</v>
      </c>
      <c r="D24" s="288"/>
      <c r="E24" s="288"/>
      <c r="F24" s="288"/>
      <c r="G24" s="186">
        <f>DATA!Z44</f>
        <v>4.3809523809523814</v>
      </c>
      <c r="H24" s="186">
        <f>DATA!Z45</f>
        <v>0.62283306115472392</v>
      </c>
      <c r="I24" s="187" t="str">
        <f t="shared" si="0"/>
        <v>มาก</v>
      </c>
    </row>
    <row r="25" spans="3:9" s="166" customFormat="1" ht="40.5" customHeight="1">
      <c r="C25" s="288" t="s">
        <v>101</v>
      </c>
      <c r="D25" s="288"/>
      <c r="E25" s="288"/>
      <c r="F25" s="288"/>
      <c r="G25" s="186">
        <f>DATA!AA44</f>
        <v>4.4047619047619051</v>
      </c>
      <c r="H25" s="186">
        <f>DATA!AA45</f>
        <v>0.58682792631121583</v>
      </c>
      <c r="I25" s="187" t="str">
        <f t="shared" si="0"/>
        <v>มาก</v>
      </c>
    </row>
    <row r="26" spans="3:9" s="166" customFormat="1">
      <c r="C26" s="276" t="s">
        <v>55</v>
      </c>
      <c r="D26" s="277"/>
      <c r="E26" s="277"/>
      <c r="F26" s="278"/>
      <c r="G26" s="183">
        <f>DATA!AA47</f>
        <v>4.3928571428571432</v>
      </c>
      <c r="H26" s="183">
        <f>DATA!AA46</f>
        <v>0.60156136489264056</v>
      </c>
      <c r="I26" s="185" t="str">
        <f t="shared" si="0"/>
        <v>มาก</v>
      </c>
    </row>
    <row r="27" spans="3:9" s="166" customFormat="1">
      <c r="C27" s="285" t="s">
        <v>56</v>
      </c>
      <c r="D27" s="286"/>
      <c r="E27" s="286"/>
      <c r="F27" s="287"/>
      <c r="G27" s="188"/>
      <c r="H27" s="188"/>
      <c r="I27" s="189"/>
    </row>
    <row r="28" spans="3:9" s="166" customFormat="1">
      <c r="C28" s="173" t="s">
        <v>32</v>
      </c>
      <c r="D28" s="173"/>
      <c r="E28" s="173"/>
      <c r="F28" s="173"/>
      <c r="G28" s="188">
        <f>DATA!AB44</f>
        <v>3.9285714285714284</v>
      </c>
      <c r="H28" s="188">
        <f>DATA!AB45</f>
        <v>0.89423239034618518</v>
      </c>
      <c r="I28" s="172" t="str">
        <f t="shared" ref="I28:I32" si="1">IF(G28&gt;4.5,"มากที่สุด",IF(G28&gt;3.5,"มาก",IF(G28&gt;2.5,"ปานกลาง",IF(G28&gt;1.5,"น้อย",IF(G28&lt;=1.5,"น้อยที่สุด")))))</f>
        <v>มาก</v>
      </c>
    </row>
    <row r="29" spans="3:9" s="166" customFormat="1">
      <c r="C29" s="283" t="s">
        <v>100</v>
      </c>
      <c r="D29" s="284"/>
      <c r="E29" s="284"/>
      <c r="F29" s="284"/>
      <c r="G29" s="186">
        <f>DATA!AC44</f>
        <v>4.0952380952380949</v>
      </c>
      <c r="H29" s="186">
        <f>DATA!AC45</f>
        <v>0.7261500150568162</v>
      </c>
      <c r="I29" s="187" t="str">
        <f t="shared" si="1"/>
        <v>มาก</v>
      </c>
    </row>
    <row r="30" spans="3:9" s="166" customFormat="1">
      <c r="C30" s="173" t="s">
        <v>33</v>
      </c>
      <c r="D30" s="173"/>
      <c r="E30" s="173"/>
      <c r="F30" s="173"/>
      <c r="G30" s="188">
        <f>DATA!AD44</f>
        <v>4.1190476190476186</v>
      </c>
      <c r="H30" s="188">
        <f>DATA!AD45</f>
        <v>0.83234552371467219</v>
      </c>
      <c r="I30" s="172" t="str">
        <f t="shared" si="1"/>
        <v>มาก</v>
      </c>
    </row>
    <row r="31" spans="3:9" s="166" customFormat="1">
      <c r="C31" s="276" t="s">
        <v>57</v>
      </c>
      <c r="D31" s="277"/>
      <c r="E31" s="277"/>
      <c r="F31" s="278"/>
      <c r="G31" s="183">
        <f>DATA!AD47</f>
        <v>4.0476190476190474</v>
      </c>
      <c r="H31" s="183">
        <f>DATA!AD46</f>
        <v>0.81836073079925231</v>
      </c>
      <c r="I31" s="185" t="str">
        <f t="shared" si="1"/>
        <v>มาก</v>
      </c>
    </row>
    <row r="32" spans="3:9" s="166" customFormat="1" ht="24" thickBot="1">
      <c r="C32" s="279" t="s">
        <v>34</v>
      </c>
      <c r="D32" s="280"/>
      <c r="E32" s="280"/>
      <c r="F32" s="281"/>
      <c r="G32" s="190">
        <f>DATA!AE44</f>
        <v>4.3111111111111109</v>
      </c>
      <c r="H32" s="190">
        <f>DATA!AE45</f>
        <v>0.71861877574504918</v>
      </c>
      <c r="I32" s="191" t="str">
        <f t="shared" si="1"/>
        <v>มาก</v>
      </c>
    </row>
    <row r="33" spans="2:9" s="10" customFormat="1" ht="24.75" thickTop="1">
      <c r="B33" s="223" t="s">
        <v>118</v>
      </c>
      <c r="C33" s="223"/>
      <c r="D33" s="223"/>
      <c r="E33" s="223"/>
      <c r="F33" s="223"/>
      <c r="G33" s="223"/>
      <c r="H33" s="223"/>
      <c r="I33" s="223"/>
    </row>
    <row r="34" spans="2:9" s="19" customFormat="1" ht="24">
      <c r="C34" s="63"/>
      <c r="D34" s="63"/>
      <c r="E34" s="63"/>
      <c r="F34" s="63"/>
      <c r="G34" s="64"/>
      <c r="H34" s="64"/>
      <c r="I34" s="63"/>
    </row>
    <row r="35" spans="2:9" s="7" customFormat="1" ht="24">
      <c r="C35" s="26"/>
      <c r="D35" s="282" t="s">
        <v>119</v>
      </c>
      <c r="E35" s="282"/>
      <c r="F35" s="282"/>
      <c r="G35" s="282"/>
      <c r="H35" s="282"/>
      <c r="I35" s="282"/>
    </row>
    <row r="36" spans="2:9" s="7" customFormat="1" ht="24">
      <c r="C36" s="214" t="s">
        <v>150</v>
      </c>
      <c r="D36" s="215"/>
      <c r="E36" s="215"/>
      <c r="F36" s="215"/>
      <c r="G36" s="215"/>
      <c r="H36" s="215"/>
      <c r="I36" s="215"/>
    </row>
    <row r="37" spans="2:9" s="7" customFormat="1" ht="24">
      <c r="C37" s="157" t="s">
        <v>104</v>
      </c>
      <c r="D37" s="158"/>
      <c r="E37" s="158"/>
      <c r="F37" s="158"/>
      <c r="G37" s="158"/>
      <c r="H37" s="158"/>
      <c r="I37" s="158"/>
    </row>
    <row r="38" spans="2:9" s="7" customFormat="1" ht="24">
      <c r="C38" s="214" t="s">
        <v>151</v>
      </c>
      <c r="D38" s="215"/>
      <c r="E38" s="215"/>
      <c r="F38" s="215"/>
      <c r="G38" s="215"/>
      <c r="H38" s="215"/>
      <c r="I38" s="215"/>
    </row>
    <row r="39" spans="2:9" s="7" customFormat="1" ht="24">
      <c r="C39" s="44"/>
      <c r="D39" s="214" t="s">
        <v>152</v>
      </c>
      <c r="E39" s="214"/>
      <c r="F39" s="214"/>
      <c r="G39" s="214"/>
      <c r="H39" s="214"/>
      <c r="I39" s="214"/>
    </row>
    <row r="40" spans="2:9" s="7" customFormat="1" ht="24">
      <c r="C40" s="44" t="s">
        <v>205</v>
      </c>
      <c r="D40" s="58"/>
      <c r="E40" s="58"/>
      <c r="F40" s="58"/>
      <c r="G40" s="58"/>
      <c r="H40" s="58"/>
      <c r="I40" s="58"/>
    </row>
    <row r="41" spans="2:9" s="7" customFormat="1" ht="24">
      <c r="C41" s="44" t="s">
        <v>206</v>
      </c>
      <c r="D41" s="157"/>
      <c r="E41" s="157"/>
      <c r="F41" s="157"/>
      <c r="G41" s="157"/>
      <c r="H41" s="157"/>
      <c r="I41" s="157"/>
    </row>
    <row r="42" spans="2:9" s="7" customFormat="1" ht="24">
      <c r="C42" s="214" t="s">
        <v>153</v>
      </c>
      <c r="D42" s="215"/>
      <c r="E42" s="215"/>
      <c r="F42" s="215"/>
      <c r="G42" s="215"/>
      <c r="H42" s="215"/>
      <c r="I42" s="215"/>
    </row>
    <row r="43" spans="2:9" s="7" customFormat="1" ht="24">
      <c r="C43" s="7" t="s">
        <v>154</v>
      </c>
    </row>
    <row r="44" spans="2:9" s="7" customFormat="1" ht="24"/>
    <row r="45" spans="2:9" s="7" customFormat="1" ht="24"/>
    <row r="46" spans="2:9" s="19" customFormat="1" ht="24"/>
    <row r="47" spans="2:9" s="19" customFormat="1" ht="24"/>
    <row r="48" spans="2:9" s="19" customFormat="1" ht="24"/>
    <row r="49" s="19" customFormat="1" ht="24"/>
    <row r="50" s="19" customFormat="1" ht="24"/>
    <row r="51" s="19" customFormat="1" ht="24"/>
    <row r="52" s="19" customFormat="1" ht="24"/>
    <row r="53" s="19" customFormat="1" ht="24"/>
    <row r="54" s="19" customFormat="1" ht="24"/>
    <row r="55" s="19" customFormat="1" ht="24"/>
    <row r="56" s="19" customFormat="1" ht="24"/>
    <row r="57" s="19" customFormat="1" ht="24"/>
    <row r="58" s="19" customFormat="1" ht="24"/>
    <row r="59" s="7" customFormat="1" ht="24"/>
    <row r="60" s="7" customFormat="1" ht="24"/>
    <row r="61" s="7" customFormat="1" ht="24"/>
    <row r="62" s="7" customFormat="1" ht="24"/>
    <row r="63" s="7" customFormat="1" ht="24"/>
    <row r="64" s="7" customFormat="1" ht="24"/>
    <row r="65" spans="3:9" s="18" customFormat="1" ht="24"/>
    <row r="66" spans="3:9" s="18" customFormat="1" ht="24"/>
    <row r="67" spans="3:9" s="18" customFormat="1" ht="24"/>
    <row r="68" spans="3:9" s="18" customFormat="1" ht="24"/>
    <row r="69" spans="3:9" s="18" customFormat="1" ht="24"/>
    <row r="70" spans="3:9" s="18" customFormat="1" ht="24"/>
    <row r="71" spans="3:9" s="5" customFormat="1">
      <c r="C71" s="6"/>
      <c r="D71" s="6"/>
    </row>
    <row r="72" spans="3:9">
      <c r="C72" s="3"/>
      <c r="D72" s="3"/>
      <c r="E72" s="3"/>
      <c r="F72" s="3"/>
      <c r="G72" s="4"/>
      <c r="H72" s="4"/>
      <c r="I72" s="4"/>
    </row>
    <row r="73" spans="3:9">
      <c r="C73" s="3"/>
      <c r="D73" s="3"/>
      <c r="E73" s="3"/>
      <c r="F73" s="3"/>
      <c r="G73" s="4"/>
      <c r="H73" s="4"/>
      <c r="I73" s="4"/>
    </row>
    <row r="74" spans="3:9">
      <c r="C74" s="3"/>
      <c r="D74" s="3"/>
      <c r="E74" s="3"/>
      <c r="F74" s="3"/>
      <c r="G74" s="4"/>
      <c r="H74" s="4"/>
      <c r="I74" s="4"/>
    </row>
    <row r="75" spans="3:9">
      <c r="C75" s="3"/>
      <c r="D75" s="3"/>
      <c r="E75" s="3"/>
      <c r="F75" s="3"/>
      <c r="G75" s="4"/>
      <c r="H75" s="4"/>
      <c r="I75" s="4"/>
    </row>
    <row r="76" spans="3:9">
      <c r="C76" s="3"/>
      <c r="D76" s="3"/>
      <c r="E76" s="3"/>
      <c r="F76" s="3"/>
      <c r="G76" s="4"/>
      <c r="H76" s="4"/>
      <c r="I76" s="4"/>
    </row>
    <row r="77" spans="3:9">
      <c r="C77" s="3"/>
      <c r="D77" s="3"/>
      <c r="E77" s="3"/>
      <c r="F77" s="3"/>
      <c r="G77" s="4"/>
      <c r="H77" s="4"/>
      <c r="I77" s="4"/>
    </row>
    <row r="78" spans="3:9">
      <c r="C78" s="3"/>
      <c r="D78" s="3"/>
      <c r="E78" s="3"/>
      <c r="F78" s="3"/>
      <c r="G78" s="4"/>
      <c r="H78" s="4"/>
      <c r="I78" s="4"/>
    </row>
    <row r="79" spans="3:9">
      <c r="C79" s="3"/>
      <c r="D79" s="3"/>
      <c r="E79" s="3"/>
      <c r="F79" s="3"/>
      <c r="G79" s="4"/>
      <c r="H79" s="4"/>
      <c r="I79" s="4"/>
    </row>
    <row r="80" spans="3:9">
      <c r="C80" s="3"/>
      <c r="D80" s="3"/>
      <c r="E80" s="3"/>
      <c r="F80" s="3"/>
      <c r="G80" s="4"/>
      <c r="H80" s="4"/>
      <c r="I80" s="4"/>
    </row>
    <row r="81" spans="3:9">
      <c r="C81" s="3"/>
      <c r="D81" s="3"/>
      <c r="E81" s="3"/>
      <c r="F81" s="3"/>
      <c r="G81" s="4"/>
      <c r="H81" s="4"/>
      <c r="I81" s="4"/>
    </row>
    <row r="82" spans="3:9">
      <c r="C82" s="3"/>
      <c r="D82" s="3"/>
      <c r="E82" s="3"/>
      <c r="F82" s="3"/>
      <c r="G82" s="4"/>
      <c r="H82" s="4"/>
      <c r="I82" s="4"/>
    </row>
    <row r="83" spans="3:9">
      <c r="C83" s="3"/>
      <c r="D83" s="3"/>
      <c r="E83" s="3"/>
      <c r="F83" s="3"/>
      <c r="G83" s="4"/>
      <c r="H83" s="4"/>
      <c r="I83" s="4"/>
    </row>
  </sheetData>
  <mergeCells count="34">
    <mergeCell ref="B1:I1"/>
    <mergeCell ref="C15:F15"/>
    <mergeCell ref="C4:F5"/>
    <mergeCell ref="G4:G5"/>
    <mergeCell ref="H4:H5"/>
    <mergeCell ref="I4:I5"/>
    <mergeCell ref="C6:F6"/>
    <mergeCell ref="C7:F7"/>
    <mergeCell ref="C11:F11"/>
    <mergeCell ref="C12:F12"/>
    <mergeCell ref="C14:F14"/>
    <mergeCell ref="G9:G10"/>
    <mergeCell ref="H9:H10"/>
    <mergeCell ref="I9:I10"/>
    <mergeCell ref="C29:F29"/>
    <mergeCell ref="C16:F16"/>
    <mergeCell ref="C17:F17"/>
    <mergeCell ref="C18:F18"/>
    <mergeCell ref="C20:F20"/>
    <mergeCell ref="C21:F21"/>
    <mergeCell ref="C22:F22"/>
    <mergeCell ref="C23:F23"/>
    <mergeCell ref="C24:F24"/>
    <mergeCell ref="C25:F25"/>
    <mergeCell ref="C26:F26"/>
    <mergeCell ref="C27:F27"/>
    <mergeCell ref="D39:I39"/>
    <mergeCell ref="C42:I42"/>
    <mergeCell ref="C31:F31"/>
    <mergeCell ref="C32:F32"/>
    <mergeCell ref="B33:I33"/>
    <mergeCell ref="D35:I35"/>
    <mergeCell ref="C36:I36"/>
    <mergeCell ref="C38:I38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40" zoomScaleNormal="140" workbookViewId="0">
      <selection activeCell="H6" sqref="G6:H6"/>
    </sheetView>
  </sheetViews>
  <sheetFormatPr defaultRowHeight="24"/>
  <cols>
    <col min="1" max="1" width="3.85546875" style="7" customWidth="1"/>
    <col min="2" max="2" width="3.5703125" style="7" customWidth="1"/>
    <col min="3" max="3" width="77.28515625" style="7" customWidth="1"/>
    <col min="4" max="4" width="6.42578125" style="7" customWidth="1"/>
    <col min="5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4" ht="21" customHeight="1">
      <c r="A1" s="223" t="s">
        <v>120</v>
      </c>
      <c r="B1" s="223"/>
      <c r="C1" s="223"/>
      <c r="D1" s="223"/>
    </row>
    <row r="2" spans="1:4" ht="21" customHeight="1">
      <c r="A2" s="160"/>
      <c r="B2" s="160"/>
      <c r="C2" s="160"/>
      <c r="D2" s="160"/>
    </row>
    <row r="3" spans="1:4">
      <c r="A3" s="8" t="s">
        <v>38</v>
      </c>
    </row>
    <row r="4" spans="1:4">
      <c r="B4" s="71" t="s">
        <v>143</v>
      </c>
    </row>
    <row r="5" spans="1:4">
      <c r="B5" s="71" t="s">
        <v>144</v>
      </c>
    </row>
    <row r="6" spans="1:4">
      <c r="B6" s="11" t="s">
        <v>39</v>
      </c>
      <c r="C6" s="11" t="s">
        <v>18</v>
      </c>
      <c r="D6" s="12" t="s">
        <v>40</v>
      </c>
    </row>
    <row r="7" spans="1:4">
      <c r="B7" s="70">
        <v>1</v>
      </c>
      <c r="C7" s="40" t="s">
        <v>137</v>
      </c>
      <c r="D7" s="13">
        <v>2</v>
      </c>
    </row>
    <row r="8" spans="1:4">
      <c r="B8" s="70">
        <v>2</v>
      </c>
      <c r="C8" s="40" t="s">
        <v>139</v>
      </c>
      <c r="D8" s="13">
        <v>2</v>
      </c>
    </row>
    <row r="9" spans="1:4">
      <c r="B9" s="70">
        <v>3</v>
      </c>
      <c r="C9" s="40" t="s">
        <v>128</v>
      </c>
      <c r="D9" s="208">
        <v>1</v>
      </c>
    </row>
    <row r="10" spans="1:4">
      <c r="B10" s="311">
        <v>4</v>
      </c>
      <c r="C10" s="155" t="s">
        <v>145</v>
      </c>
      <c r="D10" s="314">
        <v>1</v>
      </c>
    </row>
    <row r="11" spans="1:4">
      <c r="B11" s="312"/>
      <c r="C11" s="198" t="s">
        <v>140</v>
      </c>
      <c r="D11" s="315"/>
    </row>
    <row r="12" spans="1:4">
      <c r="B12" s="313"/>
      <c r="C12" s="199" t="s">
        <v>141</v>
      </c>
      <c r="D12" s="316"/>
    </row>
    <row r="13" spans="1:4">
      <c r="B13" s="70">
        <v>5</v>
      </c>
      <c r="C13" s="110" t="s">
        <v>218</v>
      </c>
      <c r="D13" s="13">
        <v>1</v>
      </c>
    </row>
    <row r="14" spans="1:4">
      <c r="B14" s="309" t="s">
        <v>13</v>
      </c>
      <c r="C14" s="310"/>
      <c r="D14" s="95">
        <f>SUM(D7:D13)</f>
        <v>7</v>
      </c>
    </row>
    <row r="15" spans="1:4">
      <c r="B15" s="19"/>
      <c r="C15" s="19"/>
      <c r="D15" s="19"/>
    </row>
  </sheetData>
  <mergeCells count="4">
    <mergeCell ref="A1:D1"/>
    <mergeCell ref="B14:C14"/>
    <mergeCell ref="B10:B12"/>
    <mergeCell ref="D10:D12"/>
  </mergeCells>
  <pageMargins left="0.7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2019-06-12T08:53:23Z</cp:lastPrinted>
  <dcterms:created xsi:type="dcterms:W3CDTF">2014-10-15T08:34:52Z</dcterms:created>
  <dcterms:modified xsi:type="dcterms:W3CDTF">2019-06-12T08:56:41Z</dcterms:modified>
</cp:coreProperties>
</file>