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5\"/>
    </mc:Choice>
  </mc:AlternateContent>
  <bookViews>
    <workbookView xWindow="0" yWindow="0" windowWidth="20490" windowHeight="7755" firstSheet="1" activeTab="5"/>
  </bookViews>
  <sheets>
    <sheet name="Chart3" sheetId="19" r:id="rId1"/>
    <sheet name="Chart2" sheetId="18" r:id="rId2"/>
    <sheet name="Chart1" sheetId="17" r:id="rId3"/>
    <sheet name="Sheet1" sheetId="20" r:id="rId4"/>
    <sheet name="DATA" sheetId="1" r:id="rId5"/>
    <sheet name="บทสรุป" sheetId="9" r:id="rId6"/>
    <sheet name="สรุปตาราง1-2" sheetId="2" r:id="rId7"/>
    <sheet name="ตาราง 3 " sheetId="16" r:id="rId8"/>
    <sheet name="ก่อน-หลัง" sheetId="12" r:id="rId9"/>
    <sheet name="ตาราง 5" sheetId="14" r:id="rId10"/>
    <sheet name="รวมข้อเสนอแนะ" sheetId="3" r:id="rId11"/>
  </sheets>
  <externalReferences>
    <externalReference r:id="rId12"/>
  </externalReferences>
  <definedNames>
    <definedName name="_xlnm._FilterDatabase" localSheetId="4" hidden="1">DATA!$C$1:$C$338</definedName>
  </definedNames>
  <calcPr calcId="162913"/>
</workbook>
</file>

<file path=xl/calcChain.xml><?xml version="1.0" encoding="utf-8"?>
<calcChain xmlns="http://schemas.openxmlformats.org/spreadsheetml/2006/main">
  <c r="D66" i="3" l="1"/>
  <c r="F87" i="16" l="1"/>
  <c r="D20" i="3" l="1"/>
  <c r="C281" i="1"/>
  <c r="F55" i="16" l="1"/>
  <c r="F54" i="16"/>
  <c r="F7" i="16"/>
  <c r="C270" i="1"/>
  <c r="C261" i="1"/>
  <c r="C259" i="1"/>
  <c r="F53" i="16"/>
  <c r="F52" i="16"/>
  <c r="F10" i="16"/>
  <c r="F20" i="16"/>
  <c r="F19" i="16"/>
  <c r="F15" i="16"/>
  <c r="F18" i="16"/>
  <c r="F83" i="16"/>
  <c r="F21" i="16"/>
  <c r="F85" i="16"/>
  <c r="F12" i="16"/>
  <c r="Q208" i="1" l="1"/>
  <c r="N207" i="1"/>
  <c r="AA206" i="1"/>
  <c r="AA205" i="1"/>
  <c r="C276" i="1"/>
  <c r="C213" i="1"/>
  <c r="C228" i="1" s="1"/>
  <c r="C212" i="1"/>
  <c r="C227" i="1"/>
  <c r="C226" i="1"/>
  <c r="C225" i="1"/>
  <c r="C224" i="1"/>
  <c r="C223" i="1"/>
  <c r="C222" i="1"/>
  <c r="C219" i="1"/>
  <c r="C216" i="1"/>
  <c r="C277" i="1"/>
  <c r="C271" i="1"/>
  <c r="C278" i="1"/>
  <c r="C280" i="1"/>
  <c r="C279" i="1"/>
  <c r="C258" i="1" l="1"/>
  <c r="C256" i="1"/>
  <c r="C255" i="1"/>
  <c r="C254" i="1"/>
  <c r="C253" i="1"/>
  <c r="C252" i="1"/>
  <c r="C249" i="1"/>
  <c r="C248" i="1"/>
  <c r="C240" i="1"/>
  <c r="C247" i="1"/>
  <c r="C246" i="1"/>
  <c r="C245" i="1"/>
  <c r="C275" i="1"/>
  <c r="C274" i="1"/>
  <c r="C273" i="1"/>
  <c r="C272" i="1"/>
  <c r="C269" i="1"/>
  <c r="C268" i="1"/>
  <c r="C267" i="1"/>
  <c r="C266" i="1"/>
  <c r="C265" i="1"/>
  <c r="C264" i="1"/>
  <c r="C263" i="1"/>
  <c r="C262" i="1"/>
  <c r="C260" i="1"/>
  <c r="C257" i="1"/>
  <c r="C239" i="1"/>
  <c r="C244" i="1"/>
  <c r="C243" i="1"/>
  <c r="C242" i="1"/>
  <c r="C241" i="1"/>
  <c r="C215" i="1"/>
  <c r="C214" i="1"/>
  <c r="C207" i="1" l="1"/>
  <c r="Z208" i="1"/>
  <c r="Z207" i="1"/>
  <c r="W208" i="1"/>
  <c r="W207" i="1"/>
  <c r="U208" i="1"/>
  <c r="U207" i="1"/>
  <c r="S208" i="1"/>
  <c r="S207" i="1"/>
  <c r="Q207" i="1"/>
  <c r="N208" i="1"/>
  <c r="Q205" i="1"/>
  <c r="O205" i="1"/>
  <c r="M205" i="1"/>
  <c r="N205" i="1"/>
  <c r="P205" i="1"/>
  <c r="R205" i="1"/>
  <c r="S205" i="1"/>
  <c r="T205" i="1"/>
  <c r="U205" i="1"/>
  <c r="V205" i="1"/>
  <c r="W205" i="1"/>
  <c r="X205" i="1"/>
  <c r="Y205" i="1"/>
  <c r="Z205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L206" i="1"/>
  <c r="L205" i="1"/>
  <c r="K205" i="1"/>
  <c r="F205" i="1"/>
  <c r="G205" i="1"/>
  <c r="H205" i="1"/>
  <c r="I205" i="1"/>
  <c r="J205" i="1"/>
  <c r="F206" i="1"/>
  <c r="G206" i="1"/>
  <c r="H206" i="1"/>
  <c r="I206" i="1"/>
  <c r="J206" i="1"/>
  <c r="K206" i="1"/>
  <c r="E206" i="1"/>
  <c r="E205" i="1"/>
  <c r="C217" i="1" l="1"/>
  <c r="F16" i="16" l="1"/>
  <c r="F51" i="16"/>
  <c r="F57" i="16"/>
  <c r="F86" i="16"/>
  <c r="F78" i="16"/>
  <c r="F77" i="16"/>
  <c r="F61" i="16"/>
  <c r="F84" i="16"/>
  <c r="C22" i="2" l="1"/>
  <c r="C208" i="1"/>
  <c r="F23" i="2"/>
  <c r="F20" i="2"/>
  <c r="F26" i="2" s="1"/>
  <c r="F21" i="2"/>
  <c r="F25" i="2"/>
  <c r="F24" i="2"/>
  <c r="F22" i="2"/>
  <c r="C209" i="1" l="1"/>
  <c r="C220" i="1"/>
  <c r="C218" i="1"/>
  <c r="C221" i="1"/>
  <c r="G26" i="2"/>
  <c r="F60" i="16"/>
  <c r="F6" i="16"/>
  <c r="F9" i="12" l="1"/>
  <c r="F10" i="12"/>
  <c r="F13" i="12"/>
  <c r="F14" i="12"/>
  <c r="G9" i="12"/>
  <c r="G10" i="12"/>
  <c r="G13" i="12"/>
  <c r="G14" i="12"/>
  <c r="F23" i="16" l="1"/>
  <c r="F22" i="16"/>
  <c r="F17" i="16"/>
  <c r="F48" i="16"/>
  <c r="F25" i="16"/>
  <c r="F9" i="16"/>
  <c r="F8" i="16"/>
  <c r="F11" i="2" l="1"/>
  <c r="F10" i="2" l="1"/>
  <c r="G23" i="2" l="1"/>
  <c r="F50" i="16"/>
  <c r="F56" i="16"/>
  <c r="F80" i="16"/>
  <c r="F79" i="16"/>
  <c r="F11" i="16" l="1"/>
  <c r="F5" i="16"/>
  <c r="F81" i="16"/>
  <c r="F43" i="16"/>
  <c r="F42" i="16"/>
  <c r="F41" i="16"/>
  <c r="F40" i="16"/>
  <c r="F82" i="16"/>
  <c r="F31" i="16"/>
  <c r="F47" i="16" l="1"/>
  <c r="F27" i="16"/>
  <c r="F14" i="16" l="1"/>
  <c r="F49" i="16" l="1"/>
  <c r="F30" i="16"/>
  <c r="F29" i="16"/>
  <c r="F46" i="16"/>
  <c r="F45" i="16"/>
  <c r="F13" i="16"/>
  <c r="F59" i="16"/>
  <c r="F58" i="16"/>
  <c r="F26" i="16"/>
  <c r="F24" i="16"/>
  <c r="F28" i="16" l="1"/>
  <c r="F44" i="16"/>
  <c r="G26" i="14" l="1"/>
  <c r="F15" i="12" l="1"/>
  <c r="F11" i="12"/>
  <c r="G22" i="2" l="1"/>
  <c r="G24" i="2"/>
  <c r="G24" i="14"/>
  <c r="G7" i="14"/>
  <c r="G20" i="2" l="1"/>
  <c r="G21" i="2"/>
  <c r="G25" i="2"/>
  <c r="H26" i="14"/>
  <c r="H10" i="14" l="1"/>
  <c r="G17" i="14"/>
  <c r="G19" i="14"/>
  <c r="G22" i="14"/>
  <c r="G23" i="14"/>
  <c r="H8" i="14"/>
  <c r="H9" i="14"/>
  <c r="H17" i="14"/>
  <c r="H19" i="14"/>
  <c r="H22" i="14"/>
  <c r="H23" i="14"/>
  <c r="H24" i="14"/>
  <c r="H7" i="14"/>
  <c r="G8" i="14" l="1"/>
  <c r="G9" i="14"/>
  <c r="I26" i="14" l="1"/>
  <c r="I24" i="14"/>
  <c r="I23" i="14"/>
  <c r="I22" i="14"/>
  <c r="I19" i="14"/>
  <c r="I17" i="14"/>
  <c r="I9" i="14"/>
  <c r="I8" i="14"/>
  <c r="I7" i="14"/>
  <c r="H15" i="12"/>
  <c r="H14" i="12"/>
  <c r="H13" i="12"/>
  <c r="G20" i="14" l="1"/>
  <c r="I20" i="14" s="1"/>
  <c r="G15" i="14"/>
  <c r="I15" i="14" s="1"/>
  <c r="G25" i="14" l="1"/>
  <c r="I25" i="14" s="1"/>
  <c r="G10" i="14"/>
  <c r="I10" i="14" s="1"/>
  <c r="F12" i="2" l="1"/>
  <c r="H20" i="14" l="1"/>
  <c r="H25" i="14" l="1"/>
  <c r="G10" i="2" l="1"/>
  <c r="G11" i="2" l="1"/>
  <c r="G12" i="2" s="1"/>
  <c r="H15" i="14"/>
  <c r="G15" i="12"/>
  <c r="G11" i="12"/>
</calcChain>
</file>

<file path=xl/sharedStrings.xml><?xml version="1.0" encoding="utf-8"?>
<sst xmlns="http://schemas.openxmlformats.org/spreadsheetml/2006/main" count="2431" uniqueCount="662">
  <si>
    <t>คณะ</t>
  </si>
  <si>
    <t>สาขา</t>
  </si>
  <si>
    <t>web</t>
  </si>
  <si>
    <t>เฟสบุ๊ก</t>
  </si>
  <si>
    <t>อาจารย์</t>
  </si>
  <si>
    <t>4.1.1</t>
  </si>
  <si>
    <t>4.2.1</t>
  </si>
  <si>
    <t>นิสิตระดับปริญญาโท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</si>
  <si>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</si>
  <si>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</si>
  <si>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</si>
  <si>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</si>
  <si>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</si>
  <si>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</si>
  <si>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</si>
  <si>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</si>
  <si>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</si>
  <si>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</si>
  <si>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</si>
  <si>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</si>
  <si>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</si>
  <si>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</si>
  <si>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</si>
  <si>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</si>
  <si>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</si>
  <si>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</si>
  <si>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</si>
  <si>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</si>
  <si>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</si>
  <si>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</si>
  <si>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</si>
  <si>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</si>
  <si>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</si>
  <si>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</si>
  <si>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</si>
  <si>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</si>
  <si>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</si>
  <si>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นิสิตระดับปริญญาเอก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</si>
  <si>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</si>
  <si>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</si>
  <si>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</si>
  <si>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</si>
  <si>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 xml:space="preserve">       เฉลี่ยรวมด้านคุณภาพการให้บริการ</t>
  </si>
  <si>
    <t xml:space="preserve">            เฉลี่ยรวมด้านเอกสารประกอบการอบรม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</si>
  <si>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</si>
  <si>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- 6 -</t>
  </si>
  <si>
    <t>(ตอบได้มากกว่า 1 ข้อ)</t>
  </si>
  <si>
    <t>คณะ/สาขาวิชา</t>
  </si>
  <si>
    <t>คณะวิทยาศาสตร์</t>
  </si>
  <si>
    <t>คณะวิทยาศาสตร์การแพทย์</t>
  </si>
  <si>
    <t>คณะวิศวกรรมศาสตร์</t>
  </si>
  <si>
    <t>คณะสาธารณสุขศาสตร์</t>
  </si>
  <si>
    <t>คณะศึกษาศาสตร์</t>
  </si>
  <si>
    <t>คณะสังคมศาสตร์</t>
  </si>
  <si>
    <t>คณะมนุษยศาสตร์</t>
  </si>
  <si>
    <t>รวมทั้งสิ้น</t>
  </si>
  <si>
    <t>ข้อเสนอแนะการจัดโครงการอบรมจริยธรรมในครั้งต่อไป</t>
  </si>
  <si>
    <t>คณะบริหารธุรกิจ เศรษฐศาสตร์และการสื่อสาร</t>
  </si>
  <si>
    <t>การจัดการกีฬา</t>
  </si>
  <si>
    <t>คณะเกษตรศาสตร์ ทรัพยากรธรรมชาติและสิ่งแวดล้อม</t>
  </si>
  <si>
    <t>- 5 -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</si>
  <si>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</si>
  <si>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สาขาวิชาบริหารธุรกิจ</t>
  </si>
  <si>
    <t>สาขาวิชาสาธารณสุขศาสตร์</t>
  </si>
  <si>
    <t>จากตาราง 2  พบว่าผู้ตอบแบบสอบถามทราบข้อมูลจากการจัดโครงการฯ จำแนกตาม</t>
  </si>
  <si>
    <t>วิศวกรรมไฟฟ้า</t>
  </si>
  <si>
    <t>สถิติ</t>
  </si>
  <si>
    <t>สาขาวิชาวิศวกรรมไฟฟ้า</t>
  </si>
  <si>
    <t>สาขาวิชาสถิติ</t>
  </si>
  <si>
    <t>สาขาวิชาการจัดการกีฬา</t>
  </si>
  <si>
    <t xml:space="preserve">   1.3  ความเหมาะสมของระยะเวลาในการจัดโครงการ (08.30 - 12.15 น.)</t>
  </si>
  <si>
    <t>เทคโนโลยีสารสนเทศ</t>
  </si>
  <si>
    <t>การบริหารเทคโนโลยีสารสนเทศเชิงกลยุทธ์</t>
  </si>
  <si>
    <t>สาขาวิชาพลศึกษาและวิทยาศาสตร์การออกกำลังกาย</t>
  </si>
  <si>
    <t>สาขาวิชาวิจัยและประเมินผลการศึกษา</t>
  </si>
  <si>
    <t>สาขาวิชาภาษาไทย</t>
  </si>
  <si>
    <t>บัณฑิตวิทยาลัย</t>
  </si>
  <si>
    <t>คณะสหเวชศาสตร์</t>
  </si>
  <si>
    <t>คณะพยาบาลศาสตร์</t>
  </si>
  <si>
    <t>วิทยาลัยพลังงานทดแทนและสมาร์ตกริดเทคโนโลยี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</si>
  <si>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</si>
  <si>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</si>
  <si>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 xml:space="preserve">- 8 - </t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</si>
  <si>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</si>
  <si>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มาก</t>
  </si>
  <si>
    <t>ผ่านระบบออนไลน์ โดยใช้โปรแกรม Microsoft Teams</t>
  </si>
  <si>
    <t>วิทยาศาสตร์ศึกษา</t>
  </si>
  <si>
    <t>คณะโลจิสติกส์และดิจิทัลซัพพลายเชน</t>
  </si>
  <si>
    <t>หลักสูตรและการสอน</t>
  </si>
  <si>
    <t>การจัดการสมาร์ตซิตี้และนวัตกรรมดิจิทัล</t>
  </si>
  <si>
    <t>ทันตแพทยศาสตร์</t>
  </si>
  <si>
    <t>คณะทันตแพทยศาสตร์</t>
  </si>
  <si>
    <t>วิทยาลัยเพื่อการค้นคว้าระดับรากฐาน</t>
  </si>
  <si>
    <t>นวัตกรรมทางการวัดผลการเรียนรู้</t>
  </si>
  <si>
    <t>ระดับ</t>
  </si>
  <si>
    <t>อีเมล์</t>
  </si>
  <si>
    <t>โลจิสติกส์และดิจิทัลซัพพลายเชน</t>
  </si>
  <si>
    <t>สาขาวิชาวิทยาศาสตร์ศึกษา</t>
  </si>
  <si>
    <t>สาขาวิชาทันตแพทยศาสตร์</t>
  </si>
  <si>
    <t>สาขาวิชาโลจิสติกส์และดิจิทัลซัพพลายเชน</t>
  </si>
  <si>
    <t xml:space="preserve">สาขาวิชานวัตกรรมทางการวัดผลการเรียนรู้ </t>
  </si>
  <si>
    <t>สาขาวิชาหลักสูตรและการสอน</t>
  </si>
  <si>
    <t>2. ด้านสิ่งอำนวยความสะดวก</t>
  </si>
  <si>
    <t>3. ด้านคุณภาพการให้บริการ (โครงการอบรมจริยธรรมการวิจัยฯ)</t>
  </si>
  <si>
    <t>4. ด้านเอกสารประกอบการอบรม</t>
  </si>
  <si>
    <t xml:space="preserve">   2.1 ใช้งานง่าย สะดวกในการเข้าถึงการอบรมออนไลน์</t>
  </si>
  <si>
    <t xml:space="preserve">   2.2 สัญญาณภาพ และเสียงมีความชัดเจน</t>
  </si>
  <si>
    <t xml:space="preserve">   2.3 การใช้งานระบบนี้มีความเหมาะสม</t>
  </si>
  <si>
    <t xml:space="preserve">   4.1 ความชัดเจน ความสมบูรณ์ของเอกสารประกอบโครงการฯ</t>
  </si>
  <si>
    <t xml:space="preserve">   4.2 เนื้อหาสาระของเอกสารประกอบการอบรมตรงตามความต้องการของท่าน
</t>
  </si>
  <si>
    <t xml:space="preserve">   4.3 ประโยชน์ที่ได้รับจากเอกสารประกอบโครงการ</t>
  </si>
  <si>
    <t xml:space="preserve">   3.2 ประโยชน์ที่ได้รับจากการเข้าร่วมโครงการฯ</t>
  </si>
  <si>
    <t>3.1.1  การตรวจสอบการคัดลอกผลงานวิชาการ</t>
  </si>
  <si>
    <t>3.1.2  การเขียนผลงานวิทยานิพนธ์ โดยไม่มีการคัดลอก</t>
  </si>
  <si>
    <t>3.2.1  การตรวจสอบการคัดลอกผลงานวิชาการ</t>
  </si>
  <si>
    <t>หัวข้อที่ท่านสนใจและมีความต้องการให้จัดโครงการในครั้งต่อไป</t>
  </si>
  <si>
    <t xml:space="preserve">                  หัวข้อที่ท่านสนใจและมีความต้องการให้จัดโครงการในครั้งต่อไป</t>
  </si>
  <si>
    <r>
      <rPr>
        <b/>
        <sz val="16"/>
        <rFont val="TH SarabunPSK"/>
        <family val="2"/>
      </rPr>
      <t xml:space="preserve">     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</t>
    </r>
  </si>
  <si>
    <t>3.2.2  การเขียนผลงานวิทยานิพนธ์ โดยไม่มีการคัดลอก</t>
  </si>
  <si>
    <t xml:space="preserve">   3.1 ความรู้ และความสามารถในการถ่ายทอดความรู้ของวิทยากร             </t>
  </si>
  <si>
    <t>(รศ.ดร.รัตติมา จีนาพงษา)</t>
  </si>
  <si>
    <t>ID</t>
  </si>
  <si>
    <t>Start time</t>
  </si>
  <si>
    <t>Completion time</t>
  </si>
  <si>
    <t>Email</t>
  </si>
  <si>
    <t>Name</t>
  </si>
  <si>
    <t>สาขาวิชา</t>
  </si>
  <si>
    <t>ท่านทราบข่าวการจัดโครงการอบรมจริยธรรมการวิจัยระดับบัณฑิตศึกษาจากแหล่งใด</t>
  </si>
  <si>
    <t>ความสะดวกในการลงทะเบียนเข้าร่วมโครงการฯ</t>
  </si>
  <si>
    <t>ความเหมาะสมของระยะเวลาในการจัดโครงการ (เวลา 08.30-12.00 น.)</t>
  </si>
  <si>
    <t>ใช้งานง่าย สะดวกในการเข้าถึงการอบรมออนไลน์</t>
  </si>
  <si>
    <t>สัญญาณภาพ และเสียงมีความชัดเจน</t>
  </si>
  <si>
    <t>การใช้งานระบบนี้มีความเหมาะสม</t>
  </si>
  <si>
    <t>การตรวจสอบการคัดลอกผลงานวิชาการ</t>
  </si>
  <si>
    <t>การเขียนผลงานวิทยานิพนธ์ โดยไม่มีการคัดลอก</t>
  </si>
  <si>
    <t>การตรวจสอบการคัดลอกผลงานวิชาการ2</t>
  </si>
  <si>
    <t>การเขียนผลงานวิทยานิพนธ์ โดยไม่มีการคัดลอก2</t>
  </si>
  <si>
    <t>ความรู้ และความสามารถในการถ่ายทอดความรู้ของวิทยากร  (รศ.ดร.รัตติมา จีนาพงษา)</t>
  </si>
  <si>
    <t>ประโยชน์ที่ได้รับจากการเข้าร่วมโครงการฯ</t>
  </si>
  <si>
    <t>ความชัดเจน ความสมบูรณ์ของเอกสารประกอบโครงการฯ</t>
  </si>
  <si>
    <t>เนื้อหาสาระของเอกสารประกอบโครงการฯ ตรงตามความต้องการของท่าน</t>
  </si>
  <si>
    <t>ประโยชน์ที่ได้รับจากเอกสารประกอบโครงการฯ</t>
  </si>
  <si>
    <t>จากการดำเนินการจัดโครงการฯ ครั้งนี้ ท่านมีข้อเสนอแนะเพื่อการปรับปรุงการดำเนินโครงการฯ ครั้งต่อไปอย่างไรบ้าง</t>
  </si>
  <si>
    <t>anonymous</t>
  </si>
  <si>
    <t>รัฐศาสตร์</t>
  </si>
  <si>
    <t>การตีพิมพ์</t>
  </si>
  <si>
    <t>คณะที่สังกัด;</t>
  </si>
  <si>
    <t>สังคมศึกษา</t>
  </si>
  <si>
    <t>เว็บไซต์บัณฑิตวิทยาลัย   ;</t>
  </si>
  <si>
    <t>-</t>
  </si>
  <si>
    <t>Facebook บัณฑิตวิทยาลัย  ;</t>
  </si>
  <si>
    <t>อาจารย์ที่ปรึกษา;</t>
  </si>
  <si>
    <t>เว็บไซต์บัณฑิตวิทยาลัย   ;Facebook บัณฑิตวิทยาลัย  ;คณะที่สังกัด;</t>
  </si>
  <si>
    <t>คณะที่สังกัด;อาจารย์ที่ปรึกษา;</t>
  </si>
  <si>
    <t>คณะสถาปัตยกรรมศาสตร์</t>
  </si>
  <si>
    <t>เว็บไซต์บัณฑิตวิทยาลัย   ;Facebook บัณฑิตวิทยาลัย  ;คณะที่สังกัด;อาจารย์ที่ปรึกษา;</t>
  </si>
  <si>
    <t>การเขียนวิจัย</t>
  </si>
  <si>
    <t>ภาษาศาสตร์</t>
  </si>
  <si>
    <t>เว็บไซต์บัณฑิตวิทยาลัย   ;Facebook บัณฑิตวิทยาลัย  ;</t>
  </si>
  <si>
    <t>ไม่มี</t>
  </si>
  <si>
    <t>เว็บไซต์บัณฑิตวิทยาลัย   ;คณะที่สังกัด;อาจารย์ที่ปรึกษา;</t>
  </si>
  <si>
    <t>การเขียนอ้างอิง</t>
  </si>
  <si>
    <t>การบริหารธุรกิจ</t>
  </si>
  <si>
    <t>ไม่มีครับ</t>
  </si>
  <si>
    <t>วิทยาศาสตร์การแพทย์</t>
  </si>
  <si>
    <t>ไม่มีค่ะ</t>
  </si>
  <si>
    <t>Facebook บัณฑิตวิทยาลัย  ;เว็บไซต์บัณฑิตวิทยาลัย   ;</t>
  </si>
  <si>
    <t>เว็บไซต์บัณฑิตวิทยาลัย   ;คณะที่สังกัด;</t>
  </si>
  <si>
    <t>โลจิสติกส์และโซ่อุปทาน</t>
  </si>
  <si>
    <t>คณะที่สังกัด;Facebook บัณฑิตวิทยาลัย  ;</t>
  </si>
  <si>
    <t>อาจารย์ที่ปรึกษา;คณะที่สังกัด;</t>
  </si>
  <si>
    <t>Facebook บัณฑิตวิทยาลัย  ;อาจารย์ที่ปรึกษา;</t>
  </si>
  <si>
    <t>การเขียนบทความ</t>
  </si>
  <si>
    <t>เว็บไซต์บัณฑิตวิทยาลัย   ;อาจารย์ที่ปรึกษา;</t>
  </si>
  <si>
    <t>คณิตศาสตร์ศึกษา</t>
  </si>
  <si>
    <t>Facebook บัณฑิตวิทยาลัย  ;ป้ายประชาสัมพันธ์;</t>
  </si>
  <si>
    <t>Facebook บัณฑิตวิทยาลัย  ;คณะที่สังกัด;</t>
  </si>
  <si>
    <t>อาจารย์ที่ปรึกษา;อีเมล์;</t>
  </si>
  <si>
    <t>การคัดลอกผลงาน</t>
  </si>
  <si>
    <t>อาจารย์ที่ปรึกษา;Facebook บัณฑิตวิทยาลัย  ;</t>
  </si>
  <si>
    <t>ชีวเวชศาสตร์</t>
  </si>
  <si>
    <t>พลศึกษาและวิทยาศาสตร์การออกกำลังกาย</t>
  </si>
  <si>
    <t>เว็บไซต์บัณฑิตวิทยาลัย   ;อาจารย์ที่ปรึกษา;Facebook บัณฑิตวิทยาลัย  ;</t>
  </si>
  <si>
    <t>ฟิสิกส์ทฤษฎี</t>
  </si>
  <si>
    <t>อาจารย์ที่ปรึกษา;เว็บไซต์บัณฑิตวิทยาลัย   ;</t>
  </si>
  <si>
    <t>คณิตศาสตร์</t>
  </si>
  <si>
    <t>การเขียนบทความทางวิชาการ</t>
  </si>
  <si>
    <t>ดีครับ</t>
  </si>
  <si>
    <t>เว็บไซต์บัณฑิตวิทยาลัย   ;อาจารย์ที่ปรึกษา;คณะที่สังกัด;</t>
  </si>
  <si>
    <t>การใช้โปรแกรมตรวจสอบการคัดลอกผลงาน</t>
  </si>
  <si>
    <t>อาจารย์ที่ปรึกษา;คณะที่สังกัด;Facebook บัณฑิตวิทยาลัย  ;</t>
  </si>
  <si>
    <t>ภาษาอังกฤษ</t>
  </si>
  <si>
    <t>สาขาวิชาฟิสิกส์ทฤษฎี</t>
  </si>
  <si>
    <t>สาขาวิชาภาษาอังกฤษ</t>
  </si>
  <si>
    <t>สาขาวิชาคณิตศาสตร์</t>
  </si>
  <si>
    <t xml:space="preserve">สาขาวิชาการบริหารเทคโนโลยีเชิงกลยุทธ์ </t>
  </si>
  <si>
    <t>สาขาวิชาเทคโนโลยีชีวภาพทางการเกษตร</t>
  </si>
  <si>
    <t>สาขาวิชาสังคมศึกษา</t>
  </si>
  <si>
    <t>สาขาวิชาภาษาศาสตร์</t>
  </si>
  <si>
    <t>สาขาวิชารัฐศาสตร์</t>
  </si>
  <si>
    <t>สาขาวิชาพยาบาลศาสตร์</t>
  </si>
  <si>
    <t>สาขาวิชาวิทยาศาสตร์การแพทย์</t>
  </si>
  <si>
    <r>
      <rPr>
        <b/>
        <i/>
        <sz val="15"/>
        <rFont val="TH SarabunPSK"/>
        <family val="2"/>
      </rPr>
      <t xml:space="preserve">  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</si>
  <si>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     จากตาราง 3 พบว่า ผู้ตอบแบบสอบถามส่วนใหญ่สังกัดคณะศึกษาศาสตร์ มากที่สุด </t>
  </si>
  <si>
    <t xml:space="preserve">               ผ่านระบบออนไลน์ โดยใช้โปรแกรม Microsoft Teams โดยมีวัตถุประสงค์ เพื่อให้นิสิตระดับบัณฑิตศึกษา </t>
  </si>
  <si>
    <t xml:space="preserve">               เกิดความรู้ ความเข้าใจ ในเรื่องจรรยาบรรณของนักวิจัยและการคัดลอกงานวิจัย เป้าหมายผู้เข้าร่วมโครงการ </t>
  </si>
  <si>
    <t xml:space="preserve">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</si>
  <si>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         ความคิดเห็นเกี่ยวกับการจัดโครงการอบรมจริยธรรมการวิจัยระดับบัณฑิตศึกษา มหาวิทยาลัยนเรศวร </t>
  </si>
  <si>
    <t>คณะสถาปัตยกรรมศาสตร์ศิลปะและการออกแบบ</t>
  </si>
  <si>
    <t>วันจันทร์ที่ 29 พฤศจิกายน 2564</t>
  </si>
  <si>
    <t xml:space="preserve">          จากการจัดโครงการอบรมจริยธรรมการวิจัยระดับบัณฑิตศึกษา ในวันจันทร์ที่ 29 พฤศจิกายน 2564</t>
  </si>
  <si>
    <t xml:space="preserve">   1.2  ความเหมาะสมของวันจัดโครงการ (วันจันทร์ที่ 29 พฤศจิกายน 2564)</t>
  </si>
  <si>
    <t>ระดับบัณฑิตศึกษา ในวันจันทร์ที่ 29 พฤศจิกายน 2564 ผ่านระบบออนไลน์ โดยใช้โปรแกรม Microsoft Teams</t>
  </si>
  <si>
    <t>คณะที่นิสิตสังกัด</t>
  </si>
  <si>
    <t>ความเหมาะสมของวันที่จัดโครงการฯ  (วันที่ 29 พฤศจิกายน 2564)</t>
  </si>
  <si>
    <t>ศึกษาศาสตร์</t>
  </si>
  <si>
    <t>วิจัยและประเมินทางการศึกษา</t>
  </si>
  <si>
    <t>Facebook บัณฑิตวิทยาลัย  ;เว็บไซต์บัณฑิตวิทยาลัย   ;อาจารย์ที่ปรึกษา;</t>
  </si>
  <si>
    <t>อาจารย์บรรยายได้เข้าใจง่าย ชัดเจนและดีมากค่ะ</t>
  </si>
  <si>
    <t>เทคนิคการนำเสนอผลงานทางวิชาการ</t>
  </si>
  <si>
    <t>วิทยาศาสตร์</t>
  </si>
  <si>
    <t>การจัดอบรมแบบออนไลน์ดูมีความสะดวกกว่าการจัดอบรมแบบในห้องประชุมค่ะ</t>
  </si>
  <si>
    <t>กฎหมายร้ายแรงจากการคัดลอกผลงานวิจัย</t>
  </si>
  <si>
    <t>อยากให้มีการจัดในวันหยุด เสาร์-อาทิตย์ เพราะว่า ต้องทำงานไปด้วย ไม่สามารถฟังได้เต็มที่</t>
  </si>
  <si>
    <t>คณะบัณฑิตวิทยาลัย</t>
  </si>
  <si>
    <t>คณะบริหารธุรกิจ เศรษฐศาสตร์ และการสื่อสาร</t>
  </si>
  <si>
    <t>อยากให้เปิดการอบรมต่อเดือนรอบการอบรมจำนวนมากขึ้น</t>
  </si>
  <si>
    <t xml:space="preserve">โปรแกรมวิเคราะห์ข้อมูลของการวิจัยเชิงคุณภาพ </t>
  </si>
  <si>
    <t>สหเวชศาสตร์</t>
  </si>
  <si>
    <t>เทคนิคการแพทย์</t>
  </si>
  <si>
    <t>คณะที่สังกัด;เว็บไซต์บัณฑิตวิทยาลัย   ;อาจารย์ที่ปรึกษา;</t>
  </si>
  <si>
    <t>ดีมากค่ะ</t>
  </si>
  <si>
    <t>สถิติในการวิจัย</t>
  </si>
  <si>
    <t>วิทยาลัยพลังงานทดแทนและสมาร์ตกริตเทคโนโลยี</t>
  </si>
  <si>
    <t xml:space="preserve"> การจัดการสมาร์ตซิตี้และนวัตกรรมดิจิทัล</t>
  </si>
  <si>
    <t>คณะที่สังกัด;อาจารย์ที่ปรึกษา;Facebook บัณฑิตวิทยาลัย  ;เว็บไซต์บัณฑิตวิทยาลัย   ;</t>
  </si>
  <si>
    <t>สัญญาณไม่ค่อยเสถียรและระยะเวลาน้อยไปนิดนึง</t>
  </si>
  <si>
    <t>เกี่ยวกับการคัดลอกบทความ</t>
  </si>
  <si>
    <t>สาธารณสุขศาสตรมหาบัณฑิต</t>
  </si>
  <si>
    <t>สาธารณสุขศาสตร์</t>
  </si>
  <si>
    <t>โปรแกมmicrosoft team เวลาเข้าห้องมา มีหลายลิงค์ทำให้เข้าห้องผิด</t>
  </si>
  <si>
    <t>อยากให้จัดอบรมในวันเสาร์ / อาทิตย์</t>
  </si>
  <si>
    <t>ภาษาไทย</t>
  </si>
  <si>
    <t>อยากให้จัดอบรมวันเสาร์อาทิตย์</t>
  </si>
  <si>
    <t>คณะที่สังกัด;เว็บไซต์บัณฑิตวิทยาลัย   ;Facebook บัณฑิตวิทยาลัย  ;อาจารย์ที่ปรึกษา;</t>
  </si>
  <si>
    <t>ระยะเวลาการอบรม</t>
  </si>
  <si>
    <t>การคัดลอกบทความ</t>
  </si>
  <si>
    <t>ช่วงเวลาในการอบรมควรจัดในวันเสาร์ วันอาทิตย์</t>
  </si>
  <si>
    <t xml:space="preserve">ศึกษาศาสตร์ </t>
  </si>
  <si>
    <t>หลักสและการสอน</t>
  </si>
  <si>
    <t>การอบรมวันทำการ ไม่สะดวกกับนิสิตที่เป็นครูประจำการ</t>
  </si>
  <si>
    <t>ควรจัดขึ้นในวันหยุดทำการ</t>
  </si>
  <si>
    <t>การอ้างอิงผลงานวิชาการอย่างถูกระเบียบของมหาวิทยาลัยนเรศวร</t>
  </si>
  <si>
    <t>อยากให้จัดแบบ on-site ค่ะ</t>
  </si>
  <si>
    <t>บัณฑิตวิทยาลัย (คณะศึกษาศาสตร์)</t>
  </si>
  <si>
    <t>ควรจะจัดเวลาเสาร์อาทิตย์ เนื่องจากวันปกติอาจมีนิสิตที่ติดภารกิจ</t>
  </si>
  <si>
    <t>การใช้ภาษาอังกฤษของนิสตระดับบัณฑิตศึกษา</t>
  </si>
  <si>
    <t>วิศวกรรมศาสตร์</t>
  </si>
  <si>
    <t>วิศวกรรมเครื่องกล</t>
  </si>
  <si>
    <t>บัณฑเตวิทยาลัย</t>
  </si>
  <si>
    <t>จัดอบรมในวันหยุดราชการ</t>
  </si>
  <si>
    <t>มนุษยศาสตร์</t>
  </si>
  <si>
    <t>คติชนวิทยา</t>
  </si>
  <si>
    <t>ป้ายประชาสัมพันธ์;</t>
  </si>
  <si>
    <t xml:space="preserve">-ควรมีการจัดอบรมภาคเรียนละ 2-3 ครั้ง เพราะผู้มีสนใจเข้าร่วมอบรมจำนวนมาก การอบรมคร้ังนี้เพิ่งสามารถสมัครได้ทัน 
</t>
  </si>
  <si>
    <t>อบรมithesis ให้บ่อยครั้ง</t>
  </si>
  <si>
    <t>จัดให้มีเลือกอบรมในวันเสาร์อาทิตย์</t>
  </si>
  <si>
    <t>อยากให้ยกตัวอย่างงานวิจัยที่ดีที่ถูกต้องมีความสมบูรณ์เพิ่มเติมค่ะ</t>
  </si>
  <si>
    <t>เนื้อหามีความชัดเจนและครบคลุมมากค่ะ แต่อยากให้ยกตัวอย่างงานวิจัยเพิ่มเติมที่ดีเพิ่มเติมค่ะ</t>
  </si>
  <si>
    <t>สถาปัตยกรรมศาสตร์</t>
  </si>
  <si>
    <t>ปรัชญาดุษฎีบัณฑิตสถาปัตายกรรม</t>
  </si>
  <si>
    <t>มีกำหนดการอบรมในวันเสร์หรืออาทิตย์บ้าง</t>
  </si>
  <si>
    <t>อาจารย์ที่ปรึกษา;Facebook บัณฑิตวิทยาลัย  ;เว็บไซต์บัณฑิตวิทยาลัย   ;คณะที่สังกัด;</t>
  </si>
  <si>
    <t>การอ้างอิงตามสารนิพนธ์ของมหาวิทยาลัย</t>
  </si>
  <si>
    <t>วันที่จัดอบรมเสนอเป็นเสาร์ อาทิตย์</t>
  </si>
  <si>
    <t>หลักการเขียนงานวิจัย</t>
  </si>
  <si>
    <t>คณะมนุษย์ศาสตร์</t>
  </si>
  <si>
    <t>คณะที่สังกัด;อาจารย์ที่ปรึกษา;อีเมล์;</t>
  </si>
  <si>
    <t>หลักการเขียนงานวิจัยทางการศึกษา</t>
  </si>
  <si>
    <t>หัวข้อเกี่ยวกับการตีพิมพ์งานวิจัย</t>
  </si>
  <si>
    <t>ยังไม่มีค่ะ</t>
  </si>
  <si>
    <t>ในช่วงท้ายๆ วิทยากรนำเสนอการใช้ภาษาอังกฤษมากเกินไป ซึ่งเป็นเนื้อหาที่ไม่เกี่ยวข้องกับการบรรยายเรื่องการคัดลอกผลงาน</t>
  </si>
  <si>
    <t>BEC</t>
  </si>
  <si>
    <t>การบัญชี</t>
  </si>
  <si>
    <t>1.โปรแกรมตรวจสอบการคัดลอกผลงานวิจัย
2.การเขียนงานวิจัยที่ดี</t>
  </si>
  <si>
    <t>เป็นกิจกรรมที่ดีมาก ได้รับประโยชน์ แนวทางการเขียนอ้างอิงผลงาน</t>
  </si>
  <si>
    <t>-จริยธรรมการวิจัยในมนุษย์</t>
  </si>
  <si>
    <t>สับสนเรื่องการสร้างห้องประชุมที่ใช้ในการอบรม</t>
  </si>
  <si>
    <t>เทคนิคการตีพิมพ์ในวารสาร</t>
  </si>
  <si>
    <t>พลศึกษาและวิทยาศาสตรการออกกำลังกาย</t>
  </si>
  <si>
    <t>โดยรวมโอเครครับ</t>
  </si>
  <si>
    <t>การขอผลงานทางวิชาการครับ</t>
  </si>
  <si>
    <t>วิทยาการคอมพิวเตอร์</t>
  </si>
  <si>
    <t>ฟิสิกส์ประยุกต์</t>
  </si>
  <si>
    <t>ชี้แจงเวลาการอบรมให้ชัดเจนกวานี้ครับ แจ้งว่าเริ่ม 8 แต่อบรมจริง 9</t>
  </si>
  <si>
    <t>สาขาวิชาโลจิสติกส์และโซ่อุปทาน</t>
  </si>
  <si>
    <t>เนื่องจากตารางจัดการอบรมเริ่ม 08.00 น. แต่เริ่มจัดอบรมจริงๆ 09.00 น. ไม่ได้มีการแจ้งล่วงหน้า ควรประชาสัมพันธ์ ให้ชัดเจน</t>
  </si>
  <si>
    <t>Facebook บัณฑิตวิทยาลัย  ;อาจารย์ที่ปรึกษา;คณะที่สังกัด;</t>
  </si>
  <si>
    <t>บริหารธุรกิจ</t>
  </si>
  <si>
    <t>ดีมากๆครับ ไม่มีข้อแก้ไขครับ</t>
  </si>
  <si>
    <t>จริยธรรมการทำวิจัยในมนุษย์ครับผม</t>
  </si>
  <si>
    <t>บัณฑิต​วิทยาลัย</t>
  </si>
  <si>
    <t>เทคโนโลยี​และสื่อสารการศึกษา</t>
  </si>
  <si>
    <t>นวัตกรรมทางการศึกษา</t>
  </si>
  <si>
    <t>Facebook บัณฑิตวิทยาลัย  ;อาจารย์ที่ปรึกษา;เว็บไซต์บัณฑิตวิทยาลัย   ;</t>
  </si>
  <si>
    <t xml:space="preserve">วันที่ทำการอบรม </t>
  </si>
  <si>
    <t>สาขาวิชาการบริหารเทคโนโลยีสารสนเทศเชิงกลยุทธ์</t>
  </si>
  <si>
    <t>อยากให้จัดเป็นวันเสาร์-อาทิตย์</t>
  </si>
  <si>
    <t>โปรแกรมลิขสิทธิ์</t>
  </si>
  <si>
    <t>Facebook บัณฑิตวิทยาลัย  ;อาจารย์ที่ปรึกษา;ป้ายประชาสัมพันธ์;</t>
  </si>
  <si>
    <t xml:space="preserve">ควรจัดในวันเสาร์หรืออาทิตย์ หรือวันหยุดเนื่องจากผู้เข้าอบรมติดภาระกิจการทำงานในวันธรรมดา </t>
  </si>
  <si>
    <t>รูปแบบแนวทางการเรียนวิทยานิพนธ์</t>
  </si>
  <si>
    <t>ควรจัดอบรมในช่วงเวลาวันเสาร์-อาทิตย์ เนื่องจากวันธรรมดาติดภาระงานจากสถานประกอบการ</t>
  </si>
  <si>
    <t>เทคนิคการเรียบเรียง ลดการplagiarism</t>
  </si>
  <si>
    <t>_</t>
  </si>
  <si>
    <t>ต้องการ</t>
  </si>
  <si>
    <t>ระยะเวลาในการจัดอบรมไม่ตรงตามที่กำหนด</t>
  </si>
  <si>
    <t>แหล่งตีพิมพ์ ทั้งในและต่างประเทศ</t>
  </si>
  <si>
    <t>จัดตารางอบรมช่วงเวลาเสาร์-อาทิตย์</t>
  </si>
  <si>
    <t>หัวข้อเรื่องการเขียนวิทยานิพนธ์</t>
  </si>
  <si>
    <t>ระยะเวลาในการอบรม ควรจัดในวันหยุด เสาร์-อาทิตย์ เพื่อไม่ให้กระทบต่อเวลางาน(ราชการ)</t>
  </si>
  <si>
    <t>แหล่งอ้างอิงที่ใช้ในการทำวิทยานิพนธ์ที่เชื่อถือได้</t>
  </si>
  <si>
    <t>เทคโนโลยีและสื่อสารการศึกษา</t>
  </si>
  <si>
    <t>ไม่ควรจัดวันและเวลาที่มีผลกระทบกับการทำงาน</t>
  </si>
  <si>
    <t>อยากให้มีตัวอย่างวิจัยที่ชัดเจน แบบเห็นภาพมากขึ้น</t>
  </si>
  <si>
    <t>ไอเดียในการเขียนงานวิจัย</t>
  </si>
  <si>
    <t>อาจารย์ที่ปรึกษา;เว็บไซต์บัณฑิตวิทยาลัย   ;Facebook บัณฑิตวิทยาลัย  ;คณะที่สังกัด;</t>
  </si>
  <si>
    <t>การดำเนินโครงเป็นไปด้วยดี ท่านวิทยากรมีความรู้รอบในเรื่องที่นำเสนอเป็นอย่างดี ไร้ที่ติ</t>
  </si>
  <si>
    <t>หลักการ และวิธีการเขียนวิจัยเป็นภาษาอังกฤษที่เป็นสากล</t>
  </si>
  <si>
    <t>สัญญาณภาพและเสียงชัดเจนครับ</t>
  </si>
  <si>
    <t>ในช่วงเริ่มต้นโครงการ มีการเปิดห้องประชุมหลายห้องทำให้เกิดความสับสน จึงควรมีห้วข้อห้องประชุมอย่างชัดเจน หรือคอมเม้นต์บอกใต้ห้องประชุมว่าห้องประชุมนี้เข้าได้หรือไม่ และควรกำหนดเวลาในการเริ่มประชุมให้ชัดเจน ขอบคุณค่ะ</t>
  </si>
  <si>
    <t>หลักการเขียนเนื้อหาวิทยานิพนธ์ หรือหลักการเขียนอ้างอิงที่ถูกต้อง</t>
  </si>
  <si>
    <t>อยากให้ยกตัวอย่างเพิ่มเติมมากกว่านี้ และเพิ่มเวลาการจัดอบรม</t>
  </si>
  <si>
    <t>วิทยาลัยเทคโนโลยีพลังงานทดแทนและสมาร์ทกริด</t>
  </si>
  <si>
    <t>การจัดการสมาร์ทซิตี้</t>
  </si>
  <si>
    <t>อยากให้มีภาคบ่ายแบบเป็นทางเลือก เพื่อให้เป็นการถามตอบปัญหาการวิจัยโดยเฉพาะ จะได้มีเกินเวลาในภาคเช้า และมีเวลาให้คนที่ต้องการคำตอบได้แบบเชิงลึก</t>
  </si>
  <si>
    <t>EnNote</t>
  </si>
  <si>
    <t>เทคโนโลยีชีวภาพ</t>
  </si>
  <si>
    <t xml:space="preserve">ในส่วนของวันที่จัดการอบรม หากสามารถจัดเป็นวันหยุด (เสาร์-อาทิตย์) จะสะดวกมากกว่านี้ เนื่องจากในวันธรรมดาผู้เข้ารับการอบรวมอาจมีการเรียนการสอน ทำให้ไม่สามารถเข้ารับการอบรมที่สนใจได้ </t>
  </si>
  <si>
    <t xml:space="preserve">จริยธรรมในสัตว์ทดลอง </t>
  </si>
  <si>
    <t>อยากให้มี HAND OUT ประกอบการบรรยายเพื่อนำไปใช้ศึกษาทบทวน</t>
  </si>
  <si>
    <t>การสร้างหัวข้อวิจัยที่ดี</t>
  </si>
  <si>
    <t>คณะที่สังกัด;Facebook บัณฑิตวิทยาลัย  ;อีเมล์;</t>
  </si>
  <si>
    <t>ตัวอย่างงานวิจัยที่ดี หรือได้รางวัลยอดเยี่ยมในงานต่างๆทางการศึกษาของมหาวิทยาลัยในประเทศไทย</t>
  </si>
  <si>
    <t>ดุริยางคศาสตร์</t>
  </si>
  <si>
    <t xml:space="preserve">ชื่นชม วิทยากรครับ อธิบายได้ดีมาก เห็นภาพ และสามารถนำไปใช้ประโยชน์ได้จริง ภาษาที่ใช้เข้าใจง่าย </t>
  </si>
  <si>
    <t>การเผยแพร่บทความวิจัยในต่างประเทศ</t>
  </si>
  <si>
    <t>การใช้ภาษาอังกฤษในการสืบค้นข้อมูล</t>
  </si>
  <si>
    <t>เปลี่ยนระยะเวลาการอบรมจากในวันทำการ (จันทร์-ศุกร์) ช่วงกลางวัน เป็นช่วงเวลาตอนเย็น</t>
  </si>
  <si>
    <t>การใช้โปรแกรมวิเคราะห์ค่าสถิติทางการวิจัย</t>
  </si>
  <si>
    <t>ขยายเวลาเพิ่มอีกสักหน่อยครับ วิยากรอธิบายหรือสอนได้ไม่เต็มที่ครับ</t>
  </si>
  <si>
    <t>หลักการเขียนหรือทริกการตีพิมหรือวิทยานิพนธ์อย่างมีประสิธิภาพ เข้าใจง่าย</t>
  </si>
  <si>
    <t>ไม่มีข้อเสนอแนะค่ะ  การจัดโครงการในครั้งนี้ มีเนื้อหาที่ช่วยให้นิสิตได้เตรียมตัวและสร้างความเข้าใจ ก่อนการทำวิทยานิพนธ์  
ขอขอบพระคุณทางเจ้าหน้าที่ และอาจารย์ มากๆ ค่ะ</t>
  </si>
  <si>
    <t>ตอนนี้ยังไม่มีหัวข้อที่สนใจค่ะ  แต่จะติดตามหากทางมหาวิทยาลัยมีการจัดอบรมอีก ค่ะ</t>
  </si>
  <si>
    <t>การวิจัยในเด็ก</t>
  </si>
  <si>
    <t>อาจารย์ที่ปรึกษา;อีเมล์;คณะที่สังกัด;</t>
  </si>
  <si>
    <t>แจ้งเตือนก่อนเข้าร่วงโครงการ</t>
  </si>
  <si>
    <t>ข้อกฎหมายทางด้านลิขสิทธ์</t>
  </si>
  <si>
    <t>ระยะเวลาการจัดโครงการควรเพิ่มเวลา</t>
  </si>
  <si>
    <t>การตรวจสอบการคัดลอก</t>
  </si>
  <si>
    <t>เว็บไซต์บัณฑิตวิทยาลัย   ;คณะที่สังกัด;อาจารย์ที่ปรึกษา;Facebook บัณฑิตวิทยาลัย  ;ป้ายประชาสัมพันธ์;อีเมล์;</t>
  </si>
  <si>
    <t>ขอบคุณค่ะ</t>
  </si>
  <si>
    <t>จรรยาบรรณการวิจัย</t>
  </si>
  <si>
    <t>ให้จัดอีกครับ</t>
  </si>
  <si>
    <t>เกี่ยวกับพลศึกษาครับ</t>
  </si>
  <si>
    <t>สมควรจักให้การอบรมต่อไป</t>
  </si>
  <si>
    <t>ควรจัดเดือนต่อเดือน</t>
  </si>
  <si>
    <t>ขยายระยะเวลาเพื่มขึ้น</t>
  </si>
  <si>
    <t>โลจิสติกส์และดิจิตัลซัพพลายเชน</t>
  </si>
  <si>
    <t>อธิบายให้กระชับกว่านี้</t>
  </si>
  <si>
    <t>เว็บไซต์บัณฑิตวิทยาลัย   ;คณะที่สังกัด;อีเมล์;</t>
  </si>
  <si>
    <t>อยากให้จัดห้องอบรมให้ชัดเจนกว่านี้ เนื่องจากมีการสับสนการเข้าห้องอบรมหลายห้องเกินไป</t>
  </si>
  <si>
    <t>วิทยาศาสตร์ชีวภาพ</t>
  </si>
  <si>
    <t xml:space="preserve">อยากให้อาจารย์หยุดพักเพิ่มครับ อาจารย์ตั้งใจมาก บรรยายตลอด 3 ชั่วโมงเลยครับ </t>
  </si>
  <si>
    <t>ระบะเวลาน้อยเกิน</t>
  </si>
  <si>
    <t>การเผยแพร่วิจัย</t>
  </si>
  <si>
    <t>วิศวกรรมคอมพิวเตอร์</t>
  </si>
  <si>
    <t>Facebook บัณฑิตวิทยาลัย  ;อาจารย์ที่ปรึกษา;ป้ายประชาสัมพันธ์;เว็บไซต์บัณฑิตวิทยาลัย   ;คณะที่สังกัด;</t>
  </si>
  <si>
    <t>สาธารณสุข</t>
  </si>
  <si>
    <t>เนื่องด้วยผมมีความรู้เรื่องที่อบรมไม่มาก อาจจะต้องเพิ่มระยะเวลาในการถ่ายทอดความรู้ขึ้นครับ</t>
  </si>
  <si>
    <t>การสืบค้นแหล่งข้อมูลวิจัยต้นฉบับ และการนำมาเขียนอ้างอิง</t>
  </si>
  <si>
    <t>เป็นการอบรมที่ได้ประโยชน์มากสามารถนำไปใช้ได้จริงทั้งขณะที่เรียนอยู่และภายหลังจากที่จบการศึกษาไปแล้ว
ขอขอบคุณท่านวิทยากรมากครับที่สละเวลามาสอนพวกเราแต่หากมีเวลามากกว่านี้จะดีมากเพราะตอนท้ายๆ จะรีบ
วันที่อบรมหากเป็นไปได้จะดีมากครับถ้าเป็นวันหยุด</t>
  </si>
  <si>
    <t>การเขียนวิทยานิพนธ์ การเขียนบทความ</t>
  </si>
  <si>
    <t>อาจารย์ที่ปรึกษา;Facebook บัณฑิตวิทยาลัย  ;อีเมล์;</t>
  </si>
  <si>
    <t xml:space="preserve">เทคโนโลยีชีวภาพ </t>
  </si>
  <si>
    <t xml:space="preserve">เรื่องของวันและเวลาในการจัดการอบรม เนื่องจากวันจ-ศ เป็นวันที่มีการเรียนการสอนซึ่งอาจจะกระทบต่อการเรียนการสอนในกรณีที่นิสิตมีเรียนในวันนั้นๆ และระยะเวลาในการอบรมอยากให้เริ่มตั้งแต่ 08.30 น. เพื่อให้การบรรยายและการทำแบบทดสอบหลังการอบรมเสร็จสิ้นก่อนเวลา 12.00 น. เนื่องจากนิสิตบางคนอาจจะมีเรียนต่อในช่วงบ่าย </t>
  </si>
  <si>
    <t xml:space="preserve">เทคนิคการเขียนผลงานวิชาการ </t>
  </si>
  <si>
    <t>อยากให้บัณฑิตวิทยาลัย เปิดการอบรมปฏิบัติการ
การใช้โปรแกรมตรวจคัดลอกผลงาน</t>
  </si>
  <si>
    <t>สอนการ Parapphrase</t>
  </si>
  <si>
    <t>ควรมีเจ้าหน้าที่คอยให้คำปรึกษา เพิ่มเติมแก่นิสิต รวมทั้งการเขียนบทความภาษาอังกฤษที่เป็นอาจารย์ไทย</t>
  </si>
  <si>
    <t>การอ่านบทความวิชาการ รูปแบบต่างๆ ที่ควรเขียนให้ดียิ่งขึ้น โดยอ.ไทย</t>
  </si>
  <si>
    <t>จุลชีววิทยา</t>
  </si>
  <si>
    <t>มันตรงเวลาเรียนค่ะ ถ้าเป็นเสาร์อาทิตย์อาจจะดีกว่า</t>
  </si>
  <si>
    <t>Ithesis</t>
  </si>
  <si>
    <t>เพิ่มวิธีการใช้โปรแกรมตรวจสอบการคัดลอก</t>
  </si>
  <si>
    <t>การใช้และตรวจสอบการคัดลอกผลงานในโปรแกรมต่างๆ</t>
  </si>
  <si>
    <t>พลศึกษาและวิทย์ทายาศาสตร์การออกกำลังกาย</t>
  </si>
  <si>
    <t>ปรับปรุงเรื่องเวลานัดหมายในการเริ่มอบรมและการยุติการอบรม</t>
  </si>
  <si>
    <t>การทำวิจัยโดยไม่คัดลอกงานบุคคลอื่น</t>
  </si>
  <si>
    <t>ต้องการให้จัดในวันเสาร์-อาทิตย์</t>
  </si>
  <si>
    <t>Facebook บัณฑิตวิทยาลัย  ;เว็บไซต์บัณฑิตวิทยาลัย   ;อาจารย์ที่ปรึกษา;คณะที่สังกัด;</t>
  </si>
  <si>
    <t>ควรมีกำหนดการเริ่มต้นให้ชัดเจน และควรแจ้งห้องในการจัดอบรมให้ชัดเจนหรือมีเจ้าหน้าที่คอยประสานงานในเรื่องการเข้าห้องอบรม</t>
  </si>
  <si>
    <t xml:space="preserve">อยากให้จัดอบรมในวันเสาณ์อาทิตย์ เพื่อนิสิตที่ทำงาน </t>
  </si>
  <si>
    <t>บริหารธุรกิจฯ</t>
  </si>
  <si>
    <t>อาจจะจัดทัั้งวัน เพื่อให้ได้รายละเอียดที่ครบถ้วนมากกว่านี้</t>
  </si>
  <si>
    <t>การใช้โปรแกรมคัดลอกผลงาน หรือการเขียนผลงานด้วยภาษาของตัวเอง</t>
  </si>
  <si>
    <t>ฟิสิกส์</t>
  </si>
  <si>
    <t>- ควรเริ่มโครงการตามเวลาที่แจ้งไว้ เช่น เริ่มบรรยายตอน 8.30 น.
- ควรมีการระบุห้องอบรมออนไลน์ให้ชัดเจน เพื่อป้องกันความสับสนในการเข้าห้องอบรม</t>
  </si>
  <si>
    <t xml:space="preserve">Tourism and hospitality management </t>
  </si>
  <si>
    <t>แนวทางการเขียนวิทยานิพนธ์</t>
  </si>
  <si>
    <t>ควรจัดอบรมในวันเสาร์หรืออาทิตย์ เนื่องจากวันจันทร์-ศุกร์ นิสิตที่ทำงานประจำได้รับผผลกระทบค่ะ</t>
  </si>
  <si>
    <t>การนำเสนอหัวข้อวิจัยในสาธารณะ</t>
  </si>
  <si>
    <t>อยากให้มีการใส่กำหนดการการอบรม และแจ้งขั้นตอนการอบรมทั้งกระบวนการว่าต้องทำอะไรบ้างให้นิสิตทราบก่อนการอบรม เพื่อนิสิตสามารถวางแผนจัดการบริหารเวลาของตนเองได้ โดยไม่ต้องเข้ามารอเป็นเวลากว่าชั่วโมงโดยไม่ทราบว่าการอบรมจะเริ่มเวลาใด</t>
  </si>
  <si>
    <t>คณะบริหารธุรกิจ เศรษฐศาสตร์และ การสื่อสาร</t>
  </si>
  <si>
    <t>เวลาในการอบรมเป็นเวลาสอน จึงทำให้ไม่ได้รับฟังการอบรมได้เต็มที่ อาจทำให้ข้อมูลช่วงสำคัญขาดหายไป ต้องการให้เปลี่ยนเวลาเป็นหลังเลิกเรียนหรือช่วงเย็นค่ะ หรือให้ทำการบันทึกหรือสรุปเป็นVDO ให้ฟังย้อนหลังก็ได้ค่ะ</t>
  </si>
  <si>
    <t>หัวข้ออบรมเรือง จริยธรรมการวิจัยระดับบัณฑิตศึกษา (รีรีน) ค่ะ</t>
  </si>
  <si>
    <t>อยากให้มีเวลาเพิ่มมากกว่านี้ เพื่อให้วิทยากรสามารถอธิบายในรายละเอียดพร้อมยกตัวอย่างได้มากขึ้น</t>
  </si>
  <si>
    <t>การพัฒนารูปแบบการเขียนงานวิจัย</t>
  </si>
  <si>
    <t xml:space="preserve">จัดอบรมในช่วงเสาร์-อาทิตย์ </t>
  </si>
  <si>
    <t>เอกสารงานวิจัย</t>
  </si>
  <si>
    <t>การเขียนบรรนุกรรม</t>
  </si>
  <si>
    <t>อยากให้มีเวลามากกว่านี้ เพื่อยกตัวอย่างและตั้งคำถาม-ตอบได้เยอะกว่านี้ และควรเป็นการอบรมที่ใกล้ชิดกว่านี้หากไม่มีการระบาดของเชื้อไวรัส เพราะขนาดคนที่เรียบบสูงหรือผู้มีประสบการณ์ยังผิดพลาดได้ง่ายๆกับเรื่องพวกนี้เลย</t>
  </si>
  <si>
    <t>ขั้นตอนการทำงานวัย ตั้งแต่เริ่ม-จบ และตัวอย่างที่ดีและถูกต้องของการเขียนงานหรือทำงานวิจัย</t>
  </si>
  <si>
    <t>การจัดอบรมในช่วงเสาร์ - อาทิตย์</t>
  </si>
  <si>
    <t>แนวทางการเขียนงานวิจัยหรือบทความทางวิชาการ</t>
  </si>
  <si>
    <t>วัน เวลาในจัดอบรม</t>
  </si>
  <si>
    <t>สังคมศาสตร์</t>
  </si>
  <si>
    <t>การอ้างอิงแนวคิดทฤษฏีทางสังคม</t>
  </si>
  <si>
    <t>เทคโนโลยีการศึกษาและการสื่อสาร</t>
  </si>
  <si>
    <t>สาธาณสุขศาสตรมหาบัณฑิต</t>
  </si>
  <si>
    <t>พัฒนศึกษา</t>
  </si>
  <si>
    <t>ไม่มีข้อเสนอแนะ</t>
  </si>
  <si>
    <t>การใช้โปรมแกรม Turnitin</t>
  </si>
  <si>
    <t>เรื่องสัญญาณ internet ของผู้จัดอบรม บางช่วงเวลามีเสียงขาดๆหายๆบางครั้ง</t>
  </si>
  <si>
    <t>การจัดและวางแบบการทำรูปเล่มวิจัย</t>
  </si>
  <si>
    <t>มีเนื้อหาที่ชัดเจนดีแต่ควรเพิ่มรายละเอียดให้มากขึ้น</t>
  </si>
  <si>
    <t>วิธีการตรวจสอบการคัดลอกผลงานวิจัย</t>
  </si>
  <si>
    <t>ไม่ควรจัด 8 โมงเช้าที่เหลือดีหมดครับ</t>
  </si>
  <si>
    <t>เกี่ยวกับการบริหารเงินหรือจัดการกับปัญหาส่วนตัว</t>
  </si>
  <si>
    <t>เห็นสมควรให้มีการจัดอบรมครั้งต่อๆไป</t>
  </si>
  <si>
    <t xml:space="preserve">นิสิตบางคนไม่ได้รับlinkห้องทำให้เข้าประชุมยาก </t>
  </si>
  <si>
    <t>ตัวอย่างการเขียนอ้างอิงที่มีคุณธรรมจริยธรรม</t>
  </si>
  <si>
    <t>ศึกษาศาตร์</t>
  </si>
  <si>
    <t>Spatial</t>
  </si>
  <si>
    <t>แจ้งเวลา และห้องในการประชุมให้ชัดเจน  ช่วงก่อนเริ่มการบรรยายเงียบมาก ครั้งหน้าเปิดวอลเปเปอร์แสดงหัวข้อการบรรยายและเปิดเพลงเบาๆ เพื่อทดสอบเสียงได้ยินชัดเจน</t>
  </si>
  <si>
    <t>แหล่งค้นคว้าการอ่านงานวิจัยวิชาเพิ่มเติม</t>
  </si>
  <si>
    <t>เว็บไซต์บัณฑิตวิทยาลัย   ;ป้ายประชาสัมพันธ์;อีเมล์;คณะที่สังกัด;</t>
  </si>
  <si>
    <t>เป็นโครงการที่ดีอยู่แล้ว เป็นประโยชน์กับการนำมาใช้ในการทำวิยานิพนธ์</t>
  </si>
  <si>
    <t>โลจิสติกส์ดิจิทัลและซัพพลายเชน</t>
  </si>
  <si>
    <t>การจัดการโลจิสติกส์</t>
  </si>
  <si>
    <t>ควรเพิ่มช่วงเวลาที่จะอบรมได้หลายรอบ</t>
  </si>
  <si>
    <t>การใช้โปรแกรมตรวจสอบการคัดลอกงานวิจัย</t>
  </si>
  <si>
    <t>จัดได้ตรงประเด็นดีแล้วค่ะ</t>
  </si>
  <si>
    <t>เทคนิคการคิดหัวข้อประเด็นที่ท้าทาย</t>
  </si>
  <si>
    <t>การนำเสนออยู่ในระดับที่พอใจมาก วิทยาการให้ความรู้ชัดเจนเข้าใจง่าย ในส่วนของจริยธรรมการวิจัย แต่อยากให้ตัดแยกส่วนที่เป็นเทคนิคเพิ่มเติม อย่างเช่น ที่สอนเทคนิคภาษาอักกฤษเพิ่ม อยากให้แยกไปจัดเป็นหลักสูตรต่างหาก เหมือนที่แยกไปสอนการใช้งาน Turnitin แยก และ น่าจะมีสอน เทคนิคการสืบค้นงานวิจัยและการอ้างอิงอย่างถูกต้องเหมาะสม โดยใช้ endnote20 แยกอีกซักหลักสูตร</t>
  </si>
  <si>
    <t>อบรมการใช้งาน Turnitin กับ เทคนิคการสืบค้นงานวิจัยและการอ้างอิงอย่างถูกต้องเหมาะสม โดยใช้ endnote20</t>
  </si>
  <si>
    <t>บริหารและการจัดการเศรษฐศาสตร์และการสื่อสาร</t>
  </si>
  <si>
    <t>การบริหารเทคโนโลยีสารสนเทศเชิงกลยุทธ</t>
  </si>
  <si>
    <t>พยาบาลศาสตร์</t>
  </si>
  <si>
    <t>การเผยแพรผลงานวิชาการ</t>
  </si>
  <si>
    <t>เพิ่มเวลาอบรมให้มากขึ้น</t>
  </si>
  <si>
    <t>การจัดทำวิทยานิพนธ์และบทความวิจัย</t>
  </si>
  <si>
    <t>อีเมล์;เว็บไซต์บัณฑิตวิทยาลัย   ;</t>
  </si>
  <si>
    <t>ชัวเวชศาสตร์</t>
  </si>
  <si>
    <t>ครุศาสตร์</t>
  </si>
  <si>
    <t>เป็นโครงการที่ดี ควรจัดให้กับนิสิตแบบนี้ตลอด</t>
  </si>
  <si>
    <t>การใช้งานแต่ละโปรแกรมในการคัดลอกผลงานวิชาการ</t>
  </si>
  <si>
    <t>อาจารย์ที่ปรึกษา;เว็บไซต์บัณฑิตวิทยาลัย   ;Facebook บัณฑิตวิทยาลัย  ;</t>
  </si>
  <si>
    <t>ควรจัดในวันเสาร์อาทิตย์</t>
  </si>
  <si>
    <t>เครื่องกล</t>
  </si>
  <si>
    <t>ให้ความรู้ได้ดีมากครับ</t>
  </si>
  <si>
    <t>การจัดอบรมควรใช้เวลา วันเสาร์ อาทิตย์ค่ะ</t>
  </si>
  <si>
    <t>การค้นคว้าเอกสาร แหล่งอ้างอิงต่างๆ</t>
  </si>
  <si>
    <t>เยี่ยม</t>
  </si>
  <si>
    <t>บริหารธุมหาบัณฑิต</t>
  </si>
  <si>
    <t>การบริการเทคโนโลยีสารสนเทศเชิงกลยุทธ์</t>
  </si>
  <si>
    <t>การเลือกหัวข้อและการเขียนวิทยานิพนธ์</t>
  </si>
  <si>
    <t>ศึกษาศาสตร๋</t>
  </si>
  <si>
    <t>อยากให้อบรบช่วงเสาร์อาทิตย์</t>
  </si>
  <si>
    <t>ขอบคุณมาก ๆ ค่ะ ที่ทางบัณฑิตวิทยาลัยพัฒนาและให้องค์ความรู้แก่นักศึกษาระดับบัณฑิตศึกษา</t>
  </si>
  <si>
    <t>สถิติในการวิเคราะห์ข้อมูลขั้นพื้นฐาน</t>
  </si>
  <si>
    <t>เป็นการจัดการอบรมที่ดีมากๆ เหมาะสมทั้งในเรื่องของระยะเวลาและเนื้อหาที่อบรมค่ะ แต่ควรจัดเป็นวันเสาร์-อาทิตย์จะดีกว่านี้มากๆเลยค่ะ</t>
  </si>
  <si>
    <t>ควรจัดอบรมวันเสาร์ หรือวันอาทิตย์ค่ะ เพราะหลายๆท่านก็ทำงานอาจจะมีเวลาเข้าร่วมการอบรมได้เต็มที่</t>
  </si>
  <si>
    <t>สมาร์ทกริดเทคโนโลยี</t>
  </si>
  <si>
    <t>แนะนำให้มีการจัดการอบรมเช่นนี้ทุกเดือนเพื่อรองรับต่อความต้องการของนิสิต หรือใช้วิธีการเรียนรู้ผ่าน Video Online ให้สามารถเข้าเรียนเมื่อไหร่ก็ได้ และหากมีการ อัพเดทข้อเนื้อหาก็จัดการอบรมรอบสดและอัดให้รอบ video ดูตาม อาจอัพเดททุกปีก็ได้ เพื่อพัฒนาให้เข้ากับสังคมการเรียนในยุคปัจจุบัน</t>
  </si>
  <si>
    <t xml:space="preserve">ให้เพิ่มหัวข้อของการทำ paraphrase </t>
  </si>
  <si>
    <t>นำเสนอในรูปแบบออนไลน์ดีมากค่ะสะดวกไม่ต้องเดินทาง เข้าร่วมง่าย</t>
  </si>
  <si>
    <t>ขั้นตอนการส่งผลงานเผยแพร่</t>
  </si>
  <si>
    <t>เนื้อหามีความเหมาะสมแล้ว</t>
  </si>
  <si>
    <t xml:space="preserve">ควรช่วงเวลาเป็นเสาร์-อาทิตย์ </t>
  </si>
  <si>
    <t>ไม่ค่อยโอเคกับการจัดอบรมวันธรรมดา</t>
  </si>
  <si>
    <t>อบรมเกี่ยวกับเคล็ดลับการสืบค้นงานวิจัยต่างประเทศ</t>
  </si>
  <si>
    <t>มีหลายห้องใน Team ทำให้สับสน และเวลาบรรยายจริงห่างจากเวลานัด 1 ชั่วโมง (แจ้งในอีเมลว่าเริ่มอบรม 8.00น. แต่เริ่มอบรม 9.00น.)</t>
  </si>
  <si>
    <t>จริยธรรมในการทดลองในมนุษย์</t>
  </si>
  <si>
    <t>อยากให้จัดอบรมในวันเวลานอกเวลาราชการค่ะ เนื่องจากติดภารกิจสอนค่ะ</t>
  </si>
  <si>
    <t>อบรมการเขียน เพื่อขอรับรองจริยธรรมงานวิจัยในมนุษย์ค่ะ</t>
  </si>
  <si>
    <t>บริหารธุรกิจเศรษฐศาสตร์และการสื่อสาร</t>
  </si>
  <si>
    <t>ครั้งนี้ดีแล้วค่ะ อัดแน่นเนื้อหาที่ครบถ้วน</t>
  </si>
  <si>
    <t>การใช้ระบบต่างๆของเทคโนโลยีสมัยใหม่</t>
  </si>
  <si>
    <t>ขอบคุณอาจารย์มากค่ะ</t>
  </si>
  <si>
    <t>การชี้แจงระยะเวลา (ทราบจากอีเมล์เป็นช่วง 8.00-13.00 น.)</t>
  </si>
  <si>
    <t>แนวทางการคัดเลือกวารสาร แหล่งตีพิมพ์ที่เหมาะสมกับวิทยานิพนธ์</t>
  </si>
  <si>
    <t>ควรจัดนอกเวลาราชการเนื่องจากหลายท่านทำงานประจำค่ะ</t>
  </si>
  <si>
    <t>การใช้งานระบบออนไลน์ประเภทต่างๆ</t>
  </si>
  <si>
    <t>เรื่องห้องอบรม</t>
  </si>
  <si>
    <t>การส่งจริยธรรม</t>
  </si>
  <si>
    <t>เวลาในการอบรมตรงกับเวลาในการทำงาน ควรจัดอบรมในเวลาที่เหมาะสม หรือสำรวจความคิดเห็นก่อนอบรม</t>
  </si>
  <si>
    <t xml:space="preserve">เทคนิคการทำวิจัย </t>
  </si>
  <si>
    <t>การแจ้งเตือน</t>
  </si>
  <si>
    <t>แจ้งกำหนดเวลาให้ชัดเจอในการจัดอบรม</t>
  </si>
  <si>
    <t>การเขียนรายงาน ผลงานวิชาการ</t>
  </si>
  <si>
    <t>วิทยาเอ็นโดดอนต์</t>
  </si>
  <si>
    <t>เวลาในการจัดอบรมชนกันกับชั่วโมงสัมนาภายในคณะทำให้ต้องลาเรียนเพื่อมาอบรม</t>
  </si>
  <si>
    <t>การใช้ภาษาอังกฤษในการเขียนงานวิจัย</t>
  </si>
  <si>
    <t>วิทยาศาสตร์วภาพ</t>
  </si>
  <si>
    <t xml:space="preserve">หลักการอ้างอิง </t>
  </si>
  <si>
    <t>มีเอกสารที่กระชับเข้าใจง่าย</t>
  </si>
  <si>
    <t>ควรจัดอบรมในช่วงวันเสาร์อาทิตย์</t>
  </si>
  <si>
    <t>การเขียนบทความวิจัยเพื่อตีพิมพ์</t>
  </si>
  <si>
    <t>ควรจัดในวันหยุด</t>
  </si>
  <si>
    <t>การทำวิทยานิพนธ์ การคิดหัวข้อ</t>
  </si>
  <si>
    <t>เพิ่มช่วงเวลาตอบคำถาม</t>
  </si>
  <si>
    <t>.</t>
  </si>
  <si>
    <t>เกษตรศาสตร์ ทรัพยากรธรรมชาติและสิ่งแวดล้อม</t>
  </si>
  <si>
    <t>สัตวศาสตร์</t>
  </si>
  <si>
    <t xml:space="preserve">อยากให้แจ้งรายละเอียดต่างๆในช่วงก่อนเริ่มการอบรม เพราะตามเวลาคือ 08.00น. แต่เริ่มจริงๆคือ09.00 ซึ่งช่วงเวลาระหว่างนี้อยากให้มีการแจ้งรายละเอียดต่างๆให้ผู้อบรมรับทราบในเบื้องต้นก่อน เนื่องจากเมื่อเช้าผู้เข้าอบรมเข้ามารอตามเวลา แต่ไม่มีเสียงหรือการแจ้งจากผู้จัดอบรม จนเวลาเกือบ09.00 จึงมีการแจ้ง </t>
  </si>
  <si>
    <t>แนวทางการตีพิมพ์ผลงานในวารสารต่างๆ</t>
  </si>
  <si>
    <t>คณะวิทยาศาสตร์การเเพทย์</t>
  </si>
  <si>
    <t>ปรสิตวิทยา</t>
  </si>
  <si>
    <t>อาจารย์วิทยากรให้ความรู้ที่เป็นประโยชน์ โอกาสหน้าจึงอยากให้เพิ่มเวลาในการจัดโครงการ</t>
  </si>
  <si>
    <t>การใช้โปรเเกรมต่างๆในการตรวจสอบการคัดลอกผลงาน</t>
  </si>
  <si>
    <t>ควรจัดอยู่ในช่วงเวลาที่กำหนด และควรมีช่วงพัก</t>
  </si>
  <si>
    <t>การใช้โปรแกรมคำนวณสถิติ</t>
  </si>
  <si>
    <t>ศึกษา​ศาสตร์​</t>
  </si>
  <si>
    <t>ภาษาอังกฤษ​</t>
  </si>
  <si>
    <t>ประชาสัมพันธ์</t>
  </si>
  <si>
    <t>บริหารธุรกิจ เศรษฐศาสตร์และการสื่อสาร</t>
  </si>
  <si>
    <t>การจัดการการท่องเที่ยวและการโรงแรม</t>
  </si>
  <si>
    <t>วิจัยและประเมินผลทางการศึกษา</t>
  </si>
  <si>
    <t>เทคโนโลยี​สารสนเทศ</t>
  </si>
  <si>
    <t>จากตาราง 1 พบว่า ส่วนใหญ่ผู้ตอบแบบสอบถามเป็นนิสิตระดับปริญญาโท คิดเป็นร้อยละ 76.85</t>
  </si>
  <si>
    <t>และนิสิตระดับปริญญาเอก คิดเป็นร้อยละ 23.15</t>
  </si>
  <si>
    <t>การประชาสัมพันธ์โครงการ พบว่า ผู้ตอบแบบสอบถามทราบข้อมูลการจัดโครงการจากอาจารย์ที่ปรึกษา</t>
  </si>
  <si>
    <t xml:space="preserve">มากที่สุด คิดเป็นร้อยละ 28.96 รองลงมาได้แก่ คณะที่สังกัด คิดเป็นร้อยละ 26.87 และ Facebook </t>
  </si>
  <si>
    <t>บัณฑิตวิทยาลัย คิดเป็นร้อยละ 22.99</t>
  </si>
  <si>
    <t>สาขาวิชาการจัดการการท่องเที่ยวและการโรงแรม</t>
  </si>
  <si>
    <t>สาขาวิชาการจัดการสมาร์ตซิตี้และนวัตกรรมดิจิทัล</t>
  </si>
  <si>
    <t>สาขาวิชาคติชนวิทยา</t>
  </si>
  <si>
    <t>สาขาวิชาจุลชีววิทยา</t>
  </si>
  <si>
    <t xml:space="preserve">สาขาวิชาดุริยางคศาสตร์ </t>
  </si>
  <si>
    <t>สาขาวิชาเทคนิคการแพทย์</t>
  </si>
  <si>
    <t>สาขาวิชาเทคโนโลยีและสื่อสารการศึกษา</t>
  </si>
  <si>
    <t>สาขาวิชาปรสิตวิทยา</t>
  </si>
  <si>
    <t>สาขาวิชาพัฒนศึกษา</t>
  </si>
  <si>
    <t>สาขาวิชาฟิสิกส์</t>
  </si>
  <si>
    <t>สาขาวิชาฟิสิกส์ประยุกต์</t>
  </si>
  <si>
    <t>สาขาวิชาวิทยาการคอมพิวเตอร์</t>
  </si>
  <si>
    <t>สาขาวิชาวิทยาศาสตร์ชีวภาพ</t>
  </si>
  <si>
    <t>สาขาวิชาวิทยาเอนโดดอนต์</t>
  </si>
  <si>
    <t>สาขาวิชาวิศวกรรมคอมพิวเตอร์</t>
  </si>
  <si>
    <t>สาขาวิชาวิศวกรรมเครื่องกล</t>
  </si>
  <si>
    <t>สาขาวิชาสถาปัตยกรรมศาสตร์</t>
  </si>
  <si>
    <t>สาขาวิชาสังคมศาสตร์</t>
  </si>
  <si>
    <t>สาขาวิชาเทคโนโลยีสารสนเทศ</t>
  </si>
  <si>
    <t>สาขาวิชาสัตวศาสตร์</t>
  </si>
  <si>
    <t>เมื่อพิจารณารายสาขาวิชา พบว่า ผู้ตอบแบบสอบถามส่วนใหญ่สังกัดสาขาวิชาหลักสูตรและการสอน</t>
  </si>
  <si>
    <t xml:space="preserve">          มากที่สุด คิดเป็นร้อยละ 16.75 รองลงมาได้แก่ สาขาวิชาภาษาอังกฤษ คิดเป็นร้อยละ 8.87</t>
  </si>
  <si>
    <t xml:space="preserve">          และสาขาวิชาคณิตศาสตร์ สาขาวิชาภาษาไทย คิดเป็นร้อยละ 6.40</t>
  </si>
  <si>
    <t>(N = 203)</t>
  </si>
  <si>
    <t>ที่จัดในโครงการฯ ภาพรวม อยู่ในระดับมาก (ค่าเฉลี่ย 3.60)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</si>
  <si>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4.47) </t>
  </si>
  <si>
    <r>
      <rPr>
        <b/>
        <i/>
        <sz val="16"/>
        <color theme="1"/>
        <rFont val="TH SarabunPSK"/>
        <family val="2"/>
      </rP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203)</t>
    </r>
  </si>
  <si>
    <t>อาจารย์บรรยายได้เข้าใจง่าย ชัดเจนและดีมาก</t>
  </si>
  <si>
    <t>การจัดอบรมแบบออนไลน์ดูมีความสะดวกกว่าการจัดอบรมแบบในห้องประชุม</t>
  </si>
  <si>
    <t>อยากให้จัดอบรมในวันเสาร์ /วันอาทิตย์</t>
  </si>
  <si>
    <t>ควรมีเจ้าหน้าที่คอยให้คำปรึกษา เพิ่มเติมแก่นิสิต รวมทั้งการเขียนบทความภาษาอังกฤษ</t>
  </si>
  <si>
    <t>ควรมีกำหนดการเริ่มต้นให้ชัดเจน และควรแจ้งห้องในการจัดอบรมให้ชัดเจนหรือมีเจ้าหน้าที่</t>
  </si>
  <si>
    <t>คอยประสานงานในเรื่องการเข้าห้องอบรม</t>
  </si>
  <si>
    <t>อยากให้มีเวลาเพิ่มมากกว่านี้เพื่อให้วิทยากรสามารถอธิบายในรายละเอียดพร้อมยกตัวอย่างได้มากขึ้น</t>
  </si>
  <si>
    <t>สัญญาณไม่ค่อยเสถียร</t>
  </si>
  <si>
    <t>ระยะเวลาการอบรมน้อยไป</t>
  </si>
  <si>
    <t>แจ้งเวลา และห้องในการประชุมให้ชัดเจน</t>
  </si>
  <si>
    <t xml:space="preserve">อบรม iThesis </t>
  </si>
  <si>
    <t>จริยธรรมการวิจัยในมนุษย์</t>
  </si>
  <si>
    <t>จริยธรรมการวิจัยระดับบัณฑิตศึกษา</t>
  </si>
  <si>
    <t>การใช้ภาษาอังกฤษของนิสิตระดับบัณฑิตศึกษา</t>
  </si>
  <si>
    <t>การเขียนบรรณานุกรม</t>
  </si>
  <si>
    <t>ในภาพรวมพบว่า ผู้เข้าร่วมโครงการฯ มีความคิดเห็นอยู่ในระดับมากที่สุด (ค่าเฉลี่ย 4.53)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</si>
  <si>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4.76) รองลงมาคือ </t>
  </si>
  <si>
    <t>ด้านเอกสารประกอบการอบรม (ค่าเฉลี่ย 4.69) และด้านสิ่งอำนวยความสะดวก (ค่าเฉลี่ย 4.47) เมื่อพิจารณารายข้อแล้ว</t>
  </si>
  <si>
    <t xml:space="preserve">พบว่า ข้อที่มีค่าเฉลี่ยสูงที่สุดคือ ความรู้ และความสามารถในการถ่ายทอดความรู้ของวิทยากร (รศ.ดร.รัตติมา  จีนาพงษา) </t>
  </si>
  <si>
    <t>(ค่าเฉลี่ย 4.00)</t>
  </si>
  <si>
    <t xml:space="preserve">(ค่าเฉลี่ย 4.77) และข้อที่มีค่าเฉลี่ยต่ำที่สุดคือ ความเหมาะสมของวันจัดโครงการ (วันจันทร์ที่ 29 พฤศจิกายน 2564) </t>
  </si>
  <si>
    <t xml:space="preserve">               จำนวน 300 คน มีผู้เข้าร่วมโครงการจำนวน 218 คน ผู้ตอบแบบสอบถาม จำนวนทั้งสิ้น 203 คน คิดเป็นร้อยละ </t>
  </si>
  <si>
    <t>จากตาราง 5 พบว่า ผู้ตอบแบบสอบถามมีความคิดเห็นเกี่ยวกับการจัดโครงการอบรมจริยธรรมการวิจัย</t>
  </si>
  <si>
    <t xml:space="preserve">               93.12 ของผู้เข้าร่วมโครงการ โดยผู้เข้าร่วมโครงการเป็นนิสิตปริญญาโท คิดเป็นร้อยละ 76.85</t>
  </si>
  <si>
    <t xml:space="preserve">               และนิสิตระดับปริญญาเอก คิดเป็นร้อยละ 23.15</t>
  </si>
  <si>
    <t xml:space="preserve">         ผู้ตอบแบบสอบถามทราบข้อมูลการดำเนินโครงการจากอาจารย์ที่ปรึกษา มากที่สุด คิดเป็นร้อยละ 28.96</t>
  </si>
  <si>
    <t xml:space="preserve">               รองลงมาได้แก่ คณะที่สังกัด คิดเป็นร้อยละ 26.87 และ Facebook บัณฑิตวิทยาลัย คิดเป็นร้อยละ 22.99</t>
  </si>
  <si>
    <t xml:space="preserve">          คิดเป็นร้อยละ 14.29</t>
  </si>
  <si>
    <t xml:space="preserve">          คิดเป็นร้อยละ 31.03 รองลงมาได้แก่ คณะมนุษยศาสตร์ คิดเป็นร้อยละ 19.21 และคณะวิทยาศาสตร์ </t>
  </si>
  <si>
    <t xml:space="preserve">               ผู้ตอบแบบสอบถามส่วนใหญ่สังกัดคณะศึกษาศาสตร์ มากที่สุด คิดเป็นร้อยละ 31.03 รองลงมาได้แก่ 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</si>
  <si>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4.47)</t>
  </si>
  <si>
    <t>เมื่อเทียบกับก่อนการเข้ารับการอบรม (ค่าเฉลี่ย 3.60)</t>
  </si>
  <si>
    <t xml:space="preserve">อยู่ในระดับมาก (ค่าเฉลี่ย 3.60) และหลังเข้ารับการอบรมค่าเฉลี่ยความรู้ ความเข้าใจสูงขึ้น อยู่ในระดับมาก </t>
  </si>
  <si>
    <t>(ค่าเฉลี่ย 4.47) เมื่อพิจารณารายข้อพบว่า ผู้เข้าร่วมโครงการมีความรู้เรื่องการตรวจสอบการคัดลอกผลงานวิชาการ</t>
  </si>
  <si>
    <t xml:space="preserve">เพิ่มมากขึ้น (ค่าเฉลี่ยก่อน 3.59) (ค่าเฉลี่ยหลัง 4.48) ตามลำดับ ในทำนองเดียวกันกับเรื่องเขียนผลงานวิทยานิพนธ์ </t>
  </si>
  <si>
    <t xml:space="preserve">โดยไม่มีการคัดลอก ผู้เข้าร่วมโครงการมีความรู้เพิ่มมากขึ้น เช่นเดียวกัน (ค่าเฉลี่ยก่อน 3.62) </t>
  </si>
  <si>
    <t>(ค่าเฉลี่ยหลัง 4.46) ตามลำดับ</t>
  </si>
  <si>
    <t xml:space="preserve">          ความคิดเห็นเกี่ยวกับการจัดโครงการฯ ในภาพรวมอยู่ในระดับมากที่สุด (ค่าเฉลี่ย 4.53) เมื่อพิจารณารายด้าน</t>
  </si>
  <si>
    <t xml:space="preserve">พบว่า ด้านคุณภาพการให้บริการ มีค่าเฉลี่ยสูงสุด (ค่าเฉลี่ย 4.76) รองลงมาคือ ด้านเอกสารประกอบการอบรม </t>
  </si>
  <si>
    <t>(ค่าเฉลี่ย 4.69) และด้านสิ่งอำนวยความสะดวก (ค่าเฉลี่ย 4.47) เมื่อพิจารณารายข้อแล้ว พบว่า ข้อที่มีค่าเฉลี่ย</t>
  </si>
  <si>
    <t xml:space="preserve">สูงที่สุดคือ ความรู้ และความสามารถในการถ่ายทอดความรู้ของวิทยากร (รศ.ดร.รัตติมา  จีนาพงษา) (ค่าเฉลี่ย 4.77) </t>
  </si>
  <si>
    <t>และข้อที่มีค่าเฉลี่ยต่ำที่สุดคือ ความเหมาะสมของวันจัดโครงการ (วันจันทร์ที่ 29 พฤศจิกายน 2564) (ค่าเฉลี่ย 4.00)</t>
  </si>
  <si>
    <t>1.อยากให้จัดอบรมในวันเสาร์ /วันอาทิตย์</t>
  </si>
  <si>
    <t>2.สัญญาณไม่ค่อยเสถียร</t>
  </si>
  <si>
    <t>3.การจัดอบรมแบบออนไลน์ดูมีความสะดวกกว่าการจัดอบรมแบบในห้องประชุม</t>
  </si>
  <si>
    <t>4.เพิ่มวิธีการใช้โปรแกรมตรวจสอบการคัดลอก</t>
  </si>
  <si>
    <t>6.อาจารย์บรรยายได้เข้าใจง่าย ชัดเจนและดีมาก</t>
  </si>
  <si>
    <t>7.เป็นกิจกรรมที่ดีมาก ได้รับประโยชน์ แนวทางการเขียนอ้างอิงผลงาน</t>
  </si>
  <si>
    <t>8.ควรมีกำหนดการเริ่มต้นให้ชัดเจน และควรแจ้งห้องในการจัดอบรมให้ชัดเจนหรือมีเจ้าหน้าที่</t>
  </si>
  <si>
    <t>9.อยากให้มีเวลาเพิ่มมากกว่านี้เพื่อให้วิทยากรสามารถอธิบายในรายละเอียดพร้อมยกตัวอย่างได้มากขึ้น</t>
  </si>
  <si>
    <t>10.ระยะเวลาการอบรมน้อยไป</t>
  </si>
  <si>
    <t>11.ควรมีเจ้าหน้าที่คอยให้คำปรึกษา เพิ่มเติมแก่นิสิต รวมทั้งการเขียนบทความภาษาอังกฤษ</t>
  </si>
  <si>
    <t>12.มีเนื้อหาที่ชัดเจนดีแต่ควรเพิ่มรายละเอียดให้มากขึ้น</t>
  </si>
  <si>
    <t>13.แจ้งเวลา และห้องในการประชุมให้ชัดเจน</t>
  </si>
  <si>
    <t>5.การเขียนวิจัย</t>
  </si>
  <si>
    <t>6.การอ้างอิงผลงานวิชาการอย่างถูกระเบียบของมหาวิทยาลัยนเรศวร</t>
  </si>
  <si>
    <t>7.การใช้ภาษาอังกฤษของนิสิตระดับบัณฑิตศึกษา</t>
  </si>
  <si>
    <t xml:space="preserve">8.อบรม iThesis </t>
  </si>
  <si>
    <t>9.การอ้างอิงตามสารนิพนธ์ของมหาวิทยาลัย</t>
  </si>
  <si>
    <t>10.หัวข้อเกี่ยวกับการตีพิมพ์งานวิจัย</t>
  </si>
  <si>
    <t>11.จริยธรรมการวิจัยในมนุษย์</t>
  </si>
  <si>
    <t>12.รูปแบบแนวทางการเรียนวิทยานิพนธ์</t>
  </si>
  <si>
    <t>13.แหล่งตีพิมพ์ ทั้งในและต่างประเทศ</t>
  </si>
  <si>
    <t>14.หลักการเขียนเนื้อหาวิทยานิพนธ์ หรือหลักการเขียนอ้างอิงที่ถูกต้อง</t>
  </si>
  <si>
    <t xml:space="preserve">15.จริยธรรมในสัตว์ทดลอง </t>
  </si>
  <si>
    <t>16.การใช้ภาษาอังกฤษในการสืบค้นข้อมูล</t>
  </si>
  <si>
    <t>17.การใช้โปรแกรมวิเคราะห์ค่าสถิติทางการวิจัย</t>
  </si>
  <si>
    <t>18.จรรยาบรรณการวิจัย</t>
  </si>
  <si>
    <t>19.การสืบค้นแหล่งข้อมูลวิจัยต้นฉบับ และการนำมาเขียนอ้างอิง</t>
  </si>
  <si>
    <t>20.การเขียนวิทยานิพนธ์ การเขียนบทความ</t>
  </si>
  <si>
    <t>21.การทำวิจัยโดยไม่คัดลอกงานบุคคลอื่น</t>
  </si>
  <si>
    <t>22.การนำเสนอหัวข้อวิจัยในสาธารณะ</t>
  </si>
  <si>
    <t>23.จริยธรรมการวิจัยระดับบัณฑิตศึกษา</t>
  </si>
  <si>
    <t>24.การพัฒนารูปแบบการเขียนงานวิจัย</t>
  </si>
  <si>
    <t>25.การเขียนบรรณานุกรม</t>
  </si>
  <si>
    <t>26.แนวทางการเขียนงานวิจัยหรือบทความทางวิชาการ</t>
  </si>
  <si>
    <t>27.การใช้โปรมแกรม Turnitin</t>
  </si>
  <si>
    <t>28.การจัดและวางแบบการทำรูปเล่มวิจัย</t>
  </si>
  <si>
    <t xml:space="preserve">               พบว่า ผู้ตอบแบบสอบถามส่วนใหญ่สังกัดสาขาวิชาหลักสูตรและการสอน มากที่สุด คิดเป็นร้อยละ 16.75  </t>
  </si>
  <si>
    <t xml:space="preserve">               รองลงมาได้แก่ สาขาวิชาภาษาอังกฤษ คิดเป็นร้อยละ 8.87 และสาขาวิชาคณิตศาสตร์ สาขาวิชาภาษาไทย </t>
  </si>
  <si>
    <t>คิดเป็นร้อยละ 6.40</t>
  </si>
  <si>
    <t>5.อยากให้ยกตัวอย่างงานวิจัยที่ดีที่ถูกต้องมีความสมบูรณ์เพิ่มเติม</t>
  </si>
  <si>
    <t xml:space="preserve">- 7 - </t>
  </si>
  <si>
    <t>อยากให้ยกตัวอย่างงานวิจัยที่ดีที่ถูกต้องมีความสมบูรณ์เพิ่มเติม</t>
  </si>
  <si>
    <r>
      <rPr>
        <b/>
        <i/>
        <sz val="16"/>
        <rFont val="TH SarabunPSK"/>
        <family val="2"/>
      </rPr>
      <t>ตาราง 4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</si>
  <si>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               คณะมนุษยศาสตร์ คิดเป็นร้อยละ 19.21 และวิทยาศาสตร์ คิดเป็นร้อยละ 14.29 เมื่อพิจารณารายสาขาวิชา  </t>
  </si>
  <si>
    <t>1.สถิติในการวิจัย</t>
  </si>
  <si>
    <t>2.เทคนิคการนำเสนอผลงานทางวิชาการ</t>
  </si>
  <si>
    <t>3.กฎหมายร้ายแรงจากการคัดลอกผลงานวิจัย</t>
  </si>
  <si>
    <t xml:space="preserve">4.โปรแกรมวิเคราะห์ข้อมูลของการวิจัยเชิงคุณภาพ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</si>
</sst>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m/d/yy\ h:mm:ss"/>
  </numFmts>
  <fonts count="27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i/>
      <sz val="15"/>
      <name val="TH SarabunPSK"/>
      <family val="2"/>
    </font>
    <font>
      <b/>
      <sz val="10"/>
      <color rgb="FF000000"/>
      <name val="Arial"/>
      <family val="2"/>
    </font>
    <font>
      <i/>
      <sz val="15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4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2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Alignment="1"/>
    <xf numFmtId="0" fontId="11" fillId="4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1" fillId="0" borderId="0" xfId="0" applyFont="1" applyAlignment="1">
      <alignment horizontal="left" indent="5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5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1" fillId="0" borderId="27" xfId="0" applyFont="1" applyBorder="1"/>
    <xf numFmtId="0" fontId="1" fillId="0" borderId="14" xfId="0" applyFont="1" applyFill="1" applyBorder="1" applyAlignment="1">
      <alignment horizontal="center" vertical="center"/>
    </xf>
    <xf numFmtId="0" fontId="8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wrapText="1"/>
    </xf>
    <xf numFmtId="0" fontId="11" fillId="7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14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49" fontId="1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2" fillId="0" borderId="0" xfId="0" applyFont="1" applyBorder="1" applyAlignment="1"/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5" xfId="0" applyFont="1" applyBorder="1"/>
    <xf numFmtId="0" fontId="8" fillId="0" borderId="0" xfId="0" applyFont="1" applyBorder="1" applyAlignment="1">
      <alignment horizontal="center" vertical="top"/>
    </xf>
    <xf numFmtId="0" fontId="16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6" fillId="0" borderId="0" xfId="0" applyFont="1"/>
    <xf numFmtId="49" fontId="12" fillId="0" borderId="0" xfId="0" applyNumberFormat="1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0" fontId="1" fillId="0" borderId="30" xfId="0" applyFont="1" applyBorder="1"/>
    <xf numFmtId="0" fontId="4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0" fillId="0" borderId="0" xfId="0" applyNumberFormat="1"/>
    <xf numFmtId="187" fontId="0" fillId="0" borderId="0" xfId="0" applyNumberFormat="1"/>
    <xf numFmtId="0" fontId="0" fillId="0" borderId="0" xfId="0" quotePrefix="1" applyNumberFormat="1"/>
    <xf numFmtId="49" fontId="1" fillId="0" borderId="0" xfId="0" applyNumberFormat="1" applyFont="1" applyAlignment="1">
      <alignment horizontal="center"/>
    </xf>
    <xf numFmtId="0" fontId="0" fillId="10" borderId="31" xfId="0" applyNumberFormat="1" applyFont="1" applyFill="1" applyBorder="1"/>
    <xf numFmtId="0" fontId="0" fillId="10" borderId="31" xfId="0" applyFont="1" applyFill="1" applyBorder="1"/>
    <xf numFmtId="0" fontId="0" fillId="0" borderId="31" xfId="0" applyNumberFormat="1" applyFont="1" applyBorder="1"/>
    <xf numFmtId="0" fontId="1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0" fillId="10" borderId="32" xfId="0" applyNumberFormat="1" applyFont="1" applyFill="1" applyBorder="1"/>
    <xf numFmtId="0" fontId="0" fillId="12" borderId="31" xfId="0" applyFont="1" applyFill="1" applyBorder="1"/>
    <xf numFmtId="0" fontId="0" fillId="11" borderId="31" xfId="0" applyFont="1" applyFill="1" applyBorder="1"/>
    <xf numFmtId="0" fontId="11" fillId="0" borderId="15" xfId="0" applyFont="1" applyBorder="1" applyAlignment="1">
      <alignment wrapText="1"/>
    </xf>
    <xf numFmtId="0" fontId="0" fillId="12" borderId="32" xfId="0" applyFont="1" applyFill="1" applyBorder="1"/>
    <xf numFmtId="0" fontId="0" fillId="10" borderId="32" xfId="0" applyFont="1" applyFill="1" applyBorder="1"/>
    <xf numFmtId="0" fontId="23" fillId="11" borderId="0" xfId="0" applyFont="1" applyFill="1" applyBorder="1" applyAlignment="1">
      <alignment horizontal="center" wrapText="1"/>
    </xf>
    <xf numFmtId="0" fontId="23" fillId="9" borderId="0" xfId="0" applyFont="1" applyFill="1" applyBorder="1" applyAlignment="1">
      <alignment horizontal="center" wrapText="1"/>
    </xf>
    <xf numFmtId="0" fontId="23" fillId="8" borderId="0" xfId="0" applyFont="1" applyFill="1" applyBorder="1" applyAlignment="1">
      <alignment horizontal="center" wrapText="1"/>
    </xf>
    <xf numFmtId="0" fontId="0" fillId="8" borderId="31" xfId="0" applyFont="1" applyFill="1" applyBorder="1"/>
    <xf numFmtId="0" fontId="23" fillId="13" borderId="0" xfId="0" applyFont="1" applyFill="1" applyBorder="1" applyAlignment="1">
      <alignment horizontal="center" wrapText="1"/>
    </xf>
    <xf numFmtId="0" fontId="0" fillId="14" borderId="32" xfId="0" applyFont="1" applyFill="1" applyBorder="1"/>
    <xf numFmtId="0" fontId="0" fillId="13" borderId="31" xfId="0" applyFont="1" applyFill="1" applyBorder="1"/>
    <xf numFmtId="0" fontId="0" fillId="14" borderId="31" xfId="0" applyFont="1" applyFill="1" applyBorder="1"/>
    <xf numFmtId="0" fontId="23" fillId="15" borderId="0" xfId="0" applyFont="1" applyFill="1" applyBorder="1" applyAlignment="1">
      <alignment horizontal="center" wrapText="1"/>
    </xf>
    <xf numFmtId="0" fontId="0" fillId="16" borderId="32" xfId="0" applyFont="1" applyFill="1" applyBorder="1"/>
    <xf numFmtId="0" fontId="0" fillId="15" borderId="31" xfId="0" applyFont="1" applyFill="1" applyBorder="1"/>
    <xf numFmtId="0" fontId="0" fillId="16" borderId="31" xfId="0" applyFont="1" applyFill="1" applyBorder="1"/>
    <xf numFmtId="2" fontId="10" fillId="15" borderId="0" xfId="0" applyNumberFormat="1" applyFont="1" applyFill="1" applyBorder="1" applyAlignment="1">
      <alignment wrapText="1"/>
    </xf>
    <xf numFmtId="2" fontId="2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1" fillId="15" borderId="0" xfId="0" applyFont="1" applyFill="1" applyBorder="1" applyAlignment="1">
      <alignment wrapText="1"/>
    </xf>
    <xf numFmtId="2" fontId="8" fillId="15" borderId="0" xfId="0" applyNumberFormat="1" applyFont="1" applyFill="1" applyBorder="1" applyAlignment="1">
      <alignment wrapText="1"/>
    </xf>
    <xf numFmtId="0" fontId="0" fillId="12" borderId="0" xfId="0" applyFont="1" applyFill="1" applyBorder="1"/>
    <xf numFmtId="0" fontId="0" fillId="11" borderId="0" xfId="0" applyFont="1" applyFill="1" applyBorder="1"/>
    <xf numFmtId="2" fontId="10" fillId="13" borderId="0" xfId="0" applyNumberFormat="1" applyFont="1" applyFill="1" applyBorder="1" applyAlignment="1">
      <alignment wrapText="1"/>
    </xf>
    <xf numFmtId="0" fontId="0" fillId="17" borderId="32" xfId="0" applyFont="1" applyFill="1" applyBorder="1"/>
    <xf numFmtId="0" fontId="0" fillId="9" borderId="31" xfId="0" applyFont="1" applyFill="1" applyBorder="1"/>
    <xf numFmtId="0" fontId="0" fillId="17" borderId="31" xfId="0" applyFont="1" applyFill="1" applyBorder="1"/>
    <xf numFmtId="2" fontId="8" fillId="13" borderId="0" xfId="0" applyNumberFormat="1" applyFont="1" applyFill="1" applyBorder="1" applyAlignment="1">
      <alignment wrapText="1"/>
    </xf>
    <xf numFmtId="0" fontId="1" fillId="0" borderId="12" xfId="0" applyFont="1" applyBorder="1"/>
    <xf numFmtId="0" fontId="1" fillId="0" borderId="27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top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24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24" xfId="0" applyFont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24" xfId="0" applyFont="1" applyFill="1" applyBorder="1" applyAlignment="1"/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" fillId="0" borderId="15" xfId="0" applyFont="1" applyBorder="1"/>
    <xf numFmtId="0" fontId="4" fillId="0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18" borderId="14" xfId="0" applyFont="1" applyFill="1" applyBorder="1" applyAlignment="1">
      <alignment wrapText="1"/>
    </xf>
    <xf numFmtId="0" fontId="1" fillId="18" borderId="14" xfId="0" applyFont="1" applyFill="1" applyBorder="1" applyAlignment="1">
      <alignment wrapText="1"/>
    </xf>
    <xf numFmtId="0" fontId="11" fillId="18" borderId="24" xfId="0" applyFont="1" applyFill="1" applyBorder="1" applyAlignment="1">
      <alignment wrapText="1"/>
    </xf>
    <xf numFmtId="0" fontId="8" fillId="13" borderId="0" xfId="0" applyFont="1" applyFill="1" applyBorder="1" applyAlignment="1">
      <alignment horizontal="right"/>
    </xf>
    <xf numFmtId="0" fontId="11" fillId="8" borderId="14" xfId="0" applyFont="1" applyFill="1" applyBorder="1" applyAlignment="1">
      <alignment wrapText="1"/>
    </xf>
    <xf numFmtId="0" fontId="11" fillId="15" borderId="14" xfId="0" applyFont="1" applyFill="1" applyBorder="1" applyAlignment="1">
      <alignment wrapText="1"/>
    </xf>
    <xf numFmtId="0" fontId="10" fillId="8" borderId="14" xfId="0" applyFont="1" applyFill="1" applyBorder="1" applyAlignment="1"/>
    <xf numFmtId="0" fontId="1" fillId="8" borderId="14" xfId="0" applyFont="1" applyFill="1" applyBorder="1" applyAlignment="1">
      <alignment vertical="top" wrapText="1"/>
    </xf>
    <xf numFmtId="0" fontId="11" fillId="8" borderId="24" xfId="0" applyFont="1" applyFill="1" applyBorder="1" applyAlignment="1">
      <alignment wrapText="1"/>
    </xf>
    <xf numFmtId="0" fontId="10" fillId="8" borderId="14" xfId="0" applyFont="1" applyFill="1" applyBorder="1" applyAlignment="1">
      <alignment wrapText="1"/>
    </xf>
    <xf numFmtId="0" fontId="11" fillId="18" borderId="0" xfId="0" applyFont="1" applyFill="1" applyAlignment="1">
      <alignment wrapText="1"/>
    </xf>
    <xf numFmtId="0" fontId="10" fillId="18" borderId="14" xfId="0" applyFont="1" applyFill="1" applyBorder="1" applyAlignment="1">
      <alignment wrapText="1"/>
    </xf>
    <xf numFmtId="0" fontId="2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1" xfId="0" applyFont="1" applyBorder="1"/>
    <xf numFmtId="0" fontId="1" fillId="0" borderId="0" xfId="0" applyFont="1" applyFill="1" applyBorder="1" applyAlignment="1">
      <alignment horizontal="left" vertical="center" indent="5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1">
    <cellStyle name="Normal" xfId="0" builtinId="0"/>
  </cellStyles>
  <dxfs count="2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87" formatCode="m/d/yy\ h:mm:ss"/>
    </dxf>
    <dxf>
      <numFmt numFmtId="187" formatCode="m/d/yy\ h:mm:ss"/>
    </dxf>
    <dxf>
      <numFmt numFmtId="0" formatCode="General"/>
    </dxf>
  </dxfs>
  <tableStyles count="0" defaultTableStyle="TableStyleMedium2" defaultPivotStyle="PivotStyleLight16"/>
  <colors>
    <mruColors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externalLink" Target="externalLinks/externalLink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247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24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28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25</xdr:row>
      <xdr:rowOff>69652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19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23</xdr:row>
      <xdr:rowOff>57745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24</xdr:row>
      <xdr:rowOff>69650</xdr:rowOff>
    </xdr:from>
    <xdr:ext cx="5600698" cy="138709"/>
    <xdr:sp macro="" textlink="">
      <xdr:nvSpPr>
        <xdr:cNvPr id="18" name="TextBox 17"/>
        <xdr:cNvSpPr txBox="1"/>
      </xdr:nvSpPr>
      <xdr:spPr>
        <a:xfrm>
          <a:off x="513161" y="7546775"/>
          <a:ext cx="5600698" cy="1387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25</xdr:row>
      <xdr:rowOff>57744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31</xdr:row>
      <xdr:rowOff>158948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32</xdr:row>
      <xdr:rowOff>63698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33</xdr:row>
      <xdr:rowOff>63698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</xdr:row>
          <xdr:rowOff>171450</xdr:rowOff>
        </xdr:from>
        <xdr:to>
          <xdr:col>6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 refreshError="1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3" name="Table1" displayName="Table1" ref="A1:Z204" totalsRowShown="0">
  <autoFilter ref="A1:Z204"/>
  <tableColumns count="26">
    <tableColumn id="1" name="ID" dataDxfId="25"/>
    <tableColumn id="2" name="Start time" dataDxfId="24"/>
    <tableColumn id="3" name="Completion time" dataDxfId="23"/>
    <tableColumn id="4" name="Email" dataDxfId="22"/>
    <tableColumn id="5" name="Name" dataDxfId="21"/>
    <tableColumn id="6" name="สถานภาพ" dataDxfId="20"/>
    <tableColumn id="7" name="คณะที่นิสิตสังกัด" dataDxfId="19"/>
    <tableColumn id="8" name="สาขาวิชา" dataDxfId="18"/>
    <tableColumn id="9" name="ท่านทราบข่าวการจัดโครงการอบรมจริยธรรมการวิจัยระดับบัณฑิตศึกษาจากแหล่งใด" dataDxfId="17"/>
    <tableColumn id="10" name="ความสะดวกในการลงทะเบียนเข้าร่วมโครงการฯ" dataDxfId="16"/>
    <tableColumn id="11" name="ความเหมาะสมของวันที่จัดโครงการฯ  (วันที่ 29 พฤศจิกายน 2564)" dataDxfId="15"/>
    <tableColumn id="12" name="ความเหมาะสมของระยะเวลาในการจัดโครงการ (เวลา 08.30-12.00 น.)" dataDxfId="14"/>
    <tableColumn id="13" name="ใช้งานง่าย สะดวกในการเข้าถึงการอบรมออนไลน์" dataDxfId="13"/>
    <tableColumn id="14" name="สัญญาณภาพ และเสียงมีความชัดเจน" dataDxfId="12"/>
    <tableColumn id="15" name="การใช้งานระบบนี้มีความเหมาะสม" dataDxfId="11"/>
    <tableColumn id="16" name="การตรวจสอบการคัดลอกผลงานวิชาการ" dataDxfId="10"/>
    <tableColumn id="17" name="การเขียนผลงานวิทยานิพนธ์ โดยไม่มีการคัดลอก" dataDxfId="9"/>
    <tableColumn id="18" name="การตรวจสอบการคัดลอกผลงานวิชาการ2" dataDxfId="8"/>
    <tableColumn id="19" name="การเขียนผลงานวิทยานิพนธ์ โดยไม่มีการคัดลอก2" dataDxfId="7"/>
    <tableColumn id="20" name="ความรู้ และความสามารถในการถ่ายทอดความรู้ของวิทยากร  (รศ.ดร.รัตติมา จีนาพงษา)" dataDxfId="6"/>
    <tableColumn id="21" name="ประโยชน์ที่ได้รับจากการเข้าร่วมโครงการฯ" dataDxfId="5"/>
    <tableColumn id="22" name="ความชัดเจน ความสมบูรณ์ของเอกสารประกอบโครงการฯ" dataDxfId="4"/>
    <tableColumn id="23" name="เนื้อหาสาระของเอกสารประกอบโครงการฯ ตรงตามความต้องการของท่าน" dataDxfId="3"/>
    <tableColumn id="24" name="ประโยชน์ที่ได้รับจากเอกสารประกอบโครงการฯ" dataDxfId="2"/>
    <tableColumn id="25" name="จากการดำเนินการจัดโครงการฯ ครั้งนี้ ท่านมีข้อเสนอแนะเพื่อการปรับปรุงการดำเนินโครงการฯ ครั้งต่อไปอย่างไรบ้าง" dataDxfId="1"/>
    <tableColumn id="26" name="หัวข้อที่ท่านสนใจและมีความต้องการให้จัดโครงการในครั้งต่อไป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4"/>
  <sheetViews>
    <sheetView topLeftCell="Y82" zoomScale="98" zoomScaleNormal="98" workbookViewId="0">
      <selection activeCell="Y113" sqref="Y113"/>
    </sheetView>
  </sheetViews>
  <sheetFormatPr defaultRowHeight="14.25" x14ac:dyDescent="0.2"/>
  <cols>
    <col min="1" max="8" width="20" bestFit="1" customWidth="1"/>
    <col min="9" max="9" width="87.5" bestFit="1" customWidth="1"/>
    <col min="10" max="24" width="20" bestFit="1" customWidth="1"/>
    <col min="25" max="25" width="255.625" bestFit="1" customWidth="1"/>
    <col min="26" max="26" width="85.625" bestFit="1" customWidth="1"/>
  </cols>
  <sheetData>
    <row r="1" spans="1:26" x14ac:dyDescent="0.2">
      <c r="A1" s="157" t="s">
        <v>121</v>
      </c>
      <c r="B1" s="157" t="s">
        <v>122</v>
      </c>
      <c r="C1" s="157" t="s">
        <v>123</v>
      </c>
      <c r="D1" s="157" t="s">
        <v>124</v>
      </c>
      <c r="E1" s="157" t="s">
        <v>125</v>
      </c>
      <c r="F1" s="157" t="s">
        <v>10</v>
      </c>
      <c r="G1" s="157" t="s">
        <v>213</v>
      </c>
      <c r="H1" s="157" t="s">
        <v>126</v>
      </c>
      <c r="I1" s="157" t="s">
        <v>127</v>
      </c>
      <c r="J1" s="157" t="s">
        <v>128</v>
      </c>
      <c r="K1" s="157" t="s">
        <v>214</v>
      </c>
      <c r="L1" s="157" t="s">
        <v>129</v>
      </c>
      <c r="M1" s="157" t="s">
        <v>130</v>
      </c>
      <c r="N1" s="157" t="s">
        <v>131</v>
      </c>
      <c r="O1" s="157" t="s">
        <v>132</v>
      </c>
      <c r="P1" s="157" t="s">
        <v>133</v>
      </c>
      <c r="Q1" s="157" t="s">
        <v>134</v>
      </c>
      <c r="R1" s="157" t="s">
        <v>135</v>
      </c>
      <c r="S1" s="157" t="s">
        <v>136</v>
      </c>
      <c r="T1" s="157" t="s">
        <v>137</v>
      </c>
      <c r="U1" s="157" t="s">
        <v>138</v>
      </c>
      <c r="V1" s="157" t="s">
        <v>139</v>
      </c>
      <c r="W1" s="157" t="s">
        <v>140</v>
      </c>
      <c r="X1" s="157" t="s">
        <v>141</v>
      </c>
      <c r="Y1" s="157" t="s">
        <v>142</v>
      </c>
      <c r="Z1" s="157" t="s">
        <v>115</v>
      </c>
    </row>
    <row r="2" spans="1:26" x14ac:dyDescent="0.2">
      <c r="A2">
        <v>629</v>
      </c>
      <c r="B2" s="158">
        <v>44529.497083333299</v>
      </c>
      <c r="C2" s="158">
        <v>44529.499664351897</v>
      </c>
      <c r="D2" s="157" t="s">
        <v>143</v>
      </c>
      <c r="E2" s="157"/>
      <c r="F2" s="157" t="s">
        <v>7</v>
      </c>
      <c r="G2" s="157" t="s">
        <v>215</v>
      </c>
      <c r="H2" s="157" t="s">
        <v>216</v>
      </c>
      <c r="I2" s="157" t="s">
        <v>217</v>
      </c>
      <c r="J2">
        <v>4</v>
      </c>
      <c r="K2">
        <v>4</v>
      </c>
      <c r="L2">
        <v>4</v>
      </c>
      <c r="M2">
        <v>4</v>
      </c>
      <c r="N2">
        <v>4</v>
      </c>
      <c r="O2">
        <v>4</v>
      </c>
      <c r="P2">
        <v>4</v>
      </c>
      <c r="Q2">
        <v>4</v>
      </c>
      <c r="R2">
        <v>4</v>
      </c>
      <c r="S2">
        <v>4</v>
      </c>
      <c r="T2">
        <v>5</v>
      </c>
      <c r="U2">
        <v>5</v>
      </c>
      <c r="V2">
        <v>4</v>
      </c>
      <c r="W2">
        <v>4</v>
      </c>
      <c r="X2">
        <v>4</v>
      </c>
      <c r="Y2" s="159" t="s">
        <v>149</v>
      </c>
      <c r="Z2" s="159" t="s">
        <v>149</v>
      </c>
    </row>
    <row r="3" spans="1:26" x14ac:dyDescent="0.2">
      <c r="A3">
        <v>630</v>
      </c>
      <c r="B3" s="158">
        <v>44529.497986111099</v>
      </c>
      <c r="C3" s="158">
        <v>44529.499849537002</v>
      </c>
      <c r="D3" s="157" t="s">
        <v>143</v>
      </c>
      <c r="E3" s="157"/>
      <c r="F3" s="157" t="s">
        <v>7</v>
      </c>
      <c r="G3" s="157" t="s">
        <v>215</v>
      </c>
      <c r="H3" s="157" t="s">
        <v>86</v>
      </c>
      <c r="I3" s="157" t="s">
        <v>153</v>
      </c>
      <c r="J3">
        <v>5</v>
      </c>
      <c r="K3">
        <v>5</v>
      </c>
      <c r="L3">
        <v>5</v>
      </c>
      <c r="M3">
        <v>5</v>
      </c>
      <c r="N3">
        <v>4</v>
      </c>
      <c r="O3">
        <v>5</v>
      </c>
      <c r="P3">
        <v>2</v>
      </c>
      <c r="Q3">
        <v>1</v>
      </c>
      <c r="R3">
        <v>5</v>
      </c>
      <c r="S3">
        <v>5</v>
      </c>
      <c r="T3">
        <v>5</v>
      </c>
      <c r="U3">
        <v>5</v>
      </c>
      <c r="V3">
        <v>5</v>
      </c>
      <c r="W3">
        <v>5</v>
      </c>
      <c r="X3">
        <v>5</v>
      </c>
      <c r="Y3" s="157" t="s">
        <v>218</v>
      </c>
      <c r="Z3" s="157" t="s">
        <v>219</v>
      </c>
    </row>
    <row r="4" spans="1:26" x14ac:dyDescent="0.2">
      <c r="A4">
        <v>631</v>
      </c>
      <c r="B4" s="158">
        <v>44529.498217592598</v>
      </c>
      <c r="C4" s="158">
        <v>44529.499918981499</v>
      </c>
      <c r="D4" s="157" t="s">
        <v>143</v>
      </c>
      <c r="E4" s="157"/>
      <c r="F4" s="157" t="s">
        <v>37</v>
      </c>
      <c r="G4" s="157" t="s">
        <v>220</v>
      </c>
      <c r="H4" s="157" t="s">
        <v>66</v>
      </c>
      <c r="I4" s="157" t="s">
        <v>166</v>
      </c>
      <c r="J4">
        <v>5</v>
      </c>
      <c r="K4">
        <v>4</v>
      </c>
      <c r="L4">
        <v>3</v>
      </c>
      <c r="M4">
        <v>5</v>
      </c>
      <c r="N4">
        <v>5</v>
      </c>
      <c r="O4">
        <v>5</v>
      </c>
      <c r="P4">
        <v>5</v>
      </c>
      <c r="Q4">
        <v>5</v>
      </c>
      <c r="R4">
        <v>5</v>
      </c>
      <c r="S4">
        <v>5</v>
      </c>
      <c r="T4">
        <v>5</v>
      </c>
      <c r="U4">
        <v>5</v>
      </c>
      <c r="V4">
        <v>5</v>
      </c>
      <c r="W4">
        <v>5</v>
      </c>
      <c r="X4">
        <v>5</v>
      </c>
      <c r="Y4" s="157" t="s">
        <v>221</v>
      </c>
      <c r="Z4" s="157" t="s">
        <v>222</v>
      </c>
    </row>
    <row r="5" spans="1:26" x14ac:dyDescent="0.2">
      <c r="A5">
        <v>632</v>
      </c>
      <c r="B5" s="158">
        <v>44529.498124999998</v>
      </c>
      <c r="C5" s="158">
        <v>44529.4999537037</v>
      </c>
      <c r="D5" s="157" t="s">
        <v>143</v>
      </c>
      <c r="E5" s="157"/>
      <c r="F5" s="157" t="s">
        <v>7</v>
      </c>
      <c r="G5" s="157" t="s">
        <v>48</v>
      </c>
      <c r="H5" s="157" t="s">
        <v>71</v>
      </c>
      <c r="I5" s="157" t="s">
        <v>184</v>
      </c>
      <c r="J5">
        <v>4</v>
      </c>
      <c r="K5">
        <v>2</v>
      </c>
      <c r="L5">
        <v>5</v>
      </c>
      <c r="M5">
        <v>4</v>
      </c>
      <c r="N5">
        <v>4</v>
      </c>
      <c r="O5">
        <v>4</v>
      </c>
      <c r="P5">
        <v>5</v>
      </c>
      <c r="Q5">
        <v>5</v>
      </c>
      <c r="R5">
        <v>5</v>
      </c>
      <c r="S5">
        <v>5</v>
      </c>
      <c r="T5">
        <v>5</v>
      </c>
      <c r="U5">
        <v>5</v>
      </c>
      <c r="V5">
        <v>4</v>
      </c>
      <c r="W5">
        <v>5</v>
      </c>
      <c r="X5">
        <v>5</v>
      </c>
      <c r="Y5" s="157" t="s">
        <v>223</v>
      </c>
      <c r="Z5" s="159" t="s">
        <v>149</v>
      </c>
    </row>
    <row r="6" spans="1:26" x14ac:dyDescent="0.2">
      <c r="A6">
        <v>633</v>
      </c>
      <c r="B6" s="158">
        <v>44529.498888888898</v>
      </c>
      <c r="C6" s="158">
        <v>44529.501006944403</v>
      </c>
      <c r="D6" s="157" t="s">
        <v>143</v>
      </c>
      <c r="E6" s="157"/>
      <c r="F6" s="157" t="s">
        <v>7</v>
      </c>
      <c r="G6" s="157" t="s">
        <v>224</v>
      </c>
      <c r="H6" s="157" t="s">
        <v>181</v>
      </c>
      <c r="I6" s="157" t="s">
        <v>173</v>
      </c>
      <c r="J6">
        <v>5</v>
      </c>
      <c r="K6">
        <v>5</v>
      </c>
      <c r="L6">
        <v>5</v>
      </c>
      <c r="M6">
        <v>5</v>
      </c>
      <c r="N6">
        <v>5</v>
      </c>
      <c r="O6">
        <v>5</v>
      </c>
      <c r="P6">
        <v>3</v>
      </c>
      <c r="Q6">
        <v>3</v>
      </c>
      <c r="R6">
        <v>5</v>
      </c>
      <c r="S6">
        <v>5</v>
      </c>
      <c r="T6">
        <v>5</v>
      </c>
      <c r="U6">
        <v>5</v>
      </c>
      <c r="V6">
        <v>5</v>
      </c>
      <c r="W6">
        <v>5</v>
      </c>
      <c r="X6">
        <v>5</v>
      </c>
      <c r="Y6" s="159" t="s">
        <v>149</v>
      </c>
      <c r="Z6" s="159" t="s">
        <v>149</v>
      </c>
    </row>
    <row r="7" spans="1:26" x14ac:dyDescent="0.2">
      <c r="A7">
        <v>634</v>
      </c>
      <c r="B7" s="158">
        <v>44529.4996875</v>
      </c>
      <c r="C7" s="158">
        <v>44529.501458333303</v>
      </c>
      <c r="D7" s="157" t="s">
        <v>143</v>
      </c>
      <c r="E7" s="157"/>
      <c r="F7" s="157" t="s">
        <v>37</v>
      </c>
      <c r="G7" s="157" t="s">
        <v>225</v>
      </c>
      <c r="H7" s="157" t="s">
        <v>162</v>
      </c>
      <c r="I7" s="157" t="s">
        <v>166</v>
      </c>
      <c r="J7">
        <v>5</v>
      </c>
      <c r="K7">
        <v>5</v>
      </c>
      <c r="L7">
        <v>5</v>
      </c>
      <c r="M7">
        <v>5</v>
      </c>
      <c r="N7">
        <v>5</v>
      </c>
      <c r="O7">
        <v>5</v>
      </c>
      <c r="P7">
        <v>3</v>
      </c>
      <c r="Q7">
        <v>3</v>
      </c>
      <c r="R7">
        <v>5</v>
      </c>
      <c r="S7">
        <v>5</v>
      </c>
      <c r="T7">
        <v>5</v>
      </c>
      <c r="U7">
        <v>5</v>
      </c>
      <c r="V7">
        <v>5</v>
      </c>
      <c r="W7">
        <v>5</v>
      </c>
      <c r="X7">
        <v>5</v>
      </c>
      <c r="Y7" s="157" t="s">
        <v>226</v>
      </c>
      <c r="Z7" s="157" t="s">
        <v>227</v>
      </c>
    </row>
    <row r="8" spans="1:26" x14ac:dyDescent="0.2">
      <c r="A8">
        <v>635</v>
      </c>
      <c r="B8" s="158">
        <v>44529.497870370396</v>
      </c>
      <c r="C8" s="158">
        <v>44529.5023842593</v>
      </c>
      <c r="D8" s="157" t="s">
        <v>143</v>
      </c>
      <c r="E8" s="157"/>
      <c r="F8" s="157" t="s">
        <v>7</v>
      </c>
      <c r="G8" s="157" t="s">
        <v>228</v>
      </c>
      <c r="H8" s="157" t="s">
        <v>229</v>
      </c>
      <c r="I8" s="157" t="s">
        <v>230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5</v>
      </c>
      <c r="U8">
        <v>5</v>
      </c>
      <c r="V8">
        <v>5</v>
      </c>
      <c r="W8">
        <v>5</v>
      </c>
      <c r="X8">
        <v>5</v>
      </c>
      <c r="Y8" s="157" t="s">
        <v>231</v>
      </c>
      <c r="Z8" s="157" t="s">
        <v>232</v>
      </c>
    </row>
    <row r="9" spans="1:26" x14ac:dyDescent="0.2">
      <c r="A9">
        <v>636</v>
      </c>
      <c r="B9" s="158">
        <v>44529.502361111103</v>
      </c>
      <c r="C9" s="158">
        <v>44529.502673611103</v>
      </c>
      <c r="D9" s="157" t="s">
        <v>143</v>
      </c>
      <c r="E9" s="157"/>
      <c r="F9" s="157" t="s">
        <v>7</v>
      </c>
      <c r="G9" s="157" t="s">
        <v>233</v>
      </c>
      <c r="H9" s="157" t="s">
        <v>234</v>
      </c>
      <c r="I9" s="157" t="s">
        <v>235</v>
      </c>
      <c r="J9">
        <v>5</v>
      </c>
      <c r="K9">
        <v>4</v>
      </c>
      <c r="L9">
        <v>4</v>
      </c>
      <c r="M9">
        <v>2</v>
      </c>
      <c r="N9">
        <v>2</v>
      </c>
      <c r="O9">
        <v>3</v>
      </c>
      <c r="P9">
        <v>5</v>
      </c>
      <c r="Q9">
        <v>5</v>
      </c>
      <c r="R9">
        <v>4</v>
      </c>
      <c r="S9">
        <v>4</v>
      </c>
      <c r="T9">
        <v>5</v>
      </c>
      <c r="U9">
        <v>5</v>
      </c>
      <c r="V9">
        <v>4</v>
      </c>
      <c r="W9">
        <v>4</v>
      </c>
      <c r="X9">
        <v>5</v>
      </c>
      <c r="Y9" s="157" t="s">
        <v>236</v>
      </c>
      <c r="Z9" s="157" t="s">
        <v>237</v>
      </c>
    </row>
    <row r="10" spans="1:26" x14ac:dyDescent="0.2">
      <c r="A10">
        <v>637</v>
      </c>
      <c r="B10" s="158">
        <v>44529.498344907399</v>
      </c>
      <c r="C10" s="158">
        <v>44529.503287036998</v>
      </c>
      <c r="D10" s="157" t="s">
        <v>143</v>
      </c>
      <c r="E10" s="157"/>
      <c r="F10" s="157" t="s">
        <v>7</v>
      </c>
      <c r="G10" s="157" t="s">
        <v>238</v>
      </c>
      <c r="H10" s="157" t="s">
        <v>239</v>
      </c>
      <c r="I10" s="157" t="s">
        <v>167</v>
      </c>
      <c r="J10">
        <v>5</v>
      </c>
      <c r="K10">
        <v>4</v>
      </c>
      <c r="L10">
        <v>5</v>
      </c>
      <c r="M10">
        <v>4</v>
      </c>
      <c r="N10">
        <v>5</v>
      </c>
      <c r="O10">
        <v>4</v>
      </c>
      <c r="P10">
        <v>5</v>
      </c>
      <c r="Q10">
        <v>5</v>
      </c>
      <c r="R10">
        <v>5</v>
      </c>
      <c r="S10">
        <v>5</v>
      </c>
      <c r="T10">
        <v>5</v>
      </c>
      <c r="U10">
        <v>5</v>
      </c>
      <c r="V10">
        <v>5</v>
      </c>
      <c r="W10">
        <v>5</v>
      </c>
      <c r="X10">
        <v>5</v>
      </c>
      <c r="Y10" s="157" t="s">
        <v>240</v>
      </c>
      <c r="Z10" s="159" t="s">
        <v>149</v>
      </c>
    </row>
    <row r="11" spans="1:26" x14ac:dyDescent="0.2">
      <c r="A11">
        <v>638</v>
      </c>
      <c r="B11" s="158">
        <v>44529.500879629602</v>
      </c>
      <c r="C11" s="158">
        <v>44529.503576388903</v>
      </c>
      <c r="D11" s="157" t="s">
        <v>143</v>
      </c>
      <c r="E11" s="157"/>
      <c r="F11" s="157" t="s">
        <v>7</v>
      </c>
      <c r="G11" s="157" t="s">
        <v>76</v>
      </c>
      <c r="H11" s="157" t="s">
        <v>88</v>
      </c>
      <c r="I11" s="157" t="s">
        <v>150</v>
      </c>
      <c r="J11">
        <v>5</v>
      </c>
      <c r="K11">
        <v>4</v>
      </c>
      <c r="L11">
        <v>4</v>
      </c>
      <c r="M11">
        <v>4</v>
      </c>
      <c r="N11">
        <v>5</v>
      </c>
      <c r="O11">
        <v>4</v>
      </c>
      <c r="P11">
        <v>3</v>
      </c>
      <c r="Q11">
        <v>3</v>
      </c>
      <c r="R11">
        <v>4</v>
      </c>
      <c r="S11">
        <v>4</v>
      </c>
      <c r="T11">
        <v>5</v>
      </c>
      <c r="U11">
        <v>5</v>
      </c>
      <c r="V11">
        <v>5</v>
      </c>
      <c r="W11">
        <v>5</v>
      </c>
      <c r="X11">
        <v>5</v>
      </c>
      <c r="Y11" s="157" t="s">
        <v>241</v>
      </c>
      <c r="Z11" s="159" t="s">
        <v>149</v>
      </c>
    </row>
    <row r="12" spans="1:26" x14ac:dyDescent="0.2">
      <c r="A12">
        <v>639</v>
      </c>
      <c r="B12" s="158">
        <v>44529.499976851803</v>
      </c>
      <c r="C12" s="158">
        <v>44529.503692129598</v>
      </c>
      <c r="D12" s="157" t="s">
        <v>143</v>
      </c>
      <c r="E12" s="157"/>
      <c r="F12" s="157" t="s">
        <v>37</v>
      </c>
      <c r="G12" s="157" t="s">
        <v>215</v>
      </c>
      <c r="H12" s="157" t="s">
        <v>181</v>
      </c>
      <c r="I12" s="157" t="s">
        <v>151</v>
      </c>
      <c r="J12">
        <v>4</v>
      </c>
      <c r="K12">
        <v>4</v>
      </c>
      <c r="L12">
        <v>4</v>
      </c>
      <c r="M12">
        <v>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4</v>
      </c>
      <c r="W12">
        <v>5</v>
      </c>
      <c r="X12">
        <v>5</v>
      </c>
      <c r="Y12" s="159" t="s">
        <v>149</v>
      </c>
      <c r="Z12" s="159" t="s">
        <v>149</v>
      </c>
    </row>
    <row r="13" spans="1:26" x14ac:dyDescent="0.2">
      <c r="A13">
        <v>640</v>
      </c>
      <c r="B13" s="158">
        <v>44529.503888888903</v>
      </c>
      <c r="C13" s="158">
        <v>44529.5051157407</v>
      </c>
      <c r="D13" s="157" t="s">
        <v>143</v>
      </c>
      <c r="E13" s="157"/>
      <c r="F13" s="157" t="s">
        <v>7</v>
      </c>
      <c r="G13" s="157" t="s">
        <v>215</v>
      </c>
      <c r="H13" s="157" t="s">
        <v>242</v>
      </c>
      <c r="I13" s="157" t="s">
        <v>151</v>
      </c>
      <c r="J13">
        <v>3</v>
      </c>
      <c r="K13">
        <v>1</v>
      </c>
      <c r="L13">
        <v>2</v>
      </c>
      <c r="M13">
        <v>3</v>
      </c>
      <c r="N13">
        <v>4</v>
      </c>
      <c r="O13">
        <v>4</v>
      </c>
      <c r="P13">
        <v>3</v>
      </c>
      <c r="Q13">
        <v>3</v>
      </c>
      <c r="R13">
        <v>2</v>
      </c>
      <c r="S13">
        <v>3</v>
      </c>
      <c r="T13">
        <v>5</v>
      </c>
      <c r="U13">
        <v>5</v>
      </c>
      <c r="V13">
        <v>5</v>
      </c>
      <c r="W13">
        <v>4</v>
      </c>
      <c r="X13">
        <v>5</v>
      </c>
      <c r="Y13" s="157" t="s">
        <v>243</v>
      </c>
      <c r="Z13" s="157" t="s">
        <v>156</v>
      </c>
    </row>
    <row r="14" spans="1:26" x14ac:dyDescent="0.2">
      <c r="A14">
        <v>641</v>
      </c>
      <c r="B14" s="158">
        <v>44529.502951388902</v>
      </c>
      <c r="C14" s="158">
        <v>44529.505127314798</v>
      </c>
      <c r="D14" s="157" t="s">
        <v>143</v>
      </c>
      <c r="E14" s="157"/>
      <c r="F14" s="157" t="s">
        <v>7</v>
      </c>
      <c r="G14" s="157" t="s">
        <v>233</v>
      </c>
      <c r="H14" s="157" t="s">
        <v>234</v>
      </c>
      <c r="I14" s="157" t="s">
        <v>244</v>
      </c>
      <c r="J14">
        <v>4</v>
      </c>
      <c r="K14">
        <v>5</v>
      </c>
      <c r="L14">
        <v>5</v>
      </c>
      <c r="M14">
        <v>5</v>
      </c>
      <c r="N14">
        <v>2</v>
      </c>
      <c r="O14">
        <v>2</v>
      </c>
      <c r="P14">
        <v>4</v>
      </c>
      <c r="Q14">
        <v>4</v>
      </c>
      <c r="R14">
        <v>5</v>
      </c>
      <c r="S14">
        <v>4</v>
      </c>
      <c r="T14">
        <v>5</v>
      </c>
      <c r="U14">
        <v>5</v>
      </c>
      <c r="V14">
        <v>5</v>
      </c>
      <c r="W14">
        <v>4</v>
      </c>
      <c r="X14">
        <v>5</v>
      </c>
      <c r="Y14" s="157" t="s">
        <v>245</v>
      </c>
      <c r="Z14" s="157" t="s">
        <v>246</v>
      </c>
    </row>
    <row r="15" spans="1:26" x14ac:dyDescent="0.2">
      <c r="A15">
        <v>642</v>
      </c>
      <c r="B15" s="158">
        <v>44529.504398148099</v>
      </c>
      <c r="C15" s="158">
        <v>44529.505543981497</v>
      </c>
      <c r="D15" s="157" t="s">
        <v>143</v>
      </c>
      <c r="E15" s="157"/>
      <c r="F15" s="157" t="s">
        <v>7</v>
      </c>
      <c r="G15" s="157" t="s">
        <v>215</v>
      </c>
      <c r="H15" s="157" t="s">
        <v>174</v>
      </c>
      <c r="I15" s="157" t="s">
        <v>152</v>
      </c>
      <c r="J15">
        <v>4</v>
      </c>
      <c r="K15">
        <v>4</v>
      </c>
      <c r="L15">
        <v>4</v>
      </c>
      <c r="M15">
        <v>4</v>
      </c>
      <c r="N15">
        <v>4</v>
      </c>
      <c r="O15">
        <v>4</v>
      </c>
      <c r="P15">
        <v>4</v>
      </c>
      <c r="Q15">
        <v>4</v>
      </c>
      <c r="R15">
        <v>4</v>
      </c>
      <c r="S15">
        <v>4</v>
      </c>
      <c r="T15">
        <v>4</v>
      </c>
      <c r="U15">
        <v>4</v>
      </c>
      <c r="V15">
        <v>5</v>
      </c>
      <c r="W15">
        <v>5</v>
      </c>
      <c r="X15">
        <v>5</v>
      </c>
      <c r="Y15" s="157" t="s">
        <v>247</v>
      </c>
      <c r="Z15" s="159" t="s">
        <v>149</v>
      </c>
    </row>
    <row r="16" spans="1:26" x14ac:dyDescent="0.2">
      <c r="A16">
        <v>643</v>
      </c>
      <c r="B16" s="158">
        <v>44529.505208333299</v>
      </c>
      <c r="C16" s="158">
        <v>44529.505868055603</v>
      </c>
      <c r="D16" s="157" t="s">
        <v>143</v>
      </c>
      <c r="E16" s="157"/>
      <c r="F16" s="157" t="s">
        <v>7</v>
      </c>
      <c r="G16" s="157" t="s">
        <v>248</v>
      </c>
      <c r="H16" s="157" t="s">
        <v>249</v>
      </c>
      <c r="I16" s="157" t="s">
        <v>151</v>
      </c>
      <c r="J16">
        <v>4</v>
      </c>
      <c r="K16">
        <v>4</v>
      </c>
      <c r="L16">
        <v>4</v>
      </c>
      <c r="M16">
        <v>4</v>
      </c>
      <c r="N16">
        <v>4</v>
      </c>
      <c r="O16">
        <v>4</v>
      </c>
      <c r="P16">
        <v>4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  <c r="Y16" s="159" t="s">
        <v>149</v>
      </c>
      <c r="Z16" s="159" t="s">
        <v>149</v>
      </c>
    </row>
    <row r="17" spans="1:26" x14ac:dyDescent="0.2">
      <c r="A17">
        <v>644</v>
      </c>
      <c r="B17" s="158">
        <v>44529.505624999998</v>
      </c>
      <c r="C17" s="158">
        <v>44529.507106481498</v>
      </c>
      <c r="D17" s="157" t="s">
        <v>143</v>
      </c>
      <c r="E17" s="157"/>
      <c r="F17" s="157" t="s">
        <v>7</v>
      </c>
      <c r="G17" s="157" t="s">
        <v>215</v>
      </c>
      <c r="H17" s="157" t="s">
        <v>242</v>
      </c>
      <c r="I17" s="157" t="s">
        <v>150</v>
      </c>
      <c r="J17">
        <v>3</v>
      </c>
      <c r="K17">
        <v>1</v>
      </c>
      <c r="L17">
        <v>1</v>
      </c>
      <c r="M17">
        <v>3</v>
      </c>
      <c r="N17">
        <v>2</v>
      </c>
      <c r="O17">
        <v>3</v>
      </c>
      <c r="P17">
        <v>4</v>
      </c>
      <c r="Q17">
        <v>4</v>
      </c>
      <c r="R17">
        <v>4</v>
      </c>
      <c r="S17">
        <v>4</v>
      </c>
      <c r="T17">
        <v>4</v>
      </c>
      <c r="U17">
        <v>4</v>
      </c>
      <c r="V17">
        <v>4</v>
      </c>
      <c r="W17">
        <v>4</v>
      </c>
      <c r="X17">
        <v>4</v>
      </c>
      <c r="Y17" s="157" t="s">
        <v>250</v>
      </c>
      <c r="Z17" s="159" t="s">
        <v>149</v>
      </c>
    </row>
    <row r="18" spans="1:26" x14ac:dyDescent="0.2">
      <c r="A18">
        <v>645</v>
      </c>
      <c r="B18" s="158">
        <v>44529.504861111098</v>
      </c>
      <c r="C18" s="158">
        <v>44529.507326388899</v>
      </c>
      <c r="D18" s="157" t="s">
        <v>143</v>
      </c>
      <c r="E18" s="157"/>
      <c r="F18" s="157" t="s">
        <v>7</v>
      </c>
      <c r="G18" s="157" t="s">
        <v>215</v>
      </c>
      <c r="H18" s="157" t="s">
        <v>242</v>
      </c>
      <c r="I18" s="157" t="s">
        <v>151</v>
      </c>
      <c r="J18">
        <v>5</v>
      </c>
      <c r="K18">
        <v>3</v>
      </c>
      <c r="L18">
        <v>3</v>
      </c>
      <c r="M18">
        <v>4</v>
      </c>
      <c r="N18">
        <v>5</v>
      </c>
      <c r="O18">
        <v>5</v>
      </c>
      <c r="P18">
        <v>4</v>
      </c>
      <c r="Q18">
        <v>4</v>
      </c>
      <c r="R18">
        <v>4</v>
      </c>
      <c r="S18">
        <v>4</v>
      </c>
      <c r="T18">
        <v>4</v>
      </c>
      <c r="U18">
        <v>4</v>
      </c>
      <c r="V18">
        <v>4</v>
      </c>
      <c r="W18">
        <v>4</v>
      </c>
      <c r="X18">
        <v>4</v>
      </c>
      <c r="Y18" s="157" t="s">
        <v>251</v>
      </c>
      <c r="Z18" s="157" t="s">
        <v>252</v>
      </c>
    </row>
    <row r="19" spans="1:26" x14ac:dyDescent="0.2">
      <c r="A19">
        <v>646</v>
      </c>
      <c r="B19" s="158">
        <v>44529.506377314799</v>
      </c>
      <c r="C19" s="158">
        <v>44529.507731481499</v>
      </c>
      <c r="D19" s="157" t="s">
        <v>143</v>
      </c>
      <c r="E19" s="157"/>
      <c r="F19" s="157" t="s">
        <v>37</v>
      </c>
      <c r="G19" s="157" t="s">
        <v>76</v>
      </c>
      <c r="H19" s="157" t="s">
        <v>88</v>
      </c>
      <c r="I19" s="157" t="s">
        <v>146</v>
      </c>
      <c r="J19">
        <v>5</v>
      </c>
      <c r="K19">
        <v>5</v>
      </c>
      <c r="L19">
        <v>5</v>
      </c>
      <c r="M19">
        <v>5</v>
      </c>
      <c r="N19">
        <v>5</v>
      </c>
      <c r="O19">
        <v>5</v>
      </c>
      <c r="P19">
        <v>5</v>
      </c>
      <c r="Q19">
        <v>5</v>
      </c>
      <c r="R19">
        <v>5</v>
      </c>
      <c r="S19">
        <v>5</v>
      </c>
      <c r="T19">
        <v>5</v>
      </c>
      <c r="U19">
        <v>5</v>
      </c>
      <c r="V19">
        <v>5</v>
      </c>
      <c r="W19">
        <v>5</v>
      </c>
      <c r="X19">
        <v>5</v>
      </c>
      <c r="Y19" s="157" t="s">
        <v>253</v>
      </c>
      <c r="Z19" s="159" t="s">
        <v>149</v>
      </c>
    </row>
    <row r="20" spans="1:26" x14ac:dyDescent="0.2">
      <c r="A20">
        <v>647</v>
      </c>
      <c r="B20" s="158">
        <v>44529.5065509259</v>
      </c>
      <c r="C20" s="158">
        <v>44529.507731481499</v>
      </c>
      <c r="D20" s="157" t="s">
        <v>143</v>
      </c>
      <c r="E20" s="157"/>
      <c r="F20" s="157" t="s">
        <v>7</v>
      </c>
      <c r="G20" s="157" t="s">
        <v>254</v>
      </c>
      <c r="H20" s="157" t="s">
        <v>88</v>
      </c>
      <c r="I20" s="157" t="s">
        <v>150</v>
      </c>
      <c r="J20">
        <v>5</v>
      </c>
      <c r="K20">
        <v>5</v>
      </c>
      <c r="L20">
        <v>5</v>
      </c>
      <c r="M20">
        <v>5</v>
      </c>
      <c r="N20">
        <v>5</v>
      </c>
      <c r="O20">
        <v>5</v>
      </c>
      <c r="P20">
        <v>5</v>
      </c>
      <c r="Q20">
        <v>5</v>
      </c>
      <c r="R20">
        <v>5</v>
      </c>
      <c r="S20">
        <v>5</v>
      </c>
      <c r="T20">
        <v>5</v>
      </c>
      <c r="U20">
        <v>5</v>
      </c>
      <c r="V20">
        <v>5</v>
      </c>
      <c r="W20">
        <v>5</v>
      </c>
      <c r="X20">
        <v>5</v>
      </c>
      <c r="Y20" s="157" t="s">
        <v>255</v>
      </c>
      <c r="Z20" s="159" t="s">
        <v>149</v>
      </c>
    </row>
    <row r="21" spans="1:26" x14ac:dyDescent="0.2">
      <c r="A21">
        <v>648</v>
      </c>
      <c r="B21" s="158">
        <v>44529.506076388898</v>
      </c>
      <c r="C21" s="158">
        <v>44529.508009259298</v>
      </c>
      <c r="D21" s="157" t="s">
        <v>143</v>
      </c>
      <c r="E21" s="157"/>
      <c r="F21" s="157" t="s">
        <v>37</v>
      </c>
      <c r="G21" s="157" t="s">
        <v>215</v>
      </c>
      <c r="H21" s="157" t="s">
        <v>86</v>
      </c>
      <c r="I21" s="157" t="s">
        <v>171</v>
      </c>
      <c r="J21">
        <v>5</v>
      </c>
      <c r="K21">
        <v>4</v>
      </c>
      <c r="L21">
        <v>5</v>
      </c>
      <c r="M21">
        <v>5</v>
      </c>
      <c r="N21">
        <v>5</v>
      </c>
      <c r="O21">
        <v>5</v>
      </c>
      <c r="P21">
        <v>2</v>
      </c>
      <c r="Q21">
        <v>4</v>
      </c>
      <c r="R21">
        <v>4</v>
      </c>
      <c r="S21">
        <v>4</v>
      </c>
      <c r="T21">
        <v>5</v>
      </c>
      <c r="U21">
        <v>4</v>
      </c>
      <c r="V21">
        <v>5</v>
      </c>
      <c r="W21">
        <v>5</v>
      </c>
      <c r="X21">
        <v>5</v>
      </c>
      <c r="Y21" s="157" t="s">
        <v>159</v>
      </c>
      <c r="Z21" s="157" t="s">
        <v>256</v>
      </c>
    </row>
    <row r="22" spans="1:26" x14ac:dyDescent="0.2">
      <c r="A22">
        <v>649</v>
      </c>
      <c r="B22" s="158">
        <v>44529.504479166702</v>
      </c>
      <c r="C22" s="158">
        <v>44529.5081712963</v>
      </c>
      <c r="D22" s="157" t="s">
        <v>143</v>
      </c>
      <c r="E22" s="157"/>
      <c r="F22" s="157" t="s">
        <v>7</v>
      </c>
      <c r="G22" s="157" t="s">
        <v>257</v>
      </c>
      <c r="H22" s="157" t="s">
        <v>258</v>
      </c>
      <c r="I22" s="157" t="s">
        <v>146</v>
      </c>
      <c r="J22">
        <v>5</v>
      </c>
      <c r="K22">
        <v>5</v>
      </c>
      <c r="L22">
        <v>3</v>
      </c>
      <c r="M22">
        <v>5</v>
      </c>
      <c r="N22">
        <v>5</v>
      </c>
      <c r="O22">
        <v>5</v>
      </c>
      <c r="P22">
        <v>1</v>
      </c>
      <c r="Q22">
        <v>1</v>
      </c>
      <c r="R22">
        <v>5</v>
      </c>
      <c r="S22">
        <v>5</v>
      </c>
      <c r="T22">
        <v>4</v>
      </c>
      <c r="U22">
        <v>4</v>
      </c>
      <c r="V22">
        <v>4</v>
      </c>
      <c r="W22">
        <v>4</v>
      </c>
      <c r="X22">
        <v>5</v>
      </c>
      <c r="Y22" s="159" t="s">
        <v>149</v>
      </c>
      <c r="Z22" s="159" t="s">
        <v>149</v>
      </c>
    </row>
    <row r="23" spans="1:26" x14ac:dyDescent="0.2">
      <c r="A23">
        <v>650</v>
      </c>
      <c r="B23" s="158">
        <v>44529.507245370398</v>
      </c>
      <c r="C23" s="158">
        <v>44529.508738425902</v>
      </c>
      <c r="D23" s="157" t="s">
        <v>143</v>
      </c>
      <c r="E23" s="157"/>
      <c r="F23" s="157" t="s">
        <v>7</v>
      </c>
      <c r="G23" s="157" t="s">
        <v>259</v>
      </c>
      <c r="H23" s="157" t="s">
        <v>191</v>
      </c>
      <c r="I23" s="157" t="s">
        <v>151</v>
      </c>
      <c r="J23">
        <v>5</v>
      </c>
      <c r="K23">
        <v>1</v>
      </c>
      <c r="L23">
        <v>4</v>
      </c>
      <c r="M23">
        <v>5</v>
      </c>
      <c r="N23">
        <v>5</v>
      </c>
      <c r="O23">
        <v>5</v>
      </c>
      <c r="P23">
        <v>5</v>
      </c>
      <c r="Q23">
        <v>5</v>
      </c>
      <c r="R23">
        <v>4</v>
      </c>
      <c r="S23">
        <v>4</v>
      </c>
      <c r="T23">
        <v>5</v>
      </c>
      <c r="U23">
        <v>5</v>
      </c>
      <c r="V23">
        <v>5</v>
      </c>
      <c r="W23">
        <v>5</v>
      </c>
      <c r="X23">
        <v>5</v>
      </c>
      <c r="Y23" s="157" t="s">
        <v>260</v>
      </c>
      <c r="Z23" s="159" t="s">
        <v>149</v>
      </c>
    </row>
    <row r="24" spans="1:26" x14ac:dyDescent="0.2">
      <c r="A24">
        <v>651</v>
      </c>
      <c r="B24" s="158">
        <v>44529.503472222197</v>
      </c>
      <c r="C24" s="158">
        <v>44529.509201388901</v>
      </c>
      <c r="D24" s="157" t="s">
        <v>143</v>
      </c>
      <c r="E24" s="157"/>
      <c r="F24" s="157" t="s">
        <v>37</v>
      </c>
      <c r="G24" s="157" t="s">
        <v>261</v>
      </c>
      <c r="H24" s="157" t="s">
        <v>262</v>
      </c>
      <c r="I24" s="157" t="s">
        <v>263</v>
      </c>
      <c r="J24">
        <v>5</v>
      </c>
      <c r="K24">
        <v>5</v>
      </c>
      <c r="L24">
        <v>5</v>
      </c>
      <c r="M24">
        <v>5</v>
      </c>
      <c r="N24">
        <v>5</v>
      </c>
      <c r="O24">
        <v>5</v>
      </c>
      <c r="P24">
        <v>3</v>
      </c>
      <c r="Q24">
        <v>3</v>
      </c>
      <c r="R24">
        <v>5</v>
      </c>
      <c r="S24">
        <v>5</v>
      </c>
      <c r="T24">
        <v>5</v>
      </c>
      <c r="U24">
        <v>5</v>
      </c>
      <c r="V24">
        <v>5</v>
      </c>
      <c r="W24">
        <v>4</v>
      </c>
      <c r="X24">
        <v>4</v>
      </c>
      <c r="Y24" s="159" t="s">
        <v>264</v>
      </c>
      <c r="Z24" s="157" t="s">
        <v>265</v>
      </c>
    </row>
    <row r="25" spans="1:26" x14ac:dyDescent="0.2">
      <c r="A25">
        <v>652</v>
      </c>
      <c r="B25" s="158">
        <v>44529.506226851903</v>
      </c>
      <c r="C25" s="158">
        <v>44529.509537037004</v>
      </c>
      <c r="D25" s="157" t="s">
        <v>143</v>
      </c>
      <c r="E25" s="157"/>
      <c r="F25" s="157" t="s">
        <v>7</v>
      </c>
      <c r="G25" s="157" t="s">
        <v>215</v>
      </c>
      <c r="H25" s="157" t="s">
        <v>242</v>
      </c>
      <c r="I25" s="157" t="s">
        <v>153</v>
      </c>
      <c r="J25">
        <v>4</v>
      </c>
      <c r="K25">
        <v>2</v>
      </c>
      <c r="L25">
        <v>4</v>
      </c>
      <c r="M25">
        <v>5</v>
      </c>
      <c r="N25">
        <v>5</v>
      </c>
      <c r="O25">
        <v>5</v>
      </c>
      <c r="P25">
        <v>3</v>
      </c>
      <c r="Q25">
        <v>3</v>
      </c>
      <c r="R25">
        <v>5</v>
      </c>
      <c r="S25">
        <v>5</v>
      </c>
      <c r="T25">
        <v>5</v>
      </c>
      <c r="U25">
        <v>5</v>
      </c>
      <c r="V25">
        <v>5</v>
      </c>
      <c r="W25">
        <v>5</v>
      </c>
      <c r="X25">
        <v>5</v>
      </c>
      <c r="Y25" s="157" t="s">
        <v>266</v>
      </c>
      <c r="Z25" s="159" t="s">
        <v>149</v>
      </c>
    </row>
    <row r="26" spans="1:26" x14ac:dyDescent="0.2">
      <c r="A26">
        <v>653</v>
      </c>
      <c r="B26" s="158">
        <v>44529.5030555556</v>
      </c>
      <c r="C26" s="158">
        <v>44529.511064814797</v>
      </c>
      <c r="D26" s="157" t="s">
        <v>143</v>
      </c>
      <c r="E26" s="157"/>
      <c r="F26" s="157" t="s">
        <v>7</v>
      </c>
      <c r="G26" s="157" t="s">
        <v>87</v>
      </c>
      <c r="H26" s="157" t="s">
        <v>168</v>
      </c>
      <c r="I26" s="157" t="s">
        <v>176</v>
      </c>
      <c r="J26">
        <v>5</v>
      </c>
      <c r="K26">
        <v>5</v>
      </c>
      <c r="L26">
        <v>5</v>
      </c>
      <c r="M26">
        <v>5</v>
      </c>
      <c r="N26">
        <v>5</v>
      </c>
      <c r="O26">
        <v>5</v>
      </c>
      <c r="P26">
        <v>3</v>
      </c>
      <c r="Q26">
        <v>3</v>
      </c>
      <c r="R26">
        <v>5</v>
      </c>
      <c r="S26">
        <v>4</v>
      </c>
      <c r="T26">
        <v>5</v>
      </c>
      <c r="U26">
        <v>5</v>
      </c>
      <c r="V26">
        <v>5</v>
      </c>
      <c r="W26">
        <v>5</v>
      </c>
      <c r="X26">
        <v>5</v>
      </c>
      <c r="Y26" s="157" t="s">
        <v>267</v>
      </c>
      <c r="Z26" s="157" t="s">
        <v>268</v>
      </c>
    </row>
    <row r="27" spans="1:26" x14ac:dyDescent="0.2">
      <c r="A27">
        <v>654</v>
      </c>
      <c r="B27" s="158">
        <v>44529.498252314799</v>
      </c>
      <c r="C27" s="158">
        <v>44529.512395833299</v>
      </c>
      <c r="D27" s="157" t="s">
        <v>143</v>
      </c>
      <c r="E27" s="157"/>
      <c r="F27" s="157" t="s">
        <v>37</v>
      </c>
      <c r="G27" s="157" t="s">
        <v>269</v>
      </c>
      <c r="H27" s="157" t="s">
        <v>270</v>
      </c>
      <c r="I27" s="157" t="s">
        <v>148</v>
      </c>
      <c r="J27">
        <v>4</v>
      </c>
      <c r="K27">
        <v>2</v>
      </c>
      <c r="L27">
        <v>5</v>
      </c>
      <c r="M27">
        <v>4</v>
      </c>
      <c r="N27">
        <v>5</v>
      </c>
      <c r="O27">
        <v>5</v>
      </c>
      <c r="P27">
        <v>5</v>
      </c>
      <c r="Q27">
        <v>5</v>
      </c>
      <c r="R27">
        <v>5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 s="157" t="s">
        <v>159</v>
      </c>
      <c r="Z27" s="157" t="s">
        <v>161</v>
      </c>
    </row>
    <row r="28" spans="1:26" x14ac:dyDescent="0.2">
      <c r="A28">
        <v>655</v>
      </c>
      <c r="B28" s="158">
        <v>44529.512164351901</v>
      </c>
      <c r="C28" s="158">
        <v>44529.513321759303</v>
      </c>
      <c r="D28" s="157" t="s">
        <v>143</v>
      </c>
      <c r="E28" s="157"/>
      <c r="F28" s="157" t="s">
        <v>7</v>
      </c>
      <c r="G28" s="157" t="s">
        <v>257</v>
      </c>
      <c r="H28" s="157" t="s">
        <v>65</v>
      </c>
      <c r="I28" s="157" t="s">
        <v>150</v>
      </c>
      <c r="J28">
        <v>4</v>
      </c>
      <c r="K28">
        <v>4</v>
      </c>
      <c r="L28">
        <v>4</v>
      </c>
      <c r="M28">
        <v>4</v>
      </c>
      <c r="N28">
        <v>3</v>
      </c>
      <c r="O28">
        <v>4</v>
      </c>
      <c r="P28">
        <v>3</v>
      </c>
      <c r="Q28">
        <v>3</v>
      </c>
      <c r="R28">
        <v>4</v>
      </c>
      <c r="S28">
        <v>4</v>
      </c>
      <c r="T28">
        <v>4</v>
      </c>
      <c r="U28">
        <v>4</v>
      </c>
      <c r="V28">
        <v>4</v>
      </c>
      <c r="W28">
        <v>4</v>
      </c>
      <c r="X28">
        <v>4</v>
      </c>
      <c r="Y28" s="159" t="s">
        <v>149</v>
      </c>
      <c r="Z28" s="159" t="s">
        <v>149</v>
      </c>
    </row>
    <row r="29" spans="1:26" x14ac:dyDescent="0.2">
      <c r="A29">
        <v>656</v>
      </c>
      <c r="B29" s="158">
        <v>44529.512951388897</v>
      </c>
      <c r="C29" s="158">
        <v>44529.513715277797</v>
      </c>
      <c r="D29" s="157" t="s">
        <v>143</v>
      </c>
      <c r="E29" s="157"/>
      <c r="F29" s="157" t="s">
        <v>37</v>
      </c>
      <c r="G29" s="157" t="s">
        <v>220</v>
      </c>
      <c r="H29" s="157" t="s">
        <v>185</v>
      </c>
      <c r="I29" s="157" t="s">
        <v>148</v>
      </c>
      <c r="J29">
        <v>5</v>
      </c>
      <c r="K29">
        <v>5</v>
      </c>
      <c r="L29">
        <v>5</v>
      </c>
      <c r="M29">
        <v>5</v>
      </c>
      <c r="N29">
        <v>5</v>
      </c>
      <c r="O29">
        <v>4</v>
      </c>
      <c r="P29">
        <v>5</v>
      </c>
      <c r="Q29">
        <v>5</v>
      </c>
      <c r="R29">
        <v>5</v>
      </c>
      <c r="S29">
        <v>5</v>
      </c>
      <c r="T29">
        <v>5</v>
      </c>
      <c r="U29">
        <v>5</v>
      </c>
      <c r="V29">
        <v>5</v>
      </c>
      <c r="W29">
        <v>5</v>
      </c>
      <c r="X29">
        <v>5</v>
      </c>
      <c r="Y29" s="159" t="s">
        <v>149</v>
      </c>
      <c r="Z29" s="159" t="s">
        <v>149</v>
      </c>
    </row>
    <row r="30" spans="1:26" x14ac:dyDescent="0.2">
      <c r="A30">
        <v>657</v>
      </c>
      <c r="B30" s="158">
        <v>44529.512916666703</v>
      </c>
      <c r="C30" s="158">
        <v>44529.513923611099</v>
      </c>
      <c r="D30" s="157" t="s">
        <v>143</v>
      </c>
      <c r="E30" s="157"/>
      <c r="F30" s="157" t="s">
        <v>7</v>
      </c>
      <c r="G30" s="157" t="s">
        <v>215</v>
      </c>
      <c r="H30" s="157" t="s">
        <v>216</v>
      </c>
      <c r="I30" s="157" t="s">
        <v>151</v>
      </c>
      <c r="J30">
        <v>4</v>
      </c>
      <c r="K30">
        <v>3</v>
      </c>
      <c r="L30">
        <v>3</v>
      </c>
      <c r="M30">
        <v>4</v>
      </c>
      <c r="N30">
        <v>4</v>
      </c>
      <c r="O30">
        <v>4</v>
      </c>
      <c r="P30">
        <v>2</v>
      </c>
      <c r="Q30">
        <v>3</v>
      </c>
      <c r="R30">
        <v>4</v>
      </c>
      <c r="S30">
        <v>4</v>
      </c>
      <c r="T30">
        <v>4</v>
      </c>
      <c r="U30">
        <v>4</v>
      </c>
      <c r="V30">
        <v>4</v>
      </c>
      <c r="W30">
        <v>4</v>
      </c>
      <c r="X30">
        <v>4</v>
      </c>
      <c r="Y30" s="157" t="s">
        <v>271</v>
      </c>
      <c r="Z30" s="159" t="s">
        <v>149</v>
      </c>
    </row>
    <row r="31" spans="1:26" x14ac:dyDescent="0.2">
      <c r="A31">
        <v>658</v>
      </c>
      <c r="B31" s="158">
        <v>44529.511643518497</v>
      </c>
      <c r="C31" s="158">
        <v>44529.514560185198</v>
      </c>
      <c r="D31" s="157" t="s">
        <v>143</v>
      </c>
      <c r="E31" s="157"/>
      <c r="F31" s="157" t="s">
        <v>7</v>
      </c>
      <c r="G31" s="157" t="s">
        <v>215</v>
      </c>
      <c r="H31" s="157" t="s">
        <v>242</v>
      </c>
      <c r="I31" s="157" t="s">
        <v>272</v>
      </c>
      <c r="J31">
        <v>5</v>
      </c>
      <c r="K31">
        <v>3</v>
      </c>
      <c r="L31">
        <v>5</v>
      </c>
      <c r="M31">
        <v>5</v>
      </c>
      <c r="N31">
        <v>5</v>
      </c>
      <c r="O31">
        <v>5</v>
      </c>
      <c r="P31">
        <v>4</v>
      </c>
      <c r="Q31">
        <v>3</v>
      </c>
      <c r="R31">
        <v>5</v>
      </c>
      <c r="S31">
        <v>5</v>
      </c>
      <c r="T31">
        <v>5</v>
      </c>
      <c r="U31">
        <v>5</v>
      </c>
      <c r="V31">
        <v>5</v>
      </c>
      <c r="W31">
        <v>5</v>
      </c>
      <c r="X31">
        <v>5</v>
      </c>
      <c r="Y31" s="157" t="s">
        <v>159</v>
      </c>
      <c r="Z31" s="157" t="s">
        <v>273</v>
      </c>
    </row>
    <row r="32" spans="1:26" x14ac:dyDescent="0.2">
      <c r="A32">
        <v>659</v>
      </c>
      <c r="B32" s="158">
        <v>44529.5133333333</v>
      </c>
      <c r="C32" s="158">
        <v>44529.514803240701</v>
      </c>
      <c r="D32" s="157" t="s">
        <v>143</v>
      </c>
      <c r="E32" s="157"/>
      <c r="F32" s="157" t="s">
        <v>7</v>
      </c>
      <c r="G32" s="157" t="s">
        <v>228</v>
      </c>
      <c r="H32" s="157" t="s">
        <v>229</v>
      </c>
      <c r="I32" s="157" t="s">
        <v>176</v>
      </c>
      <c r="J32">
        <v>5</v>
      </c>
      <c r="K32">
        <v>3</v>
      </c>
      <c r="L32">
        <v>4</v>
      </c>
      <c r="M32">
        <v>5</v>
      </c>
      <c r="N32">
        <v>5</v>
      </c>
      <c r="O32">
        <v>5</v>
      </c>
      <c r="P32">
        <v>5</v>
      </c>
      <c r="Q32">
        <v>5</v>
      </c>
      <c r="R32">
        <v>5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 s="157" t="s">
        <v>274</v>
      </c>
      <c r="Z32" s="157" t="s">
        <v>275</v>
      </c>
    </row>
    <row r="33" spans="1:26" x14ac:dyDescent="0.2">
      <c r="A33">
        <v>660</v>
      </c>
      <c r="B33" s="158">
        <v>44529.513541666704</v>
      </c>
      <c r="C33" s="158">
        <v>44529.515243055597</v>
      </c>
      <c r="D33" s="157" t="s">
        <v>143</v>
      </c>
      <c r="E33" s="157"/>
      <c r="F33" s="157" t="s">
        <v>7</v>
      </c>
      <c r="G33" s="157" t="s">
        <v>276</v>
      </c>
      <c r="H33" s="159" t="s">
        <v>149</v>
      </c>
      <c r="I33" s="157" t="s">
        <v>277</v>
      </c>
      <c r="J33">
        <v>5</v>
      </c>
      <c r="K33">
        <v>4</v>
      </c>
      <c r="L33">
        <v>4</v>
      </c>
      <c r="M33">
        <v>5</v>
      </c>
      <c r="N33">
        <v>5</v>
      </c>
      <c r="O33">
        <v>5</v>
      </c>
      <c r="P33">
        <v>5</v>
      </c>
      <c r="Q33">
        <v>5</v>
      </c>
      <c r="R33">
        <v>5</v>
      </c>
      <c r="S33">
        <v>5</v>
      </c>
      <c r="T33">
        <v>5</v>
      </c>
      <c r="U33">
        <v>5</v>
      </c>
      <c r="V33">
        <v>5</v>
      </c>
      <c r="W33">
        <v>5</v>
      </c>
      <c r="X33">
        <v>5</v>
      </c>
      <c r="Y33" s="159" t="s">
        <v>149</v>
      </c>
      <c r="Z33" s="157" t="s">
        <v>278</v>
      </c>
    </row>
    <row r="34" spans="1:26" x14ac:dyDescent="0.2">
      <c r="A34">
        <v>661</v>
      </c>
      <c r="B34" s="158">
        <v>44529.511550925898</v>
      </c>
      <c r="C34" s="158">
        <v>44529.516400462999</v>
      </c>
      <c r="D34" s="157" t="s">
        <v>143</v>
      </c>
      <c r="E34" s="157"/>
      <c r="F34" s="157" t="s">
        <v>7</v>
      </c>
      <c r="G34" s="157" t="s">
        <v>76</v>
      </c>
      <c r="H34" s="157" t="s">
        <v>88</v>
      </c>
      <c r="I34" s="157" t="s">
        <v>179</v>
      </c>
      <c r="J34">
        <v>5</v>
      </c>
      <c r="K34">
        <v>4</v>
      </c>
      <c r="L34">
        <v>5</v>
      </c>
      <c r="M34">
        <v>5</v>
      </c>
      <c r="N34">
        <v>5</v>
      </c>
      <c r="O34">
        <v>5</v>
      </c>
      <c r="P34">
        <v>5</v>
      </c>
      <c r="Q34">
        <v>5</v>
      </c>
      <c r="R34">
        <v>5</v>
      </c>
      <c r="S34">
        <v>4</v>
      </c>
      <c r="T34">
        <v>5</v>
      </c>
      <c r="U34">
        <v>5</v>
      </c>
      <c r="V34">
        <v>5</v>
      </c>
      <c r="W34">
        <v>5</v>
      </c>
      <c r="X34">
        <v>5</v>
      </c>
      <c r="Y34" s="159" t="s">
        <v>149</v>
      </c>
      <c r="Z34" s="157" t="s">
        <v>279</v>
      </c>
    </row>
    <row r="35" spans="1:26" x14ac:dyDescent="0.2">
      <c r="A35">
        <v>662</v>
      </c>
      <c r="B35" s="158">
        <v>44529.508333333302</v>
      </c>
      <c r="C35" s="158">
        <v>44529.516585648104</v>
      </c>
      <c r="D35" s="157" t="s">
        <v>143</v>
      </c>
      <c r="E35" s="157"/>
      <c r="F35" s="157" t="s">
        <v>37</v>
      </c>
      <c r="G35" s="157" t="s">
        <v>54</v>
      </c>
      <c r="H35" s="157" t="s">
        <v>262</v>
      </c>
      <c r="I35" s="157" t="s">
        <v>150</v>
      </c>
      <c r="J35">
        <v>5</v>
      </c>
      <c r="K35">
        <v>4</v>
      </c>
      <c r="L35">
        <v>5</v>
      </c>
      <c r="M35">
        <v>5</v>
      </c>
      <c r="N35">
        <v>5</v>
      </c>
      <c r="O35">
        <v>5</v>
      </c>
      <c r="P35">
        <v>3</v>
      </c>
      <c r="Q35">
        <v>5</v>
      </c>
      <c r="R35">
        <v>4</v>
      </c>
      <c r="S35">
        <v>5</v>
      </c>
      <c r="T35">
        <v>5</v>
      </c>
      <c r="U35">
        <v>5</v>
      </c>
      <c r="V35">
        <v>5</v>
      </c>
      <c r="W35">
        <v>5</v>
      </c>
      <c r="X35">
        <v>5</v>
      </c>
      <c r="Y35" s="157" t="s">
        <v>165</v>
      </c>
      <c r="Z35" s="157" t="s">
        <v>280</v>
      </c>
    </row>
    <row r="36" spans="1:26" x14ac:dyDescent="0.2">
      <c r="A36">
        <v>663</v>
      </c>
      <c r="B36" s="158">
        <v>44529.514027777797</v>
      </c>
      <c r="C36" s="158">
        <v>44529.516863425903</v>
      </c>
      <c r="D36" s="157" t="s">
        <v>143</v>
      </c>
      <c r="E36" s="157"/>
      <c r="F36" s="157" t="s">
        <v>7</v>
      </c>
      <c r="G36" s="157" t="s">
        <v>92</v>
      </c>
      <c r="H36" s="157" t="s">
        <v>183</v>
      </c>
      <c r="I36" s="157" t="s">
        <v>146</v>
      </c>
      <c r="J36">
        <v>5</v>
      </c>
      <c r="K36">
        <v>3</v>
      </c>
      <c r="L36">
        <v>2</v>
      </c>
      <c r="M36">
        <v>5</v>
      </c>
      <c r="N36">
        <v>4</v>
      </c>
      <c r="O36">
        <v>4</v>
      </c>
      <c r="P36">
        <v>5</v>
      </c>
      <c r="Q36">
        <v>4</v>
      </c>
      <c r="R36">
        <v>4</v>
      </c>
      <c r="S36">
        <v>4</v>
      </c>
      <c r="T36">
        <v>3</v>
      </c>
      <c r="U36">
        <v>3</v>
      </c>
      <c r="V36">
        <v>3</v>
      </c>
      <c r="W36">
        <v>4</v>
      </c>
      <c r="X36">
        <v>4</v>
      </c>
      <c r="Y36" s="157" t="s">
        <v>281</v>
      </c>
      <c r="Z36" s="159" t="s">
        <v>149</v>
      </c>
    </row>
    <row r="37" spans="1:26" x14ac:dyDescent="0.2">
      <c r="A37">
        <v>664</v>
      </c>
      <c r="B37" s="158">
        <v>44529.514826388899</v>
      </c>
      <c r="C37" s="158">
        <v>44529.516944444404</v>
      </c>
      <c r="D37" s="157" t="s">
        <v>143</v>
      </c>
      <c r="E37" s="157"/>
      <c r="F37" s="157" t="s">
        <v>7</v>
      </c>
      <c r="G37" s="157" t="s">
        <v>282</v>
      </c>
      <c r="H37" s="157" t="s">
        <v>283</v>
      </c>
      <c r="I37" s="157" t="s">
        <v>158</v>
      </c>
      <c r="J37">
        <v>4</v>
      </c>
      <c r="K37">
        <v>3</v>
      </c>
      <c r="L37">
        <v>4</v>
      </c>
      <c r="M37">
        <v>3</v>
      </c>
      <c r="N37">
        <v>4</v>
      </c>
      <c r="O37">
        <v>4</v>
      </c>
      <c r="P37">
        <v>4</v>
      </c>
      <c r="Q37">
        <v>4</v>
      </c>
      <c r="R37">
        <v>4</v>
      </c>
      <c r="S37">
        <v>4</v>
      </c>
      <c r="T37">
        <v>4</v>
      </c>
      <c r="U37">
        <v>4</v>
      </c>
      <c r="V37">
        <v>3</v>
      </c>
      <c r="W37">
        <v>3</v>
      </c>
      <c r="X37">
        <v>3</v>
      </c>
      <c r="Y37" s="159" t="s">
        <v>149</v>
      </c>
      <c r="Z37" s="157" t="s">
        <v>284</v>
      </c>
    </row>
    <row r="38" spans="1:26" x14ac:dyDescent="0.2">
      <c r="A38">
        <v>665</v>
      </c>
      <c r="B38" s="158">
        <v>44529.5157175926</v>
      </c>
      <c r="C38" s="158">
        <v>44529.517268518503</v>
      </c>
      <c r="D38" s="157" t="s">
        <v>143</v>
      </c>
      <c r="E38" s="157"/>
      <c r="F38" s="157" t="s">
        <v>37</v>
      </c>
      <c r="G38" s="157" t="s">
        <v>261</v>
      </c>
      <c r="H38" s="157" t="s">
        <v>242</v>
      </c>
      <c r="I38" s="157" t="s">
        <v>188</v>
      </c>
      <c r="J38">
        <v>5</v>
      </c>
      <c r="K38">
        <v>5</v>
      </c>
      <c r="L38">
        <v>5</v>
      </c>
      <c r="M38">
        <v>5</v>
      </c>
      <c r="N38">
        <v>5</v>
      </c>
      <c r="O38">
        <v>5</v>
      </c>
      <c r="P38">
        <v>5</v>
      </c>
      <c r="Q38">
        <v>5</v>
      </c>
      <c r="R38">
        <v>5</v>
      </c>
      <c r="S38">
        <v>5</v>
      </c>
      <c r="T38">
        <v>5</v>
      </c>
      <c r="U38">
        <v>5</v>
      </c>
      <c r="V38">
        <v>5</v>
      </c>
      <c r="W38">
        <v>5</v>
      </c>
      <c r="X38">
        <v>5</v>
      </c>
      <c r="Y38" s="157" t="s">
        <v>285</v>
      </c>
      <c r="Z38" s="159" t="s">
        <v>286</v>
      </c>
    </row>
    <row r="39" spans="1:26" x14ac:dyDescent="0.2">
      <c r="A39">
        <v>666</v>
      </c>
      <c r="B39" s="158">
        <v>44529.516111111101</v>
      </c>
      <c r="C39" s="158">
        <v>44529.5177430556</v>
      </c>
      <c r="D39" s="157" t="s">
        <v>143</v>
      </c>
      <c r="E39" s="157"/>
      <c r="F39" s="157" t="s">
        <v>37</v>
      </c>
      <c r="G39" s="157" t="s">
        <v>57</v>
      </c>
      <c r="H39" s="157" t="s">
        <v>162</v>
      </c>
      <c r="I39" s="157" t="s">
        <v>150</v>
      </c>
      <c r="J39">
        <v>5</v>
      </c>
      <c r="K39">
        <v>5</v>
      </c>
      <c r="L39">
        <v>5</v>
      </c>
      <c r="M39">
        <v>5</v>
      </c>
      <c r="N39">
        <v>4</v>
      </c>
      <c r="O39">
        <v>4</v>
      </c>
      <c r="P39">
        <v>4</v>
      </c>
      <c r="Q39">
        <v>4</v>
      </c>
      <c r="R39">
        <v>5</v>
      </c>
      <c r="S39">
        <v>5</v>
      </c>
      <c r="T39">
        <v>5</v>
      </c>
      <c r="U39">
        <v>5</v>
      </c>
      <c r="V39">
        <v>4</v>
      </c>
      <c r="W39">
        <v>4</v>
      </c>
      <c r="X39">
        <v>4</v>
      </c>
      <c r="Y39" s="157" t="s">
        <v>287</v>
      </c>
      <c r="Z39" s="157" t="s">
        <v>288</v>
      </c>
    </row>
    <row r="40" spans="1:26" x14ac:dyDescent="0.2">
      <c r="A40">
        <v>667</v>
      </c>
      <c r="B40" s="158">
        <v>44529.5160300926</v>
      </c>
      <c r="C40" s="158">
        <v>44529.518032407403</v>
      </c>
      <c r="D40" s="157" t="s">
        <v>143</v>
      </c>
      <c r="E40" s="157"/>
      <c r="F40" s="157" t="s">
        <v>37</v>
      </c>
      <c r="G40" s="157" t="s">
        <v>215</v>
      </c>
      <c r="H40" s="157" t="s">
        <v>289</v>
      </c>
      <c r="I40" s="157" t="s">
        <v>155</v>
      </c>
      <c r="J40">
        <v>5</v>
      </c>
      <c r="K40">
        <v>5</v>
      </c>
      <c r="L40">
        <v>5</v>
      </c>
      <c r="M40">
        <v>5</v>
      </c>
      <c r="N40">
        <v>4</v>
      </c>
      <c r="O40">
        <v>5</v>
      </c>
      <c r="P40">
        <v>4</v>
      </c>
      <c r="Q40">
        <v>4</v>
      </c>
      <c r="R40">
        <v>5</v>
      </c>
      <c r="S40">
        <v>5</v>
      </c>
      <c r="T40">
        <v>5</v>
      </c>
      <c r="U40">
        <v>5</v>
      </c>
      <c r="V40">
        <v>5</v>
      </c>
      <c r="W40">
        <v>5</v>
      </c>
      <c r="X40">
        <v>5</v>
      </c>
      <c r="Y40" s="157" t="s">
        <v>290</v>
      </c>
      <c r="Z40" s="157" t="s">
        <v>291</v>
      </c>
    </row>
    <row r="41" spans="1:26" x14ac:dyDescent="0.2">
      <c r="A41">
        <v>668</v>
      </c>
      <c r="B41" s="158">
        <v>44529.516851851797</v>
      </c>
      <c r="C41" s="158">
        <v>44529.518217592602</v>
      </c>
      <c r="D41" s="157" t="s">
        <v>143</v>
      </c>
      <c r="E41" s="157"/>
      <c r="F41" s="157" t="s">
        <v>7</v>
      </c>
      <c r="G41" s="157" t="s">
        <v>220</v>
      </c>
      <c r="H41" s="157" t="s">
        <v>292</v>
      </c>
      <c r="I41" s="157" t="s">
        <v>167</v>
      </c>
      <c r="J41">
        <v>4</v>
      </c>
      <c r="K41">
        <v>4</v>
      </c>
      <c r="L41">
        <v>4</v>
      </c>
      <c r="M41">
        <v>4</v>
      </c>
      <c r="N41">
        <v>4</v>
      </c>
      <c r="O41">
        <v>4</v>
      </c>
      <c r="P41">
        <v>4</v>
      </c>
      <c r="Q41">
        <v>4</v>
      </c>
      <c r="R41">
        <v>4</v>
      </c>
      <c r="S41">
        <v>4</v>
      </c>
      <c r="T41">
        <v>4</v>
      </c>
      <c r="U41">
        <v>4</v>
      </c>
      <c r="V41">
        <v>4</v>
      </c>
      <c r="W41">
        <v>4</v>
      </c>
      <c r="X41">
        <v>4</v>
      </c>
      <c r="Y41" s="159" t="s">
        <v>149</v>
      </c>
      <c r="Z41" s="159" t="s">
        <v>149</v>
      </c>
    </row>
    <row r="42" spans="1:26" x14ac:dyDescent="0.2">
      <c r="A42">
        <v>669</v>
      </c>
      <c r="B42" s="158">
        <v>44529.516863425903</v>
      </c>
      <c r="C42" s="158">
        <v>44529.518634259301</v>
      </c>
      <c r="D42" s="157" t="s">
        <v>143</v>
      </c>
      <c r="E42" s="157"/>
      <c r="F42" s="157" t="s">
        <v>7</v>
      </c>
      <c r="G42" s="157" t="s">
        <v>220</v>
      </c>
      <c r="H42" s="157" t="s">
        <v>293</v>
      </c>
      <c r="I42" s="157" t="s">
        <v>173</v>
      </c>
      <c r="J42">
        <v>4</v>
      </c>
      <c r="K42">
        <v>4</v>
      </c>
      <c r="L42">
        <v>3</v>
      </c>
      <c r="M42">
        <v>4</v>
      </c>
      <c r="N42">
        <v>4</v>
      </c>
      <c r="O42">
        <v>4</v>
      </c>
      <c r="P42">
        <v>4</v>
      </c>
      <c r="Q42">
        <v>4</v>
      </c>
      <c r="R42">
        <v>4</v>
      </c>
      <c r="S42">
        <v>4</v>
      </c>
      <c r="T42">
        <v>4</v>
      </c>
      <c r="U42">
        <v>4</v>
      </c>
      <c r="V42">
        <v>4</v>
      </c>
      <c r="W42">
        <v>4</v>
      </c>
      <c r="X42">
        <v>4</v>
      </c>
      <c r="Y42" s="157" t="s">
        <v>163</v>
      </c>
      <c r="Z42" s="157" t="s">
        <v>163</v>
      </c>
    </row>
    <row r="43" spans="1:26" x14ac:dyDescent="0.2">
      <c r="A43">
        <v>670</v>
      </c>
      <c r="B43" s="158">
        <v>44529.513877314799</v>
      </c>
      <c r="C43" s="158">
        <v>44529.519351851901</v>
      </c>
      <c r="D43" s="157" t="s">
        <v>143</v>
      </c>
      <c r="E43" s="157"/>
      <c r="F43" s="157" t="s">
        <v>37</v>
      </c>
      <c r="G43" s="157" t="s">
        <v>48</v>
      </c>
      <c r="H43" s="157" t="s">
        <v>292</v>
      </c>
      <c r="I43" s="157" t="s">
        <v>146</v>
      </c>
      <c r="J43">
        <v>5</v>
      </c>
      <c r="K43">
        <v>5</v>
      </c>
      <c r="L43">
        <v>5</v>
      </c>
      <c r="M43">
        <v>5</v>
      </c>
      <c r="N43">
        <v>4</v>
      </c>
      <c r="O43">
        <v>5</v>
      </c>
      <c r="P43">
        <v>5</v>
      </c>
      <c r="Q43">
        <v>5</v>
      </c>
      <c r="R43">
        <v>5</v>
      </c>
      <c r="S43">
        <v>5</v>
      </c>
      <c r="T43">
        <v>5</v>
      </c>
      <c r="U43">
        <v>5</v>
      </c>
      <c r="V43">
        <v>5</v>
      </c>
      <c r="W43">
        <v>5</v>
      </c>
      <c r="X43">
        <v>5</v>
      </c>
      <c r="Y43" s="159" t="s">
        <v>149</v>
      </c>
      <c r="Z43" s="159" t="s">
        <v>149</v>
      </c>
    </row>
    <row r="44" spans="1:26" x14ac:dyDescent="0.2">
      <c r="A44">
        <v>671</v>
      </c>
      <c r="B44" s="158">
        <v>44529.519004629597</v>
      </c>
      <c r="C44" s="158">
        <v>44529.519594907397</v>
      </c>
      <c r="D44" s="157" t="s">
        <v>143</v>
      </c>
      <c r="E44" s="157"/>
      <c r="F44" s="157" t="s">
        <v>37</v>
      </c>
      <c r="G44" s="157" t="s">
        <v>92</v>
      </c>
      <c r="H44" s="157" t="s">
        <v>183</v>
      </c>
      <c r="I44" s="157" t="s">
        <v>146</v>
      </c>
      <c r="J44">
        <v>4</v>
      </c>
      <c r="K44">
        <v>4</v>
      </c>
      <c r="L44">
        <v>4</v>
      </c>
      <c r="M44">
        <v>4</v>
      </c>
      <c r="N44">
        <v>4</v>
      </c>
      <c r="O44">
        <v>4</v>
      </c>
      <c r="P44">
        <v>4</v>
      </c>
      <c r="Q44">
        <v>4</v>
      </c>
      <c r="R44">
        <v>4</v>
      </c>
      <c r="S44">
        <v>4</v>
      </c>
      <c r="T44">
        <v>4</v>
      </c>
      <c r="U44">
        <v>4</v>
      </c>
      <c r="V44">
        <v>4</v>
      </c>
      <c r="W44">
        <v>4</v>
      </c>
      <c r="X44">
        <v>4</v>
      </c>
      <c r="Y44" s="157" t="s">
        <v>159</v>
      </c>
      <c r="Z44" s="157" t="s">
        <v>159</v>
      </c>
    </row>
    <row r="45" spans="1:26" x14ac:dyDescent="0.2">
      <c r="A45">
        <v>672</v>
      </c>
      <c r="B45" s="158">
        <v>44529.517951388902</v>
      </c>
      <c r="C45" s="158">
        <v>44529.519675925898</v>
      </c>
      <c r="D45" s="157" t="s">
        <v>143</v>
      </c>
      <c r="E45" s="157"/>
      <c r="F45" s="157" t="s">
        <v>7</v>
      </c>
      <c r="G45" s="157" t="s">
        <v>220</v>
      </c>
      <c r="H45" s="157" t="s">
        <v>292</v>
      </c>
      <c r="I45" s="157" t="s">
        <v>146</v>
      </c>
      <c r="J45">
        <v>5</v>
      </c>
      <c r="K45">
        <v>4</v>
      </c>
      <c r="L45">
        <v>3</v>
      </c>
      <c r="M45">
        <v>4</v>
      </c>
      <c r="N45">
        <v>4</v>
      </c>
      <c r="O45">
        <v>4</v>
      </c>
      <c r="P45">
        <v>4</v>
      </c>
      <c r="Q45">
        <v>4</v>
      </c>
      <c r="R45">
        <v>4</v>
      </c>
      <c r="S45">
        <v>4</v>
      </c>
      <c r="T45">
        <v>4</v>
      </c>
      <c r="U45">
        <v>4</v>
      </c>
      <c r="V45">
        <v>2</v>
      </c>
      <c r="W45">
        <v>4</v>
      </c>
      <c r="X45">
        <v>5</v>
      </c>
      <c r="Y45" s="157" t="s">
        <v>294</v>
      </c>
      <c r="Z45" s="159" t="s">
        <v>149</v>
      </c>
    </row>
    <row r="46" spans="1:26" x14ac:dyDescent="0.2">
      <c r="A46">
        <v>673</v>
      </c>
      <c r="B46" s="158">
        <v>44529.507615740702</v>
      </c>
      <c r="C46" s="158">
        <v>44529.519687499997</v>
      </c>
      <c r="D46" s="157" t="s">
        <v>143</v>
      </c>
      <c r="E46" s="157"/>
      <c r="F46" s="157" t="s">
        <v>7</v>
      </c>
      <c r="G46" s="157" t="s">
        <v>215</v>
      </c>
      <c r="H46" s="157" t="s">
        <v>181</v>
      </c>
      <c r="I46" s="157" t="s">
        <v>146</v>
      </c>
      <c r="J46">
        <v>5</v>
      </c>
      <c r="K46">
        <v>4</v>
      </c>
      <c r="L46">
        <v>5</v>
      </c>
      <c r="M46">
        <v>5</v>
      </c>
      <c r="N46">
        <v>5</v>
      </c>
      <c r="O46">
        <v>5</v>
      </c>
      <c r="P46">
        <v>3</v>
      </c>
      <c r="Q46">
        <v>2</v>
      </c>
      <c r="R46">
        <v>5</v>
      </c>
      <c r="S46">
        <v>4</v>
      </c>
      <c r="T46">
        <v>5</v>
      </c>
      <c r="U46">
        <v>5</v>
      </c>
      <c r="V46">
        <v>5</v>
      </c>
      <c r="W46">
        <v>4</v>
      </c>
      <c r="X46">
        <v>5</v>
      </c>
      <c r="Y46" s="159" t="s">
        <v>149</v>
      </c>
      <c r="Z46" s="159" t="s">
        <v>149</v>
      </c>
    </row>
    <row r="47" spans="1:26" x14ac:dyDescent="0.2">
      <c r="A47">
        <v>674</v>
      </c>
      <c r="B47" s="158">
        <v>44529.512488425898</v>
      </c>
      <c r="C47" s="158">
        <v>44529.520011574103</v>
      </c>
      <c r="D47" s="157" t="s">
        <v>143</v>
      </c>
      <c r="E47" s="157"/>
      <c r="F47" s="157" t="s">
        <v>7</v>
      </c>
      <c r="G47" s="157" t="s">
        <v>87</v>
      </c>
      <c r="H47" s="157" t="s">
        <v>295</v>
      </c>
      <c r="I47" s="157" t="s">
        <v>146</v>
      </c>
      <c r="J47">
        <v>4</v>
      </c>
      <c r="K47">
        <v>4</v>
      </c>
      <c r="L47">
        <v>3</v>
      </c>
      <c r="M47">
        <v>4</v>
      </c>
      <c r="N47">
        <v>5</v>
      </c>
      <c r="O47">
        <v>5</v>
      </c>
      <c r="P47">
        <v>5</v>
      </c>
      <c r="Q47">
        <v>4</v>
      </c>
      <c r="R47">
        <v>5</v>
      </c>
      <c r="S47">
        <v>5</v>
      </c>
      <c r="T47">
        <v>5</v>
      </c>
      <c r="U47">
        <v>5</v>
      </c>
      <c r="V47">
        <v>5</v>
      </c>
      <c r="W47">
        <v>5</v>
      </c>
      <c r="X47">
        <v>5</v>
      </c>
      <c r="Y47" s="157" t="s">
        <v>296</v>
      </c>
      <c r="Z47" s="157" t="s">
        <v>159</v>
      </c>
    </row>
    <row r="48" spans="1:26" x14ac:dyDescent="0.2">
      <c r="A48">
        <v>675</v>
      </c>
      <c r="B48" s="158">
        <v>44529.518657407403</v>
      </c>
      <c r="C48" s="158">
        <v>44529.520138888904</v>
      </c>
      <c r="D48" s="157" t="s">
        <v>143</v>
      </c>
      <c r="E48" s="157"/>
      <c r="F48" s="157" t="s">
        <v>7</v>
      </c>
      <c r="G48" s="157" t="s">
        <v>220</v>
      </c>
      <c r="H48" s="157" t="s">
        <v>292</v>
      </c>
      <c r="I48" s="157" t="s">
        <v>146</v>
      </c>
      <c r="J48">
        <v>5</v>
      </c>
      <c r="K48">
        <v>5</v>
      </c>
      <c r="L48">
        <v>5</v>
      </c>
      <c r="M48">
        <v>5</v>
      </c>
      <c r="N48">
        <v>5</v>
      </c>
      <c r="O48">
        <v>5</v>
      </c>
      <c r="P48">
        <v>5</v>
      </c>
      <c r="Q48">
        <v>5</v>
      </c>
      <c r="R48">
        <v>5</v>
      </c>
      <c r="S48">
        <v>5</v>
      </c>
      <c r="T48">
        <v>5</v>
      </c>
      <c r="U48">
        <v>5</v>
      </c>
      <c r="V48">
        <v>5</v>
      </c>
      <c r="W48">
        <v>5</v>
      </c>
      <c r="X48">
        <v>5</v>
      </c>
      <c r="Y48" s="159" t="s">
        <v>149</v>
      </c>
      <c r="Z48" s="159" t="s">
        <v>149</v>
      </c>
    </row>
    <row r="49" spans="1:26" x14ac:dyDescent="0.2">
      <c r="A49">
        <v>676</v>
      </c>
      <c r="B49" s="158">
        <v>44529.518796296303</v>
      </c>
      <c r="C49" s="158">
        <v>44529.520219907397</v>
      </c>
      <c r="D49" s="157" t="s">
        <v>143</v>
      </c>
      <c r="E49" s="157"/>
      <c r="F49" s="157" t="s">
        <v>7</v>
      </c>
      <c r="G49" s="157" t="s">
        <v>215</v>
      </c>
      <c r="H49" s="157" t="s">
        <v>174</v>
      </c>
      <c r="I49" s="157" t="s">
        <v>297</v>
      </c>
      <c r="J49">
        <v>5</v>
      </c>
      <c r="K49">
        <v>2</v>
      </c>
      <c r="L49">
        <v>4</v>
      </c>
      <c r="M49">
        <v>5</v>
      </c>
      <c r="N49">
        <v>5</v>
      </c>
      <c r="O49">
        <v>5</v>
      </c>
      <c r="P49">
        <v>3</v>
      </c>
      <c r="Q49">
        <v>4</v>
      </c>
      <c r="R49">
        <v>5</v>
      </c>
      <c r="S49">
        <v>5</v>
      </c>
      <c r="T49">
        <v>5</v>
      </c>
      <c r="U49">
        <v>5</v>
      </c>
      <c r="V49">
        <v>5</v>
      </c>
      <c r="W49">
        <v>5</v>
      </c>
      <c r="X49">
        <v>5</v>
      </c>
      <c r="Y49" s="159" t="s">
        <v>149</v>
      </c>
      <c r="Z49" s="159" t="s">
        <v>149</v>
      </c>
    </row>
    <row r="50" spans="1:26" x14ac:dyDescent="0.2">
      <c r="A50">
        <v>677</v>
      </c>
      <c r="B50" s="158">
        <v>44529.519305555601</v>
      </c>
      <c r="C50" s="158">
        <v>44529.520532407398</v>
      </c>
      <c r="D50" s="157" t="s">
        <v>143</v>
      </c>
      <c r="E50" s="157"/>
      <c r="F50" s="157" t="s">
        <v>37</v>
      </c>
      <c r="G50" s="157" t="s">
        <v>92</v>
      </c>
      <c r="H50" s="157" t="s">
        <v>183</v>
      </c>
      <c r="I50" s="157" t="s">
        <v>146</v>
      </c>
      <c r="J50">
        <v>4</v>
      </c>
      <c r="K50">
        <v>4</v>
      </c>
      <c r="L50">
        <v>3</v>
      </c>
      <c r="M50">
        <v>3</v>
      </c>
      <c r="N50">
        <v>4</v>
      </c>
      <c r="O50">
        <v>4</v>
      </c>
      <c r="P50">
        <v>4</v>
      </c>
      <c r="Q50">
        <v>4</v>
      </c>
      <c r="R50">
        <v>4</v>
      </c>
      <c r="S50">
        <v>4</v>
      </c>
      <c r="T50">
        <v>4</v>
      </c>
      <c r="U50">
        <v>4</v>
      </c>
      <c r="V50">
        <v>4</v>
      </c>
      <c r="W50">
        <v>4</v>
      </c>
      <c r="X50">
        <v>4</v>
      </c>
      <c r="Y50" s="159" t="s">
        <v>149</v>
      </c>
      <c r="Z50" s="159" t="s">
        <v>149</v>
      </c>
    </row>
    <row r="51" spans="1:26" x14ac:dyDescent="0.2">
      <c r="A51">
        <v>678</v>
      </c>
      <c r="B51" s="158">
        <v>44529.519571759301</v>
      </c>
      <c r="C51" s="158">
        <v>44529.520601851902</v>
      </c>
      <c r="D51" s="157" t="s">
        <v>143</v>
      </c>
      <c r="E51" s="157"/>
      <c r="F51" s="157" t="s">
        <v>37</v>
      </c>
      <c r="G51" s="157" t="s">
        <v>298</v>
      </c>
      <c r="H51" s="157" t="s">
        <v>298</v>
      </c>
      <c r="I51" s="157" t="s">
        <v>148</v>
      </c>
      <c r="J51">
        <v>5</v>
      </c>
      <c r="K51">
        <v>5</v>
      </c>
      <c r="L51">
        <v>5</v>
      </c>
      <c r="M51">
        <v>5</v>
      </c>
      <c r="N51">
        <v>5</v>
      </c>
      <c r="O51">
        <v>5</v>
      </c>
      <c r="P51">
        <v>5</v>
      </c>
      <c r="Q51">
        <v>5</v>
      </c>
      <c r="R51">
        <v>5</v>
      </c>
      <c r="S51">
        <v>5</v>
      </c>
      <c r="T51">
        <v>5</v>
      </c>
      <c r="U51">
        <v>5</v>
      </c>
      <c r="V51">
        <v>5</v>
      </c>
      <c r="W51">
        <v>5</v>
      </c>
      <c r="X51">
        <v>5</v>
      </c>
      <c r="Y51" s="157" t="s">
        <v>299</v>
      </c>
      <c r="Z51" s="157" t="s">
        <v>300</v>
      </c>
    </row>
    <row r="52" spans="1:26" x14ac:dyDescent="0.2">
      <c r="A52">
        <v>679</v>
      </c>
      <c r="B52" s="158">
        <v>44529.519398148201</v>
      </c>
      <c r="C52" s="158">
        <v>44529.520682870403</v>
      </c>
      <c r="D52" s="157" t="s">
        <v>143</v>
      </c>
      <c r="E52" s="157"/>
      <c r="F52" s="157" t="s">
        <v>7</v>
      </c>
      <c r="G52" s="157" t="s">
        <v>301</v>
      </c>
      <c r="H52" s="157" t="s">
        <v>302</v>
      </c>
      <c r="I52" s="157" t="s">
        <v>170</v>
      </c>
      <c r="J52">
        <v>5</v>
      </c>
      <c r="K52">
        <v>3</v>
      </c>
      <c r="L52">
        <v>3</v>
      </c>
      <c r="M52">
        <v>5</v>
      </c>
      <c r="N52">
        <v>5</v>
      </c>
      <c r="O52">
        <v>5</v>
      </c>
      <c r="P52">
        <v>2</v>
      </c>
      <c r="Q52">
        <v>2</v>
      </c>
      <c r="R52">
        <v>4</v>
      </c>
      <c r="S52">
        <v>4</v>
      </c>
      <c r="T52">
        <v>4</v>
      </c>
      <c r="U52">
        <v>4</v>
      </c>
      <c r="V52">
        <v>5</v>
      </c>
      <c r="W52">
        <v>5</v>
      </c>
      <c r="X52">
        <v>5</v>
      </c>
      <c r="Y52" s="159" t="s">
        <v>149</v>
      </c>
      <c r="Z52" s="159" t="s">
        <v>149</v>
      </c>
    </row>
    <row r="53" spans="1:26" x14ac:dyDescent="0.2">
      <c r="A53">
        <v>680</v>
      </c>
      <c r="B53" s="158">
        <v>44529.519872685203</v>
      </c>
      <c r="C53" s="158">
        <v>44529.520775463003</v>
      </c>
      <c r="D53" s="157" t="s">
        <v>143</v>
      </c>
      <c r="E53" s="157"/>
      <c r="F53" s="157" t="s">
        <v>37</v>
      </c>
      <c r="G53" s="157" t="s">
        <v>52</v>
      </c>
      <c r="H53" s="157" t="s">
        <v>88</v>
      </c>
      <c r="I53" s="157" t="s">
        <v>151</v>
      </c>
      <c r="J53">
        <v>5</v>
      </c>
      <c r="K53">
        <v>5</v>
      </c>
      <c r="L53">
        <v>5</v>
      </c>
      <c r="M53">
        <v>5</v>
      </c>
      <c r="N53">
        <v>5</v>
      </c>
      <c r="O53">
        <v>5</v>
      </c>
      <c r="P53">
        <v>5</v>
      </c>
      <c r="Q53">
        <v>5</v>
      </c>
      <c r="R53">
        <v>5</v>
      </c>
      <c r="S53">
        <v>5</v>
      </c>
      <c r="T53">
        <v>5</v>
      </c>
      <c r="U53">
        <v>5</v>
      </c>
      <c r="V53">
        <v>5</v>
      </c>
      <c r="W53">
        <v>5</v>
      </c>
      <c r="X53">
        <v>5</v>
      </c>
      <c r="Y53" s="157" t="s">
        <v>159</v>
      </c>
      <c r="Z53" s="157" t="s">
        <v>159</v>
      </c>
    </row>
    <row r="54" spans="1:26" x14ac:dyDescent="0.2">
      <c r="A54">
        <v>681</v>
      </c>
      <c r="B54" s="158">
        <v>44529.519733796304</v>
      </c>
      <c r="C54" s="158">
        <v>44529.521018518499</v>
      </c>
      <c r="D54" s="157" t="s">
        <v>143</v>
      </c>
      <c r="E54" s="157"/>
      <c r="F54" s="157" t="s">
        <v>37</v>
      </c>
      <c r="G54" s="157" t="s">
        <v>215</v>
      </c>
      <c r="H54" s="157" t="s">
        <v>303</v>
      </c>
      <c r="I54" s="157" t="s">
        <v>304</v>
      </c>
      <c r="J54">
        <v>5</v>
      </c>
      <c r="K54">
        <v>5</v>
      </c>
      <c r="L54">
        <v>5</v>
      </c>
      <c r="M54">
        <v>5</v>
      </c>
      <c r="N54">
        <v>5</v>
      </c>
      <c r="O54">
        <v>5</v>
      </c>
      <c r="P54">
        <v>5</v>
      </c>
      <c r="Q54">
        <v>5</v>
      </c>
      <c r="R54">
        <v>5</v>
      </c>
      <c r="S54">
        <v>5</v>
      </c>
      <c r="T54">
        <v>5</v>
      </c>
      <c r="U54">
        <v>5</v>
      </c>
      <c r="V54">
        <v>5</v>
      </c>
      <c r="W54">
        <v>5</v>
      </c>
      <c r="X54">
        <v>5</v>
      </c>
      <c r="Y54" s="157" t="s">
        <v>187</v>
      </c>
      <c r="Z54" s="157" t="s">
        <v>187</v>
      </c>
    </row>
    <row r="55" spans="1:26" x14ac:dyDescent="0.2">
      <c r="A55">
        <v>682</v>
      </c>
      <c r="B55" s="158">
        <v>44529.519733796304</v>
      </c>
      <c r="C55" s="158">
        <v>44529.521122685197</v>
      </c>
      <c r="D55" s="157" t="s">
        <v>143</v>
      </c>
      <c r="E55" s="157"/>
      <c r="F55" s="157" t="s">
        <v>7</v>
      </c>
      <c r="G55" s="157" t="s">
        <v>215</v>
      </c>
      <c r="H55" s="157" t="s">
        <v>88</v>
      </c>
      <c r="I55" s="157" t="s">
        <v>148</v>
      </c>
      <c r="J55">
        <v>4</v>
      </c>
      <c r="K55">
        <v>2</v>
      </c>
      <c r="L55">
        <v>3</v>
      </c>
      <c r="M55">
        <v>4</v>
      </c>
      <c r="N55">
        <v>5</v>
      </c>
      <c r="O55">
        <v>5</v>
      </c>
      <c r="P55">
        <v>4</v>
      </c>
      <c r="Q55">
        <v>3</v>
      </c>
      <c r="R55">
        <v>5</v>
      </c>
      <c r="S55">
        <v>5</v>
      </c>
      <c r="T55">
        <v>5</v>
      </c>
      <c r="U55">
        <v>5</v>
      </c>
      <c r="V55">
        <v>5</v>
      </c>
      <c r="W55">
        <v>5</v>
      </c>
      <c r="X55">
        <v>5</v>
      </c>
      <c r="Y55" s="157" t="s">
        <v>305</v>
      </c>
      <c r="Z55" s="157" t="s">
        <v>159</v>
      </c>
    </row>
    <row r="56" spans="1:26" x14ac:dyDescent="0.2">
      <c r="A56">
        <v>683</v>
      </c>
      <c r="B56" s="158">
        <v>44529.520428240699</v>
      </c>
      <c r="C56" s="158">
        <v>44529.5213194444</v>
      </c>
      <c r="D56" s="157" t="s">
        <v>143</v>
      </c>
      <c r="E56" s="157"/>
      <c r="F56" s="157" t="s">
        <v>7</v>
      </c>
      <c r="G56" s="157" t="s">
        <v>220</v>
      </c>
      <c r="H56" s="157" t="s">
        <v>293</v>
      </c>
      <c r="I56" s="157" t="s">
        <v>169</v>
      </c>
      <c r="J56">
        <v>4</v>
      </c>
      <c r="K56">
        <v>4</v>
      </c>
      <c r="L56">
        <v>4</v>
      </c>
      <c r="M56">
        <v>5</v>
      </c>
      <c r="N56">
        <v>4</v>
      </c>
      <c r="O56">
        <v>5</v>
      </c>
      <c r="P56">
        <v>1</v>
      </c>
      <c r="Q56">
        <v>2</v>
      </c>
      <c r="R56">
        <v>4</v>
      </c>
      <c r="S56">
        <v>4</v>
      </c>
      <c r="T56">
        <v>5</v>
      </c>
      <c r="U56">
        <v>4</v>
      </c>
      <c r="V56">
        <v>4</v>
      </c>
      <c r="W56">
        <v>5</v>
      </c>
      <c r="X56">
        <v>5</v>
      </c>
      <c r="Y56" s="159" t="s">
        <v>149</v>
      </c>
      <c r="Z56" s="159" t="s">
        <v>149</v>
      </c>
    </row>
    <row r="57" spans="1:26" x14ac:dyDescent="0.2">
      <c r="A57">
        <v>684</v>
      </c>
      <c r="B57" s="158">
        <v>44529.519988425898</v>
      </c>
      <c r="C57" s="158">
        <v>44529.521412037</v>
      </c>
      <c r="D57" s="157" t="s">
        <v>143</v>
      </c>
      <c r="E57" s="157"/>
      <c r="F57" s="157" t="s">
        <v>7</v>
      </c>
      <c r="G57" s="157" t="s">
        <v>298</v>
      </c>
      <c r="H57" s="157" t="s">
        <v>306</v>
      </c>
      <c r="I57" s="157" t="s">
        <v>151</v>
      </c>
      <c r="J57">
        <v>2</v>
      </c>
      <c r="K57">
        <v>4</v>
      </c>
      <c r="L57">
        <v>5</v>
      </c>
      <c r="M57">
        <v>5</v>
      </c>
      <c r="N57">
        <v>5</v>
      </c>
      <c r="O57">
        <v>4</v>
      </c>
      <c r="P57">
        <v>3</v>
      </c>
      <c r="Q57">
        <v>3</v>
      </c>
      <c r="R57">
        <v>4</v>
      </c>
      <c r="S57">
        <v>4</v>
      </c>
      <c r="T57">
        <v>4</v>
      </c>
      <c r="U57">
        <v>5</v>
      </c>
      <c r="V57">
        <v>4</v>
      </c>
      <c r="W57">
        <v>4</v>
      </c>
      <c r="X57">
        <v>5</v>
      </c>
      <c r="Y57" s="159" t="s">
        <v>149</v>
      </c>
      <c r="Z57" s="159" t="s">
        <v>149</v>
      </c>
    </row>
    <row r="58" spans="1:26" x14ac:dyDescent="0.2">
      <c r="A58">
        <v>685</v>
      </c>
      <c r="B58" s="158">
        <v>44529.517824074101</v>
      </c>
      <c r="C58" s="158">
        <v>44529.521481481497</v>
      </c>
      <c r="D58" s="157" t="s">
        <v>143</v>
      </c>
      <c r="E58" s="157"/>
      <c r="F58" s="157" t="s">
        <v>7</v>
      </c>
      <c r="G58" s="157" t="s">
        <v>215</v>
      </c>
      <c r="H58" s="157" t="s">
        <v>147</v>
      </c>
      <c r="I58" s="157" t="s">
        <v>297</v>
      </c>
      <c r="J58">
        <v>4</v>
      </c>
      <c r="K58">
        <v>2</v>
      </c>
      <c r="L58">
        <v>2</v>
      </c>
      <c r="M58">
        <v>4</v>
      </c>
      <c r="N58">
        <v>4</v>
      </c>
      <c r="O58">
        <v>4</v>
      </c>
      <c r="P58">
        <v>3</v>
      </c>
      <c r="Q58">
        <v>3</v>
      </c>
      <c r="R58">
        <v>4</v>
      </c>
      <c r="S58">
        <v>4</v>
      </c>
      <c r="T58">
        <v>5</v>
      </c>
      <c r="U58">
        <v>5</v>
      </c>
      <c r="V58">
        <v>5</v>
      </c>
      <c r="W58">
        <v>5</v>
      </c>
      <c r="X58">
        <v>5</v>
      </c>
      <c r="Y58" s="159" t="s">
        <v>149</v>
      </c>
      <c r="Z58" s="159" t="s">
        <v>149</v>
      </c>
    </row>
    <row r="59" spans="1:26" x14ac:dyDescent="0.2">
      <c r="A59">
        <v>686</v>
      </c>
      <c r="B59" s="158">
        <v>44529.521342592598</v>
      </c>
      <c r="C59" s="158">
        <v>44529.521655092598</v>
      </c>
      <c r="D59" s="157" t="s">
        <v>143</v>
      </c>
      <c r="E59" s="157"/>
      <c r="F59" s="157" t="s">
        <v>37</v>
      </c>
      <c r="G59" s="157" t="s">
        <v>220</v>
      </c>
      <c r="H59" s="157" t="s">
        <v>185</v>
      </c>
      <c r="I59" s="157" t="s">
        <v>150</v>
      </c>
      <c r="J59">
        <v>5</v>
      </c>
      <c r="K59">
        <v>3</v>
      </c>
      <c r="L59">
        <v>5</v>
      </c>
      <c r="M59">
        <v>5</v>
      </c>
      <c r="N59">
        <v>5</v>
      </c>
      <c r="O59">
        <v>5</v>
      </c>
      <c r="P59">
        <v>4</v>
      </c>
      <c r="Q59">
        <v>4</v>
      </c>
      <c r="R59">
        <v>4</v>
      </c>
      <c r="S59">
        <v>5</v>
      </c>
      <c r="T59">
        <v>5</v>
      </c>
      <c r="U59">
        <v>5</v>
      </c>
      <c r="V59">
        <v>5</v>
      </c>
      <c r="W59">
        <v>5</v>
      </c>
      <c r="X59">
        <v>5</v>
      </c>
      <c r="Y59" s="157" t="s">
        <v>307</v>
      </c>
      <c r="Z59" s="157" t="s">
        <v>308</v>
      </c>
    </row>
    <row r="60" spans="1:26" x14ac:dyDescent="0.2">
      <c r="A60">
        <v>687</v>
      </c>
      <c r="B60" s="158">
        <v>44529.518993055601</v>
      </c>
      <c r="C60" s="158">
        <v>44529.521793981497</v>
      </c>
      <c r="D60" s="157" t="s">
        <v>143</v>
      </c>
      <c r="E60" s="157"/>
      <c r="F60" s="157" t="s">
        <v>7</v>
      </c>
      <c r="G60" s="157" t="s">
        <v>215</v>
      </c>
      <c r="H60" s="157" t="s">
        <v>88</v>
      </c>
      <c r="I60" s="157" t="s">
        <v>309</v>
      </c>
      <c r="J60">
        <v>5</v>
      </c>
      <c r="K60">
        <v>3</v>
      </c>
      <c r="L60">
        <v>3</v>
      </c>
      <c r="M60">
        <v>5</v>
      </c>
      <c r="N60">
        <v>4</v>
      </c>
      <c r="O60">
        <v>5</v>
      </c>
      <c r="P60">
        <v>1</v>
      </c>
      <c r="Q60">
        <v>2</v>
      </c>
      <c r="R60">
        <v>4</v>
      </c>
      <c r="S60">
        <v>4</v>
      </c>
      <c r="T60">
        <v>4</v>
      </c>
      <c r="U60">
        <v>4</v>
      </c>
      <c r="V60">
        <v>5</v>
      </c>
      <c r="W60">
        <v>5</v>
      </c>
      <c r="X60">
        <v>5</v>
      </c>
      <c r="Y60" s="157" t="s">
        <v>310</v>
      </c>
      <c r="Z60" s="157" t="s">
        <v>311</v>
      </c>
    </row>
    <row r="61" spans="1:26" x14ac:dyDescent="0.2">
      <c r="A61">
        <v>688</v>
      </c>
      <c r="B61" s="158">
        <v>44529.517893518503</v>
      </c>
      <c r="C61" s="158">
        <v>44529.5218171296</v>
      </c>
      <c r="D61" s="157" t="s">
        <v>143</v>
      </c>
      <c r="E61" s="157"/>
      <c r="F61" s="157" t="s">
        <v>7</v>
      </c>
      <c r="G61" s="157" t="s">
        <v>215</v>
      </c>
      <c r="H61" s="157" t="s">
        <v>88</v>
      </c>
      <c r="I61" s="157" t="s">
        <v>173</v>
      </c>
      <c r="J61">
        <v>4</v>
      </c>
      <c r="K61">
        <v>2</v>
      </c>
      <c r="L61">
        <v>4</v>
      </c>
      <c r="M61">
        <v>4</v>
      </c>
      <c r="N61">
        <v>4</v>
      </c>
      <c r="O61">
        <v>5</v>
      </c>
      <c r="P61">
        <v>3</v>
      </c>
      <c r="Q61">
        <v>3</v>
      </c>
      <c r="R61">
        <v>5</v>
      </c>
      <c r="S61">
        <v>5</v>
      </c>
      <c r="T61">
        <v>5</v>
      </c>
      <c r="U61">
        <v>5</v>
      </c>
      <c r="V61">
        <v>5</v>
      </c>
      <c r="W61">
        <v>5</v>
      </c>
      <c r="X61">
        <v>5</v>
      </c>
      <c r="Y61" s="157" t="s">
        <v>312</v>
      </c>
      <c r="Z61" s="159" t="s">
        <v>149</v>
      </c>
    </row>
    <row r="62" spans="1:26" x14ac:dyDescent="0.2">
      <c r="A62">
        <v>689</v>
      </c>
      <c r="B62" s="158">
        <v>44529.521805555603</v>
      </c>
      <c r="C62" s="158">
        <v>44529.522002314799</v>
      </c>
      <c r="D62" s="157" t="s">
        <v>143</v>
      </c>
      <c r="E62" s="157"/>
      <c r="F62" s="157" t="s">
        <v>7</v>
      </c>
      <c r="G62" s="157" t="s">
        <v>239</v>
      </c>
      <c r="H62" s="157" t="s">
        <v>238</v>
      </c>
      <c r="I62" s="157" t="s">
        <v>152</v>
      </c>
      <c r="J62">
        <v>5</v>
      </c>
      <c r="K62">
        <v>4</v>
      </c>
      <c r="L62">
        <v>4</v>
      </c>
      <c r="M62">
        <v>5</v>
      </c>
      <c r="N62">
        <v>5</v>
      </c>
      <c r="O62">
        <v>5</v>
      </c>
      <c r="P62">
        <v>5</v>
      </c>
      <c r="Q62">
        <v>5</v>
      </c>
      <c r="R62">
        <v>5</v>
      </c>
      <c r="S62">
        <v>5</v>
      </c>
      <c r="T62">
        <v>5</v>
      </c>
      <c r="U62">
        <v>5</v>
      </c>
      <c r="V62">
        <v>5</v>
      </c>
      <c r="W62">
        <v>5</v>
      </c>
      <c r="X62">
        <v>5</v>
      </c>
      <c r="Y62" s="159" t="s">
        <v>149</v>
      </c>
      <c r="Z62" s="157" t="s">
        <v>313</v>
      </c>
    </row>
    <row r="63" spans="1:26" x14ac:dyDescent="0.2">
      <c r="A63">
        <v>690</v>
      </c>
      <c r="B63" s="158">
        <v>44529.520856481497</v>
      </c>
      <c r="C63" s="158">
        <v>44529.522002314799</v>
      </c>
      <c r="D63" s="157" t="s">
        <v>143</v>
      </c>
      <c r="E63" s="157"/>
      <c r="F63" s="157" t="s">
        <v>7</v>
      </c>
      <c r="G63" s="157" t="s">
        <v>215</v>
      </c>
      <c r="H63" s="157" t="s">
        <v>88</v>
      </c>
      <c r="I63" s="157" t="s">
        <v>151</v>
      </c>
      <c r="J63">
        <v>5</v>
      </c>
      <c r="K63">
        <v>5</v>
      </c>
      <c r="L63">
        <v>5</v>
      </c>
      <c r="M63">
        <v>5</v>
      </c>
      <c r="N63">
        <v>5</v>
      </c>
      <c r="O63">
        <v>5</v>
      </c>
      <c r="P63">
        <v>4</v>
      </c>
      <c r="Q63">
        <v>5</v>
      </c>
      <c r="R63">
        <v>4</v>
      </c>
      <c r="S63">
        <v>4</v>
      </c>
      <c r="T63">
        <v>4</v>
      </c>
      <c r="U63">
        <v>4</v>
      </c>
      <c r="V63">
        <v>4</v>
      </c>
      <c r="W63">
        <v>4</v>
      </c>
      <c r="X63">
        <v>4</v>
      </c>
      <c r="Y63" s="157" t="s">
        <v>314</v>
      </c>
      <c r="Z63" s="157" t="s">
        <v>315</v>
      </c>
    </row>
    <row r="64" spans="1:26" x14ac:dyDescent="0.2">
      <c r="A64">
        <v>691</v>
      </c>
      <c r="B64" s="158">
        <v>44529.519861111097</v>
      </c>
      <c r="C64" s="158">
        <v>44529.522037037001</v>
      </c>
      <c r="D64" s="157" t="s">
        <v>143</v>
      </c>
      <c r="E64" s="157"/>
      <c r="F64" s="157" t="s">
        <v>37</v>
      </c>
      <c r="G64" s="157" t="s">
        <v>215</v>
      </c>
      <c r="H64" s="157" t="s">
        <v>88</v>
      </c>
      <c r="I64" s="157" t="s">
        <v>173</v>
      </c>
      <c r="J64">
        <v>5</v>
      </c>
      <c r="K64">
        <v>5</v>
      </c>
      <c r="L64">
        <v>3</v>
      </c>
      <c r="M64">
        <v>5</v>
      </c>
      <c r="N64">
        <v>4</v>
      </c>
      <c r="O64">
        <v>4</v>
      </c>
      <c r="P64">
        <v>4</v>
      </c>
      <c r="Q64">
        <v>4</v>
      </c>
      <c r="R64">
        <v>4</v>
      </c>
      <c r="S64">
        <v>4</v>
      </c>
      <c r="T64">
        <v>5</v>
      </c>
      <c r="U64">
        <v>5</v>
      </c>
      <c r="V64">
        <v>5</v>
      </c>
      <c r="W64">
        <v>5</v>
      </c>
      <c r="X64">
        <v>5</v>
      </c>
      <c r="Y64" s="157" t="s">
        <v>316</v>
      </c>
      <c r="Z64" s="157" t="s">
        <v>317</v>
      </c>
    </row>
    <row r="65" spans="1:26" x14ac:dyDescent="0.2">
      <c r="A65">
        <v>692</v>
      </c>
      <c r="B65" s="158">
        <v>44529.520613425899</v>
      </c>
      <c r="C65" s="158">
        <v>44529.5222685185</v>
      </c>
      <c r="D65" s="157" t="s">
        <v>143</v>
      </c>
      <c r="E65" s="157"/>
      <c r="F65" s="157" t="s">
        <v>7</v>
      </c>
      <c r="G65" s="157" t="s">
        <v>52</v>
      </c>
      <c r="H65" s="157" t="s">
        <v>191</v>
      </c>
      <c r="I65" s="157" t="s">
        <v>153</v>
      </c>
      <c r="J65">
        <v>5</v>
      </c>
      <c r="K65">
        <v>5</v>
      </c>
      <c r="L65">
        <v>5</v>
      </c>
      <c r="M65">
        <v>5</v>
      </c>
      <c r="N65">
        <v>5</v>
      </c>
      <c r="O65">
        <v>5</v>
      </c>
      <c r="P65">
        <v>3</v>
      </c>
      <c r="Q65">
        <v>3</v>
      </c>
      <c r="R65">
        <v>4</v>
      </c>
      <c r="S65">
        <v>4</v>
      </c>
      <c r="T65">
        <v>5</v>
      </c>
      <c r="U65">
        <v>5</v>
      </c>
      <c r="V65">
        <v>5</v>
      </c>
      <c r="W65">
        <v>5</v>
      </c>
      <c r="X65">
        <v>5</v>
      </c>
      <c r="Y65" s="157" t="s">
        <v>318</v>
      </c>
      <c r="Z65" s="157" t="s">
        <v>319</v>
      </c>
    </row>
    <row r="66" spans="1:26" x14ac:dyDescent="0.2">
      <c r="A66">
        <v>693</v>
      </c>
      <c r="B66" s="158">
        <v>44529.519363425898</v>
      </c>
      <c r="C66" s="158">
        <v>44529.522349537001</v>
      </c>
      <c r="D66" s="157" t="s">
        <v>143</v>
      </c>
      <c r="E66" s="157"/>
      <c r="F66" s="157" t="s">
        <v>7</v>
      </c>
      <c r="G66" s="157" t="s">
        <v>215</v>
      </c>
      <c r="H66" s="157" t="s">
        <v>181</v>
      </c>
      <c r="I66" s="157" t="s">
        <v>190</v>
      </c>
      <c r="J66">
        <v>5</v>
      </c>
      <c r="K66">
        <v>3</v>
      </c>
      <c r="L66">
        <v>5</v>
      </c>
      <c r="M66">
        <v>5</v>
      </c>
      <c r="N66">
        <v>5</v>
      </c>
      <c r="O66">
        <v>5</v>
      </c>
      <c r="P66">
        <v>2</v>
      </c>
      <c r="Q66">
        <v>1</v>
      </c>
      <c r="R66">
        <v>4</v>
      </c>
      <c r="S66">
        <v>4</v>
      </c>
      <c r="T66">
        <v>5</v>
      </c>
      <c r="U66">
        <v>5</v>
      </c>
      <c r="V66">
        <v>5</v>
      </c>
      <c r="W66">
        <v>5</v>
      </c>
      <c r="X66">
        <v>5</v>
      </c>
      <c r="Y66" s="159" t="s">
        <v>149</v>
      </c>
      <c r="Z66" s="159" t="s">
        <v>149</v>
      </c>
    </row>
    <row r="67" spans="1:26" x14ac:dyDescent="0.2">
      <c r="A67">
        <v>694</v>
      </c>
      <c r="B67" s="158">
        <v>44529.520787037</v>
      </c>
      <c r="C67" s="158">
        <v>44529.522442129601</v>
      </c>
      <c r="D67" s="157" t="s">
        <v>143</v>
      </c>
      <c r="E67" s="157"/>
      <c r="F67" s="157" t="s">
        <v>37</v>
      </c>
      <c r="G67" s="157" t="s">
        <v>215</v>
      </c>
      <c r="H67" s="157" t="s">
        <v>88</v>
      </c>
      <c r="I67" s="157" t="s">
        <v>167</v>
      </c>
      <c r="J67">
        <v>5</v>
      </c>
      <c r="K67">
        <v>5</v>
      </c>
      <c r="L67">
        <v>5</v>
      </c>
      <c r="M67">
        <v>5</v>
      </c>
      <c r="N67">
        <v>5</v>
      </c>
      <c r="O67">
        <v>5</v>
      </c>
      <c r="P67">
        <v>5</v>
      </c>
      <c r="Q67">
        <v>5</v>
      </c>
      <c r="R67">
        <v>5</v>
      </c>
      <c r="S67">
        <v>5</v>
      </c>
      <c r="T67">
        <v>5</v>
      </c>
      <c r="U67">
        <v>5</v>
      </c>
      <c r="V67">
        <v>5</v>
      </c>
      <c r="W67">
        <v>5</v>
      </c>
      <c r="X67">
        <v>5</v>
      </c>
      <c r="Y67" s="157" t="s">
        <v>320</v>
      </c>
      <c r="Z67" s="157" t="s">
        <v>321</v>
      </c>
    </row>
    <row r="68" spans="1:26" x14ac:dyDescent="0.2">
      <c r="A68">
        <v>695</v>
      </c>
      <c r="B68" s="158">
        <v>44529.521562499998</v>
      </c>
      <c r="C68" s="158">
        <v>44529.522465277798</v>
      </c>
      <c r="D68" s="157" t="s">
        <v>143</v>
      </c>
      <c r="E68" s="157"/>
      <c r="F68" s="157" t="s">
        <v>7</v>
      </c>
      <c r="G68" s="157" t="s">
        <v>54</v>
      </c>
      <c r="H68" s="157" t="s">
        <v>191</v>
      </c>
      <c r="I68" s="157" t="s">
        <v>151</v>
      </c>
      <c r="J68">
        <v>5</v>
      </c>
      <c r="K68">
        <v>4</v>
      </c>
      <c r="L68">
        <v>3</v>
      </c>
      <c r="M68">
        <v>5</v>
      </c>
      <c r="N68">
        <v>5</v>
      </c>
      <c r="O68">
        <v>5</v>
      </c>
      <c r="P68">
        <v>5</v>
      </c>
      <c r="Q68">
        <v>5</v>
      </c>
      <c r="R68">
        <v>5</v>
      </c>
      <c r="S68">
        <v>5</v>
      </c>
      <c r="T68">
        <v>5</v>
      </c>
      <c r="U68">
        <v>5</v>
      </c>
      <c r="V68">
        <v>5</v>
      </c>
      <c r="W68">
        <v>5</v>
      </c>
      <c r="X68">
        <v>5</v>
      </c>
      <c r="Y68" s="159" t="s">
        <v>149</v>
      </c>
      <c r="Z68" s="159" t="s">
        <v>149</v>
      </c>
    </row>
    <row r="69" spans="1:26" x14ac:dyDescent="0.2">
      <c r="A69">
        <v>696</v>
      </c>
      <c r="B69" s="158">
        <v>44529.519375000003</v>
      </c>
      <c r="C69" s="158">
        <v>44529.522569444402</v>
      </c>
      <c r="D69" s="157" t="s">
        <v>143</v>
      </c>
      <c r="E69" s="157"/>
      <c r="F69" s="157" t="s">
        <v>7</v>
      </c>
      <c r="G69" s="157" t="s">
        <v>76</v>
      </c>
      <c r="H69" s="157" t="s">
        <v>322</v>
      </c>
      <c r="I69" s="157" t="s">
        <v>146</v>
      </c>
      <c r="J69">
        <v>4</v>
      </c>
      <c r="K69">
        <v>5</v>
      </c>
      <c r="L69">
        <v>5</v>
      </c>
      <c r="M69">
        <v>5</v>
      </c>
      <c r="N69">
        <v>5</v>
      </c>
      <c r="O69">
        <v>5</v>
      </c>
      <c r="P69">
        <v>5</v>
      </c>
      <c r="Q69">
        <v>5</v>
      </c>
      <c r="R69">
        <v>5</v>
      </c>
      <c r="S69">
        <v>5</v>
      </c>
      <c r="T69">
        <v>5</v>
      </c>
      <c r="U69">
        <v>5</v>
      </c>
      <c r="V69">
        <v>4</v>
      </c>
      <c r="W69">
        <v>4</v>
      </c>
      <c r="X69">
        <v>4</v>
      </c>
      <c r="Y69" s="157" t="s">
        <v>323</v>
      </c>
      <c r="Z69" s="159" t="s">
        <v>149</v>
      </c>
    </row>
    <row r="70" spans="1:26" x14ac:dyDescent="0.2">
      <c r="A70">
        <v>697</v>
      </c>
      <c r="B70" s="158">
        <v>44529.520439814798</v>
      </c>
      <c r="C70" s="158">
        <v>44529.522708333301</v>
      </c>
      <c r="D70" s="157" t="s">
        <v>143</v>
      </c>
      <c r="E70" s="157"/>
      <c r="F70" s="157" t="s">
        <v>7</v>
      </c>
      <c r="G70" s="157" t="s">
        <v>248</v>
      </c>
      <c r="H70" s="157" t="s">
        <v>86</v>
      </c>
      <c r="I70" s="157" t="s">
        <v>170</v>
      </c>
      <c r="J70">
        <v>5</v>
      </c>
      <c r="K70">
        <v>5</v>
      </c>
      <c r="L70">
        <v>5</v>
      </c>
      <c r="M70">
        <v>5</v>
      </c>
      <c r="N70">
        <v>5</v>
      </c>
      <c r="O70">
        <v>5</v>
      </c>
      <c r="P70">
        <v>4</v>
      </c>
      <c r="Q70">
        <v>5</v>
      </c>
      <c r="R70">
        <v>5</v>
      </c>
      <c r="S70">
        <v>5</v>
      </c>
      <c r="T70">
        <v>5</v>
      </c>
      <c r="U70">
        <v>5</v>
      </c>
      <c r="V70">
        <v>4</v>
      </c>
      <c r="W70">
        <v>4</v>
      </c>
      <c r="X70">
        <v>4</v>
      </c>
      <c r="Y70" s="157" t="s">
        <v>324</v>
      </c>
      <c r="Z70" s="157" t="s">
        <v>325</v>
      </c>
    </row>
    <row r="71" spans="1:26" x14ac:dyDescent="0.2">
      <c r="A71">
        <v>698</v>
      </c>
      <c r="B71" s="158">
        <v>44529.520081018498</v>
      </c>
      <c r="C71" s="158">
        <v>44529.522731481498</v>
      </c>
      <c r="D71" s="157" t="s">
        <v>143</v>
      </c>
      <c r="E71" s="157"/>
      <c r="F71" s="157" t="s">
        <v>7</v>
      </c>
      <c r="G71" s="157" t="s">
        <v>215</v>
      </c>
      <c r="H71" s="157" t="s">
        <v>191</v>
      </c>
      <c r="I71" s="157" t="s">
        <v>326</v>
      </c>
      <c r="J71">
        <v>5</v>
      </c>
      <c r="K71">
        <v>3</v>
      </c>
      <c r="L71">
        <v>5</v>
      </c>
      <c r="M71">
        <v>5</v>
      </c>
      <c r="N71">
        <v>4</v>
      </c>
      <c r="O71">
        <v>5</v>
      </c>
      <c r="P71">
        <v>3</v>
      </c>
      <c r="Q71">
        <v>3</v>
      </c>
      <c r="R71">
        <v>5</v>
      </c>
      <c r="S71">
        <v>5</v>
      </c>
      <c r="T71">
        <v>5</v>
      </c>
      <c r="U71">
        <v>5</v>
      </c>
      <c r="V71">
        <v>5</v>
      </c>
      <c r="W71">
        <v>5</v>
      </c>
      <c r="X71">
        <v>5</v>
      </c>
      <c r="Y71" s="157" t="s">
        <v>327</v>
      </c>
      <c r="Z71" s="157" t="s">
        <v>328</v>
      </c>
    </row>
    <row r="72" spans="1:26" x14ac:dyDescent="0.2">
      <c r="A72">
        <v>699</v>
      </c>
      <c r="B72" s="158">
        <v>44529.519618055601</v>
      </c>
      <c r="C72" s="158">
        <v>44529.522835648102</v>
      </c>
      <c r="D72" s="157" t="s">
        <v>143</v>
      </c>
      <c r="E72" s="157"/>
      <c r="F72" s="157" t="s">
        <v>7</v>
      </c>
      <c r="G72" s="157" t="s">
        <v>76</v>
      </c>
      <c r="H72" s="157" t="s">
        <v>322</v>
      </c>
      <c r="I72" s="157" t="s">
        <v>170</v>
      </c>
      <c r="J72">
        <v>3</v>
      </c>
      <c r="K72">
        <v>3</v>
      </c>
      <c r="L72">
        <v>5</v>
      </c>
      <c r="M72">
        <v>5</v>
      </c>
      <c r="N72">
        <v>5</v>
      </c>
      <c r="O72">
        <v>5</v>
      </c>
      <c r="P72">
        <v>4</v>
      </c>
      <c r="Q72">
        <v>4</v>
      </c>
      <c r="R72">
        <v>5</v>
      </c>
      <c r="S72">
        <v>5</v>
      </c>
      <c r="T72">
        <v>5</v>
      </c>
      <c r="U72">
        <v>5</v>
      </c>
      <c r="V72">
        <v>5</v>
      </c>
      <c r="W72">
        <v>5</v>
      </c>
      <c r="X72">
        <v>5</v>
      </c>
      <c r="Y72" s="157" t="s">
        <v>329</v>
      </c>
      <c r="Z72" s="159" t="s">
        <v>149</v>
      </c>
    </row>
    <row r="73" spans="1:26" x14ac:dyDescent="0.2">
      <c r="A73">
        <v>700</v>
      </c>
      <c r="B73" s="158">
        <v>44529.520104166702</v>
      </c>
      <c r="C73" s="158">
        <v>44529.523263888899</v>
      </c>
      <c r="D73" s="157" t="s">
        <v>143</v>
      </c>
      <c r="E73" s="157"/>
      <c r="F73" s="157" t="s">
        <v>37</v>
      </c>
      <c r="G73" s="157" t="s">
        <v>164</v>
      </c>
      <c r="H73" s="157" t="s">
        <v>164</v>
      </c>
      <c r="I73" s="157" t="s">
        <v>150</v>
      </c>
      <c r="J73">
        <v>4</v>
      </c>
      <c r="K73">
        <v>3</v>
      </c>
      <c r="L73">
        <v>4</v>
      </c>
      <c r="M73">
        <v>4</v>
      </c>
      <c r="N73">
        <v>5</v>
      </c>
      <c r="O73">
        <v>5</v>
      </c>
      <c r="P73">
        <v>5</v>
      </c>
      <c r="Q73">
        <v>5</v>
      </c>
      <c r="R73">
        <v>4</v>
      </c>
      <c r="S73">
        <v>5</v>
      </c>
      <c r="T73">
        <v>5</v>
      </c>
      <c r="U73">
        <v>4</v>
      </c>
      <c r="V73">
        <v>4</v>
      </c>
      <c r="W73">
        <v>4</v>
      </c>
      <c r="X73">
        <v>5</v>
      </c>
      <c r="Y73" s="157" t="s">
        <v>330</v>
      </c>
      <c r="Z73" s="157" t="s">
        <v>331</v>
      </c>
    </row>
    <row r="74" spans="1:26" x14ac:dyDescent="0.2">
      <c r="A74">
        <v>701</v>
      </c>
      <c r="B74" s="158">
        <v>44529.522326388898</v>
      </c>
      <c r="C74" s="158">
        <v>44529.523506944402</v>
      </c>
      <c r="D74" s="157" t="s">
        <v>143</v>
      </c>
      <c r="E74" s="157"/>
      <c r="F74" s="157" t="s">
        <v>7</v>
      </c>
      <c r="G74" s="157" t="s">
        <v>215</v>
      </c>
      <c r="H74" s="157" t="s">
        <v>88</v>
      </c>
      <c r="I74" s="157" t="s">
        <v>171</v>
      </c>
      <c r="J74">
        <v>5</v>
      </c>
      <c r="K74">
        <v>5</v>
      </c>
      <c r="L74">
        <v>5</v>
      </c>
      <c r="M74">
        <v>5</v>
      </c>
      <c r="N74">
        <v>5</v>
      </c>
      <c r="O74">
        <v>5</v>
      </c>
      <c r="P74">
        <v>3</v>
      </c>
      <c r="Q74">
        <v>3</v>
      </c>
      <c r="R74">
        <v>5</v>
      </c>
      <c r="S74">
        <v>5</v>
      </c>
      <c r="T74">
        <v>5</v>
      </c>
      <c r="U74">
        <v>5</v>
      </c>
      <c r="V74">
        <v>5</v>
      </c>
      <c r="W74">
        <v>5</v>
      </c>
      <c r="X74">
        <v>5</v>
      </c>
      <c r="Y74" s="159" t="s">
        <v>149</v>
      </c>
      <c r="Z74" s="159" t="s">
        <v>149</v>
      </c>
    </row>
    <row r="75" spans="1:26" x14ac:dyDescent="0.2">
      <c r="A75">
        <v>702</v>
      </c>
      <c r="B75" s="158">
        <v>44529.519282407397</v>
      </c>
      <c r="C75" s="158">
        <v>44529.523657407401</v>
      </c>
      <c r="D75" s="157" t="s">
        <v>143</v>
      </c>
      <c r="E75" s="157"/>
      <c r="F75" s="157" t="s">
        <v>7</v>
      </c>
      <c r="G75" s="157" t="s">
        <v>225</v>
      </c>
      <c r="H75" s="157" t="s">
        <v>72</v>
      </c>
      <c r="I75" s="157" t="s">
        <v>146</v>
      </c>
      <c r="J75">
        <v>5</v>
      </c>
      <c r="K75">
        <v>5</v>
      </c>
      <c r="L75">
        <v>4</v>
      </c>
      <c r="M75">
        <v>5</v>
      </c>
      <c r="N75">
        <v>5</v>
      </c>
      <c r="O75">
        <v>5</v>
      </c>
      <c r="P75">
        <v>5</v>
      </c>
      <c r="Q75">
        <v>5</v>
      </c>
      <c r="R75">
        <v>5</v>
      </c>
      <c r="S75">
        <v>5</v>
      </c>
      <c r="T75">
        <v>5</v>
      </c>
      <c r="U75">
        <v>5</v>
      </c>
      <c r="V75">
        <v>5</v>
      </c>
      <c r="W75">
        <v>5</v>
      </c>
      <c r="X75">
        <v>5</v>
      </c>
      <c r="Y75" s="157" t="s">
        <v>332</v>
      </c>
      <c r="Z75" s="157" t="s">
        <v>315</v>
      </c>
    </row>
    <row r="76" spans="1:26" x14ac:dyDescent="0.2">
      <c r="A76">
        <v>703</v>
      </c>
      <c r="B76" s="158">
        <v>44529.521226851903</v>
      </c>
      <c r="C76" s="158">
        <v>44529.523773148103</v>
      </c>
      <c r="D76" s="157" t="s">
        <v>143</v>
      </c>
      <c r="E76" s="157"/>
      <c r="F76" s="157" t="s">
        <v>7</v>
      </c>
      <c r="G76" s="157" t="s">
        <v>333</v>
      </c>
      <c r="H76" s="157" t="s">
        <v>334</v>
      </c>
      <c r="I76" s="157" t="s">
        <v>146</v>
      </c>
      <c r="J76">
        <v>5</v>
      </c>
      <c r="K76">
        <v>5</v>
      </c>
      <c r="L76">
        <v>5</v>
      </c>
      <c r="M76">
        <v>5</v>
      </c>
      <c r="N76">
        <v>5</v>
      </c>
      <c r="O76">
        <v>5</v>
      </c>
      <c r="P76">
        <v>5</v>
      </c>
      <c r="Q76">
        <v>5</v>
      </c>
      <c r="R76">
        <v>5</v>
      </c>
      <c r="S76">
        <v>5</v>
      </c>
      <c r="T76">
        <v>5</v>
      </c>
      <c r="U76">
        <v>5</v>
      </c>
      <c r="V76">
        <v>4</v>
      </c>
      <c r="W76">
        <v>5</v>
      </c>
      <c r="X76">
        <v>5</v>
      </c>
      <c r="Y76" s="157" t="s">
        <v>335</v>
      </c>
      <c r="Z76" s="157" t="s">
        <v>336</v>
      </c>
    </row>
    <row r="77" spans="1:26" x14ac:dyDescent="0.2">
      <c r="A77">
        <v>704</v>
      </c>
      <c r="B77" s="158">
        <v>44529.523217592599</v>
      </c>
      <c r="C77" s="158">
        <v>44529.523819444403</v>
      </c>
      <c r="D77" s="157" t="s">
        <v>143</v>
      </c>
      <c r="E77" s="157"/>
      <c r="F77" s="157" t="s">
        <v>7</v>
      </c>
      <c r="G77" s="157" t="s">
        <v>220</v>
      </c>
      <c r="H77" s="157" t="s">
        <v>337</v>
      </c>
      <c r="I77" s="157" t="s">
        <v>150</v>
      </c>
      <c r="J77">
        <v>5</v>
      </c>
      <c r="K77">
        <v>3</v>
      </c>
      <c r="L77">
        <v>4</v>
      </c>
      <c r="M77">
        <v>5</v>
      </c>
      <c r="N77">
        <v>5</v>
      </c>
      <c r="O77">
        <v>5</v>
      </c>
      <c r="P77">
        <v>4</v>
      </c>
      <c r="Q77">
        <v>5</v>
      </c>
      <c r="R77">
        <v>5</v>
      </c>
      <c r="S77">
        <v>5</v>
      </c>
      <c r="T77">
        <v>5</v>
      </c>
      <c r="U77">
        <v>5</v>
      </c>
      <c r="V77">
        <v>5</v>
      </c>
      <c r="W77">
        <v>5</v>
      </c>
      <c r="X77">
        <v>5</v>
      </c>
      <c r="Y77" s="157" t="s">
        <v>338</v>
      </c>
      <c r="Z77" s="157" t="s">
        <v>339</v>
      </c>
    </row>
    <row r="78" spans="1:26" x14ac:dyDescent="0.2">
      <c r="A78">
        <v>705</v>
      </c>
      <c r="B78" s="158">
        <v>44529.523460648103</v>
      </c>
      <c r="C78" s="158">
        <v>44529.523854166699</v>
      </c>
      <c r="D78" s="157" t="s">
        <v>143</v>
      </c>
      <c r="E78" s="157"/>
      <c r="F78" s="157" t="s">
        <v>7</v>
      </c>
      <c r="G78" s="157" t="s">
        <v>215</v>
      </c>
      <c r="H78" s="157" t="s">
        <v>88</v>
      </c>
      <c r="I78" s="157" t="s">
        <v>150</v>
      </c>
      <c r="J78">
        <v>5</v>
      </c>
      <c r="K78">
        <v>5</v>
      </c>
      <c r="L78">
        <v>5</v>
      </c>
      <c r="M78">
        <v>5</v>
      </c>
      <c r="N78">
        <v>5</v>
      </c>
      <c r="O78">
        <v>5</v>
      </c>
      <c r="P78">
        <v>1</v>
      </c>
      <c r="Q78">
        <v>3</v>
      </c>
      <c r="R78">
        <v>5</v>
      </c>
      <c r="S78">
        <v>5</v>
      </c>
      <c r="T78">
        <v>5</v>
      </c>
      <c r="U78">
        <v>5</v>
      </c>
      <c r="V78">
        <v>3</v>
      </c>
      <c r="W78">
        <v>5</v>
      </c>
      <c r="X78">
        <v>5</v>
      </c>
      <c r="Y78" s="157" t="s">
        <v>340</v>
      </c>
      <c r="Z78" s="157" t="s">
        <v>341</v>
      </c>
    </row>
    <row r="79" spans="1:26" x14ac:dyDescent="0.2">
      <c r="A79">
        <v>706</v>
      </c>
      <c r="B79" s="158">
        <v>44529.521296296298</v>
      </c>
      <c r="C79" s="158">
        <v>44529.524398148104</v>
      </c>
      <c r="D79" s="157" t="s">
        <v>143</v>
      </c>
      <c r="E79" s="157"/>
      <c r="F79" s="157" t="s">
        <v>37</v>
      </c>
      <c r="G79" s="157" t="s">
        <v>215</v>
      </c>
      <c r="H79" s="157" t="s">
        <v>93</v>
      </c>
      <c r="I79" s="157" t="s">
        <v>342</v>
      </c>
      <c r="J79">
        <v>5</v>
      </c>
      <c r="K79">
        <v>5</v>
      </c>
      <c r="L79">
        <v>5</v>
      </c>
      <c r="M79">
        <v>5</v>
      </c>
      <c r="N79">
        <v>5</v>
      </c>
      <c r="O79">
        <v>5</v>
      </c>
      <c r="P79">
        <v>5</v>
      </c>
      <c r="Q79">
        <v>5</v>
      </c>
      <c r="R79">
        <v>5</v>
      </c>
      <c r="S79">
        <v>5</v>
      </c>
      <c r="T79">
        <v>5</v>
      </c>
      <c r="U79">
        <v>5</v>
      </c>
      <c r="V79">
        <v>5</v>
      </c>
      <c r="W79">
        <v>5</v>
      </c>
      <c r="X79">
        <v>5</v>
      </c>
      <c r="Y79" s="157" t="s">
        <v>159</v>
      </c>
      <c r="Z79" s="157" t="s">
        <v>343</v>
      </c>
    </row>
    <row r="80" spans="1:26" x14ac:dyDescent="0.2">
      <c r="A80">
        <v>707</v>
      </c>
      <c r="B80" s="158">
        <v>44529.522187499999</v>
      </c>
      <c r="C80" s="158">
        <v>44529.5245601852</v>
      </c>
      <c r="D80" s="157" t="s">
        <v>143</v>
      </c>
      <c r="E80" s="157"/>
      <c r="F80" s="157" t="s">
        <v>7</v>
      </c>
      <c r="G80" s="157" t="s">
        <v>261</v>
      </c>
      <c r="H80" s="157" t="s">
        <v>344</v>
      </c>
      <c r="I80" s="157" t="s">
        <v>151</v>
      </c>
      <c r="J80">
        <v>5</v>
      </c>
      <c r="K80">
        <v>4</v>
      </c>
      <c r="L80">
        <v>5</v>
      </c>
      <c r="M80">
        <v>5</v>
      </c>
      <c r="N80">
        <v>5</v>
      </c>
      <c r="O80">
        <v>5</v>
      </c>
      <c r="P80">
        <v>2</v>
      </c>
      <c r="Q80">
        <v>1</v>
      </c>
      <c r="R80">
        <v>4</v>
      </c>
      <c r="S80">
        <v>4</v>
      </c>
      <c r="T80">
        <v>4</v>
      </c>
      <c r="U80">
        <v>4</v>
      </c>
      <c r="V80">
        <v>5</v>
      </c>
      <c r="W80">
        <v>5</v>
      </c>
      <c r="X80">
        <v>5</v>
      </c>
      <c r="Y80" s="159" t="s">
        <v>149</v>
      </c>
      <c r="Z80" s="159" t="s">
        <v>149</v>
      </c>
    </row>
    <row r="81" spans="1:26" x14ac:dyDescent="0.2">
      <c r="A81">
        <v>708</v>
      </c>
      <c r="B81" s="158">
        <v>44529.5210069444</v>
      </c>
      <c r="C81" s="158">
        <v>44529.524722222202</v>
      </c>
      <c r="D81" s="157" t="s">
        <v>143</v>
      </c>
      <c r="E81" s="157"/>
      <c r="F81" s="157" t="s">
        <v>37</v>
      </c>
      <c r="G81" s="157" t="s">
        <v>215</v>
      </c>
      <c r="H81" s="157" t="s">
        <v>181</v>
      </c>
      <c r="I81" s="157" t="s">
        <v>151</v>
      </c>
      <c r="J81">
        <v>5</v>
      </c>
      <c r="K81">
        <v>5</v>
      </c>
      <c r="L81">
        <v>5</v>
      </c>
      <c r="M81">
        <v>5</v>
      </c>
      <c r="N81">
        <v>5</v>
      </c>
      <c r="O81">
        <v>5</v>
      </c>
      <c r="P81">
        <v>3</v>
      </c>
      <c r="Q81">
        <v>3</v>
      </c>
      <c r="R81">
        <v>5</v>
      </c>
      <c r="S81">
        <v>5</v>
      </c>
      <c r="T81">
        <v>5</v>
      </c>
      <c r="U81">
        <v>5</v>
      </c>
      <c r="V81">
        <v>5</v>
      </c>
      <c r="W81">
        <v>5</v>
      </c>
      <c r="X81">
        <v>5</v>
      </c>
      <c r="Y81" s="157" t="s">
        <v>345</v>
      </c>
      <c r="Z81" s="157" t="s">
        <v>346</v>
      </c>
    </row>
    <row r="82" spans="1:26" x14ac:dyDescent="0.2">
      <c r="A82">
        <v>709</v>
      </c>
      <c r="B82" s="158">
        <v>44529.523564814801</v>
      </c>
      <c r="C82" s="158">
        <v>44529.524837962999</v>
      </c>
      <c r="D82" s="157" t="s">
        <v>143</v>
      </c>
      <c r="E82" s="157"/>
      <c r="F82" s="157" t="s">
        <v>7</v>
      </c>
      <c r="G82" s="157" t="s">
        <v>215</v>
      </c>
      <c r="H82" s="157" t="s">
        <v>191</v>
      </c>
      <c r="I82" s="157" t="s">
        <v>150</v>
      </c>
      <c r="J82">
        <v>5</v>
      </c>
      <c r="K82">
        <v>3</v>
      </c>
      <c r="L82">
        <v>5</v>
      </c>
      <c r="M82">
        <v>5</v>
      </c>
      <c r="N82">
        <v>4</v>
      </c>
      <c r="O82">
        <v>4</v>
      </c>
      <c r="P82">
        <v>4</v>
      </c>
      <c r="Q82">
        <v>4</v>
      </c>
      <c r="R82">
        <v>5</v>
      </c>
      <c r="S82">
        <v>5</v>
      </c>
      <c r="T82">
        <v>5</v>
      </c>
      <c r="U82">
        <v>5</v>
      </c>
      <c r="V82">
        <v>5</v>
      </c>
      <c r="W82">
        <v>5</v>
      </c>
      <c r="X82">
        <v>5</v>
      </c>
      <c r="Y82" s="157" t="s">
        <v>165</v>
      </c>
      <c r="Z82" s="157" t="s">
        <v>347</v>
      </c>
    </row>
    <row r="83" spans="1:26" x14ac:dyDescent="0.2">
      <c r="A83">
        <v>710</v>
      </c>
      <c r="B83" s="158">
        <v>44529.522523148102</v>
      </c>
      <c r="C83" s="158">
        <v>44529.525023148097</v>
      </c>
      <c r="D83" s="157" t="s">
        <v>143</v>
      </c>
      <c r="E83" s="157"/>
      <c r="F83" s="157" t="s">
        <v>7</v>
      </c>
      <c r="G83" s="157" t="s">
        <v>76</v>
      </c>
      <c r="H83" s="157" t="s">
        <v>191</v>
      </c>
      <c r="I83" s="157" t="s">
        <v>151</v>
      </c>
      <c r="J83">
        <v>4</v>
      </c>
      <c r="K83">
        <v>2</v>
      </c>
      <c r="L83">
        <v>4</v>
      </c>
      <c r="M83">
        <v>4</v>
      </c>
      <c r="N83">
        <v>3</v>
      </c>
      <c r="O83">
        <v>4</v>
      </c>
      <c r="P83">
        <v>3</v>
      </c>
      <c r="Q83">
        <v>3</v>
      </c>
      <c r="R83">
        <v>4</v>
      </c>
      <c r="S83">
        <v>4</v>
      </c>
      <c r="T83">
        <v>5</v>
      </c>
      <c r="U83">
        <v>5</v>
      </c>
      <c r="V83">
        <v>5</v>
      </c>
      <c r="W83">
        <v>5</v>
      </c>
      <c r="X83">
        <v>5</v>
      </c>
      <c r="Y83" s="157" t="s">
        <v>348</v>
      </c>
      <c r="Z83" s="157" t="s">
        <v>349</v>
      </c>
    </row>
    <row r="84" spans="1:26" x14ac:dyDescent="0.2">
      <c r="A84">
        <v>711</v>
      </c>
      <c r="B84" s="158">
        <v>44529.520034722198</v>
      </c>
      <c r="C84" s="158">
        <v>44529.525034722203</v>
      </c>
      <c r="D84" s="157" t="s">
        <v>143</v>
      </c>
      <c r="E84" s="157"/>
      <c r="F84" s="157" t="s">
        <v>7</v>
      </c>
      <c r="G84" s="157" t="s">
        <v>220</v>
      </c>
      <c r="H84" s="157" t="s">
        <v>337</v>
      </c>
      <c r="I84" s="157" t="s">
        <v>173</v>
      </c>
      <c r="J84">
        <v>5</v>
      </c>
      <c r="K84">
        <v>4</v>
      </c>
      <c r="L84">
        <v>5</v>
      </c>
      <c r="M84">
        <v>4</v>
      </c>
      <c r="N84">
        <v>5</v>
      </c>
      <c r="O84">
        <v>4</v>
      </c>
      <c r="P84">
        <v>2</v>
      </c>
      <c r="Q84">
        <v>2</v>
      </c>
      <c r="R84">
        <v>5</v>
      </c>
      <c r="S84">
        <v>4</v>
      </c>
      <c r="T84">
        <v>5</v>
      </c>
      <c r="U84">
        <v>5</v>
      </c>
      <c r="V84">
        <v>5</v>
      </c>
      <c r="W84">
        <v>4</v>
      </c>
      <c r="X84">
        <v>4</v>
      </c>
      <c r="Y84" s="157" t="s">
        <v>350</v>
      </c>
      <c r="Z84" s="157" t="s">
        <v>351</v>
      </c>
    </row>
    <row r="85" spans="1:26" x14ac:dyDescent="0.2">
      <c r="A85">
        <v>712</v>
      </c>
      <c r="B85" s="158">
        <v>44529.522094907399</v>
      </c>
      <c r="C85" s="158">
        <v>44529.525162037004</v>
      </c>
      <c r="D85" s="157" t="s">
        <v>143</v>
      </c>
      <c r="E85" s="157"/>
      <c r="F85" s="157" t="s">
        <v>37</v>
      </c>
      <c r="G85" s="157" t="s">
        <v>52</v>
      </c>
      <c r="H85" s="157" t="s">
        <v>58</v>
      </c>
      <c r="I85" s="157" t="s">
        <v>167</v>
      </c>
      <c r="J85">
        <v>5</v>
      </c>
      <c r="K85">
        <v>5</v>
      </c>
      <c r="L85">
        <v>5</v>
      </c>
      <c r="M85">
        <v>5</v>
      </c>
      <c r="N85">
        <v>5</v>
      </c>
      <c r="O85">
        <v>5</v>
      </c>
      <c r="P85">
        <v>2</v>
      </c>
      <c r="Q85">
        <v>2</v>
      </c>
      <c r="R85">
        <v>5</v>
      </c>
      <c r="S85">
        <v>5</v>
      </c>
      <c r="T85">
        <v>5</v>
      </c>
      <c r="U85">
        <v>5</v>
      </c>
      <c r="V85">
        <v>5</v>
      </c>
      <c r="W85">
        <v>5</v>
      </c>
      <c r="X85">
        <v>5</v>
      </c>
      <c r="Y85" s="157" t="s">
        <v>352</v>
      </c>
      <c r="Z85" s="157" t="s">
        <v>353</v>
      </c>
    </row>
    <row r="86" spans="1:26" x14ac:dyDescent="0.2">
      <c r="A86">
        <v>713</v>
      </c>
      <c r="B86" s="158">
        <v>44529.519166666701</v>
      </c>
      <c r="C86" s="158">
        <v>44529.525694444397</v>
      </c>
      <c r="D86" s="157" t="s">
        <v>143</v>
      </c>
      <c r="E86" s="157"/>
      <c r="F86" s="157" t="s">
        <v>7</v>
      </c>
      <c r="G86" s="157" t="s">
        <v>76</v>
      </c>
      <c r="H86" s="157" t="s">
        <v>181</v>
      </c>
      <c r="I86" s="157" t="s">
        <v>150</v>
      </c>
      <c r="J86">
        <v>5</v>
      </c>
      <c r="K86">
        <v>4</v>
      </c>
      <c r="L86">
        <v>5</v>
      </c>
      <c r="M86">
        <v>5</v>
      </c>
      <c r="N86">
        <v>5</v>
      </c>
      <c r="O86">
        <v>5</v>
      </c>
      <c r="P86">
        <v>3</v>
      </c>
      <c r="Q86">
        <v>3</v>
      </c>
      <c r="R86">
        <v>5</v>
      </c>
      <c r="S86">
        <v>4</v>
      </c>
      <c r="T86">
        <v>5</v>
      </c>
      <c r="U86">
        <v>5</v>
      </c>
      <c r="V86">
        <v>5</v>
      </c>
      <c r="W86">
        <v>5</v>
      </c>
      <c r="X86">
        <v>5</v>
      </c>
      <c r="Y86" s="157" t="s">
        <v>159</v>
      </c>
      <c r="Z86" s="157" t="s">
        <v>354</v>
      </c>
    </row>
    <row r="87" spans="1:26" x14ac:dyDescent="0.2">
      <c r="A87">
        <v>714</v>
      </c>
      <c r="B87" s="158">
        <v>44529.522962962998</v>
      </c>
      <c r="C87" s="158">
        <v>44529.525833333297</v>
      </c>
      <c r="D87" s="157" t="s">
        <v>143</v>
      </c>
      <c r="E87" s="157"/>
      <c r="F87" s="157" t="s">
        <v>7</v>
      </c>
      <c r="G87" s="157" t="s">
        <v>261</v>
      </c>
      <c r="H87" s="157" t="s">
        <v>344</v>
      </c>
      <c r="I87" s="157" t="s">
        <v>355</v>
      </c>
      <c r="J87">
        <v>5</v>
      </c>
      <c r="K87">
        <v>4</v>
      </c>
      <c r="L87">
        <v>4</v>
      </c>
      <c r="M87">
        <v>5</v>
      </c>
      <c r="N87">
        <v>5</v>
      </c>
      <c r="O87">
        <v>5</v>
      </c>
      <c r="P87">
        <v>3</v>
      </c>
      <c r="Q87">
        <v>3</v>
      </c>
      <c r="R87">
        <v>3</v>
      </c>
      <c r="S87">
        <v>3</v>
      </c>
      <c r="T87">
        <v>5</v>
      </c>
      <c r="U87">
        <v>5</v>
      </c>
      <c r="V87">
        <v>5</v>
      </c>
      <c r="W87">
        <v>4</v>
      </c>
      <c r="X87">
        <v>4</v>
      </c>
      <c r="Y87" s="157" t="s">
        <v>356</v>
      </c>
      <c r="Z87" s="157" t="s">
        <v>357</v>
      </c>
    </row>
    <row r="88" spans="1:26" x14ac:dyDescent="0.2">
      <c r="A88">
        <v>715</v>
      </c>
      <c r="B88" s="158">
        <v>44529.522905092599</v>
      </c>
      <c r="C88" s="158">
        <v>44529.526099536997</v>
      </c>
      <c r="D88" s="157" t="s">
        <v>143</v>
      </c>
      <c r="E88" s="157"/>
      <c r="F88" s="157" t="s">
        <v>37</v>
      </c>
      <c r="G88" s="157" t="s">
        <v>215</v>
      </c>
      <c r="H88" s="157" t="s">
        <v>88</v>
      </c>
      <c r="I88" s="157" t="s">
        <v>151</v>
      </c>
      <c r="J88">
        <v>5</v>
      </c>
      <c r="K88">
        <v>3</v>
      </c>
      <c r="L88">
        <v>5</v>
      </c>
      <c r="M88">
        <v>5</v>
      </c>
      <c r="N88">
        <v>5</v>
      </c>
      <c r="O88">
        <v>5</v>
      </c>
      <c r="P88">
        <v>5</v>
      </c>
      <c r="Q88">
        <v>5</v>
      </c>
      <c r="R88">
        <v>5</v>
      </c>
      <c r="S88">
        <v>5</v>
      </c>
      <c r="T88">
        <v>5</v>
      </c>
      <c r="U88">
        <v>5</v>
      </c>
      <c r="V88">
        <v>5</v>
      </c>
      <c r="W88">
        <v>5</v>
      </c>
      <c r="X88">
        <v>5</v>
      </c>
      <c r="Y88" s="159" t="s">
        <v>149</v>
      </c>
      <c r="Z88" s="159" t="s">
        <v>149</v>
      </c>
    </row>
    <row r="89" spans="1:26" x14ac:dyDescent="0.2">
      <c r="A89">
        <v>716</v>
      </c>
      <c r="B89" s="158">
        <v>44529.520613425899</v>
      </c>
      <c r="C89" s="158">
        <v>44529.5261342593</v>
      </c>
      <c r="D89" s="157" t="s">
        <v>143</v>
      </c>
      <c r="E89" s="157"/>
      <c r="F89" s="157" t="s">
        <v>7</v>
      </c>
      <c r="G89" s="157" t="s">
        <v>50</v>
      </c>
      <c r="H89" s="157" t="s">
        <v>258</v>
      </c>
      <c r="I89" s="157" t="s">
        <v>146</v>
      </c>
      <c r="J89">
        <v>4</v>
      </c>
      <c r="K89">
        <v>4</v>
      </c>
      <c r="L89">
        <v>4</v>
      </c>
      <c r="M89">
        <v>5</v>
      </c>
      <c r="N89">
        <v>3</v>
      </c>
      <c r="O89">
        <v>3</v>
      </c>
      <c r="P89">
        <v>3</v>
      </c>
      <c r="Q89">
        <v>3</v>
      </c>
      <c r="R89">
        <v>3</v>
      </c>
      <c r="S89">
        <v>3</v>
      </c>
      <c r="T89">
        <v>5</v>
      </c>
      <c r="U89">
        <v>4</v>
      </c>
      <c r="V89">
        <v>4</v>
      </c>
      <c r="W89">
        <v>4</v>
      </c>
      <c r="X89">
        <v>3</v>
      </c>
      <c r="Y89" s="157" t="s">
        <v>358</v>
      </c>
      <c r="Z89" s="157" t="s">
        <v>359</v>
      </c>
    </row>
    <row r="90" spans="1:26" x14ac:dyDescent="0.2">
      <c r="A90">
        <v>717</v>
      </c>
      <c r="B90" s="158">
        <v>44529.524479166699</v>
      </c>
      <c r="C90" s="158">
        <v>44529.526307870401</v>
      </c>
      <c r="D90" s="157" t="s">
        <v>143</v>
      </c>
      <c r="E90" s="157"/>
      <c r="F90" s="157" t="s">
        <v>7</v>
      </c>
      <c r="G90" s="157" t="s">
        <v>261</v>
      </c>
      <c r="H90" s="157" t="s">
        <v>191</v>
      </c>
      <c r="I90" s="157" t="s">
        <v>360</v>
      </c>
      <c r="J90">
        <v>5</v>
      </c>
      <c r="K90">
        <v>5</v>
      </c>
      <c r="L90">
        <v>5</v>
      </c>
      <c r="M90">
        <v>5</v>
      </c>
      <c r="N90">
        <v>4</v>
      </c>
      <c r="O90">
        <v>5</v>
      </c>
      <c r="P90">
        <v>1</v>
      </c>
      <c r="Q90">
        <v>1</v>
      </c>
      <c r="R90">
        <v>5</v>
      </c>
      <c r="S90">
        <v>5</v>
      </c>
      <c r="T90">
        <v>5</v>
      </c>
      <c r="U90">
        <v>5</v>
      </c>
      <c r="V90">
        <v>5</v>
      </c>
      <c r="W90">
        <v>5</v>
      </c>
      <c r="X90">
        <v>5</v>
      </c>
      <c r="Y90" s="157" t="s">
        <v>361</v>
      </c>
      <c r="Z90" s="157" t="s">
        <v>362</v>
      </c>
    </row>
    <row r="91" spans="1:26" x14ac:dyDescent="0.2">
      <c r="A91">
        <v>718</v>
      </c>
      <c r="B91" s="158">
        <v>44529.521782407399</v>
      </c>
      <c r="C91" s="158">
        <v>44529.526736111096</v>
      </c>
      <c r="D91" s="157" t="s">
        <v>143</v>
      </c>
      <c r="E91" s="157"/>
      <c r="F91" s="157" t="s">
        <v>37</v>
      </c>
      <c r="G91" s="157" t="s">
        <v>215</v>
      </c>
      <c r="H91" s="157" t="s">
        <v>181</v>
      </c>
      <c r="I91" s="157" t="s">
        <v>153</v>
      </c>
      <c r="J91">
        <v>5</v>
      </c>
      <c r="K91">
        <v>5</v>
      </c>
      <c r="L91">
        <v>5</v>
      </c>
      <c r="M91">
        <v>5</v>
      </c>
      <c r="N91">
        <v>5</v>
      </c>
      <c r="O91">
        <v>5</v>
      </c>
      <c r="P91">
        <v>5</v>
      </c>
      <c r="Q91">
        <v>5</v>
      </c>
      <c r="R91">
        <v>5</v>
      </c>
      <c r="S91">
        <v>5</v>
      </c>
      <c r="T91">
        <v>5</v>
      </c>
      <c r="U91">
        <v>5</v>
      </c>
      <c r="V91">
        <v>5</v>
      </c>
      <c r="W91">
        <v>5</v>
      </c>
      <c r="X91">
        <v>5</v>
      </c>
      <c r="Y91" s="157" t="s">
        <v>363</v>
      </c>
      <c r="Z91" s="157" t="s">
        <v>364</v>
      </c>
    </row>
    <row r="92" spans="1:26" x14ac:dyDescent="0.2">
      <c r="A92">
        <v>719</v>
      </c>
      <c r="B92" s="158">
        <v>44529.519293981502</v>
      </c>
      <c r="C92" s="158">
        <v>44529.527233796303</v>
      </c>
      <c r="D92" s="157" t="s">
        <v>143</v>
      </c>
      <c r="E92" s="157"/>
      <c r="F92" s="157" t="s">
        <v>7</v>
      </c>
      <c r="G92" s="157" t="s">
        <v>215</v>
      </c>
      <c r="H92" s="157" t="s">
        <v>191</v>
      </c>
      <c r="I92" s="157" t="s">
        <v>160</v>
      </c>
      <c r="J92">
        <v>5</v>
      </c>
      <c r="K92">
        <v>5</v>
      </c>
      <c r="L92">
        <v>5</v>
      </c>
      <c r="M92">
        <v>5</v>
      </c>
      <c r="N92">
        <v>5</v>
      </c>
      <c r="O92">
        <v>5</v>
      </c>
      <c r="P92">
        <v>5</v>
      </c>
      <c r="Q92">
        <v>5</v>
      </c>
      <c r="R92">
        <v>5</v>
      </c>
      <c r="S92">
        <v>5</v>
      </c>
      <c r="T92">
        <v>5</v>
      </c>
      <c r="U92">
        <v>5</v>
      </c>
      <c r="V92">
        <v>5</v>
      </c>
      <c r="W92">
        <v>5</v>
      </c>
      <c r="X92">
        <v>5</v>
      </c>
      <c r="Y92" s="157" t="s">
        <v>365</v>
      </c>
      <c r="Z92" s="159" t="s">
        <v>149</v>
      </c>
    </row>
    <row r="93" spans="1:26" x14ac:dyDescent="0.2">
      <c r="A93">
        <v>720</v>
      </c>
      <c r="B93" s="158">
        <v>44529.526412036997</v>
      </c>
      <c r="C93" s="158">
        <v>44529.527349536998</v>
      </c>
      <c r="D93" s="157" t="s">
        <v>143</v>
      </c>
      <c r="E93" s="157"/>
      <c r="F93" s="157" t="s">
        <v>7</v>
      </c>
      <c r="G93" s="157" t="s">
        <v>215</v>
      </c>
      <c r="H93" s="157" t="s">
        <v>191</v>
      </c>
      <c r="I93" s="157" t="s">
        <v>175</v>
      </c>
      <c r="J93">
        <v>5</v>
      </c>
      <c r="K93">
        <v>5</v>
      </c>
      <c r="L93">
        <v>5</v>
      </c>
      <c r="M93">
        <v>5</v>
      </c>
      <c r="N93">
        <v>5</v>
      </c>
      <c r="O93">
        <v>5</v>
      </c>
      <c r="P93">
        <v>5</v>
      </c>
      <c r="Q93">
        <v>5</v>
      </c>
      <c r="R93">
        <v>5</v>
      </c>
      <c r="S93">
        <v>5</v>
      </c>
      <c r="T93">
        <v>5</v>
      </c>
      <c r="U93">
        <v>5</v>
      </c>
      <c r="V93">
        <v>5</v>
      </c>
      <c r="W93">
        <v>5</v>
      </c>
      <c r="X93">
        <v>5</v>
      </c>
      <c r="Y93" s="157" t="s">
        <v>366</v>
      </c>
      <c r="Z93" s="157" t="s">
        <v>366</v>
      </c>
    </row>
    <row r="94" spans="1:26" x14ac:dyDescent="0.2">
      <c r="A94">
        <v>721</v>
      </c>
      <c r="B94" s="158">
        <v>44529.526400463001</v>
      </c>
      <c r="C94" s="158">
        <v>44529.528171296297</v>
      </c>
      <c r="D94" s="157" t="s">
        <v>143</v>
      </c>
      <c r="E94" s="157"/>
      <c r="F94" s="157" t="s">
        <v>7</v>
      </c>
      <c r="G94" s="157" t="s">
        <v>261</v>
      </c>
      <c r="H94" s="157" t="s">
        <v>344</v>
      </c>
      <c r="I94" s="157" t="s">
        <v>153</v>
      </c>
      <c r="J94">
        <v>5</v>
      </c>
      <c r="K94">
        <v>4</v>
      </c>
      <c r="L94">
        <v>4</v>
      </c>
      <c r="M94">
        <v>3</v>
      </c>
      <c r="N94">
        <v>5</v>
      </c>
      <c r="O94">
        <v>5</v>
      </c>
      <c r="P94">
        <v>5</v>
      </c>
      <c r="Q94">
        <v>5</v>
      </c>
      <c r="R94">
        <v>5</v>
      </c>
      <c r="S94">
        <v>5</v>
      </c>
      <c r="T94">
        <v>5</v>
      </c>
      <c r="U94">
        <v>5</v>
      </c>
      <c r="V94">
        <v>5</v>
      </c>
      <c r="W94">
        <v>5</v>
      </c>
      <c r="X94">
        <v>5</v>
      </c>
      <c r="Y94" s="157" t="s">
        <v>367</v>
      </c>
      <c r="Z94" s="159" t="s">
        <v>149</v>
      </c>
    </row>
    <row r="95" spans="1:26" x14ac:dyDescent="0.2">
      <c r="A95">
        <v>722</v>
      </c>
      <c r="B95" s="158">
        <v>44529.519398148201</v>
      </c>
      <c r="C95" s="158">
        <v>44529.528645833299</v>
      </c>
      <c r="D95" s="157" t="s">
        <v>143</v>
      </c>
      <c r="E95" s="157"/>
      <c r="F95" s="157" t="s">
        <v>7</v>
      </c>
      <c r="G95" s="157" t="s">
        <v>368</v>
      </c>
      <c r="H95" s="157" t="s">
        <v>168</v>
      </c>
      <c r="I95" s="157" t="s">
        <v>150</v>
      </c>
      <c r="J95">
        <v>4</v>
      </c>
      <c r="K95">
        <v>3</v>
      </c>
      <c r="L95">
        <v>3</v>
      </c>
      <c r="M95">
        <v>5</v>
      </c>
      <c r="N95">
        <v>4</v>
      </c>
      <c r="O95">
        <v>4</v>
      </c>
      <c r="P95">
        <v>4</v>
      </c>
      <c r="Q95">
        <v>4</v>
      </c>
      <c r="R95">
        <v>4</v>
      </c>
      <c r="S95">
        <v>4</v>
      </c>
      <c r="T95">
        <v>5</v>
      </c>
      <c r="U95">
        <v>5</v>
      </c>
      <c r="V95">
        <v>4</v>
      </c>
      <c r="W95">
        <v>4</v>
      </c>
      <c r="X95">
        <v>4</v>
      </c>
      <c r="Y95" s="157" t="s">
        <v>369</v>
      </c>
      <c r="Z95" s="159" t="s">
        <v>149</v>
      </c>
    </row>
    <row r="96" spans="1:26" x14ac:dyDescent="0.2">
      <c r="A96">
        <v>723</v>
      </c>
      <c r="B96" s="158">
        <v>44529.525694444397</v>
      </c>
      <c r="C96" s="158">
        <v>44529.5288657407</v>
      </c>
      <c r="D96" s="157" t="s">
        <v>143</v>
      </c>
      <c r="E96" s="157"/>
      <c r="F96" s="157" t="s">
        <v>7</v>
      </c>
      <c r="G96" s="157" t="s">
        <v>215</v>
      </c>
      <c r="H96" s="157" t="s">
        <v>242</v>
      </c>
      <c r="I96" s="157" t="s">
        <v>370</v>
      </c>
      <c r="J96">
        <v>3</v>
      </c>
      <c r="K96">
        <v>3</v>
      </c>
      <c r="L96">
        <v>4</v>
      </c>
      <c r="M96">
        <v>2</v>
      </c>
      <c r="N96">
        <v>3</v>
      </c>
      <c r="O96">
        <v>3</v>
      </c>
      <c r="P96">
        <v>4</v>
      </c>
      <c r="Q96">
        <v>4</v>
      </c>
      <c r="R96">
        <v>5</v>
      </c>
      <c r="S96">
        <v>5</v>
      </c>
      <c r="T96">
        <v>5</v>
      </c>
      <c r="U96">
        <v>5</v>
      </c>
      <c r="V96">
        <v>4</v>
      </c>
      <c r="W96">
        <v>4</v>
      </c>
      <c r="X96">
        <v>4</v>
      </c>
      <c r="Y96" s="157" t="s">
        <v>371</v>
      </c>
      <c r="Z96" s="159" t="s">
        <v>149</v>
      </c>
    </row>
    <row r="97" spans="1:26" x14ac:dyDescent="0.2">
      <c r="A97">
        <v>724</v>
      </c>
      <c r="B97" s="158">
        <v>44529.519270833298</v>
      </c>
      <c r="C97" s="158">
        <v>44529.528969907398</v>
      </c>
      <c r="D97" s="157" t="s">
        <v>143</v>
      </c>
      <c r="E97" s="157"/>
      <c r="F97" s="157" t="s">
        <v>37</v>
      </c>
      <c r="G97" s="157" t="s">
        <v>220</v>
      </c>
      <c r="H97" s="157" t="s">
        <v>372</v>
      </c>
      <c r="I97" s="157" t="s">
        <v>150</v>
      </c>
      <c r="J97">
        <v>5</v>
      </c>
      <c r="K97">
        <v>5</v>
      </c>
      <c r="L97">
        <v>4</v>
      </c>
      <c r="M97">
        <v>5</v>
      </c>
      <c r="N97">
        <v>5</v>
      </c>
      <c r="O97">
        <v>5</v>
      </c>
      <c r="P97">
        <v>5</v>
      </c>
      <c r="Q97">
        <v>5</v>
      </c>
      <c r="R97">
        <v>5</v>
      </c>
      <c r="S97">
        <v>5</v>
      </c>
      <c r="T97">
        <v>5</v>
      </c>
      <c r="U97">
        <v>5</v>
      </c>
      <c r="V97">
        <v>5</v>
      </c>
      <c r="W97">
        <v>5</v>
      </c>
      <c r="X97">
        <v>5</v>
      </c>
      <c r="Y97" s="157" t="s">
        <v>373</v>
      </c>
      <c r="Z97" s="157" t="s">
        <v>186</v>
      </c>
    </row>
    <row r="98" spans="1:26" x14ac:dyDescent="0.2">
      <c r="A98">
        <v>725</v>
      </c>
      <c r="B98" s="158">
        <v>44529.527650463002</v>
      </c>
      <c r="C98" s="158">
        <v>44529.529016203698</v>
      </c>
      <c r="D98" s="157" t="s">
        <v>143</v>
      </c>
      <c r="E98" s="157"/>
      <c r="F98" s="157" t="s">
        <v>7</v>
      </c>
      <c r="G98" s="157" t="s">
        <v>215</v>
      </c>
      <c r="H98" s="157" t="s">
        <v>322</v>
      </c>
      <c r="I98" s="157" t="s">
        <v>148</v>
      </c>
      <c r="J98">
        <v>4</v>
      </c>
      <c r="K98">
        <v>4</v>
      </c>
      <c r="L98">
        <v>3</v>
      </c>
      <c r="M98">
        <v>4</v>
      </c>
      <c r="N98">
        <v>4</v>
      </c>
      <c r="O98">
        <v>4</v>
      </c>
      <c r="P98">
        <v>4</v>
      </c>
      <c r="Q98">
        <v>4</v>
      </c>
      <c r="R98">
        <v>4</v>
      </c>
      <c r="S98">
        <v>4</v>
      </c>
      <c r="T98">
        <v>4</v>
      </c>
      <c r="U98">
        <v>4</v>
      </c>
      <c r="V98">
        <v>4</v>
      </c>
      <c r="W98">
        <v>4</v>
      </c>
      <c r="X98">
        <v>4</v>
      </c>
      <c r="Y98" s="157" t="s">
        <v>374</v>
      </c>
      <c r="Z98" s="157" t="s">
        <v>375</v>
      </c>
    </row>
    <row r="99" spans="1:26" x14ac:dyDescent="0.2">
      <c r="A99">
        <v>726</v>
      </c>
      <c r="B99" s="158">
        <v>44529.527662036999</v>
      </c>
      <c r="C99" s="158">
        <v>44529.529143518499</v>
      </c>
      <c r="D99" s="157" t="s">
        <v>143</v>
      </c>
      <c r="E99" s="157"/>
      <c r="F99" s="157" t="s">
        <v>7</v>
      </c>
      <c r="G99" s="157" t="s">
        <v>76</v>
      </c>
      <c r="H99" s="157" t="s">
        <v>376</v>
      </c>
      <c r="I99" s="157" t="s">
        <v>377</v>
      </c>
      <c r="J99">
        <v>5</v>
      </c>
      <c r="K99">
        <v>5</v>
      </c>
      <c r="L99">
        <v>5</v>
      </c>
      <c r="M99">
        <v>5</v>
      </c>
      <c r="N99">
        <v>4</v>
      </c>
      <c r="O99">
        <v>5</v>
      </c>
      <c r="P99">
        <v>2</v>
      </c>
      <c r="Q99">
        <v>3</v>
      </c>
      <c r="R99">
        <v>5</v>
      </c>
      <c r="S99">
        <v>5</v>
      </c>
      <c r="T99">
        <v>5</v>
      </c>
      <c r="U99">
        <v>5</v>
      </c>
      <c r="V99">
        <v>5</v>
      </c>
      <c r="W99">
        <v>4</v>
      </c>
      <c r="X99">
        <v>5</v>
      </c>
      <c r="Y99" s="159" t="s">
        <v>149</v>
      </c>
      <c r="Z99" s="159" t="s">
        <v>149</v>
      </c>
    </row>
    <row r="100" spans="1:26" x14ac:dyDescent="0.2">
      <c r="A100">
        <v>727</v>
      </c>
      <c r="B100" s="158">
        <v>44529.5264930556</v>
      </c>
      <c r="C100" s="158">
        <v>44529.5301736111</v>
      </c>
      <c r="D100" s="157" t="s">
        <v>143</v>
      </c>
      <c r="E100" s="157"/>
      <c r="F100" s="157" t="s">
        <v>7</v>
      </c>
      <c r="G100" s="157" t="s">
        <v>378</v>
      </c>
      <c r="H100" s="157" t="s">
        <v>239</v>
      </c>
      <c r="I100" s="157" t="s">
        <v>146</v>
      </c>
      <c r="J100">
        <v>5</v>
      </c>
      <c r="K100">
        <v>4</v>
      </c>
      <c r="L100">
        <v>5</v>
      </c>
      <c r="M100">
        <v>5</v>
      </c>
      <c r="N100">
        <v>4</v>
      </c>
      <c r="O100">
        <v>5</v>
      </c>
      <c r="P100">
        <v>1</v>
      </c>
      <c r="Q100">
        <v>1</v>
      </c>
      <c r="R100">
        <v>4</v>
      </c>
      <c r="S100">
        <v>4</v>
      </c>
      <c r="T100">
        <v>5</v>
      </c>
      <c r="U100">
        <v>4</v>
      </c>
      <c r="V100">
        <v>5</v>
      </c>
      <c r="W100">
        <v>4</v>
      </c>
      <c r="X100">
        <v>4</v>
      </c>
      <c r="Y100" s="157" t="s">
        <v>379</v>
      </c>
      <c r="Z100" s="157" t="s">
        <v>380</v>
      </c>
    </row>
    <row r="101" spans="1:26" x14ac:dyDescent="0.2">
      <c r="A101">
        <v>728</v>
      </c>
      <c r="B101" s="158">
        <v>44529.519571759301</v>
      </c>
      <c r="C101" s="158">
        <v>44529.530312499999</v>
      </c>
      <c r="D101" s="157" t="s">
        <v>143</v>
      </c>
      <c r="E101" s="157"/>
      <c r="F101" s="157" t="s">
        <v>7</v>
      </c>
      <c r="G101" s="157" t="s">
        <v>228</v>
      </c>
      <c r="H101" s="157" t="s">
        <v>229</v>
      </c>
      <c r="I101" s="157" t="s">
        <v>146</v>
      </c>
      <c r="J101">
        <v>5</v>
      </c>
      <c r="K101">
        <v>5</v>
      </c>
      <c r="L101">
        <v>5</v>
      </c>
      <c r="M101">
        <v>5</v>
      </c>
      <c r="N101">
        <v>5</v>
      </c>
      <c r="O101">
        <v>5</v>
      </c>
      <c r="P101">
        <v>2</v>
      </c>
      <c r="Q101">
        <v>2</v>
      </c>
      <c r="R101">
        <v>5</v>
      </c>
      <c r="S101">
        <v>5</v>
      </c>
      <c r="T101">
        <v>5</v>
      </c>
      <c r="U101">
        <v>5</v>
      </c>
      <c r="V101">
        <v>5</v>
      </c>
      <c r="W101">
        <v>5</v>
      </c>
      <c r="X101">
        <v>5</v>
      </c>
      <c r="Y101" s="157" t="s">
        <v>381</v>
      </c>
      <c r="Z101" s="157" t="s">
        <v>382</v>
      </c>
    </row>
    <row r="102" spans="1:26" x14ac:dyDescent="0.2">
      <c r="A102">
        <v>729</v>
      </c>
      <c r="B102" s="158">
        <v>44529.528634259303</v>
      </c>
      <c r="C102" s="158">
        <v>44529.530729166698</v>
      </c>
      <c r="D102" s="157" t="s">
        <v>143</v>
      </c>
      <c r="E102" s="157"/>
      <c r="F102" s="157" t="s">
        <v>7</v>
      </c>
      <c r="G102" s="157" t="s">
        <v>261</v>
      </c>
      <c r="H102" s="157" t="s">
        <v>191</v>
      </c>
      <c r="I102" s="157" t="s">
        <v>383</v>
      </c>
      <c r="J102">
        <v>5</v>
      </c>
      <c r="K102">
        <v>5</v>
      </c>
      <c r="L102">
        <v>4</v>
      </c>
      <c r="M102">
        <v>5</v>
      </c>
      <c r="N102">
        <v>5</v>
      </c>
      <c r="O102">
        <v>5</v>
      </c>
      <c r="P102">
        <v>3</v>
      </c>
      <c r="Q102">
        <v>3</v>
      </c>
      <c r="R102">
        <v>4</v>
      </c>
      <c r="S102">
        <v>4</v>
      </c>
      <c r="T102">
        <v>5</v>
      </c>
      <c r="U102">
        <v>5</v>
      </c>
      <c r="V102">
        <v>5</v>
      </c>
      <c r="W102">
        <v>5</v>
      </c>
      <c r="X102">
        <v>5</v>
      </c>
      <c r="Y102" s="159" t="s">
        <v>149</v>
      </c>
      <c r="Z102" s="159" t="s">
        <v>149</v>
      </c>
    </row>
    <row r="103" spans="1:26" x14ac:dyDescent="0.2">
      <c r="A103">
        <v>730</v>
      </c>
      <c r="B103" s="158">
        <v>44529.530243055597</v>
      </c>
      <c r="C103" s="158">
        <v>44529.531018518501</v>
      </c>
      <c r="D103" s="157" t="s">
        <v>143</v>
      </c>
      <c r="E103" s="157"/>
      <c r="F103" s="157" t="s">
        <v>7</v>
      </c>
      <c r="G103" s="157" t="s">
        <v>215</v>
      </c>
      <c r="H103" s="157" t="s">
        <v>185</v>
      </c>
      <c r="I103" s="157" t="s">
        <v>179</v>
      </c>
      <c r="J103">
        <v>4</v>
      </c>
      <c r="K103">
        <v>4</v>
      </c>
      <c r="L103">
        <v>4</v>
      </c>
      <c r="M103">
        <v>4</v>
      </c>
      <c r="N103">
        <v>4</v>
      </c>
      <c r="O103">
        <v>3</v>
      </c>
      <c r="P103">
        <v>3</v>
      </c>
      <c r="Q103">
        <v>4</v>
      </c>
      <c r="R103">
        <v>3</v>
      </c>
      <c r="S103">
        <v>4</v>
      </c>
      <c r="T103">
        <v>3</v>
      </c>
      <c r="U103">
        <v>4</v>
      </c>
      <c r="V103">
        <v>3</v>
      </c>
      <c r="W103">
        <v>4</v>
      </c>
      <c r="X103">
        <v>4</v>
      </c>
      <c r="Y103" s="159" t="s">
        <v>149</v>
      </c>
      <c r="Z103" s="159" t="s">
        <v>149</v>
      </c>
    </row>
    <row r="104" spans="1:26" x14ac:dyDescent="0.2">
      <c r="A104">
        <v>731</v>
      </c>
      <c r="B104" s="158">
        <v>44529.530833333301</v>
      </c>
      <c r="C104" s="158">
        <v>44529.531053240702</v>
      </c>
      <c r="D104" s="157" t="s">
        <v>143</v>
      </c>
      <c r="E104" s="157"/>
      <c r="F104" s="157" t="s">
        <v>7</v>
      </c>
      <c r="G104" s="157" t="s">
        <v>220</v>
      </c>
      <c r="H104" s="157" t="s">
        <v>384</v>
      </c>
      <c r="I104" s="157" t="s">
        <v>148</v>
      </c>
      <c r="J104">
        <v>3</v>
      </c>
      <c r="K104">
        <v>1</v>
      </c>
      <c r="L104">
        <v>1</v>
      </c>
      <c r="M104">
        <v>3</v>
      </c>
      <c r="N104">
        <v>4</v>
      </c>
      <c r="O104">
        <v>4</v>
      </c>
      <c r="P104">
        <v>2</v>
      </c>
      <c r="Q104">
        <v>2</v>
      </c>
      <c r="R104">
        <v>4</v>
      </c>
      <c r="S104">
        <v>4</v>
      </c>
      <c r="T104">
        <v>5</v>
      </c>
      <c r="U104">
        <v>4</v>
      </c>
      <c r="V104">
        <v>4</v>
      </c>
      <c r="W104">
        <v>4</v>
      </c>
      <c r="X104">
        <v>4</v>
      </c>
      <c r="Y104" s="157" t="s">
        <v>385</v>
      </c>
      <c r="Z104" s="157" t="s">
        <v>386</v>
      </c>
    </row>
    <row r="105" spans="1:26" x14ac:dyDescent="0.2">
      <c r="A105">
        <v>732</v>
      </c>
      <c r="B105" s="158">
        <v>44529.530092592599</v>
      </c>
      <c r="C105" s="158">
        <v>44529.5319212963</v>
      </c>
      <c r="D105" s="157" t="s">
        <v>143</v>
      </c>
      <c r="E105" s="157"/>
      <c r="F105" s="157" t="s">
        <v>7</v>
      </c>
      <c r="G105" s="157" t="s">
        <v>228</v>
      </c>
      <c r="H105" s="157" t="s">
        <v>229</v>
      </c>
      <c r="I105" s="157" t="s">
        <v>146</v>
      </c>
      <c r="J105">
        <v>5</v>
      </c>
      <c r="K105">
        <v>5</v>
      </c>
      <c r="L105">
        <v>5</v>
      </c>
      <c r="M105">
        <v>4</v>
      </c>
      <c r="N105">
        <v>4</v>
      </c>
      <c r="O105">
        <v>4</v>
      </c>
      <c r="P105">
        <v>1</v>
      </c>
      <c r="Q105">
        <v>1</v>
      </c>
      <c r="R105">
        <v>4</v>
      </c>
      <c r="S105">
        <v>4</v>
      </c>
      <c r="T105">
        <v>5</v>
      </c>
      <c r="U105">
        <v>5</v>
      </c>
      <c r="V105">
        <v>5</v>
      </c>
      <c r="W105">
        <v>5</v>
      </c>
      <c r="X105">
        <v>5</v>
      </c>
      <c r="Y105" s="159" t="s">
        <v>149</v>
      </c>
      <c r="Z105" s="159" t="s">
        <v>149</v>
      </c>
    </row>
    <row r="106" spans="1:26" x14ac:dyDescent="0.2">
      <c r="A106">
        <v>733</v>
      </c>
      <c r="B106" s="158">
        <v>44529.530567129601</v>
      </c>
      <c r="C106" s="158">
        <v>44529.532280092601</v>
      </c>
      <c r="D106" s="157" t="s">
        <v>143</v>
      </c>
      <c r="E106" s="157"/>
      <c r="F106" s="157" t="s">
        <v>7</v>
      </c>
      <c r="G106" s="157" t="s">
        <v>228</v>
      </c>
      <c r="H106" s="157" t="s">
        <v>229</v>
      </c>
      <c r="I106" s="157" t="s">
        <v>150</v>
      </c>
      <c r="J106">
        <v>3</v>
      </c>
      <c r="K106">
        <v>4</v>
      </c>
      <c r="L106">
        <v>4</v>
      </c>
      <c r="M106">
        <v>4</v>
      </c>
      <c r="N106">
        <v>4</v>
      </c>
      <c r="O106">
        <v>4</v>
      </c>
      <c r="P106">
        <v>3</v>
      </c>
      <c r="Q106">
        <v>3</v>
      </c>
      <c r="R106">
        <v>5</v>
      </c>
      <c r="S106">
        <v>4</v>
      </c>
      <c r="T106">
        <v>5</v>
      </c>
      <c r="U106">
        <v>5</v>
      </c>
      <c r="V106">
        <v>5</v>
      </c>
      <c r="W106">
        <v>5</v>
      </c>
      <c r="X106">
        <v>5</v>
      </c>
      <c r="Y106" s="157" t="s">
        <v>387</v>
      </c>
      <c r="Z106" s="157" t="s">
        <v>388</v>
      </c>
    </row>
    <row r="107" spans="1:26" x14ac:dyDescent="0.2">
      <c r="A107">
        <v>734</v>
      </c>
      <c r="B107" s="158">
        <v>44529.530358796299</v>
      </c>
      <c r="C107" s="158">
        <v>44529.532500000001</v>
      </c>
      <c r="D107" s="157" t="s">
        <v>143</v>
      </c>
      <c r="E107" s="157"/>
      <c r="F107" s="157" t="s">
        <v>37</v>
      </c>
      <c r="G107" s="157" t="s">
        <v>257</v>
      </c>
      <c r="H107" s="157" t="s">
        <v>376</v>
      </c>
      <c r="I107" s="157" t="s">
        <v>146</v>
      </c>
      <c r="J107">
        <v>4</v>
      </c>
      <c r="K107">
        <v>5</v>
      </c>
      <c r="L107">
        <v>5</v>
      </c>
      <c r="M107">
        <v>5</v>
      </c>
      <c r="N107">
        <v>5</v>
      </c>
      <c r="O107">
        <v>5</v>
      </c>
      <c r="P107">
        <v>5</v>
      </c>
      <c r="Q107">
        <v>5</v>
      </c>
      <c r="R107">
        <v>5</v>
      </c>
      <c r="S107">
        <v>5</v>
      </c>
      <c r="T107">
        <v>5</v>
      </c>
      <c r="U107">
        <v>5</v>
      </c>
      <c r="V107">
        <v>5</v>
      </c>
      <c r="W107">
        <v>5</v>
      </c>
      <c r="X107">
        <v>5</v>
      </c>
      <c r="Y107" s="157" t="s">
        <v>389</v>
      </c>
      <c r="Z107" s="157" t="s">
        <v>390</v>
      </c>
    </row>
    <row r="108" spans="1:26" x14ac:dyDescent="0.2">
      <c r="A108">
        <v>735</v>
      </c>
      <c r="B108" s="158">
        <v>44529.530590277798</v>
      </c>
      <c r="C108" s="158">
        <v>44529.532696759299</v>
      </c>
      <c r="D108" s="157" t="s">
        <v>143</v>
      </c>
      <c r="E108" s="157"/>
      <c r="F108" s="157" t="s">
        <v>7</v>
      </c>
      <c r="G108" s="157" t="s">
        <v>164</v>
      </c>
      <c r="H108" s="157" t="s">
        <v>391</v>
      </c>
      <c r="I108" s="157" t="s">
        <v>146</v>
      </c>
      <c r="J108">
        <v>4</v>
      </c>
      <c r="K108">
        <v>3</v>
      </c>
      <c r="L108">
        <v>4</v>
      </c>
      <c r="M108">
        <v>5</v>
      </c>
      <c r="N108">
        <v>5</v>
      </c>
      <c r="O108">
        <v>5</v>
      </c>
      <c r="P108">
        <v>3</v>
      </c>
      <c r="Q108">
        <v>4</v>
      </c>
      <c r="R108">
        <v>4</v>
      </c>
      <c r="S108">
        <v>5</v>
      </c>
      <c r="T108">
        <v>5</v>
      </c>
      <c r="U108">
        <v>5</v>
      </c>
      <c r="V108">
        <v>4</v>
      </c>
      <c r="W108">
        <v>4</v>
      </c>
      <c r="X108">
        <v>4</v>
      </c>
      <c r="Y108" s="157" t="s">
        <v>392</v>
      </c>
      <c r="Z108" s="157" t="s">
        <v>393</v>
      </c>
    </row>
    <row r="109" spans="1:26" x14ac:dyDescent="0.2">
      <c r="A109">
        <v>736</v>
      </c>
      <c r="B109" s="158">
        <v>44529.518738425897</v>
      </c>
      <c r="C109" s="158">
        <v>44529.533472222203</v>
      </c>
      <c r="D109" s="157" t="s">
        <v>143</v>
      </c>
      <c r="E109" s="157"/>
      <c r="F109" s="157" t="s">
        <v>37</v>
      </c>
      <c r="G109" s="157" t="s">
        <v>215</v>
      </c>
      <c r="H109" s="157" t="s">
        <v>216</v>
      </c>
      <c r="I109" s="157" t="s">
        <v>166</v>
      </c>
      <c r="J109">
        <v>5</v>
      </c>
      <c r="K109">
        <v>5</v>
      </c>
      <c r="L109">
        <v>5</v>
      </c>
      <c r="M109">
        <v>5</v>
      </c>
      <c r="N109">
        <v>4</v>
      </c>
      <c r="O109">
        <v>5</v>
      </c>
      <c r="P109">
        <v>4</v>
      </c>
      <c r="Q109">
        <v>4</v>
      </c>
      <c r="R109">
        <v>4</v>
      </c>
      <c r="S109">
        <v>4</v>
      </c>
      <c r="T109">
        <v>5</v>
      </c>
      <c r="U109">
        <v>5</v>
      </c>
      <c r="V109">
        <v>5</v>
      </c>
      <c r="W109">
        <v>4</v>
      </c>
      <c r="X109">
        <v>5</v>
      </c>
      <c r="Y109" s="157" t="s">
        <v>394</v>
      </c>
      <c r="Z109" s="157" t="s">
        <v>395</v>
      </c>
    </row>
    <row r="110" spans="1:26" x14ac:dyDescent="0.2">
      <c r="A110">
        <v>737</v>
      </c>
      <c r="B110" s="158">
        <v>44529.531030092599</v>
      </c>
      <c r="C110" s="158">
        <v>44529.533576388902</v>
      </c>
      <c r="D110" s="157" t="s">
        <v>143</v>
      </c>
      <c r="E110" s="157"/>
      <c r="F110" s="157" t="s">
        <v>37</v>
      </c>
      <c r="G110" s="157" t="s">
        <v>76</v>
      </c>
      <c r="H110" s="157" t="s">
        <v>396</v>
      </c>
      <c r="I110" s="157" t="s">
        <v>151</v>
      </c>
      <c r="J110">
        <v>5</v>
      </c>
      <c r="K110">
        <v>4</v>
      </c>
      <c r="L110">
        <v>3</v>
      </c>
      <c r="M110">
        <v>4</v>
      </c>
      <c r="N110">
        <v>4</v>
      </c>
      <c r="O110">
        <v>4</v>
      </c>
      <c r="P110">
        <v>4</v>
      </c>
      <c r="Q110">
        <v>5</v>
      </c>
      <c r="R110">
        <v>5</v>
      </c>
      <c r="S110">
        <v>5</v>
      </c>
      <c r="T110">
        <v>5</v>
      </c>
      <c r="U110">
        <v>5</v>
      </c>
      <c r="V110">
        <v>5</v>
      </c>
      <c r="W110">
        <v>4</v>
      </c>
      <c r="X110">
        <v>3</v>
      </c>
      <c r="Y110" s="157" t="s">
        <v>397</v>
      </c>
      <c r="Z110" s="157" t="s">
        <v>398</v>
      </c>
    </row>
    <row r="111" spans="1:26" x14ac:dyDescent="0.2">
      <c r="A111">
        <v>738</v>
      </c>
      <c r="B111" s="158">
        <v>44529.531585648103</v>
      </c>
      <c r="C111" s="158">
        <v>44529.533738425896</v>
      </c>
      <c r="D111" s="157" t="s">
        <v>143</v>
      </c>
      <c r="E111" s="157"/>
      <c r="F111" s="157" t="s">
        <v>7</v>
      </c>
      <c r="G111" s="157" t="s">
        <v>215</v>
      </c>
      <c r="H111" s="157" t="s">
        <v>88</v>
      </c>
      <c r="I111" s="157" t="s">
        <v>150</v>
      </c>
      <c r="J111">
        <v>5</v>
      </c>
      <c r="K111">
        <v>3</v>
      </c>
      <c r="L111">
        <v>3</v>
      </c>
      <c r="M111">
        <v>5</v>
      </c>
      <c r="N111">
        <v>5</v>
      </c>
      <c r="O111">
        <v>5</v>
      </c>
      <c r="P111">
        <v>5</v>
      </c>
      <c r="Q111">
        <v>5</v>
      </c>
      <c r="R111">
        <v>5</v>
      </c>
      <c r="S111">
        <v>5</v>
      </c>
      <c r="T111">
        <v>5</v>
      </c>
      <c r="U111">
        <v>5</v>
      </c>
      <c r="V111">
        <v>5</v>
      </c>
      <c r="W111">
        <v>5</v>
      </c>
      <c r="X111">
        <v>5</v>
      </c>
      <c r="Y111" s="157" t="s">
        <v>399</v>
      </c>
      <c r="Z111" s="159" t="s">
        <v>149</v>
      </c>
    </row>
    <row r="112" spans="1:26" x14ac:dyDescent="0.2">
      <c r="A112">
        <v>739</v>
      </c>
      <c r="B112" s="158">
        <v>44529.531469907401</v>
      </c>
      <c r="C112" s="158">
        <v>44529.533888888902</v>
      </c>
      <c r="D112" s="157" t="s">
        <v>143</v>
      </c>
      <c r="E112" s="157"/>
      <c r="F112" s="157" t="s">
        <v>37</v>
      </c>
      <c r="G112" s="157" t="s">
        <v>261</v>
      </c>
      <c r="H112" s="157" t="s">
        <v>242</v>
      </c>
      <c r="I112" s="157" t="s">
        <v>400</v>
      </c>
      <c r="J112">
        <v>3</v>
      </c>
      <c r="K112">
        <v>5</v>
      </c>
      <c r="L112">
        <v>4</v>
      </c>
      <c r="M112">
        <v>4</v>
      </c>
      <c r="N112">
        <v>5</v>
      </c>
      <c r="O112">
        <v>5</v>
      </c>
      <c r="P112">
        <v>3</v>
      </c>
      <c r="Q112">
        <v>4</v>
      </c>
      <c r="R112">
        <v>5</v>
      </c>
      <c r="S112">
        <v>5</v>
      </c>
      <c r="T112">
        <v>5</v>
      </c>
      <c r="U112">
        <v>5</v>
      </c>
      <c r="V112">
        <v>5</v>
      </c>
      <c r="W112">
        <v>5</v>
      </c>
      <c r="X112">
        <v>5</v>
      </c>
      <c r="Y112" s="157" t="s">
        <v>401</v>
      </c>
      <c r="Z112" s="157" t="s">
        <v>189</v>
      </c>
    </row>
    <row r="113" spans="1:26" x14ac:dyDescent="0.2">
      <c r="A113">
        <v>740</v>
      </c>
      <c r="B113" s="158">
        <v>44529.5176967593</v>
      </c>
      <c r="C113" s="158">
        <v>44529.533900463</v>
      </c>
      <c r="D113" s="157" t="s">
        <v>143</v>
      </c>
      <c r="E113" s="157"/>
      <c r="F113" s="157" t="s">
        <v>7</v>
      </c>
      <c r="G113" s="157" t="s">
        <v>215</v>
      </c>
      <c r="H113" s="157" t="s">
        <v>191</v>
      </c>
      <c r="I113" s="157" t="s">
        <v>151</v>
      </c>
      <c r="J113">
        <v>5</v>
      </c>
      <c r="K113">
        <v>2</v>
      </c>
      <c r="L113">
        <v>5</v>
      </c>
      <c r="M113">
        <v>5</v>
      </c>
      <c r="N113">
        <v>5</v>
      </c>
      <c r="O113">
        <v>5</v>
      </c>
      <c r="P113">
        <v>2</v>
      </c>
      <c r="Q113">
        <v>2</v>
      </c>
      <c r="R113">
        <v>5</v>
      </c>
      <c r="S113">
        <v>5</v>
      </c>
      <c r="T113">
        <v>5</v>
      </c>
      <c r="U113">
        <v>5</v>
      </c>
      <c r="V113">
        <v>5</v>
      </c>
      <c r="W113">
        <v>5</v>
      </c>
      <c r="X113">
        <v>5</v>
      </c>
      <c r="Y113" s="157" t="s">
        <v>402</v>
      </c>
      <c r="Z113" s="159" t="s">
        <v>149</v>
      </c>
    </row>
    <row r="114" spans="1:26" x14ac:dyDescent="0.2">
      <c r="A114">
        <v>741</v>
      </c>
      <c r="B114" s="158">
        <v>44529.5218171296</v>
      </c>
      <c r="C114" s="158">
        <v>44529.534166666701</v>
      </c>
      <c r="D114" s="157" t="s">
        <v>143</v>
      </c>
      <c r="E114" s="157"/>
      <c r="F114" s="157" t="s">
        <v>37</v>
      </c>
      <c r="G114" s="157" t="s">
        <v>403</v>
      </c>
      <c r="H114" s="157" t="s">
        <v>298</v>
      </c>
      <c r="I114" s="157" t="s">
        <v>158</v>
      </c>
      <c r="J114">
        <v>5</v>
      </c>
      <c r="K114">
        <v>5</v>
      </c>
      <c r="L114">
        <v>5</v>
      </c>
      <c r="M114">
        <v>5</v>
      </c>
      <c r="N114">
        <v>5</v>
      </c>
      <c r="O114">
        <v>5</v>
      </c>
      <c r="P114">
        <v>4</v>
      </c>
      <c r="Q114">
        <v>4</v>
      </c>
      <c r="R114">
        <v>5</v>
      </c>
      <c r="S114">
        <v>5</v>
      </c>
      <c r="T114">
        <v>5</v>
      </c>
      <c r="U114">
        <v>5</v>
      </c>
      <c r="V114">
        <v>5</v>
      </c>
      <c r="W114">
        <v>5</v>
      </c>
      <c r="X114">
        <v>5</v>
      </c>
      <c r="Y114" s="157" t="s">
        <v>404</v>
      </c>
      <c r="Z114" s="157" t="s">
        <v>405</v>
      </c>
    </row>
    <row r="115" spans="1:26" x14ac:dyDescent="0.2">
      <c r="A115">
        <v>742</v>
      </c>
      <c r="B115" s="158">
        <v>44529.5006712963</v>
      </c>
      <c r="C115" s="158">
        <v>44529.534282407403</v>
      </c>
      <c r="D115" s="157" t="s">
        <v>143</v>
      </c>
      <c r="E115" s="157"/>
      <c r="F115" s="157" t="s">
        <v>7</v>
      </c>
      <c r="G115" s="157" t="s">
        <v>220</v>
      </c>
      <c r="H115" s="157" t="s">
        <v>406</v>
      </c>
      <c r="I115" s="157" t="s">
        <v>169</v>
      </c>
      <c r="J115">
        <v>5</v>
      </c>
      <c r="K115">
        <v>5</v>
      </c>
      <c r="L115">
        <v>5</v>
      </c>
      <c r="M115">
        <v>5</v>
      </c>
      <c r="N115">
        <v>5</v>
      </c>
      <c r="O115">
        <v>5</v>
      </c>
      <c r="P115">
        <v>5</v>
      </c>
      <c r="Q115">
        <v>5</v>
      </c>
      <c r="R115">
        <v>4</v>
      </c>
      <c r="S115">
        <v>4</v>
      </c>
      <c r="T115">
        <v>5</v>
      </c>
      <c r="U115">
        <v>5</v>
      </c>
      <c r="V115">
        <v>5</v>
      </c>
      <c r="W115">
        <v>5</v>
      </c>
      <c r="X115">
        <v>5</v>
      </c>
      <c r="Y115" s="159" t="s">
        <v>407</v>
      </c>
      <c r="Z115" s="159" t="s">
        <v>149</v>
      </c>
    </row>
    <row r="116" spans="1:26" x14ac:dyDescent="0.2">
      <c r="A116">
        <v>743</v>
      </c>
      <c r="B116" s="158">
        <v>44529.5333680556</v>
      </c>
      <c r="C116" s="158">
        <v>44529.534618055601</v>
      </c>
      <c r="D116" s="157" t="s">
        <v>143</v>
      </c>
      <c r="E116" s="157"/>
      <c r="F116" s="157" t="s">
        <v>7</v>
      </c>
      <c r="G116" s="157" t="s">
        <v>51</v>
      </c>
      <c r="H116" s="157" t="s">
        <v>239</v>
      </c>
      <c r="I116" s="157" t="s">
        <v>176</v>
      </c>
      <c r="J116">
        <v>3</v>
      </c>
      <c r="K116">
        <v>1</v>
      </c>
      <c r="L116">
        <v>4</v>
      </c>
      <c r="M116">
        <v>1</v>
      </c>
      <c r="N116">
        <v>2</v>
      </c>
      <c r="O116">
        <v>2</v>
      </c>
      <c r="P116">
        <v>2</v>
      </c>
      <c r="Q116">
        <v>2</v>
      </c>
      <c r="R116">
        <v>4</v>
      </c>
      <c r="S116">
        <v>4</v>
      </c>
      <c r="T116">
        <v>4</v>
      </c>
      <c r="U116">
        <v>4</v>
      </c>
      <c r="V116">
        <v>3</v>
      </c>
      <c r="W116">
        <v>3</v>
      </c>
      <c r="X116">
        <v>3</v>
      </c>
      <c r="Y116" s="159" t="s">
        <v>149</v>
      </c>
      <c r="Z116" s="159" t="s">
        <v>149</v>
      </c>
    </row>
    <row r="117" spans="1:26" x14ac:dyDescent="0.2">
      <c r="A117">
        <v>744</v>
      </c>
      <c r="B117" s="158">
        <v>44529.532986111102</v>
      </c>
      <c r="C117" s="158">
        <v>44529.534652777802</v>
      </c>
      <c r="D117" s="157" t="s">
        <v>143</v>
      </c>
      <c r="E117" s="157"/>
      <c r="F117" s="157" t="s">
        <v>7</v>
      </c>
      <c r="G117" s="157" t="s">
        <v>282</v>
      </c>
      <c r="H117" s="157" t="s">
        <v>408</v>
      </c>
      <c r="I117" s="157" t="s">
        <v>146</v>
      </c>
      <c r="J117">
        <v>5</v>
      </c>
      <c r="K117">
        <v>5</v>
      </c>
      <c r="L117">
        <v>5</v>
      </c>
      <c r="M117">
        <v>5</v>
      </c>
      <c r="N117">
        <v>5</v>
      </c>
      <c r="O117">
        <v>5</v>
      </c>
      <c r="P117">
        <v>5</v>
      </c>
      <c r="Q117">
        <v>5</v>
      </c>
      <c r="R117">
        <v>5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 s="157" t="s">
        <v>159</v>
      </c>
      <c r="Z117" s="159" t="s">
        <v>149</v>
      </c>
    </row>
    <row r="118" spans="1:26" x14ac:dyDescent="0.2">
      <c r="A118">
        <v>745</v>
      </c>
      <c r="B118" s="158">
        <v>44529.533599536997</v>
      </c>
      <c r="C118" s="158">
        <v>44529.534976851901</v>
      </c>
      <c r="D118" s="157" t="s">
        <v>143</v>
      </c>
      <c r="E118" s="157"/>
      <c r="F118" s="157" t="s">
        <v>37</v>
      </c>
      <c r="G118" s="157" t="s">
        <v>220</v>
      </c>
      <c r="H118" s="157" t="s">
        <v>292</v>
      </c>
      <c r="I118" s="157" t="s">
        <v>146</v>
      </c>
      <c r="J118">
        <v>5</v>
      </c>
      <c r="K118">
        <v>4</v>
      </c>
      <c r="L118">
        <v>4</v>
      </c>
      <c r="M118">
        <v>5</v>
      </c>
      <c r="N118">
        <v>5</v>
      </c>
      <c r="O118">
        <v>5</v>
      </c>
      <c r="P118">
        <v>5</v>
      </c>
      <c r="Q118">
        <v>5</v>
      </c>
      <c r="R118">
        <v>5</v>
      </c>
      <c r="S118">
        <v>4</v>
      </c>
      <c r="T118">
        <v>5</v>
      </c>
      <c r="U118">
        <v>4</v>
      </c>
      <c r="V118">
        <v>5</v>
      </c>
      <c r="W118">
        <v>5</v>
      </c>
      <c r="X118">
        <v>5</v>
      </c>
      <c r="Y118" s="157" t="s">
        <v>163</v>
      </c>
      <c r="Z118" s="157" t="s">
        <v>409</v>
      </c>
    </row>
    <row r="119" spans="1:26" x14ac:dyDescent="0.2">
      <c r="A119">
        <v>746</v>
      </c>
      <c r="B119" s="158">
        <v>44529.533900463</v>
      </c>
      <c r="C119" s="158">
        <v>44529.535717592596</v>
      </c>
      <c r="D119" s="157" t="s">
        <v>143</v>
      </c>
      <c r="E119" s="157"/>
      <c r="F119" s="157" t="s">
        <v>7</v>
      </c>
      <c r="G119" s="157" t="s">
        <v>215</v>
      </c>
      <c r="H119" s="157" t="s">
        <v>191</v>
      </c>
      <c r="I119" s="157" t="s">
        <v>151</v>
      </c>
      <c r="J119">
        <v>4</v>
      </c>
      <c r="K119">
        <v>2</v>
      </c>
      <c r="L119">
        <v>4</v>
      </c>
      <c r="M119">
        <v>4</v>
      </c>
      <c r="N119">
        <v>4</v>
      </c>
      <c r="O119">
        <v>4</v>
      </c>
      <c r="P119">
        <v>4</v>
      </c>
      <c r="Q119">
        <v>5</v>
      </c>
      <c r="R119">
        <v>4</v>
      </c>
      <c r="S119">
        <v>5</v>
      </c>
      <c r="T119">
        <v>5</v>
      </c>
      <c r="U119">
        <v>5</v>
      </c>
      <c r="V119">
        <v>4</v>
      </c>
      <c r="W119">
        <v>5</v>
      </c>
      <c r="X119">
        <v>5</v>
      </c>
      <c r="Y119" s="157" t="s">
        <v>410</v>
      </c>
      <c r="Z119" s="157" t="s">
        <v>411</v>
      </c>
    </row>
    <row r="120" spans="1:26" x14ac:dyDescent="0.2">
      <c r="A120">
        <v>747</v>
      </c>
      <c r="B120" s="158">
        <v>44529.498680555596</v>
      </c>
      <c r="C120" s="158">
        <v>44529.535844907397</v>
      </c>
      <c r="D120" s="157" t="s">
        <v>143</v>
      </c>
      <c r="E120" s="157"/>
      <c r="F120" s="157" t="s">
        <v>37</v>
      </c>
      <c r="G120" s="157" t="s">
        <v>261</v>
      </c>
      <c r="H120" s="157" t="s">
        <v>262</v>
      </c>
      <c r="I120" s="157" t="s">
        <v>150</v>
      </c>
      <c r="J120">
        <v>5</v>
      </c>
      <c r="K120">
        <v>5</v>
      </c>
      <c r="L120">
        <v>5</v>
      </c>
      <c r="M120">
        <v>5</v>
      </c>
      <c r="N120">
        <v>4</v>
      </c>
      <c r="O120">
        <v>5</v>
      </c>
      <c r="P120">
        <v>3</v>
      </c>
      <c r="Q120">
        <v>3</v>
      </c>
      <c r="R120">
        <v>5</v>
      </c>
      <c r="S120">
        <v>5</v>
      </c>
      <c r="T120">
        <v>5</v>
      </c>
      <c r="U120">
        <v>5</v>
      </c>
      <c r="V120">
        <v>5</v>
      </c>
      <c r="W120">
        <v>5</v>
      </c>
      <c r="X120">
        <v>5</v>
      </c>
      <c r="Y120" s="157" t="s">
        <v>412</v>
      </c>
      <c r="Z120" s="159" t="s">
        <v>149</v>
      </c>
    </row>
    <row r="121" spans="1:26" x14ac:dyDescent="0.2">
      <c r="A121">
        <v>748</v>
      </c>
      <c r="B121" s="158">
        <v>44529.534594907404</v>
      </c>
      <c r="C121" s="158">
        <v>44529.535856481503</v>
      </c>
      <c r="D121" s="157" t="s">
        <v>143</v>
      </c>
      <c r="E121" s="157"/>
      <c r="F121" s="157" t="s">
        <v>7</v>
      </c>
      <c r="G121" s="157" t="s">
        <v>413</v>
      </c>
      <c r="H121" s="157" t="s">
        <v>72</v>
      </c>
      <c r="I121" s="157" t="s">
        <v>151</v>
      </c>
      <c r="J121">
        <v>5</v>
      </c>
      <c r="K121">
        <v>5</v>
      </c>
      <c r="L121">
        <v>5</v>
      </c>
      <c r="M121">
        <v>4</v>
      </c>
      <c r="N121">
        <v>3</v>
      </c>
      <c r="O121">
        <v>3</v>
      </c>
      <c r="P121">
        <v>4</v>
      </c>
      <c r="Q121">
        <v>4</v>
      </c>
      <c r="R121">
        <v>5</v>
      </c>
      <c r="S121">
        <v>5</v>
      </c>
      <c r="T121">
        <v>5</v>
      </c>
      <c r="U121">
        <v>5</v>
      </c>
      <c r="V121">
        <v>5</v>
      </c>
      <c r="W121">
        <v>5</v>
      </c>
      <c r="X121">
        <v>5</v>
      </c>
      <c r="Y121" s="159" t="s">
        <v>149</v>
      </c>
      <c r="Z121" s="159" t="s">
        <v>149</v>
      </c>
    </row>
    <row r="122" spans="1:26" x14ac:dyDescent="0.2">
      <c r="A122">
        <v>749</v>
      </c>
      <c r="B122" s="158">
        <v>44529.533310185201</v>
      </c>
      <c r="C122" s="158">
        <v>44529.536168981504</v>
      </c>
      <c r="D122" s="157" t="s">
        <v>143</v>
      </c>
      <c r="E122" s="157"/>
      <c r="F122" s="157" t="s">
        <v>7</v>
      </c>
      <c r="G122" s="157" t="s">
        <v>215</v>
      </c>
      <c r="H122" s="157" t="s">
        <v>191</v>
      </c>
      <c r="I122" s="157" t="s">
        <v>170</v>
      </c>
      <c r="J122">
        <v>5</v>
      </c>
      <c r="K122">
        <v>3</v>
      </c>
      <c r="L122">
        <v>3</v>
      </c>
      <c r="M122">
        <v>5</v>
      </c>
      <c r="N122">
        <v>5</v>
      </c>
      <c r="O122">
        <v>5</v>
      </c>
      <c r="P122">
        <v>4</v>
      </c>
      <c r="Q122">
        <v>3</v>
      </c>
      <c r="R122">
        <v>4</v>
      </c>
      <c r="S122">
        <v>4</v>
      </c>
      <c r="T122">
        <v>5</v>
      </c>
      <c r="U122">
        <v>5</v>
      </c>
      <c r="V122">
        <v>5</v>
      </c>
      <c r="W122">
        <v>5</v>
      </c>
      <c r="X122">
        <v>5</v>
      </c>
      <c r="Y122" s="157" t="s">
        <v>414</v>
      </c>
      <c r="Z122" s="157" t="s">
        <v>415</v>
      </c>
    </row>
    <row r="123" spans="1:26" x14ac:dyDescent="0.2">
      <c r="A123">
        <v>750</v>
      </c>
      <c r="B123" s="158">
        <v>44529.535185185203</v>
      </c>
      <c r="C123" s="158">
        <v>44529.5362731481</v>
      </c>
      <c r="D123" s="157" t="s">
        <v>143</v>
      </c>
      <c r="E123" s="157"/>
      <c r="F123" s="157" t="s">
        <v>7</v>
      </c>
      <c r="G123" s="157" t="s">
        <v>228</v>
      </c>
      <c r="H123" s="157" t="s">
        <v>229</v>
      </c>
      <c r="I123" s="157" t="s">
        <v>176</v>
      </c>
      <c r="J123">
        <v>5</v>
      </c>
      <c r="K123">
        <v>5</v>
      </c>
      <c r="L123">
        <v>5</v>
      </c>
      <c r="M123">
        <v>5</v>
      </c>
      <c r="N123">
        <v>5</v>
      </c>
      <c r="O123">
        <v>5</v>
      </c>
      <c r="P123">
        <v>3</v>
      </c>
      <c r="Q123">
        <v>3</v>
      </c>
      <c r="R123">
        <v>5</v>
      </c>
      <c r="S123">
        <v>5</v>
      </c>
      <c r="T123">
        <v>5</v>
      </c>
      <c r="U123">
        <v>5</v>
      </c>
      <c r="V123">
        <v>5</v>
      </c>
      <c r="W123">
        <v>5</v>
      </c>
      <c r="X123">
        <v>5</v>
      </c>
      <c r="Y123" s="159" t="s">
        <v>149</v>
      </c>
      <c r="Z123" s="159" t="s">
        <v>149</v>
      </c>
    </row>
    <row r="124" spans="1:26" x14ac:dyDescent="0.2">
      <c r="A124">
        <v>751</v>
      </c>
      <c r="B124" s="158">
        <v>44529.535300925898</v>
      </c>
      <c r="C124" s="158">
        <v>44529.5371759259</v>
      </c>
      <c r="D124" s="157" t="s">
        <v>143</v>
      </c>
      <c r="E124" s="157"/>
      <c r="F124" s="157" t="s">
        <v>7</v>
      </c>
      <c r="G124" s="157" t="s">
        <v>261</v>
      </c>
      <c r="H124" s="157" t="s">
        <v>191</v>
      </c>
      <c r="I124" s="157" t="s">
        <v>151</v>
      </c>
      <c r="J124">
        <v>5</v>
      </c>
      <c r="K124">
        <v>3</v>
      </c>
      <c r="L124">
        <v>4</v>
      </c>
      <c r="M124">
        <v>5</v>
      </c>
      <c r="N124">
        <v>5</v>
      </c>
      <c r="O124">
        <v>5</v>
      </c>
      <c r="P124">
        <v>5</v>
      </c>
      <c r="Q124">
        <v>5</v>
      </c>
      <c r="R124">
        <v>4</v>
      </c>
      <c r="S124">
        <v>5</v>
      </c>
      <c r="T124">
        <v>5</v>
      </c>
      <c r="U124">
        <v>5</v>
      </c>
      <c r="V124">
        <v>5</v>
      </c>
      <c r="W124">
        <v>5</v>
      </c>
      <c r="X124">
        <v>5</v>
      </c>
      <c r="Y124" s="157" t="s">
        <v>416</v>
      </c>
      <c r="Z124" s="157" t="s">
        <v>417</v>
      </c>
    </row>
    <row r="125" spans="1:26" x14ac:dyDescent="0.2">
      <c r="A125">
        <v>752</v>
      </c>
      <c r="B125" s="158">
        <v>44529.520787037</v>
      </c>
      <c r="C125" s="158">
        <v>44529.5375810185</v>
      </c>
      <c r="D125" s="157" t="s">
        <v>143</v>
      </c>
      <c r="E125" s="157"/>
      <c r="F125" s="157" t="s">
        <v>7</v>
      </c>
      <c r="G125" s="157" t="s">
        <v>76</v>
      </c>
      <c r="H125" s="157" t="s">
        <v>88</v>
      </c>
      <c r="I125" s="157" t="s">
        <v>171</v>
      </c>
      <c r="J125">
        <v>5</v>
      </c>
      <c r="K125">
        <v>3</v>
      </c>
      <c r="L125">
        <v>4</v>
      </c>
      <c r="M125">
        <v>5</v>
      </c>
      <c r="N125">
        <v>5</v>
      </c>
      <c r="O125">
        <v>5</v>
      </c>
      <c r="P125">
        <v>3</v>
      </c>
      <c r="Q125">
        <v>3</v>
      </c>
      <c r="R125">
        <v>4</v>
      </c>
      <c r="S125">
        <v>4</v>
      </c>
      <c r="T125">
        <v>4</v>
      </c>
      <c r="U125">
        <v>4</v>
      </c>
      <c r="V125">
        <v>4</v>
      </c>
      <c r="W125">
        <v>4</v>
      </c>
      <c r="X125">
        <v>5</v>
      </c>
      <c r="Y125" s="157" t="s">
        <v>418</v>
      </c>
      <c r="Z125" s="157" t="s">
        <v>419</v>
      </c>
    </row>
    <row r="126" spans="1:26" x14ac:dyDescent="0.2">
      <c r="A126">
        <v>753</v>
      </c>
      <c r="B126" s="158">
        <v>44529.537638888898</v>
      </c>
      <c r="C126" s="158">
        <v>44529.538495370398</v>
      </c>
      <c r="D126" s="157" t="s">
        <v>143</v>
      </c>
      <c r="E126" s="157"/>
      <c r="F126" s="157" t="s">
        <v>7</v>
      </c>
      <c r="G126" s="157" t="s">
        <v>215</v>
      </c>
      <c r="H126" s="157" t="s">
        <v>174</v>
      </c>
      <c r="I126" s="157" t="s">
        <v>153</v>
      </c>
      <c r="J126">
        <v>5</v>
      </c>
      <c r="K126">
        <v>5</v>
      </c>
      <c r="L126">
        <v>5</v>
      </c>
      <c r="M126">
        <v>5</v>
      </c>
      <c r="N126">
        <v>5</v>
      </c>
      <c r="O126">
        <v>5</v>
      </c>
      <c r="P126">
        <v>5</v>
      </c>
      <c r="Q126">
        <v>5</v>
      </c>
      <c r="R126">
        <v>5</v>
      </c>
      <c r="S126">
        <v>5</v>
      </c>
      <c r="T126">
        <v>5</v>
      </c>
      <c r="U126">
        <v>5</v>
      </c>
      <c r="V126">
        <v>5</v>
      </c>
      <c r="W126">
        <v>5</v>
      </c>
      <c r="X126">
        <v>5</v>
      </c>
      <c r="Y126" s="159" t="s">
        <v>149</v>
      </c>
      <c r="Z126" s="157" t="s">
        <v>420</v>
      </c>
    </row>
    <row r="127" spans="1:26" x14ac:dyDescent="0.2">
      <c r="A127">
        <v>754</v>
      </c>
      <c r="B127" s="158">
        <v>44529.534293981502</v>
      </c>
      <c r="C127" s="158">
        <v>44529.538495370398</v>
      </c>
      <c r="D127" s="157" t="s">
        <v>143</v>
      </c>
      <c r="E127" s="157"/>
      <c r="F127" s="157" t="s">
        <v>7</v>
      </c>
      <c r="G127" s="157" t="s">
        <v>257</v>
      </c>
      <c r="H127" s="157" t="s">
        <v>258</v>
      </c>
      <c r="I127" s="157" t="s">
        <v>167</v>
      </c>
      <c r="J127">
        <v>5</v>
      </c>
      <c r="K127">
        <v>3</v>
      </c>
      <c r="L127">
        <v>3</v>
      </c>
      <c r="M127">
        <v>3</v>
      </c>
      <c r="N127">
        <v>5</v>
      </c>
      <c r="O127">
        <v>3</v>
      </c>
      <c r="P127">
        <v>5</v>
      </c>
      <c r="Q127">
        <v>5</v>
      </c>
      <c r="R127">
        <v>3</v>
      </c>
      <c r="S127">
        <v>3</v>
      </c>
      <c r="T127">
        <v>5</v>
      </c>
      <c r="U127">
        <v>5</v>
      </c>
      <c r="V127">
        <v>5</v>
      </c>
      <c r="W127">
        <v>5</v>
      </c>
      <c r="X127">
        <v>5</v>
      </c>
      <c r="Y127" s="157" t="s">
        <v>421</v>
      </c>
      <c r="Z127" s="157" t="s">
        <v>422</v>
      </c>
    </row>
    <row r="128" spans="1:26" x14ac:dyDescent="0.2">
      <c r="A128">
        <v>755</v>
      </c>
      <c r="B128" s="158">
        <v>44529.5373958333</v>
      </c>
      <c r="C128" s="158">
        <v>44529.539618055598</v>
      </c>
      <c r="D128" s="157" t="s">
        <v>143</v>
      </c>
      <c r="E128" s="157"/>
      <c r="F128" s="157" t="s">
        <v>37</v>
      </c>
      <c r="G128" s="157" t="s">
        <v>76</v>
      </c>
      <c r="H128" s="157" t="s">
        <v>88</v>
      </c>
      <c r="I128" s="157" t="s">
        <v>182</v>
      </c>
      <c r="J128">
        <v>4</v>
      </c>
      <c r="K128">
        <v>4</v>
      </c>
      <c r="L128">
        <v>4</v>
      </c>
      <c r="M128">
        <v>4</v>
      </c>
      <c r="N128">
        <v>4</v>
      </c>
      <c r="O128">
        <v>5</v>
      </c>
      <c r="P128">
        <v>3</v>
      </c>
      <c r="Q128">
        <v>3</v>
      </c>
      <c r="R128">
        <v>4</v>
      </c>
      <c r="S128">
        <v>4</v>
      </c>
      <c r="T128">
        <v>4</v>
      </c>
      <c r="U128">
        <v>4</v>
      </c>
      <c r="V128">
        <v>4</v>
      </c>
      <c r="W128">
        <v>4</v>
      </c>
      <c r="X128">
        <v>5</v>
      </c>
      <c r="Y128" s="157" t="s">
        <v>423</v>
      </c>
      <c r="Z128" s="157" t="s">
        <v>424</v>
      </c>
    </row>
    <row r="129" spans="1:26" x14ac:dyDescent="0.2">
      <c r="A129">
        <v>756</v>
      </c>
      <c r="B129" s="158">
        <v>44529.537060185197</v>
      </c>
      <c r="C129" s="158">
        <v>44529.539837962999</v>
      </c>
      <c r="D129" s="157" t="s">
        <v>143</v>
      </c>
      <c r="E129" s="157"/>
      <c r="F129" s="157" t="s">
        <v>37</v>
      </c>
      <c r="G129" s="157" t="s">
        <v>215</v>
      </c>
      <c r="H129" s="157" t="s">
        <v>88</v>
      </c>
      <c r="I129" s="157" t="s">
        <v>152</v>
      </c>
      <c r="J129">
        <v>5</v>
      </c>
      <c r="K129">
        <v>3</v>
      </c>
      <c r="L129">
        <v>4</v>
      </c>
      <c r="M129">
        <v>5</v>
      </c>
      <c r="N129">
        <v>4</v>
      </c>
      <c r="O129">
        <v>4</v>
      </c>
      <c r="P129">
        <v>5</v>
      </c>
      <c r="Q129">
        <v>5</v>
      </c>
      <c r="R129">
        <v>5</v>
      </c>
      <c r="S129">
        <v>5</v>
      </c>
      <c r="T129">
        <v>5</v>
      </c>
      <c r="U129">
        <v>5</v>
      </c>
      <c r="V129">
        <v>5</v>
      </c>
      <c r="W129">
        <v>5</v>
      </c>
      <c r="X129">
        <v>5</v>
      </c>
      <c r="Y129" s="157" t="s">
        <v>425</v>
      </c>
      <c r="Z129" s="157" t="s">
        <v>172</v>
      </c>
    </row>
    <row r="130" spans="1:26" x14ac:dyDescent="0.2">
      <c r="A130">
        <v>757</v>
      </c>
      <c r="B130" s="158">
        <v>44529.537615740701</v>
      </c>
      <c r="C130" s="158">
        <v>44529.5398726852</v>
      </c>
      <c r="D130" s="157" t="s">
        <v>143</v>
      </c>
      <c r="E130" s="157"/>
      <c r="F130" s="157" t="s">
        <v>7</v>
      </c>
      <c r="G130" s="157" t="s">
        <v>426</v>
      </c>
      <c r="H130" s="157" t="s">
        <v>144</v>
      </c>
      <c r="I130" s="157" t="s">
        <v>146</v>
      </c>
      <c r="J130">
        <v>5</v>
      </c>
      <c r="K130">
        <v>5</v>
      </c>
      <c r="L130">
        <v>4</v>
      </c>
      <c r="M130">
        <v>5</v>
      </c>
      <c r="N130">
        <v>5</v>
      </c>
      <c r="O130">
        <v>5</v>
      </c>
      <c r="P130">
        <v>5</v>
      </c>
      <c r="Q130">
        <v>5</v>
      </c>
      <c r="R130">
        <v>5</v>
      </c>
      <c r="S130">
        <v>5</v>
      </c>
      <c r="T130">
        <v>5</v>
      </c>
      <c r="U130">
        <v>5</v>
      </c>
      <c r="V130">
        <v>5</v>
      </c>
      <c r="W130">
        <v>5</v>
      </c>
      <c r="X130">
        <v>5</v>
      </c>
      <c r="Y130" s="159" t="s">
        <v>149</v>
      </c>
      <c r="Z130" s="157" t="s">
        <v>427</v>
      </c>
    </row>
    <row r="131" spans="1:26" x14ac:dyDescent="0.2">
      <c r="A131">
        <v>758</v>
      </c>
      <c r="B131" s="158">
        <v>44529.539236111101</v>
      </c>
      <c r="C131" s="158">
        <v>44529.540289351797</v>
      </c>
      <c r="D131" s="157" t="s">
        <v>143</v>
      </c>
      <c r="E131" s="157"/>
      <c r="F131" s="157" t="s">
        <v>7</v>
      </c>
      <c r="G131" s="157" t="s">
        <v>215</v>
      </c>
      <c r="H131" s="157" t="s">
        <v>428</v>
      </c>
      <c r="I131" s="157" t="s">
        <v>150</v>
      </c>
      <c r="J131">
        <v>2</v>
      </c>
      <c r="K131">
        <v>2</v>
      </c>
      <c r="L131">
        <v>3</v>
      </c>
      <c r="M131">
        <v>5</v>
      </c>
      <c r="N131">
        <v>4</v>
      </c>
      <c r="O131">
        <v>4</v>
      </c>
      <c r="P131">
        <v>2</v>
      </c>
      <c r="Q131">
        <v>3</v>
      </c>
      <c r="R131">
        <v>4</v>
      </c>
      <c r="S131">
        <v>4</v>
      </c>
      <c r="T131">
        <v>4</v>
      </c>
      <c r="U131">
        <v>4</v>
      </c>
      <c r="V131">
        <v>4</v>
      </c>
      <c r="W131">
        <v>4</v>
      </c>
      <c r="X131">
        <v>4</v>
      </c>
      <c r="Y131" s="159" t="s">
        <v>149</v>
      </c>
      <c r="Z131" s="157" t="s">
        <v>156</v>
      </c>
    </row>
    <row r="132" spans="1:26" x14ac:dyDescent="0.2">
      <c r="A132">
        <v>759</v>
      </c>
      <c r="B132" s="158">
        <v>44529.538935185199</v>
      </c>
      <c r="C132" s="158">
        <v>44529.540439814802</v>
      </c>
      <c r="D132" s="157" t="s">
        <v>143</v>
      </c>
      <c r="E132" s="157"/>
      <c r="F132" s="157" t="s">
        <v>7</v>
      </c>
      <c r="G132" s="157" t="s">
        <v>239</v>
      </c>
      <c r="H132" s="157" t="s">
        <v>429</v>
      </c>
      <c r="I132" s="157" t="s">
        <v>146</v>
      </c>
      <c r="J132">
        <v>4</v>
      </c>
      <c r="K132">
        <v>5</v>
      </c>
      <c r="L132">
        <v>4</v>
      </c>
      <c r="M132">
        <v>4</v>
      </c>
      <c r="N132">
        <v>3</v>
      </c>
      <c r="O132">
        <v>3</v>
      </c>
      <c r="P132">
        <v>3</v>
      </c>
      <c r="Q132">
        <v>3</v>
      </c>
      <c r="R132">
        <v>4</v>
      </c>
      <c r="S132">
        <v>5</v>
      </c>
      <c r="T132">
        <v>5</v>
      </c>
      <c r="U132">
        <v>5</v>
      </c>
      <c r="V132">
        <v>5</v>
      </c>
      <c r="W132">
        <v>5</v>
      </c>
      <c r="X132">
        <v>5</v>
      </c>
      <c r="Y132" s="159" t="s">
        <v>149</v>
      </c>
      <c r="Z132" s="159" t="s">
        <v>149</v>
      </c>
    </row>
    <row r="133" spans="1:26" x14ac:dyDescent="0.2">
      <c r="A133">
        <v>760</v>
      </c>
      <c r="B133" s="158">
        <v>44529.540381944404</v>
      </c>
      <c r="C133" s="158">
        <v>44529.541770833297</v>
      </c>
      <c r="D133" s="157" t="s">
        <v>143</v>
      </c>
      <c r="E133" s="157"/>
      <c r="F133" s="157" t="s">
        <v>7</v>
      </c>
      <c r="G133" s="157" t="s">
        <v>76</v>
      </c>
      <c r="H133" s="157" t="s">
        <v>430</v>
      </c>
      <c r="I133" s="157" t="s">
        <v>150</v>
      </c>
      <c r="J133">
        <v>5</v>
      </c>
      <c r="K133">
        <v>5</v>
      </c>
      <c r="L133">
        <v>5</v>
      </c>
      <c r="M133">
        <v>5</v>
      </c>
      <c r="N133">
        <v>5</v>
      </c>
      <c r="O133">
        <v>5</v>
      </c>
      <c r="P133">
        <v>5</v>
      </c>
      <c r="Q133">
        <v>5</v>
      </c>
      <c r="R133">
        <v>5</v>
      </c>
      <c r="S133">
        <v>5</v>
      </c>
      <c r="T133">
        <v>5</v>
      </c>
      <c r="U133">
        <v>5</v>
      </c>
      <c r="V133">
        <v>5</v>
      </c>
      <c r="W133">
        <v>5</v>
      </c>
      <c r="X133">
        <v>5</v>
      </c>
      <c r="Y133" s="157" t="s">
        <v>431</v>
      </c>
      <c r="Z133" s="157" t="s">
        <v>432</v>
      </c>
    </row>
    <row r="134" spans="1:26" x14ac:dyDescent="0.2">
      <c r="A134">
        <v>761</v>
      </c>
      <c r="B134" s="158">
        <v>44529.542939814797</v>
      </c>
      <c r="C134" s="158">
        <v>44529.543148148099</v>
      </c>
      <c r="D134" s="157" t="s">
        <v>143</v>
      </c>
      <c r="E134" s="157"/>
      <c r="F134" s="157" t="s">
        <v>7</v>
      </c>
      <c r="G134" s="157" t="s">
        <v>220</v>
      </c>
      <c r="H134" s="157" t="s">
        <v>292</v>
      </c>
      <c r="I134" s="157" t="s">
        <v>155</v>
      </c>
      <c r="J134">
        <v>5</v>
      </c>
      <c r="K134">
        <v>4</v>
      </c>
      <c r="L134">
        <v>4</v>
      </c>
      <c r="M134">
        <v>5</v>
      </c>
      <c r="N134">
        <v>5</v>
      </c>
      <c r="O134">
        <v>5</v>
      </c>
      <c r="P134">
        <v>5</v>
      </c>
      <c r="Q134">
        <v>5</v>
      </c>
      <c r="R134">
        <v>5</v>
      </c>
      <c r="S134">
        <v>5</v>
      </c>
      <c r="T134">
        <v>5</v>
      </c>
      <c r="U134">
        <v>5</v>
      </c>
      <c r="V134">
        <v>5</v>
      </c>
      <c r="W134">
        <v>5</v>
      </c>
      <c r="X134">
        <v>5</v>
      </c>
      <c r="Y134" s="159" t="s">
        <v>149</v>
      </c>
      <c r="Z134" s="159" t="s">
        <v>149</v>
      </c>
    </row>
    <row r="135" spans="1:26" x14ac:dyDescent="0.2">
      <c r="A135">
        <v>762</v>
      </c>
      <c r="B135" s="158">
        <v>44529.541006944397</v>
      </c>
      <c r="C135" s="158">
        <v>44529.543148148099</v>
      </c>
      <c r="D135" s="157" t="s">
        <v>143</v>
      </c>
      <c r="E135" s="157"/>
      <c r="F135" s="157" t="s">
        <v>7</v>
      </c>
      <c r="G135" s="157" t="s">
        <v>96</v>
      </c>
      <c r="H135" s="157" t="s">
        <v>96</v>
      </c>
      <c r="I135" s="157" t="s">
        <v>146</v>
      </c>
      <c r="J135">
        <v>5</v>
      </c>
      <c r="K135">
        <v>5</v>
      </c>
      <c r="L135">
        <v>5</v>
      </c>
      <c r="M135">
        <v>5</v>
      </c>
      <c r="N135">
        <v>3</v>
      </c>
      <c r="O135">
        <v>5</v>
      </c>
      <c r="P135">
        <v>1</v>
      </c>
      <c r="Q135">
        <v>2</v>
      </c>
      <c r="R135">
        <v>4</v>
      </c>
      <c r="S135">
        <v>4</v>
      </c>
      <c r="T135">
        <v>5</v>
      </c>
      <c r="U135">
        <v>5</v>
      </c>
      <c r="V135">
        <v>5</v>
      </c>
      <c r="W135">
        <v>5</v>
      </c>
      <c r="X135">
        <v>5</v>
      </c>
      <c r="Y135" s="157" t="s">
        <v>433</v>
      </c>
      <c r="Z135" s="157" t="s">
        <v>434</v>
      </c>
    </row>
    <row r="136" spans="1:26" x14ac:dyDescent="0.2">
      <c r="A136">
        <v>763</v>
      </c>
      <c r="B136" s="158">
        <v>44529.523368055598</v>
      </c>
      <c r="C136" s="158">
        <v>44529.544432870403</v>
      </c>
      <c r="D136" s="157" t="s">
        <v>143</v>
      </c>
      <c r="E136" s="157"/>
      <c r="F136" s="157" t="s">
        <v>7</v>
      </c>
      <c r="G136" s="157" t="s">
        <v>215</v>
      </c>
      <c r="H136" s="157" t="s">
        <v>88</v>
      </c>
      <c r="I136" s="157" t="s">
        <v>155</v>
      </c>
      <c r="J136">
        <v>5</v>
      </c>
      <c r="K136">
        <v>5</v>
      </c>
      <c r="L136">
        <v>5</v>
      </c>
      <c r="M136">
        <v>4</v>
      </c>
      <c r="N136">
        <v>5</v>
      </c>
      <c r="O136">
        <v>4</v>
      </c>
      <c r="P136">
        <v>3</v>
      </c>
      <c r="Q136">
        <v>3</v>
      </c>
      <c r="R136">
        <v>4</v>
      </c>
      <c r="S136">
        <v>4</v>
      </c>
      <c r="T136">
        <v>4</v>
      </c>
      <c r="U136">
        <v>4</v>
      </c>
      <c r="V136">
        <v>5</v>
      </c>
      <c r="W136">
        <v>4</v>
      </c>
      <c r="X136">
        <v>4</v>
      </c>
      <c r="Y136" s="157" t="s">
        <v>435</v>
      </c>
      <c r="Z136" s="157" t="s">
        <v>436</v>
      </c>
    </row>
    <row r="137" spans="1:26" x14ac:dyDescent="0.2">
      <c r="A137">
        <v>764</v>
      </c>
      <c r="B137" s="158">
        <v>44529.543032407397</v>
      </c>
      <c r="C137" s="158">
        <v>44529.544467592597</v>
      </c>
      <c r="D137" s="157" t="s">
        <v>143</v>
      </c>
      <c r="E137" s="157"/>
      <c r="F137" s="157" t="s">
        <v>7</v>
      </c>
      <c r="G137" s="157" t="s">
        <v>298</v>
      </c>
      <c r="H137" s="157" t="s">
        <v>72</v>
      </c>
      <c r="I137" s="157" t="s">
        <v>151</v>
      </c>
      <c r="J137">
        <v>4</v>
      </c>
      <c r="K137">
        <v>4</v>
      </c>
      <c r="L137">
        <v>4</v>
      </c>
      <c r="M137">
        <v>4</v>
      </c>
      <c r="N137">
        <v>4</v>
      </c>
      <c r="O137">
        <v>4</v>
      </c>
      <c r="P137">
        <v>3</v>
      </c>
      <c r="Q137">
        <v>3</v>
      </c>
      <c r="R137">
        <v>3</v>
      </c>
      <c r="S137">
        <v>3</v>
      </c>
      <c r="T137">
        <v>3</v>
      </c>
      <c r="U137">
        <v>3</v>
      </c>
      <c r="V137">
        <v>4</v>
      </c>
      <c r="W137">
        <v>4</v>
      </c>
      <c r="X137">
        <v>4</v>
      </c>
      <c r="Y137" s="159" t="s">
        <v>149</v>
      </c>
      <c r="Z137" s="159" t="s">
        <v>149</v>
      </c>
    </row>
    <row r="138" spans="1:26" x14ac:dyDescent="0.2">
      <c r="A138">
        <v>765</v>
      </c>
      <c r="B138" s="158">
        <v>44529.542476851901</v>
      </c>
      <c r="C138" s="158">
        <v>44529.544884259303</v>
      </c>
      <c r="D138" s="157" t="s">
        <v>143</v>
      </c>
      <c r="E138" s="157"/>
      <c r="F138" s="157" t="s">
        <v>7</v>
      </c>
      <c r="G138" s="157" t="s">
        <v>220</v>
      </c>
      <c r="H138" s="157" t="s">
        <v>292</v>
      </c>
      <c r="I138" s="157" t="s">
        <v>169</v>
      </c>
      <c r="J138">
        <v>3</v>
      </c>
      <c r="K138">
        <v>3</v>
      </c>
      <c r="L138">
        <v>1</v>
      </c>
      <c r="M138">
        <v>4</v>
      </c>
      <c r="N138">
        <v>4</v>
      </c>
      <c r="O138">
        <v>4</v>
      </c>
      <c r="P138">
        <v>4</v>
      </c>
      <c r="Q138">
        <v>4</v>
      </c>
      <c r="R138">
        <v>4</v>
      </c>
      <c r="S138">
        <v>4</v>
      </c>
      <c r="T138">
        <v>4</v>
      </c>
      <c r="U138">
        <v>4</v>
      </c>
      <c r="V138">
        <v>4</v>
      </c>
      <c r="W138">
        <v>4</v>
      </c>
      <c r="X138">
        <v>4</v>
      </c>
      <c r="Y138" s="157" t="s">
        <v>437</v>
      </c>
      <c r="Z138" s="157" t="s">
        <v>438</v>
      </c>
    </row>
    <row r="139" spans="1:26" x14ac:dyDescent="0.2">
      <c r="A139">
        <v>766</v>
      </c>
      <c r="B139" s="158">
        <v>44529.544421296298</v>
      </c>
      <c r="C139" s="158">
        <v>44529.545983796299</v>
      </c>
      <c r="D139" s="157" t="s">
        <v>143</v>
      </c>
      <c r="E139" s="157"/>
      <c r="F139" s="157" t="s">
        <v>7</v>
      </c>
      <c r="G139" s="157" t="s">
        <v>215</v>
      </c>
      <c r="H139" s="157" t="s">
        <v>86</v>
      </c>
      <c r="I139" s="157" t="s">
        <v>151</v>
      </c>
      <c r="J139">
        <v>5</v>
      </c>
      <c r="K139">
        <v>5</v>
      </c>
      <c r="L139">
        <v>5</v>
      </c>
      <c r="M139">
        <v>5</v>
      </c>
      <c r="N139">
        <v>5</v>
      </c>
      <c r="O139">
        <v>5</v>
      </c>
      <c r="P139">
        <v>3</v>
      </c>
      <c r="Q139">
        <v>3</v>
      </c>
      <c r="R139">
        <v>5</v>
      </c>
      <c r="S139">
        <v>5</v>
      </c>
      <c r="T139">
        <v>5</v>
      </c>
      <c r="U139">
        <v>5</v>
      </c>
      <c r="V139">
        <v>5</v>
      </c>
      <c r="W139">
        <v>5</v>
      </c>
      <c r="X139">
        <v>5</v>
      </c>
      <c r="Y139" s="157" t="s">
        <v>439</v>
      </c>
      <c r="Z139" s="159" t="s">
        <v>149</v>
      </c>
    </row>
    <row r="140" spans="1:26" x14ac:dyDescent="0.2">
      <c r="A140">
        <v>767</v>
      </c>
      <c r="B140" s="158">
        <v>44529.544479166703</v>
      </c>
      <c r="C140" s="158">
        <v>44529.546597222201</v>
      </c>
      <c r="D140" s="157" t="s">
        <v>143</v>
      </c>
      <c r="E140" s="157"/>
      <c r="F140" s="157" t="s">
        <v>7</v>
      </c>
      <c r="G140" s="157" t="s">
        <v>76</v>
      </c>
      <c r="H140" s="157" t="s">
        <v>322</v>
      </c>
      <c r="I140" s="157" t="s">
        <v>171</v>
      </c>
      <c r="J140">
        <v>3</v>
      </c>
      <c r="K140">
        <v>4</v>
      </c>
      <c r="L140">
        <v>5</v>
      </c>
      <c r="M140">
        <v>5</v>
      </c>
      <c r="N140">
        <v>5</v>
      </c>
      <c r="O140">
        <v>4</v>
      </c>
      <c r="P140">
        <v>5</v>
      </c>
      <c r="Q140">
        <v>5</v>
      </c>
      <c r="R140">
        <v>4</v>
      </c>
      <c r="S140">
        <v>5</v>
      </c>
      <c r="T140">
        <v>5</v>
      </c>
      <c r="U140">
        <v>5</v>
      </c>
      <c r="V140">
        <v>5</v>
      </c>
      <c r="W140">
        <v>5</v>
      </c>
      <c r="X140">
        <v>5</v>
      </c>
      <c r="Y140" s="157" t="s">
        <v>440</v>
      </c>
      <c r="Z140" s="157" t="s">
        <v>441</v>
      </c>
    </row>
    <row r="141" spans="1:26" x14ac:dyDescent="0.2">
      <c r="A141">
        <v>768</v>
      </c>
      <c r="B141" s="158">
        <v>44529.545555555596</v>
      </c>
      <c r="C141" s="158">
        <v>44529.547569444403</v>
      </c>
      <c r="D141" s="157" t="s">
        <v>143</v>
      </c>
      <c r="E141" s="157"/>
      <c r="F141" s="157" t="s">
        <v>7</v>
      </c>
      <c r="G141" s="157" t="s">
        <v>442</v>
      </c>
      <c r="H141" s="157" t="s">
        <v>322</v>
      </c>
      <c r="I141" s="157" t="s">
        <v>151</v>
      </c>
      <c r="J141">
        <v>5</v>
      </c>
      <c r="K141">
        <v>5</v>
      </c>
      <c r="L141">
        <v>3</v>
      </c>
      <c r="M141">
        <v>3</v>
      </c>
      <c r="N141">
        <v>3</v>
      </c>
      <c r="O141">
        <v>3</v>
      </c>
      <c r="P141">
        <v>4</v>
      </c>
      <c r="Q141">
        <v>4</v>
      </c>
      <c r="R141">
        <v>4</v>
      </c>
      <c r="S141">
        <v>4</v>
      </c>
      <c r="T141">
        <v>5</v>
      </c>
      <c r="U141">
        <v>5</v>
      </c>
      <c r="V141">
        <v>4</v>
      </c>
      <c r="W141">
        <v>4</v>
      </c>
      <c r="X141">
        <v>3</v>
      </c>
      <c r="Y141" s="157" t="s">
        <v>159</v>
      </c>
      <c r="Z141" s="157" t="s">
        <v>443</v>
      </c>
    </row>
    <row r="142" spans="1:26" x14ac:dyDescent="0.2">
      <c r="A142">
        <v>769</v>
      </c>
      <c r="B142" s="158">
        <v>44529.544594907398</v>
      </c>
      <c r="C142" s="158">
        <v>44529.547893518502</v>
      </c>
      <c r="D142" s="157" t="s">
        <v>143</v>
      </c>
      <c r="E142" s="157"/>
      <c r="F142" s="157" t="s">
        <v>7</v>
      </c>
      <c r="G142" s="157" t="s">
        <v>220</v>
      </c>
      <c r="H142" s="157" t="s">
        <v>406</v>
      </c>
      <c r="I142" s="157" t="s">
        <v>179</v>
      </c>
      <c r="J142">
        <v>4</v>
      </c>
      <c r="K142">
        <v>4</v>
      </c>
      <c r="L142">
        <v>3</v>
      </c>
      <c r="M142">
        <v>4</v>
      </c>
      <c r="N142">
        <v>4</v>
      </c>
      <c r="O142">
        <v>4</v>
      </c>
      <c r="P142">
        <v>5</v>
      </c>
      <c r="Q142">
        <v>4</v>
      </c>
      <c r="R142">
        <v>4</v>
      </c>
      <c r="S142">
        <v>4</v>
      </c>
      <c r="T142">
        <v>5</v>
      </c>
      <c r="U142">
        <v>5</v>
      </c>
      <c r="V142">
        <v>5</v>
      </c>
      <c r="W142">
        <v>4</v>
      </c>
      <c r="X142">
        <v>4</v>
      </c>
      <c r="Y142" s="157" t="s">
        <v>444</v>
      </c>
      <c r="Z142" s="157" t="s">
        <v>445</v>
      </c>
    </row>
    <row r="143" spans="1:26" x14ac:dyDescent="0.2">
      <c r="A143">
        <v>770</v>
      </c>
      <c r="B143" s="158">
        <v>44529.530729166698</v>
      </c>
      <c r="C143" s="158">
        <v>44529.549039351798</v>
      </c>
      <c r="D143" s="157" t="s">
        <v>143</v>
      </c>
      <c r="E143" s="157"/>
      <c r="F143" s="157" t="s">
        <v>7</v>
      </c>
      <c r="G143" s="157" t="s">
        <v>248</v>
      </c>
      <c r="H143" s="157" t="s">
        <v>191</v>
      </c>
      <c r="I143" s="157" t="s">
        <v>151</v>
      </c>
      <c r="J143">
        <v>5</v>
      </c>
      <c r="K143">
        <v>4</v>
      </c>
      <c r="L143">
        <v>5</v>
      </c>
      <c r="M143">
        <v>5</v>
      </c>
      <c r="N143">
        <v>4</v>
      </c>
      <c r="O143">
        <v>5</v>
      </c>
      <c r="P143">
        <v>5</v>
      </c>
      <c r="Q143">
        <v>4</v>
      </c>
      <c r="R143">
        <v>4</v>
      </c>
      <c r="S143">
        <v>4</v>
      </c>
      <c r="T143">
        <v>5</v>
      </c>
      <c r="U143">
        <v>4</v>
      </c>
      <c r="V143">
        <v>5</v>
      </c>
      <c r="W143">
        <v>5</v>
      </c>
      <c r="X143">
        <v>5</v>
      </c>
      <c r="Y143" s="159" t="s">
        <v>149</v>
      </c>
      <c r="Z143" s="159" t="s">
        <v>149</v>
      </c>
    </row>
    <row r="144" spans="1:26" x14ac:dyDescent="0.2">
      <c r="A144">
        <v>771</v>
      </c>
      <c r="B144" s="158">
        <v>44529.546574074098</v>
      </c>
      <c r="C144" s="158">
        <v>44529.549074074101</v>
      </c>
      <c r="D144" s="157" t="s">
        <v>143</v>
      </c>
      <c r="E144" s="157"/>
      <c r="F144" s="157" t="s">
        <v>7</v>
      </c>
      <c r="G144" s="157" t="s">
        <v>51</v>
      </c>
      <c r="H144" s="157" t="s">
        <v>239</v>
      </c>
      <c r="I144" s="157" t="s">
        <v>446</v>
      </c>
      <c r="J144">
        <v>5</v>
      </c>
      <c r="K144">
        <v>5</v>
      </c>
      <c r="L144">
        <v>5</v>
      </c>
      <c r="M144">
        <v>5</v>
      </c>
      <c r="N144">
        <v>4</v>
      </c>
      <c r="O144">
        <v>4</v>
      </c>
      <c r="P144">
        <v>2</v>
      </c>
      <c r="Q144">
        <v>2</v>
      </c>
      <c r="R144">
        <v>4</v>
      </c>
      <c r="S144">
        <v>4</v>
      </c>
      <c r="T144">
        <v>5</v>
      </c>
      <c r="U144">
        <v>5</v>
      </c>
      <c r="V144">
        <v>5</v>
      </c>
      <c r="W144">
        <v>5</v>
      </c>
      <c r="X144">
        <v>5</v>
      </c>
      <c r="Y144" s="157" t="s">
        <v>447</v>
      </c>
      <c r="Z144" s="159" t="s">
        <v>149</v>
      </c>
    </row>
    <row r="145" spans="1:26" x14ac:dyDescent="0.2">
      <c r="A145">
        <v>772</v>
      </c>
      <c r="B145" s="158">
        <v>44529.5489930556</v>
      </c>
      <c r="C145" s="158">
        <v>44529.549837963001</v>
      </c>
      <c r="D145" s="157" t="s">
        <v>143</v>
      </c>
      <c r="E145" s="157"/>
      <c r="F145" s="157" t="s">
        <v>7</v>
      </c>
      <c r="G145" s="157" t="s">
        <v>215</v>
      </c>
      <c r="H145" s="157" t="s">
        <v>86</v>
      </c>
      <c r="I145" s="157" t="s">
        <v>146</v>
      </c>
      <c r="J145">
        <v>5</v>
      </c>
      <c r="K145">
        <v>5</v>
      </c>
      <c r="L145">
        <v>5</v>
      </c>
      <c r="M145">
        <v>4</v>
      </c>
      <c r="N145">
        <v>4</v>
      </c>
      <c r="O145">
        <v>4</v>
      </c>
      <c r="P145">
        <v>1</v>
      </c>
      <c r="Q145">
        <v>1</v>
      </c>
      <c r="R145">
        <v>4</v>
      </c>
      <c r="S145">
        <v>4</v>
      </c>
      <c r="T145">
        <v>4</v>
      </c>
      <c r="U145">
        <v>4</v>
      </c>
      <c r="V145">
        <v>5</v>
      </c>
      <c r="W145">
        <v>5</v>
      </c>
      <c r="X145">
        <v>5</v>
      </c>
      <c r="Y145" s="159" t="s">
        <v>149</v>
      </c>
      <c r="Z145" s="159" t="s">
        <v>149</v>
      </c>
    </row>
    <row r="146" spans="1:26" x14ac:dyDescent="0.2">
      <c r="A146">
        <v>773</v>
      </c>
      <c r="B146" s="158">
        <v>44529.546851851803</v>
      </c>
      <c r="C146" s="158">
        <v>44529.550254629597</v>
      </c>
      <c r="D146" s="157" t="s">
        <v>143</v>
      </c>
      <c r="E146" s="157"/>
      <c r="F146" s="157" t="s">
        <v>37</v>
      </c>
      <c r="G146" s="157" t="s">
        <v>448</v>
      </c>
      <c r="H146" s="157" t="s">
        <v>449</v>
      </c>
      <c r="I146" s="157" t="s">
        <v>167</v>
      </c>
      <c r="J146">
        <v>5</v>
      </c>
      <c r="K146">
        <v>4</v>
      </c>
      <c r="L146">
        <v>5</v>
      </c>
      <c r="M146">
        <v>5</v>
      </c>
      <c r="N146">
        <v>4</v>
      </c>
      <c r="O146">
        <v>5</v>
      </c>
      <c r="P146">
        <v>4</v>
      </c>
      <c r="Q146">
        <v>4</v>
      </c>
      <c r="R146">
        <v>5</v>
      </c>
      <c r="S146">
        <v>4</v>
      </c>
      <c r="T146">
        <v>5</v>
      </c>
      <c r="U146">
        <v>5</v>
      </c>
      <c r="V146">
        <v>5</v>
      </c>
      <c r="W146">
        <v>4</v>
      </c>
      <c r="X146">
        <v>4</v>
      </c>
      <c r="Y146" s="157" t="s">
        <v>450</v>
      </c>
      <c r="Z146" s="157" t="s">
        <v>451</v>
      </c>
    </row>
    <row r="147" spans="1:26" x14ac:dyDescent="0.2">
      <c r="A147">
        <v>774</v>
      </c>
      <c r="B147" s="158">
        <v>44529.548726851797</v>
      </c>
      <c r="C147" s="158">
        <v>44529.550578703696</v>
      </c>
      <c r="D147" s="157" t="s">
        <v>143</v>
      </c>
      <c r="E147" s="157"/>
      <c r="F147" s="157" t="s">
        <v>7</v>
      </c>
      <c r="G147" s="157" t="s">
        <v>257</v>
      </c>
      <c r="H147" s="157" t="s">
        <v>376</v>
      </c>
      <c r="I147" s="157" t="s">
        <v>151</v>
      </c>
      <c r="J147">
        <v>5</v>
      </c>
      <c r="K147">
        <v>5</v>
      </c>
      <c r="L147">
        <v>4</v>
      </c>
      <c r="M147">
        <v>4</v>
      </c>
      <c r="N147">
        <v>4</v>
      </c>
      <c r="O147">
        <v>4</v>
      </c>
      <c r="P147">
        <v>3</v>
      </c>
      <c r="Q147">
        <v>3</v>
      </c>
      <c r="R147">
        <v>4</v>
      </c>
      <c r="S147">
        <v>4</v>
      </c>
      <c r="T147">
        <v>5</v>
      </c>
      <c r="U147">
        <v>4</v>
      </c>
      <c r="V147">
        <v>5</v>
      </c>
      <c r="W147">
        <v>4</v>
      </c>
      <c r="X147">
        <v>4</v>
      </c>
      <c r="Y147" s="159" t="s">
        <v>149</v>
      </c>
      <c r="Z147" s="159" t="s">
        <v>149</v>
      </c>
    </row>
    <row r="148" spans="1:26" x14ac:dyDescent="0.2">
      <c r="A148">
        <v>775</v>
      </c>
      <c r="B148" s="158">
        <v>44529.550914351901</v>
      </c>
      <c r="C148" s="158">
        <v>44529.552013888897</v>
      </c>
      <c r="D148" s="157" t="s">
        <v>143</v>
      </c>
      <c r="E148" s="157"/>
      <c r="F148" s="157" t="s">
        <v>7</v>
      </c>
      <c r="G148" s="157" t="s">
        <v>215</v>
      </c>
      <c r="H148" s="157" t="s">
        <v>147</v>
      </c>
      <c r="I148" s="157" t="s">
        <v>151</v>
      </c>
      <c r="J148">
        <v>4</v>
      </c>
      <c r="K148">
        <v>4</v>
      </c>
      <c r="L148">
        <v>5</v>
      </c>
      <c r="M148">
        <v>4</v>
      </c>
      <c r="N148">
        <v>4</v>
      </c>
      <c r="O148">
        <v>4</v>
      </c>
      <c r="P148">
        <v>4</v>
      </c>
      <c r="Q148">
        <v>4</v>
      </c>
      <c r="R148">
        <v>4</v>
      </c>
      <c r="S148">
        <v>4</v>
      </c>
      <c r="T148">
        <v>4</v>
      </c>
      <c r="U148">
        <v>4</v>
      </c>
      <c r="V148">
        <v>4</v>
      </c>
      <c r="W148">
        <v>4</v>
      </c>
      <c r="X148">
        <v>4</v>
      </c>
      <c r="Y148" s="157" t="s">
        <v>452</v>
      </c>
      <c r="Z148" s="157" t="s">
        <v>453</v>
      </c>
    </row>
    <row r="149" spans="1:26" x14ac:dyDescent="0.2">
      <c r="A149">
        <v>776</v>
      </c>
      <c r="B149" s="158">
        <v>44529.505138888897</v>
      </c>
      <c r="C149" s="158">
        <v>44529.5562615741</v>
      </c>
      <c r="D149" s="157" t="s">
        <v>143</v>
      </c>
      <c r="E149" s="157"/>
      <c r="F149" s="157" t="s">
        <v>37</v>
      </c>
      <c r="G149" s="157" t="s">
        <v>220</v>
      </c>
      <c r="H149" s="157" t="s">
        <v>292</v>
      </c>
      <c r="I149" s="157" t="s">
        <v>150</v>
      </c>
      <c r="J149">
        <v>4</v>
      </c>
      <c r="K149">
        <v>4</v>
      </c>
      <c r="L149">
        <v>5</v>
      </c>
      <c r="M149">
        <v>5</v>
      </c>
      <c r="N149">
        <v>4</v>
      </c>
      <c r="O149">
        <v>5</v>
      </c>
      <c r="P149">
        <v>4</v>
      </c>
      <c r="Q149">
        <v>4</v>
      </c>
      <c r="R149">
        <v>5</v>
      </c>
      <c r="S149">
        <v>5</v>
      </c>
      <c r="T149">
        <v>5</v>
      </c>
      <c r="U149">
        <v>5</v>
      </c>
      <c r="V149">
        <v>5</v>
      </c>
      <c r="W149">
        <v>5</v>
      </c>
      <c r="X149">
        <v>5</v>
      </c>
      <c r="Y149" s="157" t="s">
        <v>454</v>
      </c>
      <c r="Z149" s="157" t="s">
        <v>455</v>
      </c>
    </row>
    <row r="150" spans="1:26" x14ac:dyDescent="0.2">
      <c r="A150">
        <v>777</v>
      </c>
      <c r="B150" s="158">
        <v>44529.511145833298</v>
      </c>
      <c r="C150" s="158">
        <v>44529.5563078704</v>
      </c>
      <c r="D150" s="157" t="s">
        <v>143</v>
      </c>
      <c r="E150" s="157"/>
      <c r="F150" s="157" t="s">
        <v>7</v>
      </c>
      <c r="G150" s="157" t="s">
        <v>76</v>
      </c>
      <c r="H150" s="157" t="s">
        <v>88</v>
      </c>
      <c r="I150" s="157" t="s">
        <v>171</v>
      </c>
      <c r="J150">
        <v>5</v>
      </c>
      <c r="K150">
        <v>5</v>
      </c>
      <c r="L150">
        <v>5</v>
      </c>
      <c r="M150">
        <v>5</v>
      </c>
      <c r="N150">
        <v>5</v>
      </c>
      <c r="O150">
        <v>5</v>
      </c>
      <c r="P150">
        <v>2</v>
      </c>
      <c r="Q150">
        <v>2</v>
      </c>
      <c r="R150">
        <v>4</v>
      </c>
      <c r="S150">
        <v>4</v>
      </c>
      <c r="T150">
        <v>5</v>
      </c>
      <c r="U150">
        <v>5</v>
      </c>
      <c r="V150">
        <v>5</v>
      </c>
      <c r="W150">
        <v>5</v>
      </c>
      <c r="X150">
        <v>5</v>
      </c>
      <c r="Y150" s="159" t="s">
        <v>149</v>
      </c>
      <c r="Z150" s="159" t="s">
        <v>149</v>
      </c>
    </row>
    <row r="151" spans="1:26" x14ac:dyDescent="0.2">
      <c r="A151">
        <v>778</v>
      </c>
      <c r="B151" s="158">
        <v>44529.554108796299</v>
      </c>
      <c r="C151" s="158">
        <v>44529.556412037004</v>
      </c>
      <c r="D151" s="157" t="s">
        <v>143</v>
      </c>
      <c r="E151" s="157"/>
      <c r="F151" s="157" t="s">
        <v>7</v>
      </c>
      <c r="G151" s="157" t="s">
        <v>456</v>
      </c>
      <c r="H151" s="157" t="s">
        <v>457</v>
      </c>
      <c r="I151" s="157" t="s">
        <v>173</v>
      </c>
      <c r="J151">
        <v>5</v>
      </c>
      <c r="K151">
        <v>5</v>
      </c>
      <c r="L151">
        <v>5</v>
      </c>
      <c r="M151">
        <v>5</v>
      </c>
      <c r="N151">
        <v>5</v>
      </c>
      <c r="O151">
        <v>5</v>
      </c>
      <c r="P151">
        <v>5</v>
      </c>
      <c r="Q151">
        <v>5</v>
      </c>
      <c r="R151">
        <v>5</v>
      </c>
      <c r="S151">
        <v>5</v>
      </c>
      <c r="T151">
        <v>5</v>
      </c>
      <c r="U151">
        <v>5</v>
      </c>
      <c r="V151">
        <v>5</v>
      </c>
      <c r="W151">
        <v>5</v>
      </c>
      <c r="X151">
        <v>5</v>
      </c>
      <c r="Y151" s="159" t="s">
        <v>149</v>
      </c>
      <c r="Z151" s="159" t="s">
        <v>149</v>
      </c>
    </row>
    <row r="152" spans="1:26" x14ac:dyDescent="0.2">
      <c r="A152">
        <v>779</v>
      </c>
      <c r="B152" s="158">
        <v>44529.554872685199</v>
      </c>
      <c r="C152" s="158">
        <v>44529.556770833296</v>
      </c>
      <c r="D152" s="157" t="s">
        <v>143</v>
      </c>
      <c r="E152" s="157"/>
      <c r="F152" s="157" t="s">
        <v>37</v>
      </c>
      <c r="G152" s="157" t="s">
        <v>458</v>
      </c>
      <c r="H152" s="157" t="s">
        <v>458</v>
      </c>
      <c r="I152" s="157" t="s">
        <v>158</v>
      </c>
      <c r="J152">
        <v>4</v>
      </c>
      <c r="K152">
        <v>5</v>
      </c>
      <c r="L152">
        <v>5</v>
      </c>
      <c r="M152">
        <v>4</v>
      </c>
      <c r="N152">
        <v>5</v>
      </c>
      <c r="O152">
        <v>5</v>
      </c>
      <c r="P152">
        <v>3</v>
      </c>
      <c r="Q152">
        <v>4</v>
      </c>
      <c r="R152">
        <v>4</v>
      </c>
      <c r="S152">
        <v>4</v>
      </c>
      <c r="T152">
        <v>5</v>
      </c>
      <c r="U152">
        <v>5</v>
      </c>
      <c r="V152">
        <v>5</v>
      </c>
      <c r="W152">
        <v>5</v>
      </c>
      <c r="X152">
        <v>5</v>
      </c>
      <c r="Y152" s="157" t="s">
        <v>159</v>
      </c>
      <c r="Z152" s="157" t="s">
        <v>459</v>
      </c>
    </row>
    <row r="153" spans="1:26" x14ac:dyDescent="0.2">
      <c r="A153">
        <v>780</v>
      </c>
      <c r="B153" s="158">
        <v>44529.519722222198</v>
      </c>
      <c r="C153" s="158">
        <v>44529.557314814803</v>
      </c>
      <c r="D153" s="157" t="s">
        <v>143</v>
      </c>
      <c r="E153" s="157"/>
      <c r="F153" s="157" t="s">
        <v>7</v>
      </c>
      <c r="G153" s="157" t="s">
        <v>215</v>
      </c>
      <c r="H153" s="157" t="s">
        <v>174</v>
      </c>
      <c r="I153" s="157" t="s">
        <v>179</v>
      </c>
      <c r="J153">
        <v>5</v>
      </c>
      <c r="K153">
        <v>4</v>
      </c>
      <c r="L153">
        <v>5</v>
      </c>
      <c r="M153">
        <v>5</v>
      </c>
      <c r="N153">
        <v>5</v>
      </c>
      <c r="O153">
        <v>5</v>
      </c>
      <c r="P153">
        <v>2</v>
      </c>
      <c r="Q153">
        <v>2</v>
      </c>
      <c r="R153">
        <v>4</v>
      </c>
      <c r="S153">
        <v>4</v>
      </c>
      <c r="T153">
        <v>5</v>
      </c>
      <c r="U153">
        <v>5</v>
      </c>
      <c r="V153">
        <v>5</v>
      </c>
      <c r="W153">
        <v>5</v>
      </c>
      <c r="X153">
        <v>5</v>
      </c>
      <c r="Y153" s="157" t="s">
        <v>460</v>
      </c>
      <c r="Z153" s="157" t="s">
        <v>461</v>
      </c>
    </row>
    <row r="154" spans="1:26" x14ac:dyDescent="0.2">
      <c r="A154">
        <v>781</v>
      </c>
      <c r="B154" s="158">
        <v>44529.5573842593</v>
      </c>
      <c r="C154" s="158">
        <v>44529.558344907397</v>
      </c>
      <c r="D154" s="157" t="s">
        <v>143</v>
      </c>
      <c r="E154" s="157"/>
      <c r="F154" s="157" t="s">
        <v>7</v>
      </c>
      <c r="G154" s="157" t="s">
        <v>52</v>
      </c>
      <c r="H154" s="157" t="s">
        <v>242</v>
      </c>
      <c r="I154" s="157" t="s">
        <v>462</v>
      </c>
      <c r="J154">
        <v>4</v>
      </c>
      <c r="K154">
        <v>5</v>
      </c>
      <c r="L154">
        <v>5</v>
      </c>
      <c r="M154">
        <v>5</v>
      </c>
      <c r="N154">
        <v>4</v>
      </c>
      <c r="O154">
        <v>4</v>
      </c>
      <c r="P154">
        <v>4</v>
      </c>
      <c r="Q154">
        <v>4</v>
      </c>
      <c r="R154">
        <v>4</v>
      </c>
      <c r="S154">
        <v>4</v>
      </c>
      <c r="T154">
        <v>4</v>
      </c>
      <c r="U154">
        <v>4</v>
      </c>
      <c r="V154">
        <v>4</v>
      </c>
      <c r="W154">
        <v>4</v>
      </c>
      <c r="X154">
        <v>5</v>
      </c>
      <c r="Y154" s="159" t="s">
        <v>149</v>
      </c>
      <c r="Z154" s="159" t="s">
        <v>149</v>
      </c>
    </row>
    <row r="155" spans="1:26" x14ac:dyDescent="0.2">
      <c r="A155">
        <v>782</v>
      </c>
      <c r="B155" s="158">
        <v>44529.557407407403</v>
      </c>
      <c r="C155" s="158">
        <v>44529.558645833298</v>
      </c>
      <c r="D155" s="157" t="s">
        <v>143</v>
      </c>
      <c r="E155" s="157"/>
      <c r="F155" s="157" t="s">
        <v>37</v>
      </c>
      <c r="G155" s="157" t="s">
        <v>228</v>
      </c>
      <c r="H155" s="157" t="s">
        <v>463</v>
      </c>
      <c r="I155" s="157" t="s">
        <v>150</v>
      </c>
      <c r="J155">
        <v>5</v>
      </c>
      <c r="K155">
        <v>5</v>
      </c>
      <c r="L155">
        <v>5</v>
      </c>
      <c r="M155">
        <v>5</v>
      </c>
      <c r="N155">
        <v>5</v>
      </c>
      <c r="O155">
        <v>5</v>
      </c>
      <c r="P155">
        <v>4</v>
      </c>
      <c r="Q155">
        <v>4</v>
      </c>
      <c r="R155">
        <v>5</v>
      </c>
      <c r="S155">
        <v>5</v>
      </c>
      <c r="T155">
        <v>5</v>
      </c>
      <c r="U155">
        <v>5</v>
      </c>
      <c r="V155">
        <v>5</v>
      </c>
      <c r="W155">
        <v>5</v>
      </c>
      <c r="X155">
        <v>5</v>
      </c>
      <c r="Y155" s="159" t="s">
        <v>149</v>
      </c>
      <c r="Z155" s="159" t="s">
        <v>149</v>
      </c>
    </row>
    <row r="156" spans="1:26" x14ac:dyDescent="0.2">
      <c r="A156">
        <v>783</v>
      </c>
      <c r="B156" s="158">
        <v>44529.5577430556</v>
      </c>
      <c r="C156" s="158">
        <v>44529.5605671296</v>
      </c>
      <c r="D156" s="157" t="s">
        <v>143</v>
      </c>
      <c r="E156" s="157"/>
      <c r="F156" s="157" t="s">
        <v>7</v>
      </c>
      <c r="G156" s="157" t="s">
        <v>464</v>
      </c>
      <c r="H156" s="157" t="s">
        <v>86</v>
      </c>
      <c r="I156" s="157" t="s">
        <v>151</v>
      </c>
      <c r="J156">
        <v>5</v>
      </c>
      <c r="K156">
        <v>4</v>
      </c>
      <c r="L156">
        <v>5</v>
      </c>
      <c r="M156">
        <v>5</v>
      </c>
      <c r="N156">
        <v>5</v>
      </c>
      <c r="O156">
        <v>5</v>
      </c>
      <c r="P156">
        <v>2</v>
      </c>
      <c r="Q156">
        <v>2</v>
      </c>
      <c r="R156">
        <v>4</v>
      </c>
      <c r="S156">
        <v>4</v>
      </c>
      <c r="T156">
        <v>5</v>
      </c>
      <c r="U156">
        <v>5</v>
      </c>
      <c r="V156">
        <v>4</v>
      </c>
      <c r="W156">
        <v>5</v>
      </c>
      <c r="X156">
        <v>5</v>
      </c>
      <c r="Y156" s="157" t="s">
        <v>465</v>
      </c>
      <c r="Z156" s="157" t="s">
        <v>466</v>
      </c>
    </row>
    <row r="157" spans="1:26" x14ac:dyDescent="0.2">
      <c r="A157">
        <v>784</v>
      </c>
      <c r="B157" s="158">
        <v>44529.562511574099</v>
      </c>
      <c r="C157" s="158">
        <v>44529.563472222202</v>
      </c>
      <c r="D157" s="157" t="s">
        <v>143</v>
      </c>
      <c r="E157" s="157"/>
      <c r="F157" s="157" t="s">
        <v>7</v>
      </c>
      <c r="G157" s="157" t="s">
        <v>76</v>
      </c>
      <c r="H157" s="157" t="s">
        <v>88</v>
      </c>
      <c r="I157" s="157" t="s">
        <v>467</v>
      </c>
      <c r="J157">
        <v>5</v>
      </c>
      <c r="K157">
        <v>3</v>
      </c>
      <c r="L157">
        <v>5</v>
      </c>
      <c r="M157">
        <v>5</v>
      </c>
      <c r="N157">
        <v>4</v>
      </c>
      <c r="O157">
        <v>4</v>
      </c>
      <c r="P157">
        <v>3</v>
      </c>
      <c r="Q157">
        <v>3</v>
      </c>
      <c r="R157">
        <v>5</v>
      </c>
      <c r="S157">
        <v>5</v>
      </c>
      <c r="T157">
        <v>5</v>
      </c>
      <c r="U157">
        <v>5</v>
      </c>
      <c r="V157">
        <v>5</v>
      </c>
      <c r="W157">
        <v>5</v>
      </c>
      <c r="X157">
        <v>5</v>
      </c>
      <c r="Y157" s="159" t="s">
        <v>149</v>
      </c>
      <c r="Z157" s="159" t="s">
        <v>149</v>
      </c>
    </row>
    <row r="158" spans="1:26" x14ac:dyDescent="0.2">
      <c r="A158">
        <v>785</v>
      </c>
      <c r="B158" s="158">
        <v>44529.565138888902</v>
      </c>
      <c r="C158" s="158">
        <v>44529.567071759302</v>
      </c>
      <c r="D158" s="157" t="s">
        <v>143</v>
      </c>
      <c r="E158" s="157"/>
      <c r="F158" s="157" t="s">
        <v>7</v>
      </c>
      <c r="G158" s="157" t="s">
        <v>215</v>
      </c>
      <c r="H158" s="157" t="s">
        <v>216</v>
      </c>
      <c r="I158" s="157" t="s">
        <v>151</v>
      </c>
      <c r="J158">
        <v>5</v>
      </c>
      <c r="K158">
        <v>5</v>
      </c>
      <c r="L158">
        <v>5</v>
      </c>
      <c r="M158">
        <v>5</v>
      </c>
      <c r="N158">
        <v>5</v>
      </c>
      <c r="O158">
        <v>5</v>
      </c>
      <c r="P158">
        <v>3</v>
      </c>
      <c r="Q158">
        <v>3</v>
      </c>
      <c r="R158">
        <v>5</v>
      </c>
      <c r="S158">
        <v>5</v>
      </c>
      <c r="T158">
        <v>5</v>
      </c>
      <c r="U158">
        <v>5</v>
      </c>
      <c r="V158">
        <v>5</v>
      </c>
      <c r="W158">
        <v>5</v>
      </c>
      <c r="X158">
        <v>5</v>
      </c>
      <c r="Y158" s="157" t="s">
        <v>468</v>
      </c>
      <c r="Z158" s="157" t="s">
        <v>145</v>
      </c>
    </row>
    <row r="159" spans="1:26" x14ac:dyDescent="0.2">
      <c r="A159">
        <v>786</v>
      </c>
      <c r="B159" s="158">
        <v>44529.573877314797</v>
      </c>
      <c r="C159" s="158">
        <v>44529.574166666702</v>
      </c>
      <c r="D159" s="157" t="s">
        <v>143</v>
      </c>
      <c r="E159" s="157"/>
      <c r="F159" s="157" t="s">
        <v>7</v>
      </c>
      <c r="G159" s="157" t="s">
        <v>257</v>
      </c>
      <c r="H159" s="157" t="s">
        <v>469</v>
      </c>
      <c r="I159" s="157" t="s">
        <v>146</v>
      </c>
      <c r="J159">
        <v>3</v>
      </c>
      <c r="K159">
        <v>3</v>
      </c>
      <c r="L159">
        <v>3</v>
      </c>
      <c r="M159">
        <v>4</v>
      </c>
      <c r="N159">
        <v>4</v>
      </c>
      <c r="O159">
        <v>4</v>
      </c>
      <c r="P159">
        <v>3</v>
      </c>
      <c r="Q159">
        <v>3</v>
      </c>
      <c r="R159">
        <v>5</v>
      </c>
      <c r="S159">
        <v>5</v>
      </c>
      <c r="T159">
        <v>5</v>
      </c>
      <c r="U159">
        <v>5</v>
      </c>
      <c r="V159">
        <v>5</v>
      </c>
      <c r="W159">
        <v>5</v>
      </c>
      <c r="X159">
        <v>5</v>
      </c>
      <c r="Y159" s="157" t="s">
        <v>470</v>
      </c>
      <c r="Z159" s="159" t="s">
        <v>149</v>
      </c>
    </row>
    <row r="160" spans="1:26" x14ac:dyDescent="0.2">
      <c r="A160">
        <v>787</v>
      </c>
      <c r="B160" s="158">
        <v>44529.5766435185</v>
      </c>
      <c r="C160" s="158">
        <v>44529.578564814801</v>
      </c>
      <c r="D160" s="157" t="s">
        <v>143</v>
      </c>
      <c r="E160" s="157"/>
      <c r="F160" s="157" t="s">
        <v>7</v>
      </c>
      <c r="G160" s="157" t="s">
        <v>52</v>
      </c>
      <c r="H160" s="157" t="s">
        <v>88</v>
      </c>
      <c r="I160" s="157" t="s">
        <v>158</v>
      </c>
      <c r="J160">
        <v>4</v>
      </c>
      <c r="K160">
        <v>3</v>
      </c>
      <c r="L160">
        <v>5</v>
      </c>
      <c r="M160">
        <v>4</v>
      </c>
      <c r="N160">
        <v>4</v>
      </c>
      <c r="O160">
        <v>4</v>
      </c>
      <c r="P160">
        <v>3</v>
      </c>
      <c r="Q160">
        <v>3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4</v>
      </c>
      <c r="X160">
        <v>4</v>
      </c>
      <c r="Y160" s="157" t="s">
        <v>471</v>
      </c>
      <c r="Z160" s="157" t="s">
        <v>472</v>
      </c>
    </row>
    <row r="161" spans="1:26" x14ac:dyDescent="0.2">
      <c r="A161">
        <v>788</v>
      </c>
      <c r="B161" s="158">
        <v>44529.581736111097</v>
      </c>
      <c r="C161" s="158">
        <v>44529.582638888904</v>
      </c>
      <c r="D161" s="157" t="s">
        <v>143</v>
      </c>
      <c r="E161" s="157"/>
      <c r="F161" s="157" t="s">
        <v>7</v>
      </c>
      <c r="G161" s="157" t="s">
        <v>76</v>
      </c>
      <c r="H161" s="157" t="s">
        <v>322</v>
      </c>
      <c r="I161" s="157" t="s">
        <v>462</v>
      </c>
      <c r="J161">
        <v>5</v>
      </c>
      <c r="K161">
        <v>5</v>
      </c>
      <c r="L161">
        <v>5</v>
      </c>
      <c r="M161">
        <v>4</v>
      </c>
      <c r="N161">
        <v>4</v>
      </c>
      <c r="O161">
        <v>4</v>
      </c>
      <c r="P161">
        <v>4</v>
      </c>
      <c r="Q161">
        <v>4</v>
      </c>
      <c r="R161">
        <v>4</v>
      </c>
      <c r="S161">
        <v>4</v>
      </c>
      <c r="T161">
        <v>4</v>
      </c>
      <c r="U161">
        <v>4</v>
      </c>
      <c r="V161">
        <v>4</v>
      </c>
      <c r="W161">
        <v>4</v>
      </c>
      <c r="X161">
        <v>4</v>
      </c>
      <c r="Y161" s="157" t="s">
        <v>473</v>
      </c>
      <c r="Z161" s="157" t="s">
        <v>473</v>
      </c>
    </row>
    <row r="162" spans="1:26" x14ac:dyDescent="0.2">
      <c r="A162">
        <v>789</v>
      </c>
      <c r="B162" s="158">
        <v>44529.5753819444</v>
      </c>
      <c r="C162" s="158">
        <v>44529.582847222198</v>
      </c>
      <c r="D162" s="157" t="s">
        <v>143</v>
      </c>
      <c r="E162" s="157"/>
      <c r="F162" s="157" t="s">
        <v>7</v>
      </c>
      <c r="G162" s="157" t="s">
        <v>474</v>
      </c>
      <c r="H162" s="157" t="s">
        <v>475</v>
      </c>
      <c r="I162" s="157" t="s">
        <v>146</v>
      </c>
      <c r="J162">
        <v>5</v>
      </c>
      <c r="K162">
        <v>5</v>
      </c>
      <c r="L162">
        <v>5</v>
      </c>
      <c r="M162">
        <v>5</v>
      </c>
      <c r="N162">
        <v>5</v>
      </c>
      <c r="O162">
        <v>5</v>
      </c>
      <c r="P162">
        <v>2</v>
      </c>
      <c r="Q162">
        <v>2</v>
      </c>
      <c r="R162">
        <v>5</v>
      </c>
      <c r="S162">
        <v>5</v>
      </c>
      <c r="T162">
        <v>5</v>
      </c>
      <c r="U162">
        <v>5</v>
      </c>
      <c r="V162">
        <v>5</v>
      </c>
      <c r="W162">
        <v>5</v>
      </c>
      <c r="X162">
        <v>5</v>
      </c>
      <c r="Y162" s="157" t="s">
        <v>159</v>
      </c>
      <c r="Z162" s="157" t="s">
        <v>476</v>
      </c>
    </row>
    <row r="163" spans="1:26" x14ac:dyDescent="0.2">
      <c r="A163">
        <v>790</v>
      </c>
      <c r="B163" s="158">
        <v>44529.581770833298</v>
      </c>
      <c r="C163" s="158">
        <v>44529.583217592597</v>
      </c>
      <c r="D163" s="157" t="s">
        <v>143</v>
      </c>
      <c r="E163" s="157"/>
      <c r="F163" s="157" t="s">
        <v>7</v>
      </c>
      <c r="G163" s="157" t="s">
        <v>477</v>
      </c>
      <c r="H163" s="157" t="s">
        <v>88</v>
      </c>
      <c r="I163" s="157" t="s">
        <v>151</v>
      </c>
      <c r="J163">
        <v>5</v>
      </c>
      <c r="K163">
        <v>3</v>
      </c>
      <c r="L163">
        <v>4</v>
      </c>
      <c r="M163">
        <v>5</v>
      </c>
      <c r="N163">
        <v>5</v>
      </c>
      <c r="O163">
        <v>5</v>
      </c>
      <c r="P163">
        <v>3</v>
      </c>
      <c r="Q163">
        <v>3</v>
      </c>
      <c r="R163">
        <v>5</v>
      </c>
      <c r="S163">
        <v>4</v>
      </c>
      <c r="T163">
        <v>5</v>
      </c>
      <c r="U163">
        <v>5</v>
      </c>
      <c r="V163">
        <v>5</v>
      </c>
      <c r="W163">
        <v>5</v>
      </c>
      <c r="X163">
        <v>5</v>
      </c>
      <c r="Y163" s="157" t="s">
        <v>478</v>
      </c>
      <c r="Z163" s="159" t="s">
        <v>149</v>
      </c>
    </row>
    <row r="164" spans="1:26" x14ac:dyDescent="0.2">
      <c r="A164">
        <v>791</v>
      </c>
      <c r="B164" s="158">
        <v>44529.589618055601</v>
      </c>
      <c r="C164" s="158">
        <v>44529.591990740701</v>
      </c>
      <c r="D164" s="157" t="s">
        <v>143</v>
      </c>
      <c r="E164" s="157"/>
      <c r="F164" s="157" t="s">
        <v>7</v>
      </c>
      <c r="G164" s="157" t="s">
        <v>215</v>
      </c>
      <c r="H164" s="157" t="s">
        <v>88</v>
      </c>
      <c r="I164" s="157" t="s">
        <v>188</v>
      </c>
      <c r="J164">
        <v>5</v>
      </c>
      <c r="K164">
        <v>5</v>
      </c>
      <c r="L164">
        <v>5</v>
      </c>
      <c r="M164">
        <v>4</v>
      </c>
      <c r="N164">
        <v>5</v>
      </c>
      <c r="O164">
        <v>5</v>
      </c>
      <c r="P164">
        <v>2</v>
      </c>
      <c r="Q164">
        <v>2</v>
      </c>
      <c r="R164">
        <v>4</v>
      </c>
      <c r="S164">
        <v>4</v>
      </c>
      <c r="T164">
        <v>5</v>
      </c>
      <c r="U164">
        <v>5</v>
      </c>
      <c r="V164">
        <v>5</v>
      </c>
      <c r="W164">
        <v>5</v>
      </c>
      <c r="X164">
        <v>5</v>
      </c>
      <c r="Y164" s="157" t="s">
        <v>479</v>
      </c>
      <c r="Z164" s="157" t="s">
        <v>480</v>
      </c>
    </row>
    <row r="165" spans="1:26" x14ac:dyDescent="0.2">
      <c r="A165">
        <v>792</v>
      </c>
      <c r="B165" s="158">
        <v>44529.569351851896</v>
      </c>
      <c r="C165" s="158">
        <v>44529.597152777802</v>
      </c>
      <c r="D165" s="157" t="s">
        <v>143</v>
      </c>
      <c r="E165" s="157"/>
      <c r="F165" s="157" t="s">
        <v>7</v>
      </c>
      <c r="G165" s="157" t="s">
        <v>215</v>
      </c>
      <c r="H165" s="157" t="s">
        <v>242</v>
      </c>
      <c r="I165" s="157" t="s">
        <v>173</v>
      </c>
      <c r="J165">
        <v>5</v>
      </c>
      <c r="K165">
        <v>3</v>
      </c>
      <c r="L165">
        <v>4</v>
      </c>
      <c r="M165">
        <v>5</v>
      </c>
      <c r="N165">
        <v>4</v>
      </c>
      <c r="O165">
        <v>4</v>
      </c>
      <c r="P165">
        <v>4</v>
      </c>
      <c r="Q165">
        <v>4</v>
      </c>
      <c r="R165">
        <v>5</v>
      </c>
      <c r="S165">
        <v>5</v>
      </c>
      <c r="T165">
        <v>5</v>
      </c>
      <c r="U165">
        <v>5</v>
      </c>
      <c r="V165">
        <v>5</v>
      </c>
      <c r="W165">
        <v>5</v>
      </c>
      <c r="X165">
        <v>5</v>
      </c>
      <c r="Y165" s="157" t="s">
        <v>314</v>
      </c>
      <c r="Z165" s="157" t="s">
        <v>314</v>
      </c>
    </row>
    <row r="166" spans="1:26" x14ac:dyDescent="0.2">
      <c r="A166">
        <v>793</v>
      </c>
      <c r="B166" s="158">
        <v>44529.597418981502</v>
      </c>
      <c r="C166" s="158">
        <v>44529.598182870403</v>
      </c>
      <c r="D166" s="157" t="s">
        <v>143</v>
      </c>
      <c r="E166" s="157"/>
      <c r="F166" s="157" t="s">
        <v>7</v>
      </c>
      <c r="G166" s="157" t="s">
        <v>215</v>
      </c>
      <c r="H166" s="157" t="s">
        <v>88</v>
      </c>
      <c r="I166" s="157" t="s">
        <v>155</v>
      </c>
      <c r="J166">
        <v>5</v>
      </c>
      <c r="K166">
        <v>5</v>
      </c>
      <c r="L166">
        <v>5</v>
      </c>
      <c r="M166">
        <v>5</v>
      </c>
      <c r="N166">
        <v>5</v>
      </c>
      <c r="O166">
        <v>5</v>
      </c>
      <c r="P166">
        <v>5</v>
      </c>
      <c r="Q166">
        <v>5</v>
      </c>
      <c r="R166">
        <v>5</v>
      </c>
      <c r="S166">
        <v>5</v>
      </c>
      <c r="T166">
        <v>5</v>
      </c>
      <c r="U166">
        <v>5</v>
      </c>
      <c r="V166">
        <v>5</v>
      </c>
      <c r="W166">
        <v>5</v>
      </c>
      <c r="X166">
        <v>5</v>
      </c>
      <c r="Y166" s="159" t="s">
        <v>149</v>
      </c>
      <c r="Z166" s="159" t="s">
        <v>149</v>
      </c>
    </row>
    <row r="167" spans="1:26" x14ac:dyDescent="0.2">
      <c r="A167">
        <v>794</v>
      </c>
      <c r="B167" s="158">
        <v>44529.601689814801</v>
      </c>
      <c r="C167" s="158">
        <v>44529.604097222204</v>
      </c>
      <c r="D167" s="157" t="s">
        <v>143</v>
      </c>
      <c r="E167" s="157"/>
      <c r="F167" s="157" t="s">
        <v>7</v>
      </c>
      <c r="G167" s="157" t="s">
        <v>215</v>
      </c>
      <c r="H167" s="157" t="s">
        <v>88</v>
      </c>
      <c r="I167" s="157" t="s">
        <v>151</v>
      </c>
      <c r="J167">
        <v>1</v>
      </c>
      <c r="K167">
        <v>1</v>
      </c>
      <c r="L167">
        <v>1</v>
      </c>
      <c r="M167">
        <v>5</v>
      </c>
      <c r="N167">
        <v>5</v>
      </c>
      <c r="O167">
        <v>5</v>
      </c>
      <c r="P167">
        <v>2</v>
      </c>
      <c r="Q167">
        <v>2</v>
      </c>
      <c r="R167">
        <v>5</v>
      </c>
      <c r="S167">
        <v>5</v>
      </c>
      <c r="T167">
        <v>5</v>
      </c>
      <c r="U167">
        <v>5</v>
      </c>
      <c r="V167">
        <v>5</v>
      </c>
      <c r="W167">
        <v>5</v>
      </c>
      <c r="X167">
        <v>5</v>
      </c>
      <c r="Y167" s="157" t="s">
        <v>481</v>
      </c>
      <c r="Z167" s="159" t="s">
        <v>149</v>
      </c>
    </row>
    <row r="168" spans="1:26" x14ac:dyDescent="0.2">
      <c r="A168">
        <v>795</v>
      </c>
      <c r="B168" s="158">
        <v>44529.602847222202</v>
      </c>
      <c r="C168" s="158">
        <v>44529.605277777802</v>
      </c>
      <c r="D168" s="157" t="s">
        <v>143</v>
      </c>
      <c r="E168" s="157"/>
      <c r="F168" s="157" t="s">
        <v>7</v>
      </c>
      <c r="G168" s="157" t="s">
        <v>76</v>
      </c>
      <c r="H168" s="157" t="s">
        <v>88</v>
      </c>
      <c r="I168" s="157" t="s">
        <v>179</v>
      </c>
      <c r="J168">
        <v>3</v>
      </c>
      <c r="K168">
        <v>3</v>
      </c>
      <c r="L168">
        <v>5</v>
      </c>
      <c r="M168">
        <v>5</v>
      </c>
      <c r="N168">
        <v>5</v>
      </c>
      <c r="O168">
        <v>5</v>
      </c>
      <c r="P168">
        <v>3</v>
      </c>
      <c r="Q168">
        <v>3</v>
      </c>
      <c r="R168">
        <v>5</v>
      </c>
      <c r="S168">
        <v>4</v>
      </c>
      <c r="T168">
        <v>5</v>
      </c>
      <c r="U168">
        <v>5</v>
      </c>
      <c r="V168">
        <v>5</v>
      </c>
      <c r="W168">
        <v>5</v>
      </c>
      <c r="X168">
        <v>5</v>
      </c>
      <c r="Y168" s="157" t="s">
        <v>482</v>
      </c>
      <c r="Z168" s="159" t="s">
        <v>149</v>
      </c>
    </row>
    <row r="169" spans="1:26" x14ac:dyDescent="0.2">
      <c r="A169">
        <v>796</v>
      </c>
      <c r="B169" s="158">
        <v>44529.604340277801</v>
      </c>
      <c r="C169" s="158">
        <v>44529.605636574102</v>
      </c>
      <c r="D169" s="157" t="s">
        <v>143</v>
      </c>
      <c r="E169" s="157"/>
      <c r="F169" s="157" t="s">
        <v>37</v>
      </c>
      <c r="G169" s="157" t="s">
        <v>76</v>
      </c>
      <c r="H169" s="157" t="s">
        <v>483</v>
      </c>
      <c r="I169" s="157" t="s">
        <v>151</v>
      </c>
      <c r="J169">
        <v>5</v>
      </c>
      <c r="K169">
        <v>5</v>
      </c>
      <c r="L169">
        <v>5</v>
      </c>
      <c r="M169">
        <v>5</v>
      </c>
      <c r="N169">
        <v>5</v>
      </c>
      <c r="O169">
        <v>5</v>
      </c>
      <c r="P169">
        <v>3</v>
      </c>
      <c r="Q169">
        <v>3</v>
      </c>
      <c r="R169">
        <v>5</v>
      </c>
      <c r="S169">
        <v>5</v>
      </c>
      <c r="T169">
        <v>5</v>
      </c>
      <c r="U169">
        <v>5</v>
      </c>
      <c r="V169">
        <v>5</v>
      </c>
      <c r="W169">
        <v>5</v>
      </c>
      <c r="X169">
        <v>5</v>
      </c>
      <c r="Y169" s="157" t="s">
        <v>159</v>
      </c>
      <c r="Z169" s="157" t="s">
        <v>159</v>
      </c>
    </row>
    <row r="170" spans="1:26" x14ac:dyDescent="0.2">
      <c r="A170">
        <v>797</v>
      </c>
      <c r="B170" s="158">
        <v>44529.604745370401</v>
      </c>
      <c r="C170" s="158">
        <v>44529.6102777778</v>
      </c>
      <c r="D170" s="157" t="s">
        <v>143</v>
      </c>
      <c r="E170" s="157"/>
      <c r="F170" s="157" t="s">
        <v>7</v>
      </c>
      <c r="G170" s="157" t="s">
        <v>228</v>
      </c>
      <c r="H170" s="157" t="s">
        <v>229</v>
      </c>
      <c r="I170" s="157" t="s">
        <v>171</v>
      </c>
      <c r="J170">
        <v>5</v>
      </c>
      <c r="K170">
        <v>3</v>
      </c>
      <c r="L170">
        <v>5</v>
      </c>
      <c r="M170">
        <v>5</v>
      </c>
      <c r="N170">
        <v>5</v>
      </c>
      <c r="O170">
        <v>5</v>
      </c>
      <c r="P170">
        <v>4</v>
      </c>
      <c r="Q170">
        <v>4</v>
      </c>
      <c r="R170">
        <v>5</v>
      </c>
      <c r="S170">
        <v>5</v>
      </c>
      <c r="T170">
        <v>5</v>
      </c>
      <c r="U170">
        <v>5</v>
      </c>
      <c r="V170">
        <v>5</v>
      </c>
      <c r="W170">
        <v>4</v>
      </c>
      <c r="X170">
        <v>5</v>
      </c>
      <c r="Y170" s="157" t="s">
        <v>484</v>
      </c>
      <c r="Z170" s="157" t="s">
        <v>485</v>
      </c>
    </row>
    <row r="171" spans="1:26" x14ac:dyDescent="0.2">
      <c r="A171">
        <v>798</v>
      </c>
      <c r="B171" s="158">
        <v>44529.612291666701</v>
      </c>
      <c r="C171" s="158">
        <v>44529.613148148201</v>
      </c>
      <c r="D171" s="157" t="s">
        <v>143</v>
      </c>
      <c r="E171" s="157"/>
      <c r="F171" s="157" t="s">
        <v>7</v>
      </c>
      <c r="G171" s="157" t="s">
        <v>442</v>
      </c>
      <c r="H171" s="157" t="s">
        <v>185</v>
      </c>
      <c r="I171" s="157" t="s">
        <v>151</v>
      </c>
      <c r="J171">
        <v>5</v>
      </c>
      <c r="K171">
        <v>5</v>
      </c>
      <c r="L171">
        <v>5</v>
      </c>
      <c r="M171">
        <v>5</v>
      </c>
      <c r="N171">
        <v>5</v>
      </c>
      <c r="O171">
        <v>5</v>
      </c>
      <c r="P171">
        <v>5</v>
      </c>
      <c r="Q171">
        <v>5</v>
      </c>
      <c r="R171">
        <v>5</v>
      </c>
      <c r="S171">
        <v>5</v>
      </c>
      <c r="T171">
        <v>5</v>
      </c>
      <c r="U171">
        <v>5</v>
      </c>
      <c r="V171">
        <v>5</v>
      </c>
      <c r="W171">
        <v>5</v>
      </c>
      <c r="X171">
        <v>5</v>
      </c>
      <c r="Y171" s="159" t="s">
        <v>149</v>
      </c>
      <c r="Z171" s="159" t="s">
        <v>149</v>
      </c>
    </row>
    <row r="172" spans="1:26" x14ac:dyDescent="0.2">
      <c r="A172">
        <v>799</v>
      </c>
      <c r="B172" s="158">
        <v>44529.633333333302</v>
      </c>
      <c r="C172" s="158">
        <v>44529.634085648097</v>
      </c>
      <c r="D172" s="157" t="s">
        <v>143</v>
      </c>
      <c r="E172" s="157"/>
      <c r="F172" s="157" t="s">
        <v>37</v>
      </c>
      <c r="G172" s="157" t="s">
        <v>215</v>
      </c>
      <c r="H172" s="157" t="s">
        <v>88</v>
      </c>
      <c r="I172" s="157" t="s">
        <v>151</v>
      </c>
      <c r="J172">
        <v>5</v>
      </c>
      <c r="K172">
        <v>5</v>
      </c>
      <c r="L172">
        <v>5</v>
      </c>
      <c r="M172">
        <v>5</v>
      </c>
      <c r="N172">
        <v>5</v>
      </c>
      <c r="O172">
        <v>5</v>
      </c>
      <c r="P172">
        <v>3</v>
      </c>
      <c r="Q172">
        <v>2</v>
      </c>
      <c r="R172">
        <v>4</v>
      </c>
      <c r="S172">
        <v>4</v>
      </c>
      <c r="T172">
        <v>4</v>
      </c>
      <c r="U172">
        <v>4</v>
      </c>
      <c r="V172">
        <v>5</v>
      </c>
      <c r="W172">
        <v>5</v>
      </c>
      <c r="X172">
        <v>5</v>
      </c>
      <c r="Y172" s="157" t="s">
        <v>159</v>
      </c>
      <c r="Z172" s="159" t="s">
        <v>149</v>
      </c>
    </row>
    <row r="173" spans="1:26" x14ac:dyDescent="0.2">
      <c r="A173">
        <v>800</v>
      </c>
      <c r="B173" s="158">
        <v>44529.6403587963</v>
      </c>
      <c r="C173" s="158">
        <v>44529.6426967593</v>
      </c>
      <c r="D173" s="157" t="s">
        <v>143</v>
      </c>
      <c r="E173" s="157"/>
      <c r="F173" s="157" t="s">
        <v>37</v>
      </c>
      <c r="G173" s="157" t="s">
        <v>215</v>
      </c>
      <c r="H173" s="157" t="s">
        <v>88</v>
      </c>
      <c r="I173" s="157" t="s">
        <v>146</v>
      </c>
      <c r="J173">
        <v>5</v>
      </c>
      <c r="K173">
        <v>5</v>
      </c>
      <c r="L173">
        <v>5</v>
      </c>
      <c r="M173">
        <v>5</v>
      </c>
      <c r="N173">
        <v>5</v>
      </c>
      <c r="O173">
        <v>5</v>
      </c>
      <c r="P173">
        <v>2</v>
      </c>
      <c r="Q173">
        <v>1</v>
      </c>
      <c r="R173">
        <v>4</v>
      </c>
      <c r="S173">
        <v>4</v>
      </c>
      <c r="T173">
        <v>5</v>
      </c>
      <c r="U173">
        <v>4</v>
      </c>
      <c r="V173">
        <v>5</v>
      </c>
      <c r="W173">
        <v>5</v>
      </c>
      <c r="X173">
        <v>5</v>
      </c>
      <c r="Y173" s="157" t="s">
        <v>486</v>
      </c>
      <c r="Z173" s="157" t="s">
        <v>487</v>
      </c>
    </row>
    <row r="174" spans="1:26" x14ac:dyDescent="0.2">
      <c r="A174">
        <v>801</v>
      </c>
      <c r="B174" s="158">
        <v>44529.504282407397</v>
      </c>
      <c r="C174" s="158">
        <v>44529.655254629601</v>
      </c>
      <c r="D174" s="157" t="s">
        <v>143</v>
      </c>
      <c r="E174" s="157"/>
      <c r="F174" s="157" t="s">
        <v>7</v>
      </c>
      <c r="G174" s="157" t="s">
        <v>228</v>
      </c>
      <c r="H174" s="157" t="s">
        <v>180</v>
      </c>
      <c r="I174" s="157" t="s">
        <v>146</v>
      </c>
      <c r="J174">
        <v>5</v>
      </c>
      <c r="K174">
        <v>5</v>
      </c>
      <c r="L174">
        <v>4</v>
      </c>
      <c r="M174">
        <v>4</v>
      </c>
      <c r="N174">
        <v>3</v>
      </c>
      <c r="O174">
        <v>3</v>
      </c>
      <c r="P174">
        <v>5</v>
      </c>
      <c r="Q174">
        <v>5</v>
      </c>
      <c r="R174">
        <v>4</v>
      </c>
      <c r="S174">
        <v>4</v>
      </c>
      <c r="T174">
        <v>5</v>
      </c>
      <c r="U174">
        <v>5</v>
      </c>
      <c r="V174">
        <v>5</v>
      </c>
      <c r="W174">
        <v>5</v>
      </c>
      <c r="X174">
        <v>5</v>
      </c>
      <c r="Y174" s="159" t="s">
        <v>149</v>
      </c>
      <c r="Z174" s="157" t="s">
        <v>488</v>
      </c>
    </row>
    <row r="175" spans="1:26" x14ac:dyDescent="0.2">
      <c r="A175">
        <v>802</v>
      </c>
      <c r="B175" s="158">
        <v>44529.663680555597</v>
      </c>
      <c r="C175" s="158">
        <v>44529.665358796301</v>
      </c>
      <c r="D175" s="157" t="s">
        <v>143</v>
      </c>
      <c r="E175" s="157"/>
      <c r="F175" s="157" t="s">
        <v>7</v>
      </c>
      <c r="G175" s="157" t="s">
        <v>215</v>
      </c>
      <c r="H175" s="157" t="s">
        <v>242</v>
      </c>
      <c r="I175" s="157" t="s">
        <v>151</v>
      </c>
      <c r="J175">
        <v>4</v>
      </c>
      <c r="K175">
        <v>4</v>
      </c>
      <c r="L175">
        <v>4</v>
      </c>
      <c r="M175">
        <v>4</v>
      </c>
      <c r="N175">
        <v>4</v>
      </c>
      <c r="O175">
        <v>4</v>
      </c>
      <c r="P175">
        <v>4</v>
      </c>
      <c r="Q175">
        <v>4</v>
      </c>
      <c r="R175">
        <v>4</v>
      </c>
      <c r="S175">
        <v>4</v>
      </c>
      <c r="T175">
        <v>4</v>
      </c>
      <c r="U175">
        <v>5</v>
      </c>
      <c r="V175">
        <v>4</v>
      </c>
      <c r="W175">
        <v>4</v>
      </c>
      <c r="X175">
        <v>4</v>
      </c>
      <c r="Y175" s="157" t="s">
        <v>489</v>
      </c>
      <c r="Z175" s="159" t="s">
        <v>149</v>
      </c>
    </row>
    <row r="176" spans="1:26" x14ac:dyDescent="0.2">
      <c r="A176">
        <v>803</v>
      </c>
      <c r="B176" s="158">
        <v>44529.667465277802</v>
      </c>
      <c r="C176" s="158">
        <v>44529.667638888903</v>
      </c>
      <c r="D176" s="157" t="s">
        <v>143</v>
      </c>
      <c r="E176" s="157"/>
      <c r="F176" s="157" t="s">
        <v>7</v>
      </c>
      <c r="G176" s="157" t="s">
        <v>52</v>
      </c>
      <c r="H176" s="157" t="s">
        <v>88</v>
      </c>
      <c r="I176" s="157" t="s">
        <v>179</v>
      </c>
      <c r="J176">
        <v>5</v>
      </c>
      <c r="K176">
        <v>3</v>
      </c>
      <c r="L176">
        <v>3</v>
      </c>
      <c r="M176">
        <v>4</v>
      </c>
      <c r="N176">
        <v>4</v>
      </c>
      <c r="O176">
        <v>5</v>
      </c>
      <c r="P176">
        <v>1</v>
      </c>
      <c r="Q176">
        <v>1</v>
      </c>
      <c r="R176">
        <v>4</v>
      </c>
      <c r="S176">
        <v>4</v>
      </c>
      <c r="T176">
        <v>4</v>
      </c>
      <c r="U176">
        <v>5</v>
      </c>
      <c r="V176">
        <v>5</v>
      </c>
      <c r="W176">
        <v>5</v>
      </c>
      <c r="X176">
        <v>5</v>
      </c>
      <c r="Y176" s="157" t="s">
        <v>490</v>
      </c>
      <c r="Z176" s="157" t="s">
        <v>491</v>
      </c>
    </row>
    <row r="177" spans="1:26" x14ac:dyDescent="0.2">
      <c r="A177">
        <v>804</v>
      </c>
      <c r="B177" s="158">
        <v>44529.6636111111</v>
      </c>
      <c r="C177" s="158">
        <v>44529.6717361111</v>
      </c>
      <c r="D177" s="157" t="s">
        <v>143</v>
      </c>
      <c r="E177" s="157"/>
      <c r="F177" s="157" t="s">
        <v>7</v>
      </c>
      <c r="G177" s="157" t="s">
        <v>220</v>
      </c>
      <c r="H177" s="157" t="s">
        <v>406</v>
      </c>
      <c r="I177" s="157" t="s">
        <v>170</v>
      </c>
      <c r="J177">
        <v>5</v>
      </c>
      <c r="K177">
        <v>5</v>
      </c>
      <c r="L177">
        <v>5</v>
      </c>
      <c r="M177">
        <v>5</v>
      </c>
      <c r="N177">
        <v>5</v>
      </c>
      <c r="O177">
        <v>5</v>
      </c>
      <c r="P177">
        <v>5</v>
      </c>
      <c r="Q177">
        <v>5</v>
      </c>
      <c r="R177">
        <v>5</v>
      </c>
      <c r="S177">
        <v>5</v>
      </c>
      <c r="T177">
        <v>5</v>
      </c>
      <c r="U177">
        <v>5</v>
      </c>
      <c r="V177">
        <v>5</v>
      </c>
      <c r="W177">
        <v>5</v>
      </c>
      <c r="X177">
        <v>5</v>
      </c>
      <c r="Y177" s="157" t="s">
        <v>492</v>
      </c>
      <c r="Z177" s="157" t="s">
        <v>493</v>
      </c>
    </row>
    <row r="178" spans="1:26" x14ac:dyDescent="0.2">
      <c r="A178">
        <v>805</v>
      </c>
      <c r="B178" s="158">
        <v>44529.672164351803</v>
      </c>
      <c r="C178" s="158">
        <v>44529.673611111102</v>
      </c>
      <c r="D178" s="157" t="s">
        <v>143</v>
      </c>
      <c r="E178" s="157"/>
      <c r="F178" s="157" t="s">
        <v>37</v>
      </c>
      <c r="G178" s="157" t="s">
        <v>215</v>
      </c>
      <c r="H178" s="157" t="s">
        <v>86</v>
      </c>
      <c r="I178" s="157" t="s">
        <v>166</v>
      </c>
      <c r="J178">
        <v>5</v>
      </c>
      <c r="K178">
        <v>3</v>
      </c>
      <c r="L178">
        <v>4</v>
      </c>
      <c r="M178">
        <v>5</v>
      </c>
      <c r="N178">
        <v>4</v>
      </c>
      <c r="O178">
        <v>4</v>
      </c>
      <c r="P178">
        <v>4</v>
      </c>
      <c r="Q178">
        <v>4</v>
      </c>
      <c r="R178">
        <v>5</v>
      </c>
      <c r="S178">
        <v>4</v>
      </c>
      <c r="T178">
        <v>5</v>
      </c>
      <c r="U178">
        <v>5</v>
      </c>
      <c r="V178">
        <v>4</v>
      </c>
      <c r="W178">
        <v>5</v>
      </c>
      <c r="X178">
        <v>5</v>
      </c>
      <c r="Y178" s="157" t="s">
        <v>494</v>
      </c>
      <c r="Z178" s="157" t="s">
        <v>495</v>
      </c>
    </row>
    <row r="179" spans="1:26" x14ac:dyDescent="0.2">
      <c r="A179">
        <v>806</v>
      </c>
      <c r="B179" s="158">
        <v>44529.676157407397</v>
      </c>
      <c r="C179" s="158">
        <v>44529.678344907399</v>
      </c>
      <c r="D179" s="157" t="s">
        <v>143</v>
      </c>
      <c r="E179" s="157"/>
      <c r="F179" s="157" t="s">
        <v>7</v>
      </c>
      <c r="G179" s="157" t="s">
        <v>496</v>
      </c>
      <c r="H179" s="157" t="s">
        <v>72</v>
      </c>
      <c r="I179" s="157" t="s">
        <v>151</v>
      </c>
      <c r="J179">
        <v>5</v>
      </c>
      <c r="K179">
        <v>5</v>
      </c>
      <c r="L179">
        <v>5</v>
      </c>
      <c r="M179">
        <v>5</v>
      </c>
      <c r="N179">
        <v>5</v>
      </c>
      <c r="O179">
        <v>5</v>
      </c>
      <c r="P179">
        <v>3</v>
      </c>
      <c r="Q179">
        <v>3</v>
      </c>
      <c r="R179">
        <v>5</v>
      </c>
      <c r="S179">
        <v>5</v>
      </c>
      <c r="T179">
        <v>5</v>
      </c>
      <c r="U179">
        <v>5</v>
      </c>
      <c r="V179">
        <v>5</v>
      </c>
      <c r="W179">
        <v>5</v>
      </c>
      <c r="X179">
        <v>5</v>
      </c>
      <c r="Y179" s="157" t="s">
        <v>497</v>
      </c>
      <c r="Z179" s="157" t="s">
        <v>498</v>
      </c>
    </row>
    <row r="180" spans="1:26" x14ac:dyDescent="0.2">
      <c r="A180">
        <v>807</v>
      </c>
      <c r="B180" s="158">
        <v>44529.700844907398</v>
      </c>
      <c r="C180" s="158">
        <v>44529.702303240701</v>
      </c>
      <c r="D180" s="157" t="s">
        <v>143</v>
      </c>
      <c r="E180" s="157"/>
      <c r="F180" s="157" t="s">
        <v>7</v>
      </c>
      <c r="G180" s="157" t="s">
        <v>90</v>
      </c>
      <c r="H180" s="157" t="s">
        <v>90</v>
      </c>
      <c r="I180" s="157" t="s">
        <v>146</v>
      </c>
      <c r="J180">
        <v>5</v>
      </c>
      <c r="K180">
        <v>4</v>
      </c>
      <c r="L180">
        <v>5</v>
      </c>
      <c r="M180">
        <v>5</v>
      </c>
      <c r="N180">
        <v>5</v>
      </c>
      <c r="O180">
        <v>5</v>
      </c>
      <c r="P180">
        <v>4</v>
      </c>
      <c r="Q180">
        <v>4</v>
      </c>
      <c r="R180">
        <v>5</v>
      </c>
      <c r="S180">
        <v>5</v>
      </c>
      <c r="T180">
        <v>5</v>
      </c>
      <c r="U180">
        <v>5</v>
      </c>
      <c r="V180">
        <v>5</v>
      </c>
      <c r="W180">
        <v>5</v>
      </c>
      <c r="X180">
        <v>5</v>
      </c>
      <c r="Y180" s="157" t="s">
        <v>499</v>
      </c>
      <c r="Z180" s="157" t="s">
        <v>499</v>
      </c>
    </row>
    <row r="181" spans="1:26" x14ac:dyDescent="0.2">
      <c r="A181">
        <v>808</v>
      </c>
      <c r="B181" s="158">
        <v>44529.706400463001</v>
      </c>
      <c r="C181" s="158">
        <v>44529.709537037001</v>
      </c>
      <c r="D181" s="157" t="s">
        <v>143</v>
      </c>
      <c r="E181" s="157"/>
      <c r="F181" s="157" t="s">
        <v>37</v>
      </c>
      <c r="G181" s="157" t="s">
        <v>76</v>
      </c>
      <c r="H181" s="157" t="s">
        <v>88</v>
      </c>
      <c r="I181" s="157" t="s">
        <v>151</v>
      </c>
      <c r="J181">
        <v>5</v>
      </c>
      <c r="K181">
        <v>4</v>
      </c>
      <c r="L181">
        <v>4</v>
      </c>
      <c r="M181">
        <v>5</v>
      </c>
      <c r="N181">
        <v>5</v>
      </c>
      <c r="O181">
        <v>5</v>
      </c>
      <c r="P181">
        <v>4</v>
      </c>
      <c r="Q181">
        <v>4</v>
      </c>
      <c r="R181">
        <v>5</v>
      </c>
      <c r="S181">
        <v>4</v>
      </c>
      <c r="T181">
        <v>4</v>
      </c>
      <c r="U181">
        <v>5</v>
      </c>
      <c r="V181">
        <v>5</v>
      </c>
      <c r="W181">
        <v>5</v>
      </c>
      <c r="X181">
        <v>5</v>
      </c>
      <c r="Y181" s="159" t="s">
        <v>149</v>
      </c>
      <c r="Z181" s="159" t="s">
        <v>149</v>
      </c>
    </row>
    <row r="182" spans="1:26" x14ac:dyDescent="0.2">
      <c r="A182">
        <v>809</v>
      </c>
      <c r="B182" s="158">
        <v>44529.713113425903</v>
      </c>
      <c r="C182" s="158">
        <v>44529.713969907403</v>
      </c>
      <c r="D182" s="157" t="s">
        <v>143</v>
      </c>
      <c r="E182" s="157"/>
      <c r="F182" s="157" t="s">
        <v>7</v>
      </c>
      <c r="G182" s="157" t="s">
        <v>76</v>
      </c>
      <c r="H182" s="157" t="s">
        <v>191</v>
      </c>
      <c r="I182" s="157" t="s">
        <v>151</v>
      </c>
      <c r="J182">
        <v>4</v>
      </c>
      <c r="K182">
        <v>5</v>
      </c>
      <c r="L182">
        <v>4</v>
      </c>
      <c r="M182">
        <v>5</v>
      </c>
      <c r="N182">
        <v>4</v>
      </c>
      <c r="O182">
        <v>4</v>
      </c>
      <c r="P182">
        <v>5</v>
      </c>
      <c r="Q182">
        <v>4</v>
      </c>
      <c r="R182">
        <v>5</v>
      </c>
      <c r="S182">
        <v>5</v>
      </c>
      <c r="T182">
        <v>5</v>
      </c>
      <c r="U182">
        <v>5</v>
      </c>
      <c r="V182">
        <v>4</v>
      </c>
      <c r="W182">
        <v>4</v>
      </c>
      <c r="X182">
        <v>4</v>
      </c>
      <c r="Y182" s="159" t="s">
        <v>149</v>
      </c>
      <c r="Z182" s="159" t="s">
        <v>149</v>
      </c>
    </row>
    <row r="183" spans="1:26" x14ac:dyDescent="0.2">
      <c r="A183">
        <v>810</v>
      </c>
      <c r="B183" s="158">
        <v>44529.713194444397</v>
      </c>
      <c r="C183" s="158">
        <v>44529.714155092603</v>
      </c>
      <c r="D183" s="157" t="s">
        <v>143</v>
      </c>
      <c r="E183" s="157"/>
      <c r="F183" s="157" t="s">
        <v>7</v>
      </c>
      <c r="G183" s="157" t="s">
        <v>239</v>
      </c>
      <c r="H183" s="157" t="s">
        <v>239</v>
      </c>
      <c r="I183" s="157" t="s">
        <v>152</v>
      </c>
      <c r="J183">
        <v>5</v>
      </c>
      <c r="K183">
        <v>5</v>
      </c>
      <c r="L183">
        <v>5</v>
      </c>
      <c r="M183">
        <v>4</v>
      </c>
      <c r="N183">
        <v>5</v>
      </c>
      <c r="O183">
        <v>5</v>
      </c>
      <c r="P183">
        <v>4</v>
      </c>
      <c r="Q183">
        <v>4</v>
      </c>
      <c r="R183">
        <v>4</v>
      </c>
      <c r="S183">
        <v>4</v>
      </c>
      <c r="T183">
        <v>5</v>
      </c>
      <c r="U183">
        <v>5</v>
      </c>
      <c r="V183">
        <v>5</v>
      </c>
      <c r="W183">
        <v>5</v>
      </c>
      <c r="X183">
        <v>5</v>
      </c>
      <c r="Y183" s="157" t="s">
        <v>500</v>
      </c>
      <c r="Z183" s="157" t="s">
        <v>501</v>
      </c>
    </row>
    <row r="184" spans="1:26" x14ac:dyDescent="0.2">
      <c r="A184">
        <v>811</v>
      </c>
      <c r="B184" s="158">
        <v>44529.720428240696</v>
      </c>
      <c r="C184" s="158">
        <v>44529.722187500003</v>
      </c>
      <c r="D184" s="157" t="s">
        <v>143</v>
      </c>
      <c r="E184" s="157"/>
      <c r="F184" s="157" t="s">
        <v>7</v>
      </c>
      <c r="G184" s="157" t="s">
        <v>215</v>
      </c>
      <c r="H184" s="157" t="s">
        <v>242</v>
      </c>
      <c r="I184" s="157" t="s">
        <v>173</v>
      </c>
      <c r="J184">
        <v>3</v>
      </c>
      <c r="K184">
        <v>4</v>
      </c>
      <c r="L184">
        <v>2</v>
      </c>
      <c r="M184">
        <v>4</v>
      </c>
      <c r="N184">
        <v>5</v>
      </c>
      <c r="O184">
        <v>4</v>
      </c>
      <c r="P184">
        <v>2</v>
      </c>
      <c r="Q184">
        <v>2</v>
      </c>
      <c r="R184">
        <v>4</v>
      </c>
      <c r="S184">
        <v>4</v>
      </c>
      <c r="T184">
        <v>4</v>
      </c>
      <c r="U184">
        <v>4</v>
      </c>
      <c r="V184">
        <v>4</v>
      </c>
      <c r="W184">
        <v>3</v>
      </c>
      <c r="X184">
        <v>4</v>
      </c>
      <c r="Y184" s="157" t="s">
        <v>502</v>
      </c>
      <c r="Z184" s="157" t="s">
        <v>503</v>
      </c>
    </row>
    <row r="185" spans="1:26" x14ac:dyDescent="0.2">
      <c r="A185">
        <v>812</v>
      </c>
      <c r="B185" s="158">
        <v>44529.529618055603</v>
      </c>
      <c r="C185" s="158">
        <v>44529.726145833301</v>
      </c>
      <c r="D185" s="157" t="s">
        <v>143</v>
      </c>
      <c r="E185" s="157"/>
      <c r="F185" s="157" t="s">
        <v>7</v>
      </c>
      <c r="G185" s="157" t="s">
        <v>215</v>
      </c>
      <c r="H185" s="157" t="s">
        <v>181</v>
      </c>
      <c r="I185" s="157" t="s">
        <v>170</v>
      </c>
      <c r="J185">
        <v>5</v>
      </c>
      <c r="K185">
        <v>5</v>
      </c>
      <c r="L185">
        <v>5</v>
      </c>
      <c r="M185">
        <v>5</v>
      </c>
      <c r="N185">
        <v>5</v>
      </c>
      <c r="O185">
        <v>5</v>
      </c>
      <c r="P185">
        <v>5</v>
      </c>
      <c r="Q185">
        <v>5</v>
      </c>
      <c r="R185">
        <v>5</v>
      </c>
      <c r="S185">
        <v>5</v>
      </c>
      <c r="T185">
        <v>5</v>
      </c>
      <c r="U185">
        <v>5</v>
      </c>
      <c r="V185">
        <v>5</v>
      </c>
      <c r="W185">
        <v>5</v>
      </c>
      <c r="X185">
        <v>5</v>
      </c>
      <c r="Y185" s="157" t="s">
        <v>504</v>
      </c>
      <c r="Z185" s="157" t="s">
        <v>505</v>
      </c>
    </row>
    <row r="186" spans="1:26" x14ac:dyDescent="0.2">
      <c r="A186">
        <v>813</v>
      </c>
      <c r="B186" s="158">
        <v>44529.74</v>
      </c>
      <c r="C186" s="158">
        <v>44529.7420486111</v>
      </c>
      <c r="D186" s="157" t="s">
        <v>143</v>
      </c>
      <c r="E186" s="157"/>
      <c r="F186" s="157" t="s">
        <v>7</v>
      </c>
      <c r="G186" s="157" t="s">
        <v>215</v>
      </c>
      <c r="H186" s="157" t="s">
        <v>242</v>
      </c>
      <c r="I186" s="157" t="s">
        <v>177</v>
      </c>
      <c r="J186">
        <v>5</v>
      </c>
      <c r="K186">
        <v>5</v>
      </c>
      <c r="L186">
        <v>5</v>
      </c>
      <c r="M186">
        <v>5</v>
      </c>
      <c r="N186">
        <v>5</v>
      </c>
      <c r="O186">
        <v>5</v>
      </c>
      <c r="P186">
        <v>5</v>
      </c>
      <c r="Q186">
        <v>5</v>
      </c>
      <c r="R186">
        <v>4</v>
      </c>
      <c r="S186">
        <v>5</v>
      </c>
      <c r="T186">
        <v>4</v>
      </c>
      <c r="U186">
        <v>4</v>
      </c>
      <c r="V186">
        <v>4</v>
      </c>
      <c r="W186">
        <v>5</v>
      </c>
      <c r="X186">
        <v>4</v>
      </c>
      <c r="Y186" s="157" t="s">
        <v>506</v>
      </c>
      <c r="Z186" s="157" t="s">
        <v>507</v>
      </c>
    </row>
    <row r="187" spans="1:26" x14ac:dyDescent="0.2">
      <c r="A187">
        <v>814</v>
      </c>
      <c r="B187" s="158">
        <v>44529.766111111101</v>
      </c>
      <c r="C187" s="158">
        <v>44529.768449074101</v>
      </c>
      <c r="D187" s="157" t="s">
        <v>143</v>
      </c>
      <c r="E187" s="157"/>
      <c r="F187" s="157" t="s">
        <v>7</v>
      </c>
      <c r="G187" s="157" t="s">
        <v>257</v>
      </c>
      <c r="H187" s="157" t="s">
        <v>469</v>
      </c>
      <c r="I187" s="157" t="s">
        <v>153</v>
      </c>
      <c r="J187">
        <v>3</v>
      </c>
      <c r="K187">
        <v>3</v>
      </c>
      <c r="L187">
        <v>4</v>
      </c>
      <c r="M187">
        <v>3</v>
      </c>
      <c r="N187">
        <v>2</v>
      </c>
      <c r="O187">
        <v>3</v>
      </c>
      <c r="P187">
        <v>2</v>
      </c>
      <c r="Q187">
        <v>4</v>
      </c>
      <c r="R187">
        <v>4</v>
      </c>
      <c r="S187">
        <v>4</v>
      </c>
      <c r="T187">
        <v>4</v>
      </c>
      <c r="U187">
        <v>4</v>
      </c>
      <c r="V187">
        <v>4</v>
      </c>
      <c r="W187">
        <v>3</v>
      </c>
      <c r="X187">
        <v>4</v>
      </c>
      <c r="Y187" s="157" t="s">
        <v>508</v>
      </c>
      <c r="Z187" s="159" t="s">
        <v>149</v>
      </c>
    </row>
    <row r="188" spans="1:26" x14ac:dyDescent="0.2">
      <c r="A188">
        <v>815</v>
      </c>
      <c r="B188" s="158">
        <v>44529.779328703698</v>
      </c>
      <c r="C188" s="158">
        <v>44529.782835648097</v>
      </c>
      <c r="D188" s="157" t="s">
        <v>143</v>
      </c>
      <c r="E188" s="157"/>
      <c r="F188" s="157" t="s">
        <v>7</v>
      </c>
      <c r="G188" s="157" t="s">
        <v>215</v>
      </c>
      <c r="H188" s="157" t="s">
        <v>88</v>
      </c>
      <c r="I188" s="157" t="s">
        <v>148</v>
      </c>
      <c r="J188">
        <v>4</v>
      </c>
      <c r="K188">
        <v>4</v>
      </c>
      <c r="L188">
        <v>4</v>
      </c>
      <c r="M188">
        <v>4</v>
      </c>
      <c r="N188">
        <v>4</v>
      </c>
      <c r="O188">
        <v>4</v>
      </c>
      <c r="P188">
        <v>5</v>
      </c>
      <c r="Q188">
        <v>5</v>
      </c>
      <c r="R188">
        <v>4</v>
      </c>
      <c r="S188">
        <v>4</v>
      </c>
      <c r="T188">
        <v>5</v>
      </c>
      <c r="U188">
        <v>5</v>
      </c>
      <c r="V188">
        <v>4</v>
      </c>
      <c r="W188">
        <v>4</v>
      </c>
      <c r="X188">
        <v>4</v>
      </c>
      <c r="Y188" s="157" t="s">
        <v>509</v>
      </c>
      <c r="Z188" s="157" t="s">
        <v>510</v>
      </c>
    </row>
    <row r="189" spans="1:26" x14ac:dyDescent="0.2">
      <c r="A189">
        <v>816</v>
      </c>
      <c r="B189" s="158">
        <v>44529.777314814797</v>
      </c>
      <c r="C189" s="158">
        <v>44529.790474537003</v>
      </c>
      <c r="D189" s="157" t="s">
        <v>143</v>
      </c>
      <c r="E189" s="157"/>
      <c r="F189" s="157" t="s">
        <v>7</v>
      </c>
      <c r="G189" s="157" t="s">
        <v>261</v>
      </c>
      <c r="H189" s="157" t="s">
        <v>344</v>
      </c>
      <c r="I189" s="157" t="s">
        <v>151</v>
      </c>
      <c r="J189">
        <v>5</v>
      </c>
      <c r="K189">
        <v>5</v>
      </c>
      <c r="L189">
        <v>5</v>
      </c>
      <c r="M189">
        <v>5</v>
      </c>
      <c r="N189">
        <v>5</v>
      </c>
      <c r="O189">
        <v>5</v>
      </c>
      <c r="P189">
        <v>2</v>
      </c>
      <c r="Q189">
        <v>2</v>
      </c>
      <c r="R189">
        <v>4</v>
      </c>
      <c r="S189">
        <v>4</v>
      </c>
      <c r="T189">
        <v>5</v>
      </c>
      <c r="U189">
        <v>5</v>
      </c>
      <c r="V189">
        <v>5</v>
      </c>
      <c r="W189">
        <v>5</v>
      </c>
      <c r="X189">
        <v>5</v>
      </c>
      <c r="Y189" s="159" t="s">
        <v>149</v>
      </c>
      <c r="Z189" s="159" t="s">
        <v>149</v>
      </c>
    </row>
    <row r="190" spans="1:26" x14ac:dyDescent="0.2">
      <c r="A190">
        <v>817</v>
      </c>
      <c r="B190" s="158">
        <v>44529.837210648097</v>
      </c>
      <c r="C190" s="158">
        <v>44529.838703703703</v>
      </c>
      <c r="D190" s="157" t="s">
        <v>143</v>
      </c>
      <c r="E190" s="157"/>
      <c r="F190" s="157" t="s">
        <v>7</v>
      </c>
      <c r="G190" s="157" t="s">
        <v>220</v>
      </c>
      <c r="H190" s="157" t="s">
        <v>185</v>
      </c>
      <c r="I190" s="157" t="s">
        <v>158</v>
      </c>
      <c r="J190">
        <v>4</v>
      </c>
      <c r="K190">
        <v>4</v>
      </c>
      <c r="L190">
        <v>4</v>
      </c>
      <c r="M190">
        <v>5</v>
      </c>
      <c r="N190">
        <v>5</v>
      </c>
      <c r="O190">
        <v>5</v>
      </c>
      <c r="P190">
        <v>2</v>
      </c>
      <c r="Q190">
        <v>2</v>
      </c>
      <c r="R190">
        <v>4</v>
      </c>
      <c r="S190">
        <v>4</v>
      </c>
      <c r="T190">
        <v>5</v>
      </c>
      <c r="U190">
        <v>5</v>
      </c>
      <c r="V190">
        <v>5</v>
      </c>
      <c r="W190">
        <v>4</v>
      </c>
      <c r="X190">
        <v>4</v>
      </c>
      <c r="Y190" s="159" t="s">
        <v>149</v>
      </c>
      <c r="Z190" s="159" t="s">
        <v>149</v>
      </c>
    </row>
    <row r="191" spans="1:26" x14ac:dyDescent="0.2">
      <c r="A191">
        <v>818</v>
      </c>
      <c r="B191" s="158">
        <v>44529.850312499999</v>
      </c>
      <c r="C191" s="158">
        <v>44529.852141203701</v>
      </c>
      <c r="D191" s="157" t="s">
        <v>143</v>
      </c>
      <c r="E191" s="157"/>
      <c r="F191" s="157" t="s">
        <v>7</v>
      </c>
      <c r="G191" s="157" t="s">
        <v>90</v>
      </c>
      <c r="H191" s="157" t="s">
        <v>511</v>
      </c>
      <c r="I191" s="157" t="s">
        <v>146</v>
      </c>
      <c r="J191">
        <v>5</v>
      </c>
      <c r="K191">
        <v>2</v>
      </c>
      <c r="L191">
        <v>5</v>
      </c>
      <c r="M191">
        <v>5</v>
      </c>
      <c r="N191">
        <v>5</v>
      </c>
      <c r="O191">
        <v>5</v>
      </c>
      <c r="P191">
        <v>3</v>
      </c>
      <c r="Q191">
        <v>3</v>
      </c>
      <c r="R191">
        <v>4</v>
      </c>
      <c r="S191">
        <v>4</v>
      </c>
      <c r="T191">
        <v>5</v>
      </c>
      <c r="U191">
        <v>5</v>
      </c>
      <c r="V191">
        <v>5</v>
      </c>
      <c r="W191">
        <v>5</v>
      </c>
      <c r="X191">
        <v>5</v>
      </c>
      <c r="Y191" s="157" t="s">
        <v>512</v>
      </c>
      <c r="Z191" s="157" t="s">
        <v>513</v>
      </c>
    </row>
    <row r="192" spans="1:26" x14ac:dyDescent="0.2">
      <c r="A192">
        <v>819</v>
      </c>
      <c r="B192" s="158">
        <v>44529.866192129601</v>
      </c>
      <c r="C192" s="158">
        <v>44529.867025462998</v>
      </c>
      <c r="D192" s="157" t="s">
        <v>143</v>
      </c>
      <c r="E192" s="157"/>
      <c r="F192" s="157" t="s">
        <v>7</v>
      </c>
      <c r="G192" s="157" t="s">
        <v>220</v>
      </c>
      <c r="H192" s="157" t="s">
        <v>514</v>
      </c>
      <c r="I192" s="157" t="s">
        <v>166</v>
      </c>
      <c r="J192">
        <v>4</v>
      </c>
      <c r="K192">
        <v>3</v>
      </c>
      <c r="L192">
        <v>3</v>
      </c>
      <c r="M192">
        <v>3</v>
      </c>
      <c r="N192">
        <v>3</v>
      </c>
      <c r="O192">
        <v>3</v>
      </c>
      <c r="P192">
        <v>3</v>
      </c>
      <c r="Q192">
        <v>3</v>
      </c>
      <c r="R192">
        <v>4</v>
      </c>
      <c r="S192">
        <v>4</v>
      </c>
      <c r="T192">
        <v>4</v>
      </c>
      <c r="U192">
        <v>4</v>
      </c>
      <c r="V192">
        <v>4</v>
      </c>
      <c r="W192">
        <v>4</v>
      </c>
      <c r="X192">
        <v>4</v>
      </c>
      <c r="Y192" s="159" t="s">
        <v>149</v>
      </c>
      <c r="Z192" s="159" t="s">
        <v>149</v>
      </c>
    </row>
    <row r="193" spans="1:26" x14ac:dyDescent="0.2">
      <c r="A193">
        <v>820</v>
      </c>
      <c r="B193" s="158">
        <v>44529.867476851803</v>
      </c>
      <c r="C193" s="158">
        <v>44529.869490740697</v>
      </c>
      <c r="D193" s="157" t="s">
        <v>143</v>
      </c>
      <c r="E193" s="157"/>
      <c r="F193" s="157" t="s">
        <v>7</v>
      </c>
      <c r="G193" s="157" t="s">
        <v>52</v>
      </c>
      <c r="H193" s="157" t="s">
        <v>181</v>
      </c>
      <c r="I193" s="157" t="s">
        <v>146</v>
      </c>
      <c r="J193">
        <v>4</v>
      </c>
      <c r="K193">
        <v>5</v>
      </c>
      <c r="L193">
        <v>5</v>
      </c>
      <c r="M193">
        <v>4</v>
      </c>
      <c r="N193">
        <v>4</v>
      </c>
      <c r="O193">
        <v>4</v>
      </c>
      <c r="P193">
        <v>4</v>
      </c>
      <c r="Q193">
        <v>4</v>
      </c>
      <c r="R193">
        <v>5</v>
      </c>
      <c r="S193">
        <v>4</v>
      </c>
      <c r="T193">
        <v>5</v>
      </c>
      <c r="U193">
        <v>5</v>
      </c>
      <c r="V193">
        <v>5</v>
      </c>
      <c r="W193">
        <v>5</v>
      </c>
      <c r="X193">
        <v>5</v>
      </c>
      <c r="Y193" s="157" t="s">
        <v>159</v>
      </c>
      <c r="Z193" s="157" t="s">
        <v>515</v>
      </c>
    </row>
    <row r="194" spans="1:26" x14ac:dyDescent="0.2">
      <c r="A194">
        <v>821</v>
      </c>
      <c r="B194" s="158">
        <v>44529.870671296303</v>
      </c>
      <c r="C194" s="158">
        <v>44529.8733796296</v>
      </c>
      <c r="D194" s="157" t="s">
        <v>143</v>
      </c>
      <c r="E194" s="157"/>
      <c r="F194" s="157" t="s">
        <v>7</v>
      </c>
      <c r="G194" s="157" t="s">
        <v>76</v>
      </c>
      <c r="H194" s="157" t="s">
        <v>181</v>
      </c>
      <c r="I194" s="157" t="s">
        <v>160</v>
      </c>
      <c r="J194">
        <v>5</v>
      </c>
      <c r="K194">
        <v>4</v>
      </c>
      <c r="L194">
        <v>4</v>
      </c>
      <c r="M194">
        <v>5</v>
      </c>
      <c r="N194">
        <v>5</v>
      </c>
      <c r="O194">
        <v>5</v>
      </c>
      <c r="P194">
        <v>4</v>
      </c>
      <c r="Q194">
        <v>4</v>
      </c>
      <c r="R194">
        <v>5</v>
      </c>
      <c r="S194">
        <v>5</v>
      </c>
      <c r="T194">
        <v>5</v>
      </c>
      <c r="U194">
        <v>5</v>
      </c>
      <c r="V194">
        <v>5</v>
      </c>
      <c r="W194">
        <v>5</v>
      </c>
      <c r="X194">
        <v>5</v>
      </c>
      <c r="Y194" s="157" t="s">
        <v>516</v>
      </c>
      <c r="Z194" s="157" t="s">
        <v>178</v>
      </c>
    </row>
    <row r="195" spans="1:26" x14ac:dyDescent="0.2">
      <c r="A195">
        <v>822</v>
      </c>
      <c r="B195" s="158">
        <v>44529.901087963</v>
      </c>
      <c r="C195" s="158">
        <v>44529.902962963002</v>
      </c>
      <c r="D195" s="157" t="s">
        <v>143</v>
      </c>
      <c r="E195" s="157"/>
      <c r="F195" s="157" t="s">
        <v>7</v>
      </c>
      <c r="G195" s="157" t="s">
        <v>215</v>
      </c>
      <c r="H195" s="157" t="s">
        <v>322</v>
      </c>
      <c r="I195" s="157" t="s">
        <v>146</v>
      </c>
      <c r="J195">
        <v>5</v>
      </c>
      <c r="K195">
        <v>2</v>
      </c>
      <c r="L195">
        <v>2</v>
      </c>
      <c r="M195">
        <v>4</v>
      </c>
      <c r="N195">
        <v>5</v>
      </c>
      <c r="O195">
        <v>5</v>
      </c>
      <c r="P195">
        <v>3</v>
      </c>
      <c r="Q195">
        <v>3</v>
      </c>
      <c r="R195">
        <v>5</v>
      </c>
      <c r="S195">
        <v>5</v>
      </c>
      <c r="T195">
        <v>5</v>
      </c>
      <c r="U195">
        <v>5</v>
      </c>
      <c r="V195">
        <v>5</v>
      </c>
      <c r="W195">
        <v>5</v>
      </c>
      <c r="X195">
        <v>5</v>
      </c>
      <c r="Y195" s="157" t="s">
        <v>517</v>
      </c>
      <c r="Z195" s="157" t="s">
        <v>518</v>
      </c>
    </row>
    <row r="196" spans="1:26" x14ac:dyDescent="0.2">
      <c r="A196">
        <v>823</v>
      </c>
      <c r="B196" s="158">
        <v>44529.505243055602</v>
      </c>
      <c r="C196" s="158">
        <v>44529.9246180556</v>
      </c>
      <c r="D196" s="157" t="s">
        <v>143</v>
      </c>
      <c r="E196" s="157"/>
      <c r="F196" s="157" t="s">
        <v>7</v>
      </c>
      <c r="G196" s="157" t="s">
        <v>215</v>
      </c>
      <c r="H196" s="157" t="s">
        <v>147</v>
      </c>
      <c r="I196" s="157" t="s">
        <v>146</v>
      </c>
      <c r="J196">
        <v>5</v>
      </c>
      <c r="K196">
        <v>2</v>
      </c>
      <c r="L196">
        <v>3</v>
      </c>
      <c r="M196">
        <v>5</v>
      </c>
      <c r="N196">
        <v>5</v>
      </c>
      <c r="O196">
        <v>5</v>
      </c>
      <c r="P196">
        <v>5</v>
      </c>
      <c r="Q196">
        <v>5</v>
      </c>
      <c r="R196">
        <v>5</v>
      </c>
      <c r="S196">
        <v>5</v>
      </c>
      <c r="T196">
        <v>5</v>
      </c>
      <c r="U196">
        <v>5</v>
      </c>
      <c r="V196">
        <v>5</v>
      </c>
      <c r="W196">
        <v>5</v>
      </c>
      <c r="X196">
        <v>5</v>
      </c>
      <c r="Y196" s="157" t="s">
        <v>519</v>
      </c>
      <c r="Z196" s="157" t="s">
        <v>520</v>
      </c>
    </row>
    <row r="197" spans="1:26" x14ac:dyDescent="0.2">
      <c r="A197">
        <v>824</v>
      </c>
      <c r="B197" s="158">
        <v>44529.927384259303</v>
      </c>
      <c r="C197" s="158">
        <v>44529.929861111101</v>
      </c>
      <c r="D197" s="157" t="s">
        <v>143</v>
      </c>
      <c r="E197" s="157"/>
      <c r="F197" s="157" t="s">
        <v>7</v>
      </c>
      <c r="G197" s="157" t="s">
        <v>257</v>
      </c>
      <c r="H197" s="157" t="s">
        <v>258</v>
      </c>
      <c r="I197" s="157" t="s">
        <v>146</v>
      </c>
      <c r="J197">
        <v>5</v>
      </c>
      <c r="K197">
        <v>5</v>
      </c>
      <c r="L197">
        <v>5</v>
      </c>
      <c r="M197">
        <v>5</v>
      </c>
      <c r="N197">
        <v>5</v>
      </c>
      <c r="O197">
        <v>5</v>
      </c>
      <c r="P197">
        <v>5</v>
      </c>
      <c r="Q197">
        <v>5</v>
      </c>
      <c r="R197">
        <v>4</v>
      </c>
      <c r="S197">
        <v>4</v>
      </c>
      <c r="T197">
        <v>5</v>
      </c>
      <c r="U197">
        <v>5</v>
      </c>
      <c r="V197">
        <v>5</v>
      </c>
      <c r="W197">
        <v>5</v>
      </c>
      <c r="X197">
        <v>5</v>
      </c>
      <c r="Y197" s="157" t="s">
        <v>521</v>
      </c>
      <c r="Z197" s="159" t="s">
        <v>522</v>
      </c>
    </row>
    <row r="198" spans="1:26" x14ac:dyDescent="0.2">
      <c r="A198">
        <v>825</v>
      </c>
      <c r="B198" s="158">
        <v>44529.926087963002</v>
      </c>
      <c r="C198" s="158">
        <v>44529.945706018501</v>
      </c>
      <c r="D198" s="157" t="s">
        <v>143</v>
      </c>
      <c r="E198" s="157"/>
      <c r="F198" s="157" t="s">
        <v>7</v>
      </c>
      <c r="G198" s="157" t="s">
        <v>523</v>
      </c>
      <c r="H198" s="157" t="s">
        <v>524</v>
      </c>
      <c r="I198" s="157" t="s">
        <v>150</v>
      </c>
      <c r="J198">
        <v>4</v>
      </c>
      <c r="K198">
        <v>5</v>
      </c>
      <c r="L198">
        <v>3</v>
      </c>
      <c r="M198">
        <v>4</v>
      </c>
      <c r="N198">
        <v>5</v>
      </c>
      <c r="O198">
        <v>4</v>
      </c>
      <c r="P198">
        <v>3</v>
      </c>
      <c r="Q198">
        <v>3</v>
      </c>
      <c r="R198">
        <v>4</v>
      </c>
      <c r="S198">
        <v>4</v>
      </c>
      <c r="T198">
        <v>5</v>
      </c>
      <c r="U198">
        <v>5</v>
      </c>
      <c r="V198">
        <v>5</v>
      </c>
      <c r="W198">
        <v>5</v>
      </c>
      <c r="X198">
        <v>5</v>
      </c>
      <c r="Y198" s="157" t="s">
        <v>525</v>
      </c>
      <c r="Z198" s="157" t="s">
        <v>526</v>
      </c>
    </row>
    <row r="199" spans="1:26" x14ac:dyDescent="0.2">
      <c r="A199">
        <v>826</v>
      </c>
      <c r="B199" s="158">
        <v>44529.946967592601</v>
      </c>
      <c r="C199" s="158">
        <v>44529.950289351902</v>
      </c>
      <c r="D199" s="157" t="s">
        <v>143</v>
      </c>
      <c r="E199" s="157"/>
      <c r="F199" s="157" t="s">
        <v>7</v>
      </c>
      <c r="G199" s="157" t="s">
        <v>527</v>
      </c>
      <c r="H199" s="157" t="s">
        <v>528</v>
      </c>
      <c r="I199" s="157" t="s">
        <v>150</v>
      </c>
      <c r="J199">
        <v>4</v>
      </c>
      <c r="K199">
        <v>4</v>
      </c>
      <c r="L199">
        <v>4</v>
      </c>
      <c r="M199">
        <v>4</v>
      </c>
      <c r="N199">
        <v>4</v>
      </c>
      <c r="O199">
        <v>4</v>
      </c>
      <c r="P199">
        <v>2</v>
      </c>
      <c r="Q199">
        <v>2</v>
      </c>
      <c r="R199">
        <v>4</v>
      </c>
      <c r="S199">
        <v>4</v>
      </c>
      <c r="T199">
        <v>5</v>
      </c>
      <c r="U199">
        <v>5</v>
      </c>
      <c r="V199">
        <v>4</v>
      </c>
      <c r="W199">
        <v>4</v>
      </c>
      <c r="X199">
        <v>4</v>
      </c>
      <c r="Y199" s="157" t="s">
        <v>529</v>
      </c>
      <c r="Z199" s="157" t="s">
        <v>530</v>
      </c>
    </row>
    <row r="200" spans="1:26" x14ac:dyDescent="0.2">
      <c r="A200">
        <v>827</v>
      </c>
      <c r="B200" s="158">
        <v>44529.943761574097</v>
      </c>
      <c r="C200" s="158">
        <v>44529.9539351852</v>
      </c>
      <c r="D200" s="157" t="s">
        <v>143</v>
      </c>
      <c r="E200" s="157"/>
      <c r="F200" s="157" t="s">
        <v>7</v>
      </c>
      <c r="G200" s="157" t="s">
        <v>215</v>
      </c>
      <c r="H200" s="157" t="s">
        <v>88</v>
      </c>
      <c r="I200" s="157" t="s">
        <v>370</v>
      </c>
      <c r="J200">
        <v>3</v>
      </c>
      <c r="K200">
        <v>3</v>
      </c>
      <c r="L200">
        <v>5</v>
      </c>
      <c r="M200">
        <v>5</v>
      </c>
      <c r="N200">
        <v>5</v>
      </c>
      <c r="O200">
        <v>5</v>
      </c>
      <c r="P200">
        <v>3</v>
      </c>
      <c r="Q200">
        <v>3</v>
      </c>
      <c r="R200">
        <v>5</v>
      </c>
      <c r="S200">
        <v>5</v>
      </c>
      <c r="T200">
        <v>5</v>
      </c>
      <c r="U200">
        <v>5</v>
      </c>
      <c r="V200">
        <v>5</v>
      </c>
      <c r="W200">
        <v>5</v>
      </c>
      <c r="X200">
        <v>5</v>
      </c>
      <c r="Y200" s="159" t="s">
        <v>149</v>
      </c>
      <c r="Z200" s="159" t="s">
        <v>149</v>
      </c>
    </row>
    <row r="201" spans="1:26" x14ac:dyDescent="0.2">
      <c r="A201">
        <v>828</v>
      </c>
      <c r="B201" s="158">
        <v>44530.0444907407</v>
      </c>
      <c r="C201" s="158">
        <v>44530.045694444401</v>
      </c>
      <c r="D201" s="157" t="s">
        <v>143</v>
      </c>
      <c r="E201" s="157"/>
      <c r="F201" s="157" t="s">
        <v>7</v>
      </c>
      <c r="G201" s="157" t="s">
        <v>261</v>
      </c>
      <c r="H201" s="157" t="s">
        <v>157</v>
      </c>
      <c r="I201" s="157" t="s">
        <v>146</v>
      </c>
      <c r="J201">
        <v>4</v>
      </c>
      <c r="K201">
        <v>4</v>
      </c>
      <c r="L201">
        <v>4</v>
      </c>
      <c r="M201">
        <v>4</v>
      </c>
      <c r="N201">
        <v>4</v>
      </c>
      <c r="O201">
        <v>4</v>
      </c>
      <c r="P201">
        <v>3</v>
      </c>
      <c r="Q201">
        <v>3</v>
      </c>
      <c r="R201">
        <v>3</v>
      </c>
      <c r="S201">
        <v>4</v>
      </c>
      <c r="T201">
        <v>4</v>
      </c>
      <c r="U201">
        <v>4</v>
      </c>
      <c r="V201">
        <v>4</v>
      </c>
      <c r="W201">
        <v>4</v>
      </c>
      <c r="X201">
        <v>4</v>
      </c>
      <c r="Y201" s="157" t="s">
        <v>531</v>
      </c>
      <c r="Z201" s="157" t="s">
        <v>532</v>
      </c>
    </row>
    <row r="202" spans="1:26" x14ac:dyDescent="0.2">
      <c r="A202">
        <v>829</v>
      </c>
      <c r="B202" s="158">
        <v>44530.755671296298</v>
      </c>
      <c r="C202" s="158">
        <v>44530.756921296299</v>
      </c>
      <c r="D202" s="157" t="s">
        <v>143</v>
      </c>
      <c r="E202" s="157"/>
      <c r="F202" s="157" t="s">
        <v>7</v>
      </c>
      <c r="G202" s="157" t="s">
        <v>533</v>
      </c>
      <c r="H202" s="157" t="s">
        <v>534</v>
      </c>
      <c r="I202" s="157" t="s">
        <v>177</v>
      </c>
      <c r="J202">
        <v>4</v>
      </c>
      <c r="K202">
        <v>1</v>
      </c>
      <c r="L202">
        <v>4</v>
      </c>
      <c r="M202">
        <v>4</v>
      </c>
      <c r="N202">
        <v>4</v>
      </c>
      <c r="O202">
        <v>4</v>
      </c>
      <c r="P202">
        <v>3</v>
      </c>
      <c r="Q202">
        <v>3</v>
      </c>
      <c r="R202">
        <v>4</v>
      </c>
      <c r="S202">
        <v>4</v>
      </c>
      <c r="T202">
        <v>4</v>
      </c>
      <c r="U202">
        <v>4</v>
      </c>
      <c r="V202">
        <v>4</v>
      </c>
      <c r="W202">
        <v>4</v>
      </c>
      <c r="X202">
        <v>4</v>
      </c>
      <c r="Y202" s="159" t="s">
        <v>149</v>
      </c>
      <c r="Z202" s="159" t="s">
        <v>149</v>
      </c>
    </row>
    <row r="203" spans="1:26" x14ac:dyDescent="0.2">
      <c r="A203">
        <v>830</v>
      </c>
      <c r="B203" s="158">
        <v>44531.792951388903</v>
      </c>
      <c r="C203" s="158">
        <v>44531.793900463003</v>
      </c>
      <c r="D203" s="157" t="s">
        <v>143</v>
      </c>
      <c r="E203" s="157"/>
      <c r="F203" s="157" t="s">
        <v>37</v>
      </c>
      <c r="G203" s="157" t="s">
        <v>215</v>
      </c>
      <c r="H203" s="157" t="s">
        <v>174</v>
      </c>
      <c r="I203" s="157" t="s">
        <v>170</v>
      </c>
      <c r="J203">
        <v>5</v>
      </c>
      <c r="K203">
        <v>3</v>
      </c>
      <c r="L203">
        <v>4</v>
      </c>
      <c r="M203">
        <v>5</v>
      </c>
      <c r="N203">
        <v>5</v>
      </c>
      <c r="O203">
        <v>5</v>
      </c>
      <c r="P203">
        <v>2</v>
      </c>
      <c r="Q203">
        <v>2</v>
      </c>
      <c r="R203">
        <v>5</v>
      </c>
      <c r="S203">
        <v>5</v>
      </c>
      <c r="T203">
        <v>5</v>
      </c>
      <c r="U203">
        <v>5</v>
      </c>
      <c r="V203">
        <v>4</v>
      </c>
      <c r="W203">
        <v>5</v>
      </c>
      <c r="X203">
        <v>5</v>
      </c>
      <c r="Y203" s="159" t="s">
        <v>149</v>
      </c>
      <c r="Z203" s="159" t="s">
        <v>149</v>
      </c>
    </row>
    <row r="204" spans="1:26" x14ac:dyDescent="0.2">
      <c r="A204">
        <v>831</v>
      </c>
      <c r="B204" s="158">
        <v>44531.819317129601</v>
      </c>
      <c r="C204" s="158">
        <v>44531.820914351803</v>
      </c>
      <c r="D204" s="157" t="s">
        <v>143</v>
      </c>
      <c r="E204" s="157"/>
      <c r="F204" s="157" t="s">
        <v>7</v>
      </c>
      <c r="G204" s="157" t="s">
        <v>215</v>
      </c>
      <c r="H204" s="157" t="s">
        <v>185</v>
      </c>
      <c r="I204" s="157" t="s">
        <v>151</v>
      </c>
      <c r="J204">
        <v>5</v>
      </c>
      <c r="K204">
        <v>5</v>
      </c>
      <c r="L204">
        <v>5</v>
      </c>
      <c r="M204">
        <v>5</v>
      </c>
      <c r="N204">
        <v>5</v>
      </c>
      <c r="O204">
        <v>5</v>
      </c>
      <c r="P204">
        <v>5</v>
      </c>
      <c r="Q204">
        <v>5</v>
      </c>
      <c r="R204">
        <v>5</v>
      </c>
      <c r="S204">
        <v>5</v>
      </c>
      <c r="T204">
        <v>5</v>
      </c>
      <c r="U204">
        <v>5</v>
      </c>
      <c r="V204">
        <v>5</v>
      </c>
      <c r="W204">
        <v>5</v>
      </c>
      <c r="X204">
        <v>5</v>
      </c>
      <c r="Y204" s="159" t="s">
        <v>149</v>
      </c>
      <c r="Z204" s="159" t="s">
        <v>149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8"/>
  <sheetViews>
    <sheetView view="pageBreakPreview" topLeftCell="C1" zoomScale="96" zoomScaleNormal="124" zoomScaleSheetLayoutView="96" workbookViewId="0">
      <pane ySplit="1170" topLeftCell="A202" activePane="bottomLeft"/>
      <selection activeCell="C1" sqref="C1"/>
      <selection pane="bottomLeft" activeCell="C281" sqref="C281"/>
    </sheetView>
  </sheetViews>
  <sheetFormatPr defaultColWidth="15" defaultRowHeight="21" x14ac:dyDescent="0.35"/>
  <cols>
    <col min="1" max="1" width="4.375" style="17" bestFit="1" customWidth="1"/>
    <col min="2" max="2" width="41.25" style="17" bestFit="1" customWidth="1"/>
    <col min="3" max="3" width="34.625" style="17" customWidth="1"/>
    <col min="4" max="4" width="40.625" style="17" customWidth="1"/>
    <col min="5" max="5" width="5" style="17" bestFit="1" customWidth="1"/>
    <col min="6" max="6" width="6.75" style="17" bestFit="1" customWidth="1"/>
    <col min="7" max="7" width="5.75" style="17" bestFit="1" customWidth="1"/>
    <col min="8" max="8" width="7.5" style="17" bestFit="1" customWidth="1"/>
    <col min="9" max="9" width="7" style="17" customWidth="1"/>
    <col min="10" max="10" width="5.375" style="17" bestFit="1" customWidth="1"/>
    <col min="11" max="11" width="7.25" style="17" customWidth="1"/>
    <col min="12" max="13" width="5.125" style="89" bestFit="1" customWidth="1"/>
    <col min="14" max="14" width="5.625" style="89" bestFit="1" customWidth="1"/>
    <col min="15" max="17" width="5.125" style="17" bestFit="1" customWidth="1"/>
    <col min="18" max="19" width="6.25" style="19" bestFit="1" customWidth="1"/>
    <col min="20" max="21" width="6.25" style="112" bestFit="1" customWidth="1"/>
    <col min="22" max="23" width="5.125" style="67" bestFit="1" customWidth="1"/>
    <col min="24" max="26" width="5.125" style="90" bestFit="1" customWidth="1"/>
    <col min="27" max="28" width="5" style="17" bestFit="1" customWidth="1"/>
    <col min="29" max="16384" width="15" style="17"/>
  </cols>
  <sheetData>
    <row r="1" spans="1:26" s="165" customFormat="1" ht="46.5" x14ac:dyDescent="0.35">
      <c r="A1" s="165" t="s">
        <v>29</v>
      </c>
      <c r="B1" s="165" t="s">
        <v>94</v>
      </c>
      <c r="C1" s="165" t="s">
        <v>0</v>
      </c>
      <c r="D1" s="165" t="s">
        <v>1</v>
      </c>
      <c r="E1" s="165" t="s">
        <v>2</v>
      </c>
      <c r="F1" s="165" t="s">
        <v>3</v>
      </c>
      <c r="G1" s="165" t="s">
        <v>0</v>
      </c>
      <c r="H1" s="165" t="s">
        <v>4</v>
      </c>
      <c r="I1" s="165" t="s">
        <v>34</v>
      </c>
      <c r="J1" s="165" t="s">
        <v>95</v>
      </c>
      <c r="K1" s="165" t="s">
        <v>535</v>
      </c>
      <c r="L1" s="172">
        <v>1.1000000000000001</v>
      </c>
      <c r="M1" s="172">
        <v>1.2</v>
      </c>
      <c r="N1" s="172">
        <v>1.3</v>
      </c>
      <c r="O1" s="174">
        <v>3.1</v>
      </c>
      <c r="P1" s="174">
        <v>3.2</v>
      </c>
      <c r="Q1" s="174">
        <v>3.3</v>
      </c>
      <c r="R1" s="180" t="s">
        <v>5</v>
      </c>
      <c r="S1" s="180" t="s">
        <v>35</v>
      </c>
      <c r="T1" s="180" t="s">
        <v>6</v>
      </c>
      <c r="U1" s="180" t="s">
        <v>36</v>
      </c>
      <c r="V1" s="173">
        <v>4.3</v>
      </c>
      <c r="W1" s="173">
        <v>4.4000000000000004</v>
      </c>
      <c r="X1" s="176">
        <v>5.0999999999999996</v>
      </c>
      <c r="Y1" s="176">
        <v>5.2</v>
      </c>
      <c r="Z1" s="176">
        <v>5.3</v>
      </c>
    </row>
    <row r="2" spans="1:26" s="169" customFormat="1" x14ac:dyDescent="0.35">
      <c r="A2" s="164">
        <v>1</v>
      </c>
      <c r="B2" s="166" t="s">
        <v>7</v>
      </c>
      <c r="C2" s="166" t="s">
        <v>215</v>
      </c>
      <c r="D2" s="161" t="s">
        <v>538</v>
      </c>
      <c r="E2" s="164">
        <v>1</v>
      </c>
      <c r="F2" s="164">
        <v>1</v>
      </c>
      <c r="G2" s="164">
        <v>0</v>
      </c>
      <c r="H2" s="164">
        <v>1</v>
      </c>
      <c r="I2" s="164">
        <v>0</v>
      </c>
      <c r="J2" s="164">
        <v>0</v>
      </c>
      <c r="K2" s="164">
        <v>0</v>
      </c>
      <c r="L2" s="189">
        <v>4</v>
      </c>
      <c r="M2" s="170">
        <v>4</v>
      </c>
      <c r="N2" s="170">
        <v>4</v>
      </c>
      <c r="O2" s="171">
        <v>5</v>
      </c>
      <c r="P2" s="171">
        <v>5</v>
      </c>
      <c r="Q2" s="171">
        <v>5</v>
      </c>
      <c r="R2" s="181">
        <v>5</v>
      </c>
      <c r="S2" s="181">
        <v>5</v>
      </c>
      <c r="T2" s="181">
        <v>5</v>
      </c>
      <c r="U2" s="181">
        <v>5</v>
      </c>
      <c r="V2" s="192">
        <v>5</v>
      </c>
      <c r="W2" s="192">
        <v>5</v>
      </c>
      <c r="X2" s="177">
        <v>4</v>
      </c>
      <c r="Y2" s="177">
        <v>4</v>
      </c>
      <c r="Z2" s="177">
        <v>4</v>
      </c>
    </row>
    <row r="3" spans="1:26" s="88" customFormat="1" x14ac:dyDescent="0.35">
      <c r="A3" s="164">
        <v>2</v>
      </c>
      <c r="B3" s="163" t="s">
        <v>7</v>
      </c>
      <c r="C3" s="166" t="s">
        <v>215</v>
      </c>
      <c r="D3" s="163" t="s">
        <v>86</v>
      </c>
      <c r="E3" s="164">
        <v>0</v>
      </c>
      <c r="F3" s="164">
        <v>0</v>
      </c>
      <c r="G3" s="164">
        <v>1</v>
      </c>
      <c r="H3" s="164">
        <v>1</v>
      </c>
      <c r="I3" s="164">
        <v>0</v>
      </c>
      <c r="J3" s="164">
        <v>0</v>
      </c>
      <c r="K3" s="164">
        <v>0</v>
      </c>
      <c r="L3" s="190">
        <v>5</v>
      </c>
      <c r="M3" s="168">
        <v>5</v>
      </c>
      <c r="N3" s="168">
        <v>5</v>
      </c>
      <c r="O3" s="175">
        <v>5</v>
      </c>
      <c r="P3" s="175">
        <v>5</v>
      </c>
      <c r="Q3" s="175">
        <v>5</v>
      </c>
      <c r="R3" s="182">
        <v>2</v>
      </c>
      <c r="S3" s="182">
        <v>3</v>
      </c>
      <c r="T3" s="182">
        <v>4</v>
      </c>
      <c r="U3" s="182">
        <v>4</v>
      </c>
      <c r="V3" s="193">
        <v>5</v>
      </c>
      <c r="W3" s="193">
        <v>5</v>
      </c>
      <c r="X3" s="178">
        <v>5</v>
      </c>
      <c r="Y3" s="178">
        <v>5</v>
      </c>
      <c r="Z3" s="178">
        <v>5</v>
      </c>
    </row>
    <row r="4" spans="1:26" s="88" customFormat="1" x14ac:dyDescent="0.35">
      <c r="A4" s="164">
        <v>3</v>
      </c>
      <c r="B4" s="161" t="s">
        <v>37</v>
      </c>
      <c r="C4" s="161" t="s">
        <v>220</v>
      </c>
      <c r="D4" s="161" t="s">
        <v>66</v>
      </c>
      <c r="E4" s="164">
        <v>1</v>
      </c>
      <c r="F4" s="164">
        <v>1</v>
      </c>
      <c r="G4" s="164">
        <v>0</v>
      </c>
      <c r="H4" s="164">
        <v>0</v>
      </c>
      <c r="I4" s="164">
        <v>0</v>
      </c>
      <c r="J4" s="164">
        <v>0</v>
      </c>
      <c r="K4" s="164">
        <v>0</v>
      </c>
      <c r="L4" s="189">
        <v>5</v>
      </c>
      <c r="M4" s="167">
        <v>4</v>
      </c>
      <c r="N4" s="167">
        <v>3</v>
      </c>
      <c r="O4" s="162">
        <v>4</v>
      </c>
      <c r="P4" s="162">
        <v>5</v>
      </c>
      <c r="Q4" s="162">
        <v>5</v>
      </c>
      <c r="R4" s="183">
        <v>3</v>
      </c>
      <c r="S4" s="183">
        <v>3</v>
      </c>
      <c r="T4" s="183">
        <v>4</v>
      </c>
      <c r="U4" s="183">
        <v>5</v>
      </c>
      <c r="V4" s="194">
        <v>5</v>
      </c>
      <c r="W4" s="194">
        <v>5</v>
      </c>
      <c r="X4" s="179">
        <v>5</v>
      </c>
      <c r="Y4" s="179">
        <v>5</v>
      </c>
      <c r="Z4" s="179">
        <v>5</v>
      </c>
    </row>
    <row r="5" spans="1:26" s="88" customFormat="1" x14ac:dyDescent="0.35">
      <c r="A5" s="164">
        <v>4</v>
      </c>
      <c r="B5" s="163" t="s">
        <v>7</v>
      </c>
      <c r="C5" s="163" t="s">
        <v>220</v>
      </c>
      <c r="D5" s="163" t="s">
        <v>71</v>
      </c>
      <c r="E5" s="164">
        <v>1</v>
      </c>
      <c r="F5" s="164">
        <v>0</v>
      </c>
      <c r="G5" s="164">
        <v>0</v>
      </c>
      <c r="H5" s="164">
        <v>1</v>
      </c>
      <c r="I5" s="164">
        <v>0</v>
      </c>
      <c r="J5" s="164">
        <v>0</v>
      </c>
      <c r="K5" s="164">
        <v>0</v>
      </c>
      <c r="L5" s="190">
        <v>4</v>
      </c>
      <c r="M5" s="168">
        <v>2</v>
      </c>
      <c r="N5" s="168">
        <v>5</v>
      </c>
      <c r="O5" s="175">
        <v>5</v>
      </c>
      <c r="P5" s="175">
        <v>5</v>
      </c>
      <c r="Q5" s="175">
        <v>5</v>
      </c>
      <c r="R5" s="182">
        <v>5</v>
      </c>
      <c r="S5" s="182">
        <v>5</v>
      </c>
      <c r="T5" s="182">
        <v>5</v>
      </c>
      <c r="U5" s="182">
        <v>5</v>
      </c>
      <c r="V5" s="193">
        <v>5</v>
      </c>
      <c r="W5" s="193">
        <v>5</v>
      </c>
      <c r="X5" s="178">
        <v>4</v>
      </c>
      <c r="Y5" s="178">
        <v>5</v>
      </c>
      <c r="Z5" s="178">
        <v>5</v>
      </c>
    </row>
    <row r="6" spans="1:26" s="88" customFormat="1" x14ac:dyDescent="0.35">
      <c r="A6" s="164">
        <v>5</v>
      </c>
      <c r="B6" s="161" t="s">
        <v>7</v>
      </c>
      <c r="C6" s="166" t="s">
        <v>215</v>
      </c>
      <c r="D6" s="161" t="s">
        <v>181</v>
      </c>
      <c r="E6" s="164">
        <v>1</v>
      </c>
      <c r="F6" s="164">
        <v>0</v>
      </c>
      <c r="G6" s="164">
        <v>0</v>
      </c>
      <c r="H6" s="164">
        <v>1</v>
      </c>
      <c r="I6" s="164">
        <v>0</v>
      </c>
      <c r="J6" s="164">
        <v>0</v>
      </c>
      <c r="K6" s="164">
        <v>0</v>
      </c>
      <c r="L6" s="189">
        <v>5</v>
      </c>
      <c r="M6" s="167">
        <v>5</v>
      </c>
      <c r="N6" s="167">
        <v>5</v>
      </c>
      <c r="O6" s="162">
        <v>5</v>
      </c>
      <c r="P6" s="162">
        <v>4</v>
      </c>
      <c r="Q6" s="162">
        <v>4</v>
      </c>
      <c r="R6" s="183">
        <v>5</v>
      </c>
      <c r="S6" s="183">
        <v>5</v>
      </c>
      <c r="T6" s="183">
        <v>5</v>
      </c>
      <c r="U6" s="183">
        <v>5</v>
      </c>
      <c r="V6" s="194">
        <v>5</v>
      </c>
      <c r="W6" s="194">
        <v>5</v>
      </c>
      <c r="X6" s="179">
        <v>5</v>
      </c>
      <c r="Y6" s="179">
        <v>5</v>
      </c>
      <c r="Z6" s="179">
        <v>5</v>
      </c>
    </row>
    <row r="7" spans="1:26" s="115" customFormat="1" x14ac:dyDescent="0.35">
      <c r="A7" s="164">
        <v>6</v>
      </c>
      <c r="B7" s="163" t="s">
        <v>37</v>
      </c>
      <c r="C7" s="163" t="s">
        <v>536</v>
      </c>
      <c r="D7" s="163" t="s">
        <v>298</v>
      </c>
      <c r="E7" s="164">
        <v>1</v>
      </c>
      <c r="F7" s="164">
        <v>1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90">
        <v>5</v>
      </c>
      <c r="M7" s="168">
        <v>5</v>
      </c>
      <c r="N7" s="168">
        <v>5</v>
      </c>
      <c r="O7" s="175">
        <v>5</v>
      </c>
      <c r="P7" s="175">
        <v>5</v>
      </c>
      <c r="Q7" s="175">
        <v>5</v>
      </c>
      <c r="R7" s="182">
        <v>1</v>
      </c>
      <c r="S7" s="182">
        <v>2</v>
      </c>
      <c r="T7" s="182">
        <v>4</v>
      </c>
      <c r="U7" s="182">
        <v>4</v>
      </c>
      <c r="V7" s="193">
        <v>5</v>
      </c>
      <c r="W7" s="193">
        <v>5</v>
      </c>
      <c r="X7" s="178">
        <v>5</v>
      </c>
      <c r="Y7" s="178">
        <v>5</v>
      </c>
      <c r="Z7" s="178">
        <v>5</v>
      </c>
    </row>
    <row r="8" spans="1:26" s="88" customFormat="1" x14ac:dyDescent="0.35">
      <c r="A8" s="164">
        <v>7</v>
      </c>
      <c r="B8" s="161" t="s">
        <v>7</v>
      </c>
      <c r="C8" s="161" t="s">
        <v>228</v>
      </c>
      <c r="D8" s="161" t="s">
        <v>229</v>
      </c>
      <c r="E8" s="164">
        <v>1</v>
      </c>
      <c r="F8" s="164">
        <v>0</v>
      </c>
      <c r="G8" s="164">
        <v>1</v>
      </c>
      <c r="H8" s="164">
        <v>1</v>
      </c>
      <c r="I8" s="164">
        <v>0</v>
      </c>
      <c r="J8" s="164">
        <v>0</v>
      </c>
      <c r="K8" s="164">
        <v>0</v>
      </c>
      <c r="L8" s="189">
        <v>5</v>
      </c>
      <c r="M8" s="167">
        <v>5</v>
      </c>
      <c r="N8" s="167">
        <v>5</v>
      </c>
      <c r="O8" s="162">
        <v>5</v>
      </c>
      <c r="P8" s="162">
        <v>5</v>
      </c>
      <c r="Q8" s="162">
        <v>5</v>
      </c>
      <c r="R8" s="183">
        <v>3</v>
      </c>
      <c r="S8" s="183">
        <v>3</v>
      </c>
      <c r="T8" s="183">
        <v>4</v>
      </c>
      <c r="U8" s="183">
        <v>4</v>
      </c>
      <c r="V8" s="194">
        <v>5</v>
      </c>
      <c r="W8" s="194">
        <v>5</v>
      </c>
      <c r="X8" s="179">
        <v>5</v>
      </c>
      <c r="Y8" s="179">
        <v>5</v>
      </c>
      <c r="Z8" s="179">
        <v>5</v>
      </c>
    </row>
    <row r="9" spans="1:26" s="88" customFormat="1" x14ac:dyDescent="0.35">
      <c r="A9" s="164">
        <v>8</v>
      </c>
      <c r="B9" s="163" t="s">
        <v>7</v>
      </c>
      <c r="C9" s="163" t="s">
        <v>233</v>
      </c>
      <c r="D9" s="163" t="s">
        <v>89</v>
      </c>
      <c r="E9" s="164">
        <v>1</v>
      </c>
      <c r="F9" s="164">
        <v>1</v>
      </c>
      <c r="G9" s="164">
        <v>1</v>
      </c>
      <c r="H9" s="164">
        <v>1</v>
      </c>
      <c r="I9" s="164">
        <v>0</v>
      </c>
      <c r="J9" s="164">
        <v>0</v>
      </c>
      <c r="K9" s="164">
        <v>0</v>
      </c>
      <c r="L9" s="190">
        <v>5</v>
      </c>
      <c r="M9" s="168">
        <v>4</v>
      </c>
      <c r="N9" s="168">
        <v>4</v>
      </c>
      <c r="O9" s="175">
        <v>5</v>
      </c>
      <c r="P9" s="175">
        <v>4</v>
      </c>
      <c r="Q9" s="175">
        <v>4</v>
      </c>
      <c r="R9" s="182">
        <v>3</v>
      </c>
      <c r="S9" s="182">
        <v>3</v>
      </c>
      <c r="T9" s="182">
        <v>3</v>
      </c>
      <c r="U9" s="182">
        <v>3</v>
      </c>
      <c r="V9" s="193">
        <v>5</v>
      </c>
      <c r="W9" s="193">
        <v>5</v>
      </c>
      <c r="X9" s="178">
        <v>4</v>
      </c>
      <c r="Y9" s="178">
        <v>4</v>
      </c>
      <c r="Z9" s="178">
        <v>5</v>
      </c>
    </row>
    <row r="10" spans="1:26" s="88" customFormat="1" x14ac:dyDescent="0.35">
      <c r="A10" s="164">
        <v>9</v>
      </c>
      <c r="B10" s="161" t="s">
        <v>7</v>
      </c>
      <c r="C10" s="161" t="s">
        <v>239</v>
      </c>
      <c r="D10" s="161" t="s">
        <v>239</v>
      </c>
      <c r="E10" s="164">
        <v>1</v>
      </c>
      <c r="F10" s="164">
        <v>0</v>
      </c>
      <c r="G10" s="164">
        <v>1</v>
      </c>
      <c r="H10" s="164">
        <v>0</v>
      </c>
      <c r="I10" s="164">
        <v>0</v>
      </c>
      <c r="J10" s="164">
        <v>0</v>
      </c>
      <c r="K10" s="164">
        <v>0</v>
      </c>
      <c r="L10" s="189">
        <v>5</v>
      </c>
      <c r="M10" s="167">
        <v>4</v>
      </c>
      <c r="N10" s="167">
        <v>5</v>
      </c>
      <c r="O10" s="162">
        <v>5</v>
      </c>
      <c r="P10" s="162">
        <v>5</v>
      </c>
      <c r="Q10" s="162">
        <v>5</v>
      </c>
      <c r="R10" s="183">
        <v>4</v>
      </c>
      <c r="S10" s="183">
        <v>4</v>
      </c>
      <c r="T10" s="183">
        <v>4</v>
      </c>
      <c r="U10" s="183">
        <v>4</v>
      </c>
      <c r="V10" s="194">
        <v>5</v>
      </c>
      <c r="W10" s="194">
        <v>5</v>
      </c>
      <c r="X10" s="179">
        <v>5</v>
      </c>
      <c r="Y10" s="179">
        <v>5</v>
      </c>
      <c r="Z10" s="179">
        <v>5</v>
      </c>
    </row>
    <row r="11" spans="1:26" s="88" customFormat="1" x14ac:dyDescent="0.35">
      <c r="A11" s="164">
        <v>10</v>
      </c>
      <c r="B11" s="163" t="s">
        <v>7</v>
      </c>
      <c r="C11" s="166" t="s">
        <v>215</v>
      </c>
      <c r="D11" s="163" t="s">
        <v>88</v>
      </c>
      <c r="E11" s="164">
        <v>0</v>
      </c>
      <c r="F11" s="164">
        <v>0</v>
      </c>
      <c r="G11" s="164">
        <v>0</v>
      </c>
      <c r="H11" s="164">
        <v>1</v>
      </c>
      <c r="I11" s="164">
        <v>0</v>
      </c>
      <c r="J11" s="164">
        <v>0</v>
      </c>
      <c r="K11" s="164">
        <v>0</v>
      </c>
      <c r="L11" s="190">
        <v>5</v>
      </c>
      <c r="M11" s="168">
        <v>4</v>
      </c>
      <c r="N11" s="168">
        <v>4</v>
      </c>
      <c r="O11" s="175">
        <v>4</v>
      </c>
      <c r="P11" s="175">
        <v>4</v>
      </c>
      <c r="Q11" s="175">
        <v>4</v>
      </c>
      <c r="R11" s="182">
        <v>3</v>
      </c>
      <c r="S11" s="182">
        <v>3</v>
      </c>
      <c r="T11" s="182">
        <v>5</v>
      </c>
      <c r="U11" s="182">
        <v>5</v>
      </c>
      <c r="V11" s="193">
        <v>5</v>
      </c>
      <c r="W11" s="193">
        <v>5</v>
      </c>
      <c r="X11" s="178">
        <v>5</v>
      </c>
      <c r="Y11" s="178">
        <v>5</v>
      </c>
      <c r="Z11" s="178">
        <v>5</v>
      </c>
    </row>
    <row r="12" spans="1:26" s="88" customFormat="1" x14ac:dyDescent="0.35">
      <c r="A12" s="164">
        <v>11</v>
      </c>
      <c r="B12" s="161" t="s">
        <v>37</v>
      </c>
      <c r="C12" s="166" t="s">
        <v>215</v>
      </c>
      <c r="D12" s="161" t="s">
        <v>181</v>
      </c>
      <c r="E12" s="164">
        <v>0</v>
      </c>
      <c r="F12" s="164">
        <v>0</v>
      </c>
      <c r="G12" s="164">
        <v>0</v>
      </c>
      <c r="H12" s="164">
        <v>1</v>
      </c>
      <c r="I12" s="164">
        <v>0</v>
      </c>
      <c r="J12" s="164">
        <v>0</v>
      </c>
      <c r="K12" s="164">
        <v>0</v>
      </c>
      <c r="L12" s="189">
        <v>4</v>
      </c>
      <c r="M12" s="167">
        <v>4</v>
      </c>
      <c r="N12" s="167">
        <v>4</v>
      </c>
      <c r="O12" s="162">
        <v>4</v>
      </c>
      <c r="P12" s="162">
        <v>4</v>
      </c>
      <c r="Q12" s="162">
        <v>4</v>
      </c>
      <c r="R12" s="183">
        <v>5</v>
      </c>
      <c r="S12" s="183">
        <v>5</v>
      </c>
      <c r="T12" s="183">
        <v>4</v>
      </c>
      <c r="U12" s="183">
        <v>5</v>
      </c>
      <c r="V12" s="194">
        <v>5</v>
      </c>
      <c r="W12" s="194">
        <v>5</v>
      </c>
      <c r="X12" s="179">
        <v>4</v>
      </c>
      <c r="Y12" s="179">
        <v>5</v>
      </c>
      <c r="Z12" s="179">
        <v>5</v>
      </c>
    </row>
    <row r="13" spans="1:26" s="88" customFormat="1" x14ac:dyDescent="0.35">
      <c r="A13" s="164">
        <v>12</v>
      </c>
      <c r="B13" s="163" t="s">
        <v>7</v>
      </c>
      <c r="C13" s="166" t="s">
        <v>215</v>
      </c>
      <c r="D13" s="163" t="s">
        <v>242</v>
      </c>
      <c r="E13" s="164">
        <v>0</v>
      </c>
      <c r="F13" s="164">
        <v>0</v>
      </c>
      <c r="G13" s="164">
        <v>0</v>
      </c>
      <c r="H13" s="164">
        <v>1</v>
      </c>
      <c r="I13" s="164">
        <v>0</v>
      </c>
      <c r="J13" s="164">
        <v>0</v>
      </c>
      <c r="K13" s="164">
        <v>0</v>
      </c>
      <c r="L13" s="190">
        <v>3</v>
      </c>
      <c r="M13" s="168">
        <v>1</v>
      </c>
      <c r="N13" s="168">
        <v>2</v>
      </c>
      <c r="O13" s="175">
        <v>4</v>
      </c>
      <c r="P13" s="175">
        <v>4</v>
      </c>
      <c r="Q13" s="175">
        <v>4</v>
      </c>
      <c r="R13" s="182">
        <v>4</v>
      </c>
      <c r="S13" s="182">
        <v>4</v>
      </c>
      <c r="T13" s="182">
        <v>4</v>
      </c>
      <c r="U13" s="182">
        <v>4</v>
      </c>
      <c r="V13" s="193">
        <v>5</v>
      </c>
      <c r="W13" s="193">
        <v>5</v>
      </c>
      <c r="X13" s="178">
        <v>5</v>
      </c>
      <c r="Y13" s="178">
        <v>4</v>
      </c>
      <c r="Z13" s="178">
        <v>5</v>
      </c>
    </row>
    <row r="14" spans="1:26" s="88" customFormat="1" x14ac:dyDescent="0.35">
      <c r="A14" s="164">
        <v>13</v>
      </c>
      <c r="B14" s="161" t="s">
        <v>7</v>
      </c>
      <c r="C14" s="163" t="s">
        <v>233</v>
      </c>
      <c r="D14" s="161" t="s">
        <v>89</v>
      </c>
      <c r="E14" s="164">
        <v>1</v>
      </c>
      <c r="F14" s="164">
        <v>1</v>
      </c>
      <c r="G14" s="164">
        <v>1</v>
      </c>
      <c r="H14" s="164">
        <v>1</v>
      </c>
      <c r="I14" s="164">
        <v>0</v>
      </c>
      <c r="J14" s="164">
        <v>0</v>
      </c>
      <c r="K14" s="164">
        <v>0</v>
      </c>
      <c r="L14" s="189">
        <v>4</v>
      </c>
      <c r="M14" s="167">
        <v>5</v>
      </c>
      <c r="N14" s="167">
        <v>5</v>
      </c>
      <c r="O14" s="162">
        <v>5</v>
      </c>
      <c r="P14" s="162">
        <v>5</v>
      </c>
      <c r="Q14" s="162">
        <v>5</v>
      </c>
      <c r="R14" s="183">
        <v>5</v>
      </c>
      <c r="S14" s="183">
        <v>4</v>
      </c>
      <c r="T14" s="183">
        <v>4</v>
      </c>
      <c r="U14" s="183">
        <v>4</v>
      </c>
      <c r="V14" s="194">
        <v>5</v>
      </c>
      <c r="W14" s="194">
        <v>5</v>
      </c>
      <c r="X14" s="179">
        <v>5</v>
      </c>
      <c r="Y14" s="179">
        <v>4</v>
      </c>
      <c r="Z14" s="179">
        <v>5</v>
      </c>
    </row>
    <row r="15" spans="1:26" s="88" customFormat="1" x14ac:dyDescent="0.35">
      <c r="A15" s="164">
        <v>14</v>
      </c>
      <c r="B15" s="163" t="s">
        <v>7</v>
      </c>
      <c r="C15" s="166" t="s">
        <v>215</v>
      </c>
      <c r="D15" s="163" t="s">
        <v>185</v>
      </c>
      <c r="E15" s="164">
        <v>1</v>
      </c>
      <c r="F15" s="164">
        <v>1</v>
      </c>
      <c r="G15" s="164">
        <v>1</v>
      </c>
      <c r="H15" s="164">
        <v>0</v>
      </c>
      <c r="I15" s="164">
        <v>0</v>
      </c>
      <c r="J15" s="164">
        <v>0</v>
      </c>
      <c r="K15" s="164">
        <v>0</v>
      </c>
      <c r="L15" s="190">
        <v>4</v>
      </c>
      <c r="M15" s="168">
        <v>4</v>
      </c>
      <c r="N15" s="168">
        <v>4</v>
      </c>
      <c r="O15" s="175">
        <v>5</v>
      </c>
      <c r="P15" s="175">
        <v>5</v>
      </c>
      <c r="Q15" s="175">
        <v>5</v>
      </c>
      <c r="R15" s="182">
        <v>5</v>
      </c>
      <c r="S15" s="182">
        <v>4</v>
      </c>
      <c r="T15" s="182">
        <v>4</v>
      </c>
      <c r="U15" s="182">
        <v>4</v>
      </c>
      <c r="V15" s="193">
        <v>4</v>
      </c>
      <c r="W15" s="193">
        <v>4</v>
      </c>
      <c r="X15" s="178">
        <v>5</v>
      </c>
      <c r="Y15" s="178">
        <v>5</v>
      </c>
      <c r="Z15" s="178">
        <v>5</v>
      </c>
    </row>
    <row r="16" spans="1:26" s="88" customFormat="1" x14ac:dyDescent="0.35">
      <c r="A16" s="164">
        <v>15</v>
      </c>
      <c r="B16" s="161" t="s">
        <v>7</v>
      </c>
      <c r="C16" s="166" t="s">
        <v>215</v>
      </c>
      <c r="D16" s="161" t="s">
        <v>88</v>
      </c>
      <c r="E16" s="164">
        <v>0</v>
      </c>
      <c r="F16" s="164">
        <v>0</v>
      </c>
      <c r="G16" s="164">
        <v>0</v>
      </c>
      <c r="H16" s="164">
        <v>1</v>
      </c>
      <c r="I16" s="164">
        <v>0</v>
      </c>
      <c r="J16" s="164">
        <v>0</v>
      </c>
      <c r="K16" s="164">
        <v>0</v>
      </c>
      <c r="L16" s="189">
        <v>4</v>
      </c>
      <c r="M16" s="167">
        <v>4</v>
      </c>
      <c r="N16" s="167">
        <v>4</v>
      </c>
      <c r="O16" s="162">
        <v>4</v>
      </c>
      <c r="P16" s="162">
        <v>5</v>
      </c>
      <c r="Q16" s="162">
        <v>5</v>
      </c>
      <c r="R16" s="183">
        <v>2</v>
      </c>
      <c r="S16" s="183">
        <v>2</v>
      </c>
      <c r="T16" s="183">
        <v>4</v>
      </c>
      <c r="U16" s="183">
        <v>4</v>
      </c>
      <c r="V16" s="194">
        <v>4</v>
      </c>
      <c r="W16" s="194">
        <v>4</v>
      </c>
      <c r="X16" s="179">
        <v>4</v>
      </c>
      <c r="Y16" s="179">
        <v>4</v>
      </c>
      <c r="Z16" s="179">
        <v>4</v>
      </c>
    </row>
    <row r="17" spans="1:26" s="88" customFormat="1" x14ac:dyDescent="0.35">
      <c r="A17" s="164">
        <v>16</v>
      </c>
      <c r="B17" s="163" t="s">
        <v>7</v>
      </c>
      <c r="C17" s="166" t="s">
        <v>215</v>
      </c>
      <c r="D17" s="163" t="s">
        <v>242</v>
      </c>
      <c r="E17" s="164">
        <v>0</v>
      </c>
      <c r="F17" s="164">
        <v>1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90">
        <v>3</v>
      </c>
      <c r="M17" s="168">
        <v>1</v>
      </c>
      <c r="N17" s="168">
        <v>1</v>
      </c>
      <c r="O17" s="175">
        <v>5</v>
      </c>
      <c r="P17" s="175">
        <v>4</v>
      </c>
      <c r="Q17" s="175">
        <v>4</v>
      </c>
      <c r="R17" s="182">
        <v>1</v>
      </c>
      <c r="S17" s="182">
        <v>1</v>
      </c>
      <c r="T17" s="182">
        <v>4</v>
      </c>
      <c r="U17" s="182">
        <v>4</v>
      </c>
      <c r="V17" s="193">
        <v>4</v>
      </c>
      <c r="W17" s="193">
        <v>4</v>
      </c>
      <c r="X17" s="178">
        <v>4</v>
      </c>
      <c r="Y17" s="178">
        <v>4</v>
      </c>
      <c r="Z17" s="178">
        <v>4</v>
      </c>
    </row>
    <row r="18" spans="1:26" s="88" customFormat="1" x14ac:dyDescent="0.35">
      <c r="A18" s="164">
        <v>17</v>
      </c>
      <c r="B18" s="161" t="s">
        <v>7</v>
      </c>
      <c r="C18" s="166" t="s">
        <v>215</v>
      </c>
      <c r="D18" s="161" t="s">
        <v>242</v>
      </c>
      <c r="E18" s="164">
        <v>0</v>
      </c>
      <c r="F18" s="164">
        <v>0</v>
      </c>
      <c r="G18" s="164">
        <v>0</v>
      </c>
      <c r="H18" s="164">
        <v>1</v>
      </c>
      <c r="I18" s="164">
        <v>0</v>
      </c>
      <c r="J18" s="164">
        <v>0</v>
      </c>
      <c r="K18" s="164">
        <v>0</v>
      </c>
      <c r="L18" s="189">
        <v>5</v>
      </c>
      <c r="M18" s="167">
        <v>3</v>
      </c>
      <c r="N18" s="167">
        <v>3</v>
      </c>
      <c r="O18" s="162">
        <v>5</v>
      </c>
      <c r="P18" s="162">
        <v>5</v>
      </c>
      <c r="Q18" s="162">
        <v>5</v>
      </c>
      <c r="R18" s="183">
        <v>4</v>
      </c>
      <c r="S18" s="183">
        <v>4</v>
      </c>
      <c r="T18" s="183">
        <v>5</v>
      </c>
      <c r="U18" s="183">
        <v>4</v>
      </c>
      <c r="V18" s="194">
        <v>4</v>
      </c>
      <c r="W18" s="194">
        <v>4</v>
      </c>
      <c r="X18" s="179">
        <v>4</v>
      </c>
      <c r="Y18" s="179">
        <v>4</v>
      </c>
      <c r="Z18" s="179">
        <v>4</v>
      </c>
    </row>
    <row r="19" spans="1:26" s="88" customFormat="1" x14ac:dyDescent="0.35">
      <c r="A19" s="164">
        <v>18</v>
      </c>
      <c r="B19" s="163" t="s">
        <v>37</v>
      </c>
      <c r="C19" s="166" t="s">
        <v>215</v>
      </c>
      <c r="D19" s="163" t="s">
        <v>88</v>
      </c>
      <c r="E19" s="164">
        <v>0</v>
      </c>
      <c r="F19" s="164">
        <v>0</v>
      </c>
      <c r="G19" s="164">
        <v>1</v>
      </c>
      <c r="H19" s="164">
        <v>0</v>
      </c>
      <c r="I19" s="164">
        <v>0</v>
      </c>
      <c r="J19" s="164">
        <v>0</v>
      </c>
      <c r="K19" s="164">
        <v>0</v>
      </c>
      <c r="L19" s="190">
        <v>5</v>
      </c>
      <c r="M19" s="168">
        <v>5</v>
      </c>
      <c r="N19" s="168">
        <v>5</v>
      </c>
      <c r="O19" s="175">
        <v>5</v>
      </c>
      <c r="P19" s="175">
        <v>5</v>
      </c>
      <c r="Q19" s="175">
        <v>5</v>
      </c>
      <c r="R19" s="182">
        <v>3</v>
      </c>
      <c r="S19" s="182">
        <v>3</v>
      </c>
      <c r="T19" s="182">
        <v>4</v>
      </c>
      <c r="U19" s="182">
        <v>4</v>
      </c>
      <c r="V19" s="193">
        <v>5</v>
      </c>
      <c r="W19" s="193">
        <v>5</v>
      </c>
      <c r="X19" s="178">
        <v>5</v>
      </c>
      <c r="Y19" s="178">
        <v>5</v>
      </c>
      <c r="Z19" s="178">
        <v>5</v>
      </c>
    </row>
    <row r="20" spans="1:26" s="115" customFormat="1" x14ac:dyDescent="0.35">
      <c r="A20" s="164">
        <v>19</v>
      </c>
      <c r="B20" s="161" t="s">
        <v>7</v>
      </c>
      <c r="C20" s="166" t="s">
        <v>215</v>
      </c>
      <c r="D20" s="161" t="s">
        <v>88</v>
      </c>
      <c r="E20" s="164">
        <v>0</v>
      </c>
      <c r="F20" s="164">
        <v>1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89">
        <v>5</v>
      </c>
      <c r="M20" s="167">
        <v>5</v>
      </c>
      <c r="N20" s="167">
        <v>5</v>
      </c>
      <c r="O20" s="162">
        <v>5</v>
      </c>
      <c r="P20" s="162">
        <v>5</v>
      </c>
      <c r="Q20" s="162">
        <v>5</v>
      </c>
      <c r="R20" s="183">
        <v>4</v>
      </c>
      <c r="S20" s="183">
        <v>4</v>
      </c>
      <c r="T20" s="183">
        <v>4</v>
      </c>
      <c r="U20" s="183">
        <v>4</v>
      </c>
      <c r="V20" s="194">
        <v>5</v>
      </c>
      <c r="W20" s="194">
        <v>5</v>
      </c>
      <c r="X20" s="179">
        <v>5</v>
      </c>
      <c r="Y20" s="179">
        <v>5</v>
      </c>
      <c r="Z20" s="179">
        <v>5</v>
      </c>
    </row>
    <row r="21" spans="1:26" s="88" customFormat="1" x14ac:dyDescent="0.35">
      <c r="A21" s="164">
        <v>20</v>
      </c>
      <c r="B21" s="163" t="s">
        <v>37</v>
      </c>
      <c r="C21" s="166" t="s">
        <v>215</v>
      </c>
      <c r="D21" s="163" t="s">
        <v>86</v>
      </c>
      <c r="E21" s="164">
        <v>0</v>
      </c>
      <c r="F21" s="164">
        <v>1</v>
      </c>
      <c r="G21" s="164">
        <v>0</v>
      </c>
      <c r="H21" s="164">
        <v>1</v>
      </c>
      <c r="I21" s="164">
        <v>0</v>
      </c>
      <c r="J21" s="164">
        <v>0</v>
      </c>
      <c r="K21" s="164">
        <v>0</v>
      </c>
      <c r="L21" s="190">
        <v>5</v>
      </c>
      <c r="M21" s="168">
        <v>4</v>
      </c>
      <c r="N21" s="168">
        <v>5</v>
      </c>
      <c r="O21" s="175">
        <v>5</v>
      </c>
      <c r="P21" s="175">
        <v>5</v>
      </c>
      <c r="Q21" s="175">
        <v>5</v>
      </c>
      <c r="R21" s="182">
        <v>4</v>
      </c>
      <c r="S21" s="182">
        <v>4</v>
      </c>
      <c r="T21" s="182">
        <v>5</v>
      </c>
      <c r="U21" s="182">
        <v>5</v>
      </c>
      <c r="V21" s="193">
        <v>5</v>
      </c>
      <c r="W21" s="193">
        <v>4</v>
      </c>
      <c r="X21" s="178">
        <v>5</v>
      </c>
      <c r="Y21" s="178">
        <v>5</v>
      </c>
      <c r="Z21" s="178">
        <v>5</v>
      </c>
    </row>
    <row r="22" spans="1:26" s="88" customFormat="1" x14ac:dyDescent="0.35">
      <c r="A22" s="164">
        <v>21</v>
      </c>
      <c r="B22" s="161" t="s">
        <v>7</v>
      </c>
      <c r="C22" s="161" t="s">
        <v>257</v>
      </c>
      <c r="D22" s="161" t="s">
        <v>258</v>
      </c>
      <c r="E22" s="164">
        <v>0</v>
      </c>
      <c r="F22" s="164">
        <v>0</v>
      </c>
      <c r="G22" s="164">
        <v>1</v>
      </c>
      <c r="H22" s="164">
        <v>0</v>
      </c>
      <c r="I22" s="164">
        <v>0</v>
      </c>
      <c r="J22" s="164">
        <v>0</v>
      </c>
      <c r="K22" s="164">
        <v>0</v>
      </c>
      <c r="L22" s="189">
        <v>5</v>
      </c>
      <c r="M22" s="167">
        <v>5</v>
      </c>
      <c r="N22" s="167">
        <v>3</v>
      </c>
      <c r="O22" s="162">
        <v>5</v>
      </c>
      <c r="P22" s="162">
        <v>5</v>
      </c>
      <c r="Q22" s="162">
        <v>5</v>
      </c>
      <c r="R22" s="183">
        <v>2</v>
      </c>
      <c r="S22" s="183">
        <v>2</v>
      </c>
      <c r="T22" s="183">
        <v>4</v>
      </c>
      <c r="U22" s="183">
        <v>4</v>
      </c>
      <c r="V22" s="194">
        <v>4</v>
      </c>
      <c r="W22" s="194">
        <v>4</v>
      </c>
      <c r="X22" s="179">
        <v>4</v>
      </c>
      <c r="Y22" s="179">
        <v>4</v>
      </c>
      <c r="Z22" s="179">
        <v>5</v>
      </c>
    </row>
    <row r="23" spans="1:26" s="88" customFormat="1" x14ac:dyDescent="0.35">
      <c r="A23" s="164">
        <v>22</v>
      </c>
      <c r="B23" s="163" t="s">
        <v>7</v>
      </c>
      <c r="C23" s="163" t="s">
        <v>261</v>
      </c>
      <c r="D23" s="163" t="s">
        <v>191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90">
        <v>5</v>
      </c>
      <c r="M23" s="168">
        <v>1</v>
      </c>
      <c r="N23" s="168">
        <v>4</v>
      </c>
      <c r="O23" s="175">
        <v>5</v>
      </c>
      <c r="P23" s="175">
        <v>5</v>
      </c>
      <c r="Q23" s="175">
        <v>5</v>
      </c>
      <c r="R23" s="182">
        <v>5</v>
      </c>
      <c r="S23" s="182">
        <v>5</v>
      </c>
      <c r="T23" s="182">
        <v>5</v>
      </c>
      <c r="U23" s="182">
        <v>5</v>
      </c>
      <c r="V23" s="193">
        <v>5</v>
      </c>
      <c r="W23" s="193">
        <v>5</v>
      </c>
      <c r="X23" s="178">
        <v>5</v>
      </c>
      <c r="Y23" s="178">
        <v>5</v>
      </c>
      <c r="Z23" s="178">
        <v>5</v>
      </c>
    </row>
    <row r="24" spans="1:26" s="88" customFormat="1" x14ac:dyDescent="0.35">
      <c r="A24" s="164">
        <v>23</v>
      </c>
      <c r="B24" s="161" t="s">
        <v>37</v>
      </c>
      <c r="C24" s="163" t="s">
        <v>261</v>
      </c>
      <c r="D24" s="161" t="s">
        <v>262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1</v>
      </c>
      <c r="L24" s="189">
        <v>5</v>
      </c>
      <c r="M24" s="167">
        <v>5</v>
      </c>
      <c r="N24" s="167">
        <v>5</v>
      </c>
      <c r="O24" s="162">
        <v>5</v>
      </c>
      <c r="P24" s="162">
        <v>5</v>
      </c>
      <c r="Q24" s="162">
        <v>5</v>
      </c>
      <c r="R24" s="183">
        <v>3</v>
      </c>
      <c r="S24" s="183">
        <v>4</v>
      </c>
      <c r="T24" s="183">
        <v>4</v>
      </c>
      <c r="U24" s="183">
        <v>4</v>
      </c>
      <c r="V24" s="194">
        <v>5</v>
      </c>
      <c r="W24" s="194">
        <v>5</v>
      </c>
      <c r="X24" s="179">
        <v>5</v>
      </c>
      <c r="Y24" s="179">
        <v>4</v>
      </c>
      <c r="Z24" s="179">
        <v>4</v>
      </c>
    </row>
    <row r="25" spans="1:26" s="88" customFormat="1" x14ac:dyDescent="0.35">
      <c r="A25" s="164">
        <v>24</v>
      </c>
      <c r="B25" s="163" t="s">
        <v>7</v>
      </c>
      <c r="C25" s="166" t="s">
        <v>215</v>
      </c>
      <c r="D25" s="163" t="s">
        <v>242</v>
      </c>
      <c r="E25" s="164">
        <v>0</v>
      </c>
      <c r="F25" s="164">
        <v>0</v>
      </c>
      <c r="G25" s="164">
        <v>1</v>
      </c>
      <c r="H25" s="164">
        <v>1</v>
      </c>
      <c r="I25" s="164">
        <v>0</v>
      </c>
      <c r="J25" s="164">
        <v>0</v>
      </c>
      <c r="K25" s="164">
        <v>0</v>
      </c>
      <c r="L25" s="190">
        <v>4</v>
      </c>
      <c r="M25" s="168">
        <v>2</v>
      </c>
      <c r="N25" s="168">
        <v>4</v>
      </c>
      <c r="O25" s="175">
        <v>5</v>
      </c>
      <c r="P25" s="175">
        <v>5</v>
      </c>
      <c r="Q25" s="175">
        <v>5</v>
      </c>
      <c r="R25" s="182">
        <v>2</v>
      </c>
      <c r="S25" s="182">
        <v>2</v>
      </c>
      <c r="T25" s="182">
        <v>4</v>
      </c>
      <c r="U25" s="182">
        <v>4</v>
      </c>
      <c r="V25" s="193">
        <v>5</v>
      </c>
      <c r="W25" s="193">
        <v>5</v>
      </c>
      <c r="X25" s="178">
        <v>5</v>
      </c>
      <c r="Y25" s="178">
        <v>5</v>
      </c>
      <c r="Z25" s="178">
        <v>5</v>
      </c>
    </row>
    <row r="26" spans="1:26" s="88" customFormat="1" x14ac:dyDescent="0.35">
      <c r="A26" s="164">
        <v>25</v>
      </c>
      <c r="B26" s="161" t="s">
        <v>7</v>
      </c>
      <c r="C26" s="161" t="s">
        <v>96</v>
      </c>
      <c r="D26" s="163" t="s">
        <v>96</v>
      </c>
      <c r="E26" s="164">
        <v>0</v>
      </c>
      <c r="F26" s="164">
        <v>1</v>
      </c>
      <c r="G26" s="164">
        <v>1</v>
      </c>
      <c r="H26" s="164">
        <v>0</v>
      </c>
      <c r="I26" s="164">
        <v>0</v>
      </c>
      <c r="J26" s="164">
        <v>0</v>
      </c>
      <c r="K26" s="164">
        <v>0</v>
      </c>
      <c r="L26" s="189">
        <v>5</v>
      </c>
      <c r="M26" s="167">
        <v>5</v>
      </c>
      <c r="N26" s="167">
        <v>5</v>
      </c>
      <c r="O26" s="162">
        <v>4</v>
      </c>
      <c r="P26" s="162">
        <v>3</v>
      </c>
      <c r="Q26" s="162">
        <v>3</v>
      </c>
      <c r="R26" s="183">
        <v>4</v>
      </c>
      <c r="S26" s="183">
        <v>4</v>
      </c>
      <c r="T26" s="183">
        <v>4</v>
      </c>
      <c r="U26" s="183">
        <v>4</v>
      </c>
      <c r="V26" s="194">
        <v>5</v>
      </c>
      <c r="W26" s="194">
        <v>5</v>
      </c>
      <c r="X26" s="179">
        <v>5</v>
      </c>
      <c r="Y26" s="179">
        <v>5</v>
      </c>
      <c r="Z26" s="179">
        <v>5</v>
      </c>
    </row>
    <row r="27" spans="1:26" s="88" customFormat="1" x14ac:dyDescent="0.35">
      <c r="A27" s="164">
        <v>26</v>
      </c>
      <c r="B27" s="163" t="s">
        <v>37</v>
      </c>
      <c r="C27" s="161" t="s">
        <v>269</v>
      </c>
      <c r="D27" s="161" t="s">
        <v>269</v>
      </c>
      <c r="E27" s="164">
        <v>0</v>
      </c>
      <c r="F27" s="164">
        <v>1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90">
        <v>4</v>
      </c>
      <c r="M27" s="168">
        <v>2</v>
      </c>
      <c r="N27" s="168">
        <v>5</v>
      </c>
      <c r="O27" s="175">
        <v>4</v>
      </c>
      <c r="P27" s="175">
        <v>4</v>
      </c>
      <c r="Q27" s="175">
        <v>4</v>
      </c>
      <c r="R27" s="182">
        <v>4</v>
      </c>
      <c r="S27" s="182">
        <v>4</v>
      </c>
      <c r="T27" s="182">
        <v>5</v>
      </c>
      <c r="U27" s="182">
        <v>5</v>
      </c>
      <c r="V27" s="193">
        <v>5</v>
      </c>
      <c r="W27" s="193">
        <v>5</v>
      </c>
      <c r="X27" s="178">
        <v>5</v>
      </c>
      <c r="Y27" s="178">
        <v>5</v>
      </c>
      <c r="Z27" s="178">
        <v>5</v>
      </c>
    </row>
    <row r="28" spans="1:26" s="88" customFormat="1" x14ac:dyDescent="0.35">
      <c r="A28" s="164">
        <v>27</v>
      </c>
      <c r="B28" s="161" t="s">
        <v>7</v>
      </c>
      <c r="C28" s="163" t="s">
        <v>257</v>
      </c>
      <c r="D28" s="161" t="s">
        <v>65</v>
      </c>
      <c r="E28" s="164">
        <v>1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89">
        <v>4</v>
      </c>
      <c r="M28" s="167">
        <v>4</v>
      </c>
      <c r="N28" s="167">
        <v>4</v>
      </c>
      <c r="O28" s="162">
        <v>4</v>
      </c>
      <c r="P28" s="162">
        <v>4</v>
      </c>
      <c r="Q28" s="162">
        <v>5</v>
      </c>
      <c r="R28" s="183">
        <v>2</v>
      </c>
      <c r="S28" s="183">
        <v>2</v>
      </c>
      <c r="T28" s="183">
        <v>4</v>
      </c>
      <c r="U28" s="183">
        <v>4</v>
      </c>
      <c r="V28" s="194">
        <v>4</v>
      </c>
      <c r="W28" s="194">
        <v>4</v>
      </c>
      <c r="X28" s="179">
        <v>4</v>
      </c>
      <c r="Y28" s="179">
        <v>4</v>
      </c>
      <c r="Z28" s="179">
        <v>4</v>
      </c>
    </row>
    <row r="29" spans="1:26" s="88" customFormat="1" x14ac:dyDescent="0.35">
      <c r="A29" s="164">
        <v>28</v>
      </c>
      <c r="B29" s="163" t="s">
        <v>37</v>
      </c>
      <c r="C29" s="161" t="s">
        <v>220</v>
      </c>
      <c r="D29" s="163" t="s">
        <v>185</v>
      </c>
      <c r="E29" s="164">
        <v>0</v>
      </c>
      <c r="F29" s="164">
        <v>0</v>
      </c>
      <c r="G29" s="164">
        <v>0</v>
      </c>
      <c r="H29" s="164">
        <v>1</v>
      </c>
      <c r="I29" s="164">
        <v>0</v>
      </c>
      <c r="J29" s="164">
        <v>0</v>
      </c>
      <c r="K29" s="164">
        <v>0</v>
      </c>
      <c r="L29" s="190">
        <v>5</v>
      </c>
      <c r="M29" s="168">
        <v>5</v>
      </c>
      <c r="N29" s="168">
        <v>5</v>
      </c>
      <c r="O29" s="175">
        <v>5</v>
      </c>
      <c r="P29" s="175">
        <v>5</v>
      </c>
      <c r="Q29" s="175">
        <v>5</v>
      </c>
      <c r="R29" s="182">
        <v>3</v>
      </c>
      <c r="S29" s="182">
        <v>3</v>
      </c>
      <c r="T29" s="182">
        <v>5</v>
      </c>
      <c r="U29" s="182">
        <v>5</v>
      </c>
      <c r="V29" s="193">
        <v>5</v>
      </c>
      <c r="W29" s="193">
        <v>5</v>
      </c>
      <c r="X29" s="178">
        <v>5</v>
      </c>
      <c r="Y29" s="178">
        <v>5</v>
      </c>
      <c r="Z29" s="178">
        <v>5</v>
      </c>
    </row>
    <row r="30" spans="1:26" s="88" customFormat="1" x14ac:dyDescent="0.35">
      <c r="A30" s="164">
        <v>29</v>
      </c>
      <c r="B30" s="161" t="s">
        <v>7</v>
      </c>
      <c r="C30" s="166" t="s">
        <v>215</v>
      </c>
      <c r="D30" s="161" t="s">
        <v>538</v>
      </c>
      <c r="E30" s="164">
        <v>0</v>
      </c>
      <c r="F30" s="164">
        <v>0</v>
      </c>
      <c r="G30" s="164">
        <v>0</v>
      </c>
      <c r="H30" s="164">
        <v>1</v>
      </c>
      <c r="I30" s="164">
        <v>0</v>
      </c>
      <c r="J30" s="164">
        <v>0</v>
      </c>
      <c r="K30" s="164">
        <v>0</v>
      </c>
      <c r="L30" s="189">
        <v>4</v>
      </c>
      <c r="M30" s="167">
        <v>3</v>
      </c>
      <c r="N30" s="167">
        <v>3</v>
      </c>
      <c r="O30" s="162">
        <v>5</v>
      </c>
      <c r="P30" s="162">
        <v>4</v>
      </c>
      <c r="Q30" s="162">
        <v>4</v>
      </c>
      <c r="R30" s="183">
        <v>3</v>
      </c>
      <c r="S30" s="183">
        <v>3</v>
      </c>
      <c r="T30" s="183">
        <v>5</v>
      </c>
      <c r="U30" s="183">
        <v>5</v>
      </c>
      <c r="V30" s="194">
        <v>4</v>
      </c>
      <c r="W30" s="194">
        <v>4</v>
      </c>
      <c r="X30" s="179">
        <v>4</v>
      </c>
      <c r="Y30" s="179">
        <v>4</v>
      </c>
      <c r="Z30" s="179">
        <v>4</v>
      </c>
    </row>
    <row r="31" spans="1:26" s="88" customFormat="1" x14ac:dyDescent="0.35">
      <c r="A31" s="164">
        <v>30</v>
      </c>
      <c r="B31" s="163" t="s">
        <v>7</v>
      </c>
      <c r="C31" s="166" t="s">
        <v>215</v>
      </c>
      <c r="D31" s="163" t="s">
        <v>242</v>
      </c>
      <c r="E31" s="164">
        <v>1</v>
      </c>
      <c r="F31" s="164">
        <v>1</v>
      </c>
      <c r="G31" s="164">
        <v>1</v>
      </c>
      <c r="H31" s="164">
        <v>0</v>
      </c>
      <c r="I31" s="164">
        <v>0</v>
      </c>
      <c r="J31" s="164">
        <v>0</v>
      </c>
      <c r="K31" s="164">
        <v>0</v>
      </c>
      <c r="L31" s="190">
        <v>5</v>
      </c>
      <c r="M31" s="168">
        <v>3</v>
      </c>
      <c r="N31" s="168">
        <v>5</v>
      </c>
      <c r="O31" s="175">
        <v>5</v>
      </c>
      <c r="P31" s="175">
        <v>5</v>
      </c>
      <c r="Q31" s="175">
        <v>5</v>
      </c>
      <c r="R31" s="182">
        <v>3</v>
      </c>
      <c r="S31" s="182">
        <v>3</v>
      </c>
      <c r="T31" s="182">
        <v>5</v>
      </c>
      <c r="U31" s="182">
        <v>5</v>
      </c>
      <c r="V31" s="193">
        <v>5</v>
      </c>
      <c r="W31" s="193">
        <v>5</v>
      </c>
      <c r="X31" s="178">
        <v>5</v>
      </c>
      <c r="Y31" s="178">
        <v>5</v>
      </c>
      <c r="Z31" s="178">
        <v>5</v>
      </c>
    </row>
    <row r="32" spans="1:26" s="88" customFormat="1" x14ac:dyDescent="0.35">
      <c r="A32" s="164">
        <v>31</v>
      </c>
      <c r="B32" s="161" t="s">
        <v>7</v>
      </c>
      <c r="C32" s="161" t="s">
        <v>228</v>
      </c>
      <c r="D32" s="161" t="s">
        <v>229</v>
      </c>
      <c r="E32" s="164">
        <v>0</v>
      </c>
      <c r="F32" s="164">
        <v>1</v>
      </c>
      <c r="G32" s="164">
        <v>1</v>
      </c>
      <c r="H32" s="164">
        <v>0</v>
      </c>
      <c r="I32" s="164">
        <v>0</v>
      </c>
      <c r="J32" s="164">
        <v>0</v>
      </c>
      <c r="K32" s="164">
        <v>0</v>
      </c>
      <c r="L32" s="189">
        <v>5</v>
      </c>
      <c r="M32" s="167">
        <v>3</v>
      </c>
      <c r="N32" s="167">
        <v>4</v>
      </c>
      <c r="O32" s="162">
        <v>5</v>
      </c>
      <c r="P32" s="162">
        <v>5</v>
      </c>
      <c r="Q32" s="162">
        <v>5</v>
      </c>
      <c r="R32" s="183">
        <v>3</v>
      </c>
      <c r="S32" s="183">
        <v>3</v>
      </c>
      <c r="T32" s="183">
        <v>4</v>
      </c>
      <c r="U32" s="183">
        <v>4</v>
      </c>
      <c r="V32" s="194">
        <v>5</v>
      </c>
      <c r="W32" s="194">
        <v>5</v>
      </c>
      <c r="X32" s="179">
        <v>5</v>
      </c>
      <c r="Y32" s="179">
        <v>5</v>
      </c>
      <c r="Z32" s="179">
        <v>5</v>
      </c>
    </row>
    <row r="33" spans="1:26" s="88" customFormat="1" x14ac:dyDescent="0.35">
      <c r="A33" s="164">
        <v>32</v>
      </c>
      <c r="B33" s="163" t="s">
        <v>7</v>
      </c>
      <c r="C33" s="163" t="s">
        <v>261</v>
      </c>
      <c r="D33" s="163" t="s">
        <v>191</v>
      </c>
      <c r="E33" s="164">
        <v>0</v>
      </c>
      <c r="F33" s="164">
        <v>1</v>
      </c>
      <c r="G33" s="164">
        <v>1</v>
      </c>
      <c r="H33" s="164">
        <v>0</v>
      </c>
      <c r="I33" s="164">
        <v>0</v>
      </c>
      <c r="J33" s="164">
        <v>1</v>
      </c>
      <c r="K33" s="164">
        <v>0</v>
      </c>
      <c r="L33" s="190">
        <v>5</v>
      </c>
      <c r="M33" s="168">
        <v>4</v>
      </c>
      <c r="N33" s="168">
        <v>4</v>
      </c>
      <c r="O33" s="175">
        <v>5</v>
      </c>
      <c r="P33" s="175">
        <v>5</v>
      </c>
      <c r="Q33" s="175">
        <v>5</v>
      </c>
      <c r="R33" s="182">
        <v>4</v>
      </c>
      <c r="S33" s="182">
        <v>4</v>
      </c>
      <c r="T33" s="182">
        <v>4</v>
      </c>
      <c r="U33" s="182">
        <v>4</v>
      </c>
      <c r="V33" s="193">
        <v>5</v>
      </c>
      <c r="W33" s="193">
        <v>5</v>
      </c>
      <c r="X33" s="178">
        <v>5</v>
      </c>
      <c r="Y33" s="178">
        <v>5</v>
      </c>
      <c r="Z33" s="178">
        <v>5</v>
      </c>
    </row>
    <row r="34" spans="1:26" s="88" customFormat="1" x14ac:dyDescent="0.35">
      <c r="A34" s="164">
        <v>33</v>
      </c>
      <c r="B34" s="161" t="s">
        <v>7</v>
      </c>
      <c r="C34" s="166" t="s">
        <v>215</v>
      </c>
      <c r="D34" s="161" t="s">
        <v>88</v>
      </c>
      <c r="E34" s="164">
        <v>0</v>
      </c>
      <c r="F34" s="164">
        <v>0</v>
      </c>
      <c r="G34" s="164">
        <v>0</v>
      </c>
      <c r="H34" s="164">
        <v>1</v>
      </c>
      <c r="I34" s="164">
        <v>0</v>
      </c>
      <c r="J34" s="164">
        <v>0</v>
      </c>
      <c r="K34" s="164">
        <v>0</v>
      </c>
      <c r="L34" s="189">
        <v>5</v>
      </c>
      <c r="M34" s="167">
        <v>4</v>
      </c>
      <c r="N34" s="167">
        <v>5</v>
      </c>
      <c r="O34" s="162">
        <v>5</v>
      </c>
      <c r="P34" s="162">
        <v>4</v>
      </c>
      <c r="Q34" s="162">
        <v>4</v>
      </c>
      <c r="R34" s="183">
        <v>2</v>
      </c>
      <c r="S34" s="183">
        <v>2</v>
      </c>
      <c r="T34" s="183">
        <v>5</v>
      </c>
      <c r="U34" s="183">
        <v>5</v>
      </c>
      <c r="V34" s="194">
        <v>5</v>
      </c>
      <c r="W34" s="194">
        <v>5</v>
      </c>
      <c r="X34" s="179">
        <v>5</v>
      </c>
      <c r="Y34" s="179">
        <v>5</v>
      </c>
      <c r="Z34" s="179">
        <v>5</v>
      </c>
    </row>
    <row r="35" spans="1:26" s="88" customFormat="1" x14ac:dyDescent="0.35">
      <c r="A35" s="164">
        <v>34</v>
      </c>
      <c r="B35" s="163" t="s">
        <v>37</v>
      </c>
      <c r="C35" s="163" t="s">
        <v>261</v>
      </c>
      <c r="D35" s="163" t="s">
        <v>262</v>
      </c>
      <c r="E35" s="164">
        <v>0</v>
      </c>
      <c r="F35" s="164">
        <v>1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90">
        <v>5</v>
      </c>
      <c r="M35" s="168">
        <v>4</v>
      </c>
      <c r="N35" s="168">
        <v>5</v>
      </c>
      <c r="O35" s="175">
        <v>4</v>
      </c>
      <c r="P35" s="175">
        <v>5</v>
      </c>
      <c r="Q35" s="175">
        <v>5</v>
      </c>
      <c r="R35" s="182">
        <v>3</v>
      </c>
      <c r="S35" s="182">
        <v>3</v>
      </c>
      <c r="T35" s="182">
        <v>5</v>
      </c>
      <c r="U35" s="182">
        <v>4</v>
      </c>
      <c r="V35" s="193">
        <v>5</v>
      </c>
      <c r="W35" s="193">
        <v>5</v>
      </c>
      <c r="X35" s="178">
        <v>5</v>
      </c>
      <c r="Y35" s="178">
        <v>5</v>
      </c>
      <c r="Z35" s="178">
        <v>5</v>
      </c>
    </row>
    <row r="36" spans="1:26" s="88" customFormat="1" x14ac:dyDescent="0.35">
      <c r="A36" s="164">
        <v>35</v>
      </c>
      <c r="B36" s="161" t="s">
        <v>7</v>
      </c>
      <c r="C36" s="161" t="s">
        <v>92</v>
      </c>
      <c r="D36" s="161" t="s">
        <v>183</v>
      </c>
      <c r="E36" s="164">
        <v>0</v>
      </c>
      <c r="F36" s="164">
        <v>0</v>
      </c>
      <c r="G36" s="164">
        <v>1</v>
      </c>
      <c r="H36" s="164">
        <v>0</v>
      </c>
      <c r="I36" s="164">
        <v>0</v>
      </c>
      <c r="J36" s="164">
        <v>0</v>
      </c>
      <c r="K36" s="164">
        <v>0</v>
      </c>
      <c r="L36" s="189">
        <v>5</v>
      </c>
      <c r="M36" s="167">
        <v>3</v>
      </c>
      <c r="N36" s="167">
        <v>2</v>
      </c>
      <c r="O36" s="162">
        <v>4</v>
      </c>
      <c r="P36" s="162">
        <v>5</v>
      </c>
      <c r="Q36" s="162">
        <v>4</v>
      </c>
      <c r="R36" s="183">
        <v>2</v>
      </c>
      <c r="S36" s="183">
        <v>2</v>
      </c>
      <c r="T36" s="183">
        <v>4</v>
      </c>
      <c r="U36" s="183">
        <v>4</v>
      </c>
      <c r="V36" s="194">
        <v>3</v>
      </c>
      <c r="W36" s="194">
        <v>3</v>
      </c>
      <c r="X36" s="179">
        <v>3</v>
      </c>
      <c r="Y36" s="179">
        <v>4</v>
      </c>
      <c r="Z36" s="179">
        <v>4</v>
      </c>
    </row>
    <row r="37" spans="1:26" s="88" customFormat="1" x14ac:dyDescent="0.35">
      <c r="A37" s="164">
        <v>36</v>
      </c>
      <c r="B37" s="163" t="s">
        <v>7</v>
      </c>
      <c r="C37" s="163" t="s">
        <v>536</v>
      </c>
      <c r="D37" s="163" t="s">
        <v>298</v>
      </c>
      <c r="E37" s="164">
        <v>1</v>
      </c>
      <c r="F37" s="164">
        <v>1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90">
        <v>4</v>
      </c>
      <c r="M37" s="168">
        <v>3</v>
      </c>
      <c r="N37" s="168">
        <v>4</v>
      </c>
      <c r="O37" s="175">
        <v>5</v>
      </c>
      <c r="P37" s="175">
        <v>5</v>
      </c>
      <c r="Q37" s="175">
        <v>5</v>
      </c>
      <c r="R37" s="182">
        <v>4</v>
      </c>
      <c r="S37" s="182">
        <v>4</v>
      </c>
      <c r="T37" s="182">
        <v>5</v>
      </c>
      <c r="U37" s="182">
        <v>5</v>
      </c>
      <c r="V37" s="193">
        <v>4</v>
      </c>
      <c r="W37" s="193">
        <v>4</v>
      </c>
      <c r="X37" s="178">
        <v>3</v>
      </c>
      <c r="Y37" s="178">
        <v>3</v>
      </c>
      <c r="Z37" s="178">
        <v>3</v>
      </c>
    </row>
    <row r="38" spans="1:26" s="88" customFormat="1" x14ac:dyDescent="0.35">
      <c r="A38" s="164">
        <v>37</v>
      </c>
      <c r="B38" s="161" t="s">
        <v>37</v>
      </c>
      <c r="C38" s="163" t="s">
        <v>261</v>
      </c>
      <c r="D38" s="161" t="s">
        <v>242</v>
      </c>
      <c r="E38" s="164">
        <v>1</v>
      </c>
      <c r="F38" s="164">
        <v>0</v>
      </c>
      <c r="G38" s="164">
        <v>1</v>
      </c>
      <c r="H38" s="164">
        <v>1</v>
      </c>
      <c r="I38" s="164">
        <v>0</v>
      </c>
      <c r="J38" s="164">
        <v>0</v>
      </c>
      <c r="K38" s="164">
        <v>0</v>
      </c>
      <c r="L38" s="189">
        <v>5</v>
      </c>
      <c r="M38" s="167">
        <v>5</v>
      </c>
      <c r="N38" s="167">
        <v>5</v>
      </c>
      <c r="O38" s="162">
        <v>5</v>
      </c>
      <c r="P38" s="162">
        <v>5</v>
      </c>
      <c r="Q38" s="162">
        <v>5</v>
      </c>
      <c r="R38" s="183">
        <v>5</v>
      </c>
      <c r="S38" s="183">
        <v>5</v>
      </c>
      <c r="T38" s="183">
        <v>5</v>
      </c>
      <c r="U38" s="183">
        <v>5</v>
      </c>
      <c r="V38" s="194">
        <v>5</v>
      </c>
      <c r="W38" s="194">
        <v>5</v>
      </c>
      <c r="X38" s="179">
        <v>5</v>
      </c>
      <c r="Y38" s="179">
        <v>5</v>
      </c>
      <c r="Z38" s="179">
        <v>5</v>
      </c>
    </row>
    <row r="39" spans="1:26" s="88" customFormat="1" x14ac:dyDescent="0.35">
      <c r="A39" s="164">
        <v>38</v>
      </c>
      <c r="B39" s="163" t="s">
        <v>37</v>
      </c>
      <c r="C39" s="163" t="s">
        <v>536</v>
      </c>
      <c r="D39" s="163" t="s">
        <v>298</v>
      </c>
      <c r="E39" s="164">
        <v>0</v>
      </c>
      <c r="F39" s="164">
        <v>1</v>
      </c>
      <c r="G39" s="164">
        <v>0</v>
      </c>
      <c r="H39" s="164">
        <v>0</v>
      </c>
      <c r="I39" s="164">
        <v>0</v>
      </c>
      <c r="J39" s="164">
        <v>0</v>
      </c>
      <c r="K39" s="164">
        <v>0</v>
      </c>
      <c r="L39" s="190">
        <v>5</v>
      </c>
      <c r="M39" s="168">
        <v>5</v>
      </c>
      <c r="N39" s="168">
        <v>5</v>
      </c>
      <c r="O39" s="175">
        <v>3</v>
      </c>
      <c r="P39" s="175">
        <v>2</v>
      </c>
      <c r="Q39" s="175">
        <v>3</v>
      </c>
      <c r="R39" s="182">
        <v>2</v>
      </c>
      <c r="S39" s="182">
        <v>2</v>
      </c>
      <c r="T39" s="182">
        <v>5</v>
      </c>
      <c r="U39" s="182">
        <v>5</v>
      </c>
      <c r="V39" s="193">
        <v>5</v>
      </c>
      <c r="W39" s="193">
        <v>5</v>
      </c>
      <c r="X39" s="178">
        <v>4</v>
      </c>
      <c r="Y39" s="178">
        <v>4</v>
      </c>
      <c r="Z39" s="178">
        <v>4</v>
      </c>
    </row>
    <row r="40" spans="1:26" s="88" customFormat="1" x14ac:dyDescent="0.35">
      <c r="A40" s="164">
        <v>39</v>
      </c>
      <c r="B40" s="161" t="s">
        <v>37</v>
      </c>
      <c r="C40" s="166" t="s">
        <v>215</v>
      </c>
      <c r="D40" s="161" t="s">
        <v>181</v>
      </c>
      <c r="E40" s="164">
        <v>1</v>
      </c>
      <c r="F40" s="164">
        <v>1</v>
      </c>
      <c r="G40" s="164">
        <v>1</v>
      </c>
      <c r="H40" s="164">
        <v>1</v>
      </c>
      <c r="I40" s="164">
        <v>0</v>
      </c>
      <c r="J40" s="164">
        <v>0</v>
      </c>
      <c r="K40" s="164">
        <v>0</v>
      </c>
      <c r="L40" s="189">
        <v>5</v>
      </c>
      <c r="M40" s="167">
        <v>5</v>
      </c>
      <c r="N40" s="167">
        <v>5</v>
      </c>
      <c r="O40" s="162">
        <v>4</v>
      </c>
      <c r="P40" s="162">
        <v>4</v>
      </c>
      <c r="Q40" s="162">
        <v>4</v>
      </c>
      <c r="R40" s="183">
        <v>3</v>
      </c>
      <c r="S40" s="183">
        <v>3</v>
      </c>
      <c r="T40" s="183">
        <v>5</v>
      </c>
      <c r="U40" s="183">
        <v>4</v>
      </c>
      <c r="V40" s="194">
        <v>5</v>
      </c>
      <c r="W40" s="194">
        <v>5</v>
      </c>
      <c r="X40" s="179">
        <v>5</v>
      </c>
      <c r="Y40" s="179">
        <v>5</v>
      </c>
      <c r="Z40" s="179">
        <v>5</v>
      </c>
    </row>
    <row r="41" spans="1:26" s="88" customFormat="1" x14ac:dyDescent="0.35">
      <c r="A41" s="164">
        <v>40</v>
      </c>
      <c r="B41" s="163" t="s">
        <v>7</v>
      </c>
      <c r="C41" s="163" t="s">
        <v>220</v>
      </c>
      <c r="D41" s="163" t="s">
        <v>292</v>
      </c>
      <c r="E41" s="164">
        <v>1</v>
      </c>
      <c r="F41" s="164">
        <v>0</v>
      </c>
      <c r="G41" s="164">
        <v>1</v>
      </c>
      <c r="H41" s="164">
        <v>0</v>
      </c>
      <c r="I41" s="164">
        <v>0</v>
      </c>
      <c r="J41" s="164">
        <v>0</v>
      </c>
      <c r="K41" s="164">
        <v>0</v>
      </c>
      <c r="L41" s="190">
        <v>4</v>
      </c>
      <c r="M41" s="168">
        <v>4</v>
      </c>
      <c r="N41" s="168">
        <v>4</v>
      </c>
      <c r="O41" s="175">
        <v>5</v>
      </c>
      <c r="P41" s="175">
        <v>5</v>
      </c>
      <c r="Q41" s="175">
        <v>5</v>
      </c>
      <c r="R41" s="182">
        <v>3</v>
      </c>
      <c r="S41" s="182">
        <v>3</v>
      </c>
      <c r="T41" s="182">
        <v>5</v>
      </c>
      <c r="U41" s="182">
        <v>5</v>
      </c>
      <c r="V41" s="193">
        <v>4</v>
      </c>
      <c r="W41" s="193">
        <v>4</v>
      </c>
      <c r="X41" s="178">
        <v>4</v>
      </c>
      <c r="Y41" s="178">
        <v>4</v>
      </c>
      <c r="Z41" s="178">
        <v>4</v>
      </c>
    </row>
    <row r="42" spans="1:26" s="88" customFormat="1" x14ac:dyDescent="0.35">
      <c r="A42" s="164">
        <v>41</v>
      </c>
      <c r="B42" s="161" t="s">
        <v>7</v>
      </c>
      <c r="C42" s="163" t="s">
        <v>220</v>
      </c>
      <c r="D42" s="161" t="s">
        <v>293</v>
      </c>
      <c r="E42" s="164">
        <v>1</v>
      </c>
      <c r="F42" s="164">
        <v>0</v>
      </c>
      <c r="G42" s="164">
        <v>0</v>
      </c>
      <c r="H42" s="164">
        <v>1</v>
      </c>
      <c r="I42" s="164">
        <v>0</v>
      </c>
      <c r="J42" s="164">
        <v>0</v>
      </c>
      <c r="K42" s="164">
        <v>0</v>
      </c>
      <c r="L42" s="189">
        <v>4</v>
      </c>
      <c r="M42" s="167">
        <v>4</v>
      </c>
      <c r="N42" s="167">
        <v>3</v>
      </c>
      <c r="O42" s="162">
        <v>5</v>
      </c>
      <c r="P42" s="162">
        <v>5</v>
      </c>
      <c r="Q42" s="162">
        <v>5</v>
      </c>
      <c r="R42" s="183">
        <v>4</v>
      </c>
      <c r="S42" s="183">
        <v>4</v>
      </c>
      <c r="T42" s="183">
        <v>5</v>
      </c>
      <c r="U42" s="183">
        <v>5</v>
      </c>
      <c r="V42" s="194">
        <v>4</v>
      </c>
      <c r="W42" s="194">
        <v>4</v>
      </c>
      <c r="X42" s="179">
        <v>4</v>
      </c>
      <c r="Y42" s="179">
        <v>4</v>
      </c>
      <c r="Z42" s="179">
        <v>4</v>
      </c>
    </row>
    <row r="43" spans="1:26" s="88" customFormat="1" x14ac:dyDescent="0.35">
      <c r="A43" s="164">
        <v>42</v>
      </c>
      <c r="B43" s="163" t="s">
        <v>37</v>
      </c>
      <c r="C43" s="163" t="s">
        <v>220</v>
      </c>
      <c r="D43" s="163" t="s">
        <v>292</v>
      </c>
      <c r="E43" s="164">
        <v>0</v>
      </c>
      <c r="F43" s="164">
        <v>0</v>
      </c>
      <c r="G43" s="164">
        <v>1</v>
      </c>
      <c r="H43" s="164">
        <v>0</v>
      </c>
      <c r="I43" s="164">
        <v>0</v>
      </c>
      <c r="J43" s="164">
        <v>0</v>
      </c>
      <c r="K43" s="164">
        <v>0</v>
      </c>
      <c r="L43" s="190">
        <v>5</v>
      </c>
      <c r="M43" s="168">
        <v>5</v>
      </c>
      <c r="N43" s="168">
        <v>5</v>
      </c>
      <c r="O43" s="175">
        <v>5</v>
      </c>
      <c r="P43" s="175">
        <v>5</v>
      </c>
      <c r="Q43" s="175">
        <v>5</v>
      </c>
      <c r="R43" s="182">
        <v>5</v>
      </c>
      <c r="S43" s="182">
        <v>5</v>
      </c>
      <c r="T43" s="182">
        <v>5</v>
      </c>
      <c r="U43" s="182">
        <v>5</v>
      </c>
      <c r="V43" s="193">
        <v>5</v>
      </c>
      <c r="W43" s="193">
        <v>5</v>
      </c>
      <c r="X43" s="178">
        <v>5</v>
      </c>
      <c r="Y43" s="178">
        <v>5</v>
      </c>
      <c r="Z43" s="178">
        <v>5</v>
      </c>
    </row>
    <row r="44" spans="1:26" s="88" customFormat="1" x14ac:dyDescent="0.35">
      <c r="A44" s="164">
        <v>43</v>
      </c>
      <c r="B44" s="161" t="s">
        <v>37</v>
      </c>
      <c r="C44" s="161" t="s">
        <v>92</v>
      </c>
      <c r="D44" s="161" t="s">
        <v>183</v>
      </c>
      <c r="E44" s="164">
        <v>0</v>
      </c>
      <c r="F44" s="164">
        <v>0</v>
      </c>
      <c r="G44" s="164">
        <v>1</v>
      </c>
      <c r="H44" s="164">
        <v>0</v>
      </c>
      <c r="I44" s="164">
        <v>0</v>
      </c>
      <c r="J44" s="164">
        <v>0</v>
      </c>
      <c r="K44" s="164">
        <v>0</v>
      </c>
      <c r="L44" s="189">
        <v>4</v>
      </c>
      <c r="M44" s="167">
        <v>4</v>
      </c>
      <c r="N44" s="167">
        <v>4</v>
      </c>
      <c r="O44" s="162">
        <v>3</v>
      </c>
      <c r="P44" s="162">
        <v>3</v>
      </c>
      <c r="Q44" s="162">
        <v>3</v>
      </c>
      <c r="R44" s="183">
        <v>3</v>
      </c>
      <c r="S44" s="183">
        <v>2</v>
      </c>
      <c r="T44" s="183">
        <v>4</v>
      </c>
      <c r="U44" s="183">
        <v>4</v>
      </c>
      <c r="V44" s="194">
        <v>4</v>
      </c>
      <c r="W44" s="194">
        <v>4</v>
      </c>
      <c r="X44" s="179">
        <v>4</v>
      </c>
      <c r="Y44" s="179">
        <v>4</v>
      </c>
      <c r="Z44" s="179">
        <v>4</v>
      </c>
    </row>
    <row r="45" spans="1:26" s="88" customFormat="1" x14ac:dyDescent="0.35">
      <c r="A45" s="164">
        <v>44</v>
      </c>
      <c r="B45" s="163" t="s">
        <v>7</v>
      </c>
      <c r="C45" s="163" t="s">
        <v>220</v>
      </c>
      <c r="D45" s="163" t="s">
        <v>292</v>
      </c>
      <c r="E45" s="164">
        <v>0</v>
      </c>
      <c r="F45" s="164">
        <v>0</v>
      </c>
      <c r="G45" s="164">
        <v>1</v>
      </c>
      <c r="H45" s="164">
        <v>0</v>
      </c>
      <c r="I45" s="164">
        <v>0</v>
      </c>
      <c r="J45" s="164">
        <v>0</v>
      </c>
      <c r="K45" s="164">
        <v>0</v>
      </c>
      <c r="L45" s="190">
        <v>5</v>
      </c>
      <c r="M45" s="168">
        <v>4</v>
      </c>
      <c r="N45" s="168">
        <v>3</v>
      </c>
      <c r="O45" s="175">
        <v>4</v>
      </c>
      <c r="P45" s="175">
        <v>4</v>
      </c>
      <c r="Q45" s="175">
        <v>4</v>
      </c>
      <c r="R45" s="182">
        <v>2</v>
      </c>
      <c r="S45" s="182">
        <v>1</v>
      </c>
      <c r="T45" s="182">
        <v>4</v>
      </c>
      <c r="U45" s="182">
        <v>4</v>
      </c>
      <c r="V45" s="193">
        <v>4</v>
      </c>
      <c r="W45" s="193">
        <v>4</v>
      </c>
      <c r="X45" s="178">
        <v>2</v>
      </c>
      <c r="Y45" s="178">
        <v>4</v>
      </c>
      <c r="Z45" s="178">
        <v>5</v>
      </c>
    </row>
    <row r="46" spans="1:26" s="88" customFormat="1" x14ac:dyDescent="0.35">
      <c r="A46" s="164">
        <v>45</v>
      </c>
      <c r="B46" s="161" t="s">
        <v>7</v>
      </c>
      <c r="C46" s="166" t="s">
        <v>215</v>
      </c>
      <c r="D46" s="161" t="s">
        <v>181</v>
      </c>
      <c r="E46" s="164">
        <v>0</v>
      </c>
      <c r="F46" s="164">
        <v>0</v>
      </c>
      <c r="G46" s="164">
        <v>1</v>
      </c>
      <c r="H46" s="164">
        <v>0</v>
      </c>
      <c r="I46" s="164">
        <v>0</v>
      </c>
      <c r="J46" s="164">
        <v>0</v>
      </c>
      <c r="K46" s="164">
        <v>0</v>
      </c>
      <c r="L46" s="189">
        <v>5</v>
      </c>
      <c r="M46" s="167">
        <v>4</v>
      </c>
      <c r="N46" s="167">
        <v>5</v>
      </c>
      <c r="O46" s="162">
        <v>5</v>
      </c>
      <c r="P46" s="162">
        <v>5</v>
      </c>
      <c r="Q46" s="162">
        <v>5</v>
      </c>
      <c r="R46" s="183">
        <v>5</v>
      </c>
      <c r="S46" s="183">
        <v>5</v>
      </c>
      <c r="T46" s="183">
        <v>4</v>
      </c>
      <c r="U46" s="183">
        <v>4</v>
      </c>
      <c r="V46" s="194">
        <v>5</v>
      </c>
      <c r="W46" s="194">
        <v>5</v>
      </c>
      <c r="X46" s="179">
        <v>5</v>
      </c>
      <c r="Y46" s="179">
        <v>4</v>
      </c>
      <c r="Z46" s="179">
        <v>5</v>
      </c>
    </row>
    <row r="47" spans="1:26" s="88" customFormat="1" x14ac:dyDescent="0.35">
      <c r="A47" s="164">
        <v>46</v>
      </c>
      <c r="B47" s="163" t="s">
        <v>7</v>
      </c>
      <c r="C47" s="161" t="s">
        <v>96</v>
      </c>
      <c r="D47" s="163" t="s">
        <v>96</v>
      </c>
      <c r="E47" s="164">
        <v>0</v>
      </c>
      <c r="F47" s="164">
        <v>0</v>
      </c>
      <c r="G47" s="164">
        <v>1</v>
      </c>
      <c r="H47" s="164">
        <v>0</v>
      </c>
      <c r="I47" s="164">
        <v>0</v>
      </c>
      <c r="J47" s="164">
        <v>0</v>
      </c>
      <c r="K47" s="164">
        <v>0</v>
      </c>
      <c r="L47" s="190">
        <v>4</v>
      </c>
      <c r="M47" s="168">
        <v>4</v>
      </c>
      <c r="N47" s="168">
        <v>3</v>
      </c>
      <c r="O47" s="175">
        <v>4</v>
      </c>
      <c r="P47" s="175">
        <v>5</v>
      </c>
      <c r="Q47" s="175">
        <v>5</v>
      </c>
      <c r="R47" s="182">
        <v>4</v>
      </c>
      <c r="S47" s="182">
        <v>4</v>
      </c>
      <c r="T47" s="182">
        <v>4</v>
      </c>
      <c r="U47" s="182">
        <v>4</v>
      </c>
      <c r="V47" s="193">
        <v>5</v>
      </c>
      <c r="W47" s="193">
        <v>5</v>
      </c>
      <c r="X47" s="178">
        <v>5</v>
      </c>
      <c r="Y47" s="178">
        <v>5</v>
      </c>
      <c r="Z47" s="178">
        <v>5</v>
      </c>
    </row>
    <row r="48" spans="1:26" s="88" customFormat="1" x14ac:dyDescent="0.35">
      <c r="A48" s="164">
        <v>47</v>
      </c>
      <c r="B48" s="161" t="s">
        <v>7</v>
      </c>
      <c r="C48" s="161" t="s">
        <v>220</v>
      </c>
      <c r="D48" s="161" t="s">
        <v>292</v>
      </c>
      <c r="E48" s="164">
        <v>0</v>
      </c>
      <c r="F48" s="164">
        <v>0</v>
      </c>
      <c r="G48" s="164">
        <v>1</v>
      </c>
      <c r="H48" s="164">
        <v>0</v>
      </c>
      <c r="I48" s="164">
        <v>0</v>
      </c>
      <c r="J48" s="164">
        <v>0</v>
      </c>
      <c r="K48" s="164">
        <v>0</v>
      </c>
      <c r="L48" s="189">
        <v>5</v>
      </c>
      <c r="M48" s="167">
        <v>5</v>
      </c>
      <c r="N48" s="167">
        <v>5</v>
      </c>
      <c r="O48" s="162">
        <v>5</v>
      </c>
      <c r="P48" s="162">
        <v>5</v>
      </c>
      <c r="Q48" s="162">
        <v>5</v>
      </c>
      <c r="R48" s="183">
        <v>1</v>
      </c>
      <c r="S48" s="183">
        <v>1</v>
      </c>
      <c r="T48" s="183">
        <v>4</v>
      </c>
      <c r="U48" s="183">
        <v>4</v>
      </c>
      <c r="V48" s="194">
        <v>5</v>
      </c>
      <c r="W48" s="194">
        <v>5</v>
      </c>
      <c r="X48" s="179">
        <v>5</v>
      </c>
      <c r="Y48" s="179">
        <v>5</v>
      </c>
      <c r="Z48" s="179">
        <v>5</v>
      </c>
    </row>
    <row r="49" spans="1:26" s="88" customFormat="1" x14ac:dyDescent="0.35">
      <c r="A49" s="164">
        <v>48</v>
      </c>
      <c r="B49" s="163" t="s">
        <v>7</v>
      </c>
      <c r="C49" s="166" t="s">
        <v>215</v>
      </c>
      <c r="D49" s="163" t="s">
        <v>185</v>
      </c>
      <c r="E49" s="164">
        <v>0</v>
      </c>
      <c r="F49" s="164">
        <v>1</v>
      </c>
      <c r="G49" s="164">
        <v>1</v>
      </c>
      <c r="H49" s="164">
        <v>1</v>
      </c>
      <c r="I49" s="164">
        <v>0</v>
      </c>
      <c r="J49" s="164">
        <v>0</v>
      </c>
      <c r="K49" s="164">
        <v>0</v>
      </c>
      <c r="L49" s="190">
        <v>5</v>
      </c>
      <c r="M49" s="168">
        <v>2</v>
      </c>
      <c r="N49" s="168">
        <v>4</v>
      </c>
      <c r="O49" s="175">
        <v>5</v>
      </c>
      <c r="P49" s="175">
        <v>5</v>
      </c>
      <c r="Q49" s="175">
        <v>5</v>
      </c>
      <c r="R49" s="182">
        <v>5</v>
      </c>
      <c r="S49" s="182">
        <v>5</v>
      </c>
      <c r="T49" s="182">
        <v>5</v>
      </c>
      <c r="U49" s="182">
        <v>5</v>
      </c>
      <c r="V49" s="193">
        <v>5</v>
      </c>
      <c r="W49" s="193">
        <v>5</v>
      </c>
      <c r="X49" s="178">
        <v>5</v>
      </c>
      <c r="Y49" s="178">
        <v>5</v>
      </c>
      <c r="Z49" s="178">
        <v>5</v>
      </c>
    </row>
    <row r="50" spans="1:26" s="88" customFormat="1" x14ac:dyDescent="0.35">
      <c r="A50" s="164">
        <v>49</v>
      </c>
      <c r="B50" s="161" t="s">
        <v>37</v>
      </c>
      <c r="C50" s="161" t="s">
        <v>92</v>
      </c>
      <c r="D50" s="161" t="s">
        <v>183</v>
      </c>
      <c r="E50" s="164">
        <v>0</v>
      </c>
      <c r="F50" s="164">
        <v>0</v>
      </c>
      <c r="G50" s="164">
        <v>1</v>
      </c>
      <c r="H50" s="164">
        <v>0</v>
      </c>
      <c r="I50" s="164">
        <v>0</v>
      </c>
      <c r="J50" s="164">
        <v>0</v>
      </c>
      <c r="K50" s="164">
        <v>0</v>
      </c>
      <c r="L50" s="189">
        <v>4</v>
      </c>
      <c r="M50" s="167">
        <v>4</v>
      </c>
      <c r="N50" s="167">
        <v>3</v>
      </c>
      <c r="O50" s="162">
        <v>4</v>
      </c>
      <c r="P50" s="162">
        <v>5</v>
      </c>
      <c r="Q50" s="162">
        <v>4</v>
      </c>
      <c r="R50" s="183">
        <v>4</v>
      </c>
      <c r="S50" s="183">
        <v>4</v>
      </c>
      <c r="T50" s="183">
        <v>5</v>
      </c>
      <c r="U50" s="183">
        <v>4</v>
      </c>
      <c r="V50" s="194">
        <v>4</v>
      </c>
      <c r="W50" s="194">
        <v>4</v>
      </c>
      <c r="X50" s="179">
        <v>4</v>
      </c>
      <c r="Y50" s="179">
        <v>4</v>
      </c>
      <c r="Z50" s="179">
        <v>4</v>
      </c>
    </row>
    <row r="51" spans="1:26" s="88" customFormat="1" x14ac:dyDescent="0.35">
      <c r="A51" s="164">
        <v>50</v>
      </c>
      <c r="B51" s="163" t="s">
        <v>37</v>
      </c>
      <c r="C51" s="163" t="s">
        <v>536</v>
      </c>
      <c r="D51" s="163" t="s">
        <v>298</v>
      </c>
      <c r="E51" s="164">
        <v>0</v>
      </c>
      <c r="F51" s="164">
        <v>1</v>
      </c>
      <c r="G51" s="164">
        <v>0</v>
      </c>
      <c r="H51" s="164">
        <v>0</v>
      </c>
      <c r="I51" s="164">
        <v>0</v>
      </c>
      <c r="J51" s="164">
        <v>0</v>
      </c>
      <c r="K51" s="164">
        <v>0</v>
      </c>
      <c r="L51" s="190">
        <v>5</v>
      </c>
      <c r="M51" s="168">
        <v>5</v>
      </c>
      <c r="N51" s="168">
        <v>5</v>
      </c>
      <c r="O51" s="175">
        <v>4</v>
      </c>
      <c r="P51" s="175">
        <v>4</v>
      </c>
      <c r="Q51" s="175">
        <v>4</v>
      </c>
      <c r="R51" s="182">
        <v>3</v>
      </c>
      <c r="S51" s="182">
        <v>3</v>
      </c>
      <c r="T51" s="182">
        <v>5</v>
      </c>
      <c r="U51" s="182">
        <v>5</v>
      </c>
      <c r="V51" s="193">
        <v>5</v>
      </c>
      <c r="W51" s="193">
        <v>5</v>
      </c>
      <c r="X51" s="178">
        <v>5</v>
      </c>
      <c r="Y51" s="178">
        <v>5</v>
      </c>
      <c r="Z51" s="178">
        <v>5</v>
      </c>
    </row>
    <row r="52" spans="1:26" s="88" customFormat="1" x14ac:dyDescent="0.35">
      <c r="A52" s="164">
        <v>51</v>
      </c>
      <c r="B52" s="161" t="s">
        <v>7</v>
      </c>
      <c r="C52" s="166" t="s">
        <v>215</v>
      </c>
      <c r="D52" s="161" t="s">
        <v>302</v>
      </c>
      <c r="E52" s="164">
        <v>0</v>
      </c>
      <c r="F52" s="164">
        <v>0</v>
      </c>
      <c r="G52" s="164">
        <v>1</v>
      </c>
      <c r="H52" s="164">
        <v>1</v>
      </c>
      <c r="I52" s="164">
        <v>0</v>
      </c>
      <c r="J52" s="164">
        <v>0</v>
      </c>
      <c r="K52" s="164">
        <v>0</v>
      </c>
      <c r="L52" s="189">
        <v>5</v>
      </c>
      <c r="M52" s="167">
        <v>3</v>
      </c>
      <c r="N52" s="167">
        <v>3</v>
      </c>
      <c r="O52" s="162">
        <v>5</v>
      </c>
      <c r="P52" s="162">
        <v>5</v>
      </c>
      <c r="Q52" s="162">
        <v>5</v>
      </c>
      <c r="R52" s="183">
        <v>4</v>
      </c>
      <c r="S52" s="183">
        <v>4</v>
      </c>
      <c r="T52" s="183">
        <v>5</v>
      </c>
      <c r="U52" s="183">
        <v>5</v>
      </c>
      <c r="V52" s="194">
        <v>4</v>
      </c>
      <c r="W52" s="194">
        <v>4</v>
      </c>
      <c r="X52" s="179">
        <v>5</v>
      </c>
      <c r="Y52" s="179">
        <v>5</v>
      </c>
      <c r="Z52" s="179">
        <v>5</v>
      </c>
    </row>
    <row r="53" spans="1:26" s="88" customFormat="1" x14ac:dyDescent="0.35">
      <c r="A53" s="164">
        <v>52</v>
      </c>
      <c r="B53" s="163" t="s">
        <v>37</v>
      </c>
      <c r="C53" s="166" t="s">
        <v>215</v>
      </c>
      <c r="D53" s="163" t="s">
        <v>88</v>
      </c>
      <c r="E53" s="164">
        <v>0</v>
      </c>
      <c r="F53" s="164">
        <v>0</v>
      </c>
      <c r="G53" s="164">
        <v>0</v>
      </c>
      <c r="H53" s="164">
        <v>1</v>
      </c>
      <c r="I53" s="164">
        <v>0</v>
      </c>
      <c r="J53" s="164">
        <v>0</v>
      </c>
      <c r="K53" s="164">
        <v>0</v>
      </c>
      <c r="L53" s="190">
        <v>5</v>
      </c>
      <c r="M53" s="168">
        <v>5</v>
      </c>
      <c r="N53" s="168">
        <v>5</v>
      </c>
      <c r="O53" s="175">
        <v>4</v>
      </c>
      <c r="P53" s="175">
        <v>4</v>
      </c>
      <c r="Q53" s="175">
        <v>4</v>
      </c>
      <c r="R53" s="182">
        <v>4</v>
      </c>
      <c r="S53" s="182">
        <v>4</v>
      </c>
      <c r="T53" s="182">
        <v>5</v>
      </c>
      <c r="U53" s="182">
        <v>4</v>
      </c>
      <c r="V53" s="193">
        <v>5</v>
      </c>
      <c r="W53" s="193">
        <v>5</v>
      </c>
      <c r="X53" s="178">
        <v>5</v>
      </c>
      <c r="Y53" s="178">
        <v>5</v>
      </c>
      <c r="Z53" s="178">
        <v>5</v>
      </c>
    </row>
    <row r="54" spans="1:26" s="88" customFormat="1" x14ac:dyDescent="0.35">
      <c r="A54" s="164">
        <v>53</v>
      </c>
      <c r="B54" s="161" t="s">
        <v>37</v>
      </c>
      <c r="C54" s="166" t="s">
        <v>215</v>
      </c>
      <c r="D54" s="163" t="s">
        <v>93</v>
      </c>
      <c r="E54" s="164">
        <v>1</v>
      </c>
      <c r="F54" s="164">
        <v>1</v>
      </c>
      <c r="G54" s="164">
        <v>0</v>
      </c>
      <c r="H54" s="164">
        <v>1</v>
      </c>
      <c r="I54" s="164">
        <v>0</v>
      </c>
      <c r="J54" s="164">
        <v>0</v>
      </c>
      <c r="K54" s="164">
        <v>0</v>
      </c>
      <c r="L54" s="189">
        <v>5</v>
      </c>
      <c r="M54" s="167">
        <v>5</v>
      </c>
      <c r="N54" s="167">
        <v>5</v>
      </c>
      <c r="O54" s="162">
        <v>4</v>
      </c>
      <c r="P54" s="162">
        <v>4</v>
      </c>
      <c r="Q54" s="162">
        <v>4</v>
      </c>
      <c r="R54" s="183">
        <v>5</v>
      </c>
      <c r="S54" s="183">
        <v>4</v>
      </c>
      <c r="T54" s="183">
        <v>5</v>
      </c>
      <c r="U54" s="183">
        <v>5</v>
      </c>
      <c r="V54" s="194">
        <v>5</v>
      </c>
      <c r="W54" s="194">
        <v>5</v>
      </c>
      <c r="X54" s="179">
        <v>5</v>
      </c>
      <c r="Y54" s="179">
        <v>5</v>
      </c>
      <c r="Z54" s="179">
        <v>5</v>
      </c>
    </row>
    <row r="55" spans="1:26" s="88" customFormat="1" x14ac:dyDescent="0.35">
      <c r="A55" s="164">
        <v>54</v>
      </c>
      <c r="B55" s="163" t="s">
        <v>7</v>
      </c>
      <c r="C55" s="166" t="s">
        <v>215</v>
      </c>
      <c r="D55" s="163" t="s">
        <v>88</v>
      </c>
      <c r="E55" s="164">
        <v>1</v>
      </c>
      <c r="F55" s="164">
        <v>0</v>
      </c>
      <c r="G55" s="164">
        <v>0</v>
      </c>
      <c r="H55" s="164">
        <v>0</v>
      </c>
      <c r="I55" s="164">
        <v>0</v>
      </c>
      <c r="J55" s="164">
        <v>0</v>
      </c>
      <c r="K55" s="164">
        <v>0</v>
      </c>
      <c r="L55" s="190">
        <v>4</v>
      </c>
      <c r="M55" s="168">
        <v>2</v>
      </c>
      <c r="N55" s="168">
        <v>3</v>
      </c>
      <c r="O55" s="175">
        <v>5</v>
      </c>
      <c r="P55" s="175">
        <v>5</v>
      </c>
      <c r="Q55" s="175">
        <v>5</v>
      </c>
      <c r="R55" s="182">
        <v>4</v>
      </c>
      <c r="S55" s="182">
        <v>4</v>
      </c>
      <c r="T55" s="182">
        <v>4</v>
      </c>
      <c r="U55" s="182">
        <v>4</v>
      </c>
      <c r="V55" s="193">
        <v>5</v>
      </c>
      <c r="W55" s="193">
        <v>5</v>
      </c>
      <c r="X55" s="178">
        <v>5</v>
      </c>
      <c r="Y55" s="178">
        <v>5</v>
      </c>
      <c r="Z55" s="178">
        <v>5</v>
      </c>
    </row>
    <row r="56" spans="1:26" s="88" customFormat="1" x14ac:dyDescent="0.35">
      <c r="A56" s="164">
        <v>55</v>
      </c>
      <c r="B56" s="161" t="s">
        <v>7</v>
      </c>
      <c r="C56" s="163" t="s">
        <v>220</v>
      </c>
      <c r="D56" s="161" t="s">
        <v>293</v>
      </c>
      <c r="E56" s="164">
        <v>0</v>
      </c>
      <c r="F56" s="164">
        <v>1</v>
      </c>
      <c r="G56" s="164">
        <v>1</v>
      </c>
      <c r="H56" s="164">
        <v>0</v>
      </c>
      <c r="I56" s="164">
        <v>0</v>
      </c>
      <c r="J56" s="164">
        <v>0</v>
      </c>
      <c r="K56" s="164">
        <v>0</v>
      </c>
      <c r="L56" s="189">
        <v>4</v>
      </c>
      <c r="M56" s="167">
        <v>4</v>
      </c>
      <c r="N56" s="167">
        <v>4</v>
      </c>
      <c r="O56" s="162">
        <v>5</v>
      </c>
      <c r="P56" s="162">
        <v>5</v>
      </c>
      <c r="Q56" s="162">
        <v>5</v>
      </c>
      <c r="R56" s="183">
        <v>2</v>
      </c>
      <c r="S56" s="183">
        <v>2</v>
      </c>
      <c r="T56" s="183">
        <v>4</v>
      </c>
      <c r="U56" s="183">
        <v>4</v>
      </c>
      <c r="V56" s="194">
        <v>5</v>
      </c>
      <c r="W56" s="194">
        <v>4</v>
      </c>
      <c r="X56" s="179">
        <v>4</v>
      </c>
      <c r="Y56" s="179">
        <v>5</v>
      </c>
      <c r="Z56" s="179">
        <v>5</v>
      </c>
    </row>
    <row r="57" spans="1:26" s="88" customFormat="1" x14ac:dyDescent="0.35">
      <c r="A57" s="164">
        <v>56</v>
      </c>
      <c r="B57" s="163" t="s">
        <v>7</v>
      </c>
      <c r="C57" s="163" t="s">
        <v>536</v>
      </c>
      <c r="D57" s="163" t="s">
        <v>72</v>
      </c>
      <c r="E57" s="164">
        <v>0</v>
      </c>
      <c r="F57" s="164">
        <v>0</v>
      </c>
      <c r="G57" s="164">
        <v>0</v>
      </c>
      <c r="H57" s="164">
        <v>1</v>
      </c>
      <c r="I57" s="164">
        <v>0</v>
      </c>
      <c r="J57" s="164">
        <v>0</v>
      </c>
      <c r="K57" s="164">
        <v>0</v>
      </c>
      <c r="L57" s="190">
        <v>2</v>
      </c>
      <c r="M57" s="168">
        <v>4</v>
      </c>
      <c r="N57" s="168">
        <v>5</v>
      </c>
      <c r="O57" s="175">
        <v>5</v>
      </c>
      <c r="P57" s="175">
        <v>5</v>
      </c>
      <c r="Q57" s="175">
        <v>5</v>
      </c>
      <c r="R57" s="182">
        <v>5</v>
      </c>
      <c r="S57" s="182">
        <v>5</v>
      </c>
      <c r="T57" s="182">
        <v>5</v>
      </c>
      <c r="U57" s="182">
        <v>5</v>
      </c>
      <c r="V57" s="193">
        <v>4</v>
      </c>
      <c r="W57" s="193">
        <v>5</v>
      </c>
      <c r="X57" s="178">
        <v>4</v>
      </c>
      <c r="Y57" s="178">
        <v>4</v>
      </c>
      <c r="Z57" s="178">
        <v>5</v>
      </c>
    </row>
    <row r="58" spans="1:26" s="88" customFormat="1" x14ac:dyDescent="0.35">
      <c r="A58" s="164">
        <v>57</v>
      </c>
      <c r="B58" s="161" t="s">
        <v>7</v>
      </c>
      <c r="C58" s="166" t="s">
        <v>215</v>
      </c>
      <c r="D58" s="161" t="s">
        <v>147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  <c r="J58" s="164">
        <v>0</v>
      </c>
      <c r="K58" s="164">
        <v>0</v>
      </c>
      <c r="L58" s="189">
        <v>4</v>
      </c>
      <c r="M58" s="167">
        <v>2</v>
      </c>
      <c r="N58" s="167">
        <v>2</v>
      </c>
      <c r="O58" s="162">
        <v>3</v>
      </c>
      <c r="P58" s="162">
        <v>3</v>
      </c>
      <c r="Q58" s="162">
        <v>3</v>
      </c>
      <c r="R58" s="183">
        <v>5</v>
      </c>
      <c r="S58" s="183">
        <v>5</v>
      </c>
      <c r="T58" s="183">
        <v>4</v>
      </c>
      <c r="U58" s="183">
        <v>5</v>
      </c>
      <c r="V58" s="194">
        <v>5</v>
      </c>
      <c r="W58" s="194">
        <v>5</v>
      </c>
      <c r="X58" s="179">
        <v>5</v>
      </c>
      <c r="Y58" s="179">
        <v>5</v>
      </c>
      <c r="Z58" s="179">
        <v>5</v>
      </c>
    </row>
    <row r="59" spans="1:26" s="88" customFormat="1" x14ac:dyDescent="0.35">
      <c r="A59" s="164">
        <v>58</v>
      </c>
      <c r="B59" s="163" t="s">
        <v>37</v>
      </c>
      <c r="C59" s="163" t="s">
        <v>220</v>
      </c>
      <c r="D59" s="163" t="s">
        <v>185</v>
      </c>
      <c r="E59" s="164">
        <v>0</v>
      </c>
      <c r="F59" s="164">
        <v>0</v>
      </c>
      <c r="G59" s="164">
        <v>0</v>
      </c>
      <c r="H59" s="164">
        <v>0</v>
      </c>
      <c r="I59" s="164">
        <v>0</v>
      </c>
      <c r="J59" s="164">
        <v>0</v>
      </c>
      <c r="K59" s="164">
        <v>0</v>
      </c>
      <c r="L59" s="190">
        <v>5</v>
      </c>
      <c r="M59" s="168">
        <v>3</v>
      </c>
      <c r="N59" s="168">
        <v>5</v>
      </c>
      <c r="O59" s="175">
        <v>3</v>
      </c>
      <c r="P59" s="175">
        <v>5</v>
      </c>
      <c r="Q59" s="175">
        <v>4</v>
      </c>
      <c r="R59" s="182">
        <v>2</v>
      </c>
      <c r="S59" s="182">
        <v>4</v>
      </c>
      <c r="T59" s="182">
        <v>4</v>
      </c>
      <c r="U59" s="182">
        <v>4</v>
      </c>
      <c r="V59" s="193">
        <v>5</v>
      </c>
      <c r="W59" s="193">
        <v>5</v>
      </c>
      <c r="X59" s="178">
        <v>5</v>
      </c>
      <c r="Y59" s="178">
        <v>5</v>
      </c>
      <c r="Z59" s="178">
        <v>5</v>
      </c>
    </row>
    <row r="60" spans="1:26" s="88" customFormat="1" x14ac:dyDescent="0.35">
      <c r="A60" s="164">
        <v>59</v>
      </c>
      <c r="B60" s="161" t="s">
        <v>7</v>
      </c>
      <c r="C60" s="166" t="s">
        <v>215</v>
      </c>
      <c r="D60" s="161" t="s">
        <v>88</v>
      </c>
      <c r="E60" s="164">
        <v>0</v>
      </c>
      <c r="F60" s="164">
        <v>0</v>
      </c>
      <c r="G60" s="164">
        <v>0</v>
      </c>
      <c r="H60" s="164">
        <v>0</v>
      </c>
      <c r="I60" s="164">
        <v>0</v>
      </c>
      <c r="J60" s="164">
        <v>0</v>
      </c>
      <c r="K60" s="164">
        <v>0</v>
      </c>
      <c r="L60" s="189">
        <v>5</v>
      </c>
      <c r="M60" s="167">
        <v>3</v>
      </c>
      <c r="N60" s="167">
        <v>3</v>
      </c>
      <c r="O60" s="162">
        <v>3</v>
      </c>
      <c r="P60" s="162">
        <v>4</v>
      </c>
      <c r="Q60" s="162">
        <v>3</v>
      </c>
      <c r="R60" s="183">
        <v>5</v>
      </c>
      <c r="S60" s="183">
        <v>5</v>
      </c>
      <c r="T60" s="183">
        <v>4</v>
      </c>
      <c r="U60" s="183">
        <v>4</v>
      </c>
      <c r="V60" s="194">
        <v>4</v>
      </c>
      <c r="W60" s="194">
        <v>4</v>
      </c>
      <c r="X60" s="179">
        <v>5</v>
      </c>
      <c r="Y60" s="179">
        <v>5</v>
      </c>
      <c r="Z60" s="179">
        <v>5</v>
      </c>
    </row>
    <row r="61" spans="1:26" s="88" customFormat="1" x14ac:dyDescent="0.35">
      <c r="A61" s="164">
        <v>60</v>
      </c>
      <c r="B61" s="163" t="s">
        <v>7</v>
      </c>
      <c r="C61" s="166" t="s">
        <v>215</v>
      </c>
      <c r="D61" s="163" t="s">
        <v>88</v>
      </c>
      <c r="E61" s="164">
        <v>0</v>
      </c>
      <c r="F61" s="164">
        <v>0</v>
      </c>
      <c r="G61" s="164">
        <v>0</v>
      </c>
      <c r="H61" s="164">
        <v>0</v>
      </c>
      <c r="I61" s="164">
        <v>0</v>
      </c>
      <c r="J61" s="164">
        <v>0</v>
      </c>
      <c r="K61" s="164">
        <v>0</v>
      </c>
      <c r="L61" s="190">
        <v>4</v>
      </c>
      <c r="M61" s="168">
        <v>2</v>
      </c>
      <c r="N61" s="168">
        <v>4</v>
      </c>
      <c r="O61" s="175">
        <v>5</v>
      </c>
      <c r="P61" s="175">
        <v>4</v>
      </c>
      <c r="Q61" s="175">
        <v>5</v>
      </c>
      <c r="R61" s="182">
        <v>2</v>
      </c>
      <c r="S61" s="182">
        <v>2</v>
      </c>
      <c r="T61" s="182">
        <v>4</v>
      </c>
      <c r="U61" s="182">
        <v>4</v>
      </c>
      <c r="V61" s="193">
        <v>5</v>
      </c>
      <c r="W61" s="193">
        <v>5</v>
      </c>
      <c r="X61" s="178">
        <v>5</v>
      </c>
      <c r="Y61" s="178">
        <v>5</v>
      </c>
      <c r="Z61" s="178">
        <v>5</v>
      </c>
    </row>
    <row r="62" spans="1:26" s="88" customFormat="1" x14ac:dyDescent="0.35">
      <c r="A62" s="164">
        <v>61</v>
      </c>
      <c r="B62" s="161" t="s">
        <v>7</v>
      </c>
      <c r="C62" s="161" t="s">
        <v>239</v>
      </c>
      <c r="D62" s="161" t="s">
        <v>239</v>
      </c>
      <c r="E62" s="164">
        <v>1</v>
      </c>
      <c r="F62" s="164">
        <v>1</v>
      </c>
      <c r="G62" s="164">
        <v>1</v>
      </c>
      <c r="H62" s="164">
        <v>0</v>
      </c>
      <c r="I62" s="164">
        <v>0</v>
      </c>
      <c r="J62" s="164">
        <v>0</v>
      </c>
      <c r="K62" s="164">
        <v>0</v>
      </c>
      <c r="L62" s="189">
        <v>5</v>
      </c>
      <c r="M62" s="167">
        <v>4</v>
      </c>
      <c r="N62" s="167">
        <v>4</v>
      </c>
      <c r="O62" s="162">
        <v>5</v>
      </c>
      <c r="P62" s="162">
        <v>5</v>
      </c>
      <c r="Q62" s="162">
        <v>5</v>
      </c>
      <c r="R62" s="183">
        <v>2</v>
      </c>
      <c r="S62" s="183">
        <v>2</v>
      </c>
      <c r="T62" s="183">
        <v>4</v>
      </c>
      <c r="U62" s="183">
        <v>4</v>
      </c>
      <c r="V62" s="194">
        <v>5</v>
      </c>
      <c r="W62" s="194">
        <v>5</v>
      </c>
      <c r="X62" s="179">
        <v>5</v>
      </c>
      <c r="Y62" s="179">
        <v>5</v>
      </c>
      <c r="Z62" s="179">
        <v>5</v>
      </c>
    </row>
    <row r="63" spans="1:26" s="115" customFormat="1" x14ac:dyDescent="0.35">
      <c r="A63" s="164">
        <v>62</v>
      </c>
      <c r="B63" s="163" t="s">
        <v>7</v>
      </c>
      <c r="C63" s="166" t="s">
        <v>215</v>
      </c>
      <c r="D63" s="163" t="s">
        <v>88</v>
      </c>
      <c r="E63" s="164">
        <v>0</v>
      </c>
      <c r="F63" s="164">
        <v>0</v>
      </c>
      <c r="G63" s="164">
        <v>0</v>
      </c>
      <c r="H63" s="164">
        <v>1</v>
      </c>
      <c r="I63" s="164">
        <v>0</v>
      </c>
      <c r="J63" s="164">
        <v>0</v>
      </c>
      <c r="K63" s="164">
        <v>0</v>
      </c>
      <c r="L63" s="190">
        <v>5</v>
      </c>
      <c r="M63" s="168">
        <v>5</v>
      </c>
      <c r="N63" s="168">
        <v>5</v>
      </c>
      <c r="O63" s="175">
        <v>5</v>
      </c>
      <c r="P63" s="175">
        <v>4</v>
      </c>
      <c r="Q63" s="175">
        <v>5</v>
      </c>
      <c r="R63" s="182">
        <v>3</v>
      </c>
      <c r="S63" s="182">
        <v>3</v>
      </c>
      <c r="T63" s="182">
        <v>4</v>
      </c>
      <c r="U63" s="182">
        <v>4</v>
      </c>
      <c r="V63" s="193">
        <v>4</v>
      </c>
      <c r="W63" s="193">
        <v>4</v>
      </c>
      <c r="X63" s="178">
        <v>4</v>
      </c>
      <c r="Y63" s="178">
        <v>4</v>
      </c>
      <c r="Z63" s="178">
        <v>4</v>
      </c>
    </row>
    <row r="64" spans="1:26" s="115" customFormat="1" x14ac:dyDescent="0.35">
      <c r="A64" s="164">
        <v>63</v>
      </c>
      <c r="B64" s="161" t="s">
        <v>37</v>
      </c>
      <c r="C64" s="166" t="s">
        <v>215</v>
      </c>
      <c r="D64" s="161" t="s">
        <v>88</v>
      </c>
      <c r="E64" s="164">
        <v>0</v>
      </c>
      <c r="F64" s="164">
        <v>1</v>
      </c>
      <c r="G64" s="164">
        <v>0</v>
      </c>
      <c r="H64" s="164">
        <v>1</v>
      </c>
      <c r="I64" s="164">
        <v>0</v>
      </c>
      <c r="J64" s="164">
        <v>0</v>
      </c>
      <c r="K64" s="164">
        <v>0</v>
      </c>
      <c r="L64" s="189">
        <v>5</v>
      </c>
      <c r="M64" s="167">
        <v>5</v>
      </c>
      <c r="N64" s="167">
        <v>3</v>
      </c>
      <c r="O64" s="162">
        <v>4</v>
      </c>
      <c r="P64" s="162">
        <v>4</v>
      </c>
      <c r="Q64" s="162">
        <v>4</v>
      </c>
      <c r="R64" s="183">
        <v>3</v>
      </c>
      <c r="S64" s="183">
        <v>3</v>
      </c>
      <c r="T64" s="183">
        <v>4</v>
      </c>
      <c r="U64" s="183">
        <v>4</v>
      </c>
      <c r="V64" s="194">
        <v>5</v>
      </c>
      <c r="W64" s="194">
        <v>5</v>
      </c>
      <c r="X64" s="179">
        <v>5</v>
      </c>
      <c r="Y64" s="179">
        <v>5</v>
      </c>
      <c r="Z64" s="179">
        <v>5</v>
      </c>
    </row>
    <row r="65" spans="1:26" s="88" customFormat="1" x14ac:dyDescent="0.35">
      <c r="A65" s="164">
        <v>64</v>
      </c>
      <c r="B65" s="163" t="s">
        <v>7</v>
      </c>
      <c r="C65" s="163" t="s">
        <v>261</v>
      </c>
      <c r="D65" s="163" t="s">
        <v>191</v>
      </c>
      <c r="E65" s="164">
        <v>0</v>
      </c>
      <c r="F65" s="164">
        <v>0</v>
      </c>
      <c r="G65" s="164">
        <v>1</v>
      </c>
      <c r="H65" s="164">
        <v>1</v>
      </c>
      <c r="I65" s="164">
        <v>0</v>
      </c>
      <c r="J65" s="164">
        <v>0</v>
      </c>
      <c r="K65" s="164">
        <v>0</v>
      </c>
      <c r="L65" s="190">
        <v>5</v>
      </c>
      <c r="M65" s="168">
        <v>5</v>
      </c>
      <c r="N65" s="168">
        <v>5</v>
      </c>
      <c r="O65" s="175">
        <v>5</v>
      </c>
      <c r="P65" s="175">
        <v>5</v>
      </c>
      <c r="Q65" s="175">
        <v>5</v>
      </c>
      <c r="R65" s="182">
        <v>4</v>
      </c>
      <c r="S65" s="182">
        <v>4</v>
      </c>
      <c r="T65" s="182">
        <v>5</v>
      </c>
      <c r="U65" s="182">
        <v>4</v>
      </c>
      <c r="V65" s="193">
        <v>5</v>
      </c>
      <c r="W65" s="193">
        <v>5</v>
      </c>
      <c r="X65" s="178">
        <v>5</v>
      </c>
      <c r="Y65" s="178">
        <v>5</v>
      </c>
      <c r="Z65" s="178">
        <v>5</v>
      </c>
    </row>
    <row r="66" spans="1:26" s="88" customFormat="1" x14ac:dyDescent="0.35">
      <c r="A66" s="164">
        <v>65</v>
      </c>
      <c r="B66" s="161" t="s">
        <v>7</v>
      </c>
      <c r="C66" s="166" t="s">
        <v>215</v>
      </c>
      <c r="D66" s="161" t="s">
        <v>181</v>
      </c>
      <c r="E66" s="164">
        <v>0</v>
      </c>
      <c r="F66" s="164">
        <v>1</v>
      </c>
      <c r="G66" s="164">
        <v>1</v>
      </c>
      <c r="H66" s="164">
        <v>1</v>
      </c>
      <c r="I66" s="164">
        <v>0</v>
      </c>
      <c r="J66" s="164">
        <v>0</v>
      </c>
      <c r="K66" s="164">
        <v>0</v>
      </c>
      <c r="L66" s="189">
        <v>5</v>
      </c>
      <c r="M66" s="167">
        <v>3</v>
      </c>
      <c r="N66" s="167">
        <v>5</v>
      </c>
      <c r="O66" s="162">
        <v>4</v>
      </c>
      <c r="P66" s="162">
        <v>3</v>
      </c>
      <c r="Q66" s="162">
        <v>4</v>
      </c>
      <c r="R66" s="183">
        <v>4</v>
      </c>
      <c r="S66" s="183">
        <v>4</v>
      </c>
      <c r="T66" s="183">
        <v>5</v>
      </c>
      <c r="U66" s="183">
        <v>5</v>
      </c>
      <c r="V66" s="194">
        <v>5</v>
      </c>
      <c r="W66" s="194">
        <v>5</v>
      </c>
      <c r="X66" s="179">
        <v>5</v>
      </c>
      <c r="Y66" s="179">
        <v>5</v>
      </c>
      <c r="Z66" s="179">
        <v>5</v>
      </c>
    </row>
    <row r="67" spans="1:26" s="88" customFormat="1" x14ac:dyDescent="0.35">
      <c r="A67" s="164">
        <v>66</v>
      </c>
      <c r="B67" s="163" t="s">
        <v>37</v>
      </c>
      <c r="C67" s="166" t="s">
        <v>215</v>
      </c>
      <c r="D67" s="163" t="s">
        <v>88</v>
      </c>
      <c r="E67" s="164">
        <v>1</v>
      </c>
      <c r="F67" s="164">
        <v>0</v>
      </c>
      <c r="G67" s="164">
        <v>1</v>
      </c>
      <c r="H67" s="164">
        <v>0</v>
      </c>
      <c r="I67" s="164">
        <v>0</v>
      </c>
      <c r="J67" s="164">
        <v>0</v>
      </c>
      <c r="K67" s="164">
        <v>0</v>
      </c>
      <c r="L67" s="190">
        <v>5</v>
      </c>
      <c r="M67" s="168">
        <v>5</v>
      </c>
      <c r="N67" s="168">
        <v>5</v>
      </c>
      <c r="O67" s="175">
        <v>5</v>
      </c>
      <c r="P67" s="175">
        <v>5</v>
      </c>
      <c r="Q67" s="175">
        <v>5</v>
      </c>
      <c r="R67" s="182">
        <v>3</v>
      </c>
      <c r="S67" s="182">
        <v>3</v>
      </c>
      <c r="T67" s="182">
        <v>5</v>
      </c>
      <c r="U67" s="182">
        <v>5</v>
      </c>
      <c r="V67" s="193">
        <v>5</v>
      </c>
      <c r="W67" s="193">
        <v>5</v>
      </c>
      <c r="X67" s="178">
        <v>5</v>
      </c>
      <c r="Y67" s="178">
        <v>5</v>
      </c>
      <c r="Z67" s="178">
        <v>5</v>
      </c>
    </row>
    <row r="68" spans="1:26" s="88" customFormat="1" x14ac:dyDescent="0.35">
      <c r="A68" s="164">
        <v>67</v>
      </c>
      <c r="B68" s="161" t="s">
        <v>7</v>
      </c>
      <c r="C68" s="163" t="s">
        <v>261</v>
      </c>
      <c r="D68" s="163" t="s">
        <v>191</v>
      </c>
      <c r="E68" s="164">
        <v>0</v>
      </c>
      <c r="F68" s="164">
        <v>0</v>
      </c>
      <c r="G68" s="164">
        <v>0</v>
      </c>
      <c r="H68" s="164">
        <v>1</v>
      </c>
      <c r="I68" s="164">
        <v>0</v>
      </c>
      <c r="J68" s="164">
        <v>0</v>
      </c>
      <c r="K68" s="164">
        <v>0</v>
      </c>
      <c r="L68" s="189">
        <v>5</v>
      </c>
      <c r="M68" s="167">
        <v>4</v>
      </c>
      <c r="N68" s="167">
        <v>3</v>
      </c>
      <c r="O68" s="162">
        <v>4</v>
      </c>
      <c r="P68" s="162">
        <v>5</v>
      </c>
      <c r="Q68" s="162">
        <v>5</v>
      </c>
      <c r="R68" s="183">
        <v>5</v>
      </c>
      <c r="S68" s="183">
        <v>5</v>
      </c>
      <c r="T68" s="183">
        <v>5</v>
      </c>
      <c r="U68" s="183">
        <v>5</v>
      </c>
      <c r="V68" s="194">
        <v>5</v>
      </c>
      <c r="W68" s="194">
        <v>5</v>
      </c>
      <c r="X68" s="179">
        <v>5</v>
      </c>
      <c r="Y68" s="179">
        <v>5</v>
      </c>
      <c r="Z68" s="179">
        <v>5</v>
      </c>
    </row>
    <row r="69" spans="1:26" s="88" customFormat="1" x14ac:dyDescent="0.35">
      <c r="A69" s="164">
        <v>68</v>
      </c>
      <c r="B69" s="163" t="s">
        <v>7</v>
      </c>
      <c r="C69" s="166" t="s">
        <v>215</v>
      </c>
      <c r="D69" s="161" t="s">
        <v>302</v>
      </c>
      <c r="E69" s="164">
        <v>0</v>
      </c>
      <c r="F69" s="164">
        <v>0</v>
      </c>
      <c r="G69" s="164">
        <v>1</v>
      </c>
      <c r="H69" s="164">
        <v>0</v>
      </c>
      <c r="I69" s="164">
        <v>0</v>
      </c>
      <c r="J69" s="164">
        <v>0</v>
      </c>
      <c r="K69" s="164">
        <v>0</v>
      </c>
      <c r="L69" s="190">
        <v>4</v>
      </c>
      <c r="M69" s="168">
        <v>5</v>
      </c>
      <c r="N69" s="168">
        <v>5</v>
      </c>
      <c r="O69" s="175">
        <v>3</v>
      </c>
      <c r="P69" s="175">
        <v>4</v>
      </c>
      <c r="Q69" s="175">
        <v>3</v>
      </c>
      <c r="R69" s="182">
        <v>5</v>
      </c>
      <c r="S69" s="182">
        <v>5</v>
      </c>
      <c r="T69" s="182">
        <v>4</v>
      </c>
      <c r="U69" s="182">
        <v>4</v>
      </c>
      <c r="V69" s="193">
        <v>5</v>
      </c>
      <c r="W69" s="193">
        <v>5</v>
      </c>
      <c r="X69" s="178">
        <v>4</v>
      </c>
      <c r="Y69" s="178">
        <v>4</v>
      </c>
      <c r="Z69" s="178">
        <v>4</v>
      </c>
    </row>
    <row r="70" spans="1:26" s="88" customFormat="1" x14ac:dyDescent="0.35">
      <c r="A70" s="164">
        <v>69</v>
      </c>
      <c r="B70" s="161" t="s">
        <v>7</v>
      </c>
      <c r="C70" s="166" t="s">
        <v>215</v>
      </c>
      <c r="D70" s="161" t="s">
        <v>86</v>
      </c>
      <c r="E70" s="164">
        <v>0</v>
      </c>
      <c r="F70" s="164">
        <v>0</v>
      </c>
      <c r="G70" s="164">
        <v>1</v>
      </c>
      <c r="H70" s="164">
        <v>1</v>
      </c>
      <c r="I70" s="164">
        <v>0</v>
      </c>
      <c r="J70" s="164">
        <v>0</v>
      </c>
      <c r="K70" s="164">
        <v>0</v>
      </c>
      <c r="L70" s="189">
        <v>5</v>
      </c>
      <c r="M70" s="167">
        <v>5</v>
      </c>
      <c r="N70" s="167">
        <v>5</v>
      </c>
      <c r="O70" s="162">
        <v>5</v>
      </c>
      <c r="P70" s="162">
        <v>5</v>
      </c>
      <c r="Q70" s="162">
        <v>5</v>
      </c>
      <c r="R70" s="183">
        <v>3</v>
      </c>
      <c r="S70" s="183">
        <v>3</v>
      </c>
      <c r="T70" s="183">
        <v>4</v>
      </c>
      <c r="U70" s="183">
        <v>4</v>
      </c>
      <c r="V70" s="194">
        <v>5</v>
      </c>
      <c r="W70" s="194">
        <v>5</v>
      </c>
      <c r="X70" s="179">
        <v>4</v>
      </c>
      <c r="Y70" s="179">
        <v>4</v>
      </c>
      <c r="Z70" s="179">
        <v>4</v>
      </c>
    </row>
    <row r="71" spans="1:26" s="115" customFormat="1" x14ac:dyDescent="0.35">
      <c r="A71" s="164">
        <v>70</v>
      </c>
      <c r="B71" s="163" t="s">
        <v>7</v>
      </c>
      <c r="C71" s="163" t="s">
        <v>261</v>
      </c>
      <c r="D71" s="163" t="s">
        <v>191</v>
      </c>
      <c r="E71" s="164">
        <v>1</v>
      </c>
      <c r="F71" s="164">
        <v>1</v>
      </c>
      <c r="G71" s="164">
        <v>1</v>
      </c>
      <c r="H71" s="164">
        <v>1</v>
      </c>
      <c r="I71" s="164">
        <v>0</v>
      </c>
      <c r="J71" s="164">
        <v>0</v>
      </c>
      <c r="K71" s="164">
        <v>0</v>
      </c>
      <c r="L71" s="190">
        <v>5</v>
      </c>
      <c r="M71" s="168">
        <v>3</v>
      </c>
      <c r="N71" s="168">
        <v>5</v>
      </c>
      <c r="O71" s="175">
        <v>5</v>
      </c>
      <c r="P71" s="175">
        <v>5</v>
      </c>
      <c r="Q71" s="175">
        <v>5</v>
      </c>
      <c r="R71" s="182">
        <v>2</v>
      </c>
      <c r="S71" s="182">
        <v>2</v>
      </c>
      <c r="T71" s="182">
        <v>4</v>
      </c>
      <c r="U71" s="182">
        <v>4</v>
      </c>
      <c r="V71" s="193">
        <v>5</v>
      </c>
      <c r="W71" s="193">
        <v>5</v>
      </c>
      <c r="X71" s="178">
        <v>5</v>
      </c>
      <c r="Y71" s="178">
        <v>5</v>
      </c>
      <c r="Z71" s="178">
        <v>5</v>
      </c>
    </row>
    <row r="72" spans="1:26" s="115" customFormat="1" x14ac:dyDescent="0.35">
      <c r="A72" s="164">
        <v>71</v>
      </c>
      <c r="B72" s="161" t="s">
        <v>7</v>
      </c>
      <c r="C72" s="166" t="s">
        <v>215</v>
      </c>
      <c r="D72" s="161" t="s">
        <v>302</v>
      </c>
      <c r="E72" s="164">
        <v>0</v>
      </c>
      <c r="F72" s="164">
        <v>0</v>
      </c>
      <c r="G72" s="164">
        <v>1</v>
      </c>
      <c r="H72" s="164">
        <v>1</v>
      </c>
      <c r="I72" s="164">
        <v>0</v>
      </c>
      <c r="J72" s="164">
        <v>0</v>
      </c>
      <c r="K72" s="164">
        <v>0</v>
      </c>
      <c r="L72" s="189">
        <v>3</v>
      </c>
      <c r="M72" s="167">
        <v>3</v>
      </c>
      <c r="N72" s="167">
        <v>5</v>
      </c>
      <c r="O72" s="162">
        <v>4</v>
      </c>
      <c r="P72" s="162">
        <v>4</v>
      </c>
      <c r="Q72" s="162">
        <v>4</v>
      </c>
      <c r="R72" s="183">
        <v>3</v>
      </c>
      <c r="S72" s="183">
        <v>3</v>
      </c>
      <c r="T72" s="183">
        <v>5</v>
      </c>
      <c r="U72" s="183">
        <v>5</v>
      </c>
      <c r="V72" s="194">
        <v>5</v>
      </c>
      <c r="W72" s="194">
        <v>5</v>
      </c>
      <c r="X72" s="179">
        <v>5</v>
      </c>
      <c r="Y72" s="179">
        <v>5</v>
      </c>
      <c r="Z72" s="179">
        <v>5</v>
      </c>
    </row>
    <row r="73" spans="1:26" s="88" customFormat="1" x14ac:dyDescent="0.35">
      <c r="A73" s="164">
        <v>72</v>
      </c>
      <c r="B73" s="163" t="s">
        <v>37</v>
      </c>
      <c r="C73" s="163" t="s">
        <v>164</v>
      </c>
      <c r="D73" s="163" t="s">
        <v>164</v>
      </c>
      <c r="E73" s="164">
        <v>0</v>
      </c>
      <c r="F73" s="164">
        <v>1</v>
      </c>
      <c r="G73" s="164">
        <v>0</v>
      </c>
      <c r="H73" s="164">
        <v>0</v>
      </c>
      <c r="I73" s="164">
        <v>0</v>
      </c>
      <c r="J73" s="164">
        <v>0</v>
      </c>
      <c r="K73" s="164">
        <v>0</v>
      </c>
      <c r="L73" s="190">
        <v>4</v>
      </c>
      <c r="M73" s="168">
        <v>3</v>
      </c>
      <c r="N73" s="168">
        <v>4</v>
      </c>
      <c r="O73" s="175">
        <v>4</v>
      </c>
      <c r="P73" s="175">
        <v>4</v>
      </c>
      <c r="Q73" s="175">
        <v>4</v>
      </c>
      <c r="R73" s="182">
        <v>3</v>
      </c>
      <c r="S73" s="182">
        <v>3</v>
      </c>
      <c r="T73" s="182">
        <v>3</v>
      </c>
      <c r="U73" s="182">
        <v>4</v>
      </c>
      <c r="V73" s="193">
        <v>5</v>
      </c>
      <c r="W73" s="193">
        <v>4</v>
      </c>
      <c r="X73" s="178">
        <v>4</v>
      </c>
      <c r="Y73" s="178">
        <v>4</v>
      </c>
      <c r="Z73" s="178">
        <v>5</v>
      </c>
    </row>
    <row r="74" spans="1:26" s="115" customFormat="1" x14ac:dyDescent="0.35">
      <c r="A74" s="164">
        <v>73</v>
      </c>
      <c r="B74" s="161" t="s">
        <v>7</v>
      </c>
      <c r="C74" s="166" t="s">
        <v>215</v>
      </c>
      <c r="D74" s="161" t="s">
        <v>88</v>
      </c>
      <c r="E74" s="164">
        <v>0</v>
      </c>
      <c r="F74" s="164">
        <v>1</v>
      </c>
      <c r="G74" s="164">
        <v>0</v>
      </c>
      <c r="H74" s="164">
        <v>1</v>
      </c>
      <c r="I74" s="164">
        <v>0</v>
      </c>
      <c r="J74" s="164">
        <v>0</v>
      </c>
      <c r="K74" s="164">
        <v>0</v>
      </c>
      <c r="L74" s="189">
        <v>5</v>
      </c>
      <c r="M74" s="167">
        <v>5</v>
      </c>
      <c r="N74" s="167">
        <v>5</v>
      </c>
      <c r="O74" s="162">
        <v>5</v>
      </c>
      <c r="P74" s="162">
        <v>3</v>
      </c>
      <c r="Q74" s="162">
        <v>5</v>
      </c>
      <c r="R74" s="183">
        <v>3</v>
      </c>
      <c r="S74" s="183">
        <v>3</v>
      </c>
      <c r="T74" s="183">
        <v>4</v>
      </c>
      <c r="U74" s="183">
        <v>4</v>
      </c>
      <c r="V74" s="194">
        <v>5</v>
      </c>
      <c r="W74" s="194">
        <v>5</v>
      </c>
      <c r="X74" s="179">
        <v>5</v>
      </c>
      <c r="Y74" s="179">
        <v>5</v>
      </c>
      <c r="Z74" s="179">
        <v>5</v>
      </c>
    </row>
    <row r="75" spans="1:26" s="88" customFormat="1" x14ac:dyDescent="0.35">
      <c r="A75" s="164">
        <v>74</v>
      </c>
      <c r="B75" s="163" t="s">
        <v>7</v>
      </c>
      <c r="C75" s="163" t="s">
        <v>536</v>
      </c>
      <c r="D75" s="163" t="s">
        <v>72</v>
      </c>
      <c r="E75" s="164">
        <v>0</v>
      </c>
      <c r="F75" s="164">
        <v>0</v>
      </c>
      <c r="G75" s="164">
        <v>1</v>
      </c>
      <c r="H75" s="164">
        <v>0</v>
      </c>
      <c r="I75" s="164">
        <v>0</v>
      </c>
      <c r="J75" s="164">
        <v>0</v>
      </c>
      <c r="K75" s="164">
        <v>0</v>
      </c>
      <c r="L75" s="190">
        <v>5</v>
      </c>
      <c r="M75" s="168">
        <v>5</v>
      </c>
      <c r="N75" s="168">
        <v>4</v>
      </c>
      <c r="O75" s="175">
        <v>4</v>
      </c>
      <c r="P75" s="175">
        <v>3</v>
      </c>
      <c r="Q75" s="175">
        <v>4</v>
      </c>
      <c r="R75" s="182">
        <v>2</v>
      </c>
      <c r="S75" s="182">
        <v>2</v>
      </c>
      <c r="T75" s="182">
        <v>5</v>
      </c>
      <c r="U75" s="182">
        <v>5</v>
      </c>
      <c r="V75" s="193">
        <v>5</v>
      </c>
      <c r="W75" s="193">
        <v>5</v>
      </c>
      <c r="X75" s="178">
        <v>5</v>
      </c>
      <c r="Y75" s="178">
        <v>5</v>
      </c>
      <c r="Z75" s="178">
        <v>5</v>
      </c>
    </row>
    <row r="76" spans="1:26" s="88" customFormat="1" x14ac:dyDescent="0.35">
      <c r="A76" s="164">
        <v>75</v>
      </c>
      <c r="B76" s="161" t="s">
        <v>7</v>
      </c>
      <c r="C76" s="163" t="s">
        <v>233</v>
      </c>
      <c r="D76" s="161" t="s">
        <v>89</v>
      </c>
      <c r="E76" s="164">
        <v>0</v>
      </c>
      <c r="F76" s="164">
        <v>0</v>
      </c>
      <c r="G76" s="164">
        <v>1</v>
      </c>
      <c r="H76" s="164">
        <v>0</v>
      </c>
      <c r="I76" s="164">
        <v>0</v>
      </c>
      <c r="J76" s="164">
        <v>0</v>
      </c>
      <c r="K76" s="164">
        <v>0</v>
      </c>
      <c r="L76" s="189">
        <v>5</v>
      </c>
      <c r="M76" s="167">
        <v>5</v>
      </c>
      <c r="N76" s="167">
        <v>5</v>
      </c>
      <c r="O76" s="162">
        <v>5</v>
      </c>
      <c r="P76" s="162">
        <v>5</v>
      </c>
      <c r="Q76" s="162">
        <v>5</v>
      </c>
      <c r="R76" s="183">
        <v>5</v>
      </c>
      <c r="S76" s="183">
        <v>5</v>
      </c>
      <c r="T76" s="183">
        <v>5</v>
      </c>
      <c r="U76" s="183">
        <v>5</v>
      </c>
      <c r="V76" s="194">
        <v>5</v>
      </c>
      <c r="W76" s="194">
        <v>5</v>
      </c>
      <c r="X76" s="179">
        <v>4</v>
      </c>
      <c r="Y76" s="179">
        <v>5</v>
      </c>
      <c r="Z76" s="179">
        <v>5</v>
      </c>
    </row>
    <row r="77" spans="1:26" s="88" customFormat="1" x14ac:dyDescent="0.35">
      <c r="A77" s="164">
        <v>76</v>
      </c>
      <c r="B77" s="163" t="s">
        <v>7</v>
      </c>
      <c r="C77" s="163" t="s">
        <v>220</v>
      </c>
      <c r="D77" s="163" t="s">
        <v>337</v>
      </c>
      <c r="E77" s="164">
        <v>0</v>
      </c>
      <c r="F77" s="164">
        <v>1</v>
      </c>
      <c r="G77" s="164">
        <v>0</v>
      </c>
      <c r="H77" s="164">
        <v>0</v>
      </c>
      <c r="I77" s="164">
        <v>0</v>
      </c>
      <c r="J77" s="164">
        <v>0</v>
      </c>
      <c r="K77" s="164">
        <v>0</v>
      </c>
      <c r="L77" s="190">
        <v>5</v>
      </c>
      <c r="M77" s="168">
        <v>3</v>
      </c>
      <c r="N77" s="168">
        <v>4</v>
      </c>
      <c r="O77" s="175">
        <v>5</v>
      </c>
      <c r="P77" s="175">
        <v>5</v>
      </c>
      <c r="Q77" s="175">
        <v>5</v>
      </c>
      <c r="R77" s="182">
        <v>1</v>
      </c>
      <c r="S77" s="182">
        <v>2</v>
      </c>
      <c r="T77" s="182">
        <v>4</v>
      </c>
      <c r="U77" s="182">
        <v>4</v>
      </c>
      <c r="V77" s="193">
        <v>5</v>
      </c>
      <c r="W77" s="193">
        <v>5</v>
      </c>
      <c r="X77" s="178">
        <v>5</v>
      </c>
      <c r="Y77" s="178">
        <v>5</v>
      </c>
      <c r="Z77" s="178">
        <v>5</v>
      </c>
    </row>
    <row r="78" spans="1:26" s="88" customFormat="1" x14ac:dyDescent="0.35">
      <c r="A78" s="164">
        <v>77</v>
      </c>
      <c r="B78" s="161" t="s">
        <v>7</v>
      </c>
      <c r="C78" s="166" t="s">
        <v>215</v>
      </c>
      <c r="D78" s="161" t="s">
        <v>88</v>
      </c>
      <c r="E78" s="164">
        <v>0</v>
      </c>
      <c r="F78" s="164">
        <v>1</v>
      </c>
      <c r="G78" s="164">
        <v>0</v>
      </c>
      <c r="H78" s="164">
        <v>0</v>
      </c>
      <c r="I78" s="164">
        <v>0</v>
      </c>
      <c r="J78" s="164">
        <v>0</v>
      </c>
      <c r="K78" s="164">
        <v>0</v>
      </c>
      <c r="L78" s="189">
        <v>5</v>
      </c>
      <c r="M78" s="167">
        <v>5</v>
      </c>
      <c r="N78" s="167">
        <v>5</v>
      </c>
      <c r="O78" s="162">
        <v>4</v>
      </c>
      <c r="P78" s="162">
        <v>4</v>
      </c>
      <c r="Q78" s="162">
        <v>4</v>
      </c>
      <c r="R78" s="183">
        <v>4</v>
      </c>
      <c r="S78" s="183">
        <v>4</v>
      </c>
      <c r="T78" s="183">
        <v>4</v>
      </c>
      <c r="U78" s="183">
        <v>4</v>
      </c>
      <c r="V78" s="194">
        <v>5</v>
      </c>
      <c r="W78" s="194">
        <v>5</v>
      </c>
      <c r="X78" s="179">
        <v>3</v>
      </c>
      <c r="Y78" s="179">
        <v>5</v>
      </c>
      <c r="Z78" s="179">
        <v>5</v>
      </c>
    </row>
    <row r="79" spans="1:26" s="88" customFormat="1" x14ac:dyDescent="0.35">
      <c r="A79" s="164">
        <v>78</v>
      </c>
      <c r="B79" s="163" t="s">
        <v>37</v>
      </c>
      <c r="C79" s="166" t="s">
        <v>215</v>
      </c>
      <c r="D79" s="163" t="s">
        <v>93</v>
      </c>
      <c r="E79" s="164">
        <v>0</v>
      </c>
      <c r="F79" s="164">
        <v>1</v>
      </c>
      <c r="G79" s="164">
        <v>1</v>
      </c>
      <c r="H79" s="164">
        <v>0</v>
      </c>
      <c r="I79" s="164">
        <v>0</v>
      </c>
      <c r="J79" s="164">
        <v>1</v>
      </c>
      <c r="K79" s="164">
        <v>0</v>
      </c>
      <c r="L79" s="190">
        <v>5</v>
      </c>
      <c r="M79" s="168">
        <v>5</v>
      </c>
      <c r="N79" s="168">
        <v>5</v>
      </c>
      <c r="O79" s="175">
        <v>3</v>
      </c>
      <c r="P79" s="175">
        <v>3</v>
      </c>
      <c r="Q79" s="175">
        <v>3</v>
      </c>
      <c r="R79" s="182">
        <v>2</v>
      </c>
      <c r="S79" s="182">
        <v>2</v>
      </c>
      <c r="T79" s="182">
        <v>4</v>
      </c>
      <c r="U79" s="182">
        <v>4</v>
      </c>
      <c r="V79" s="193">
        <v>5</v>
      </c>
      <c r="W79" s="193">
        <v>5</v>
      </c>
      <c r="X79" s="178">
        <v>5</v>
      </c>
      <c r="Y79" s="178">
        <v>5</v>
      </c>
      <c r="Z79" s="178">
        <v>5</v>
      </c>
    </row>
    <row r="80" spans="1:26" s="88" customFormat="1" x14ac:dyDescent="0.35">
      <c r="A80" s="164">
        <v>79</v>
      </c>
      <c r="B80" s="161" t="s">
        <v>7</v>
      </c>
      <c r="C80" s="163" t="s">
        <v>261</v>
      </c>
      <c r="D80" s="161" t="s">
        <v>344</v>
      </c>
      <c r="E80" s="164">
        <v>0</v>
      </c>
      <c r="F80" s="164">
        <v>0</v>
      </c>
      <c r="G80" s="164">
        <v>0</v>
      </c>
      <c r="H80" s="164">
        <v>1</v>
      </c>
      <c r="I80" s="164">
        <v>0</v>
      </c>
      <c r="J80" s="164">
        <v>0</v>
      </c>
      <c r="K80" s="164">
        <v>0</v>
      </c>
      <c r="L80" s="189">
        <v>5</v>
      </c>
      <c r="M80" s="167">
        <v>4</v>
      </c>
      <c r="N80" s="167">
        <v>5</v>
      </c>
      <c r="O80" s="162">
        <v>4</v>
      </c>
      <c r="P80" s="162">
        <v>3</v>
      </c>
      <c r="Q80" s="162">
        <v>4</v>
      </c>
      <c r="R80" s="183">
        <v>4</v>
      </c>
      <c r="S80" s="183">
        <v>4</v>
      </c>
      <c r="T80" s="183">
        <v>5</v>
      </c>
      <c r="U80" s="183">
        <v>5</v>
      </c>
      <c r="V80" s="194">
        <v>4</v>
      </c>
      <c r="W80" s="194">
        <v>4</v>
      </c>
      <c r="X80" s="179">
        <v>5</v>
      </c>
      <c r="Y80" s="179">
        <v>5</v>
      </c>
      <c r="Z80" s="179">
        <v>5</v>
      </c>
    </row>
    <row r="81" spans="1:26" s="88" customFormat="1" x14ac:dyDescent="0.35">
      <c r="A81" s="164">
        <v>80</v>
      </c>
      <c r="B81" s="163" t="s">
        <v>37</v>
      </c>
      <c r="C81" s="166" t="s">
        <v>215</v>
      </c>
      <c r="D81" s="163" t="s">
        <v>181</v>
      </c>
      <c r="E81" s="164">
        <v>0</v>
      </c>
      <c r="F81" s="164">
        <v>0</v>
      </c>
      <c r="G81" s="164">
        <v>0</v>
      </c>
      <c r="H81" s="164">
        <v>1</v>
      </c>
      <c r="I81" s="164">
        <v>0</v>
      </c>
      <c r="J81" s="164">
        <v>0</v>
      </c>
      <c r="K81" s="164">
        <v>0</v>
      </c>
      <c r="L81" s="190">
        <v>5</v>
      </c>
      <c r="M81" s="168">
        <v>5</v>
      </c>
      <c r="N81" s="168">
        <v>5</v>
      </c>
      <c r="O81" s="175">
        <v>5</v>
      </c>
      <c r="P81" s="175">
        <v>5</v>
      </c>
      <c r="Q81" s="175">
        <v>5</v>
      </c>
      <c r="R81" s="182">
        <v>5</v>
      </c>
      <c r="S81" s="182">
        <v>5</v>
      </c>
      <c r="T81" s="182">
        <v>5</v>
      </c>
      <c r="U81" s="182">
        <v>5</v>
      </c>
      <c r="V81" s="193">
        <v>5</v>
      </c>
      <c r="W81" s="193">
        <v>5</v>
      </c>
      <c r="X81" s="178">
        <v>5</v>
      </c>
      <c r="Y81" s="178">
        <v>5</v>
      </c>
      <c r="Z81" s="178">
        <v>5</v>
      </c>
    </row>
    <row r="82" spans="1:26" s="88" customFormat="1" x14ac:dyDescent="0.35">
      <c r="A82" s="164">
        <v>81</v>
      </c>
      <c r="B82" s="161" t="s">
        <v>7</v>
      </c>
      <c r="C82" s="163" t="s">
        <v>261</v>
      </c>
      <c r="D82" s="163" t="s">
        <v>191</v>
      </c>
      <c r="E82" s="164">
        <v>0</v>
      </c>
      <c r="F82" s="164">
        <v>1</v>
      </c>
      <c r="G82" s="164">
        <v>0</v>
      </c>
      <c r="H82" s="164">
        <v>0</v>
      </c>
      <c r="I82" s="164">
        <v>0</v>
      </c>
      <c r="J82" s="164">
        <v>0</v>
      </c>
      <c r="K82" s="164">
        <v>0</v>
      </c>
      <c r="L82" s="189">
        <v>5</v>
      </c>
      <c r="M82" s="167">
        <v>3</v>
      </c>
      <c r="N82" s="167">
        <v>5</v>
      </c>
      <c r="O82" s="162">
        <v>5</v>
      </c>
      <c r="P82" s="162">
        <v>5</v>
      </c>
      <c r="Q82" s="162">
        <v>5</v>
      </c>
      <c r="R82" s="183">
        <v>1</v>
      </c>
      <c r="S82" s="183">
        <v>1</v>
      </c>
      <c r="T82" s="183">
        <v>5</v>
      </c>
      <c r="U82" s="183">
        <v>5</v>
      </c>
      <c r="V82" s="194">
        <v>5</v>
      </c>
      <c r="W82" s="194">
        <v>5</v>
      </c>
      <c r="X82" s="179">
        <v>5</v>
      </c>
      <c r="Y82" s="179">
        <v>5</v>
      </c>
      <c r="Z82" s="179">
        <v>5</v>
      </c>
    </row>
    <row r="83" spans="1:26" s="88" customFormat="1" x14ac:dyDescent="0.35">
      <c r="A83" s="164">
        <v>82</v>
      </c>
      <c r="B83" s="163" t="s">
        <v>7</v>
      </c>
      <c r="C83" s="163" t="s">
        <v>261</v>
      </c>
      <c r="D83" s="163" t="s">
        <v>191</v>
      </c>
      <c r="E83" s="164">
        <v>0</v>
      </c>
      <c r="F83" s="164">
        <v>0</v>
      </c>
      <c r="G83" s="164">
        <v>0</v>
      </c>
      <c r="H83" s="164">
        <v>1</v>
      </c>
      <c r="I83" s="164">
        <v>0</v>
      </c>
      <c r="J83" s="164">
        <v>0</v>
      </c>
      <c r="K83" s="164">
        <v>0</v>
      </c>
      <c r="L83" s="190">
        <v>4</v>
      </c>
      <c r="M83" s="168">
        <v>2</v>
      </c>
      <c r="N83" s="168">
        <v>4</v>
      </c>
      <c r="O83" s="175">
        <v>5</v>
      </c>
      <c r="P83" s="175">
        <v>5</v>
      </c>
      <c r="Q83" s="175">
        <v>5</v>
      </c>
      <c r="R83" s="182">
        <v>2</v>
      </c>
      <c r="S83" s="182">
        <v>2</v>
      </c>
      <c r="T83" s="182">
        <v>5</v>
      </c>
      <c r="U83" s="182">
        <v>5</v>
      </c>
      <c r="V83" s="193">
        <v>5</v>
      </c>
      <c r="W83" s="193">
        <v>5</v>
      </c>
      <c r="X83" s="178">
        <v>5</v>
      </c>
      <c r="Y83" s="178">
        <v>5</v>
      </c>
      <c r="Z83" s="178">
        <v>5</v>
      </c>
    </row>
    <row r="84" spans="1:26" s="88" customFormat="1" x14ac:dyDescent="0.35">
      <c r="A84" s="164">
        <v>83</v>
      </c>
      <c r="B84" s="161" t="s">
        <v>7</v>
      </c>
      <c r="C84" s="161" t="s">
        <v>220</v>
      </c>
      <c r="D84" s="161" t="s">
        <v>337</v>
      </c>
      <c r="E84" s="164">
        <v>1</v>
      </c>
      <c r="F84" s="164">
        <v>0</v>
      </c>
      <c r="G84" s="164">
        <v>0</v>
      </c>
      <c r="H84" s="164">
        <v>1</v>
      </c>
      <c r="I84" s="164">
        <v>0</v>
      </c>
      <c r="J84" s="164">
        <v>0</v>
      </c>
      <c r="K84" s="164">
        <v>0</v>
      </c>
      <c r="L84" s="189">
        <v>5</v>
      </c>
      <c r="M84" s="167">
        <v>4</v>
      </c>
      <c r="N84" s="167">
        <v>5</v>
      </c>
      <c r="O84" s="162">
        <v>5</v>
      </c>
      <c r="P84" s="162">
        <v>5</v>
      </c>
      <c r="Q84" s="162">
        <v>5</v>
      </c>
      <c r="R84" s="183">
        <v>4</v>
      </c>
      <c r="S84" s="183">
        <v>3</v>
      </c>
      <c r="T84" s="183">
        <v>4</v>
      </c>
      <c r="U84" s="183">
        <v>5</v>
      </c>
      <c r="V84" s="194">
        <v>5</v>
      </c>
      <c r="W84" s="194">
        <v>5</v>
      </c>
      <c r="X84" s="179">
        <v>5</v>
      </c>
      <c r="Y84" s="179">
        <v>4</v>
      </c>
      <c r="Z84" s="179">
        <v>4</v>
      </c>
    </row>
    <row r="85" spans="1:26" s="88" customFormat="1" x14ac:dyDescent="0.35">
      <c r="A85" s="164">
        <v>84</v>
      </c>
      <c r="B85" s="163" t="s">
        <v>37</v>
      </c>
      <c r="C85" s="166" t="s">
        <v>215</v>
      </c>
      <c r="D85" s="163" t="s">
        <v>58</v>
      </c>
      <c r="E85" s="164">
        <v>1</v>
      </c>
      <c r="F85" s="164">
        <v>0</v>
      </c>
      <c r="G85" s="164">
        <v>1</v>
      </c>
      <c r="H85" s="164">
        <v>0</v>
      </c>
      <c r="I85" s="164">
        <v>0</v>
      </c>
      <c r="J85" s="164">
        <v>0</v>
      </c>
      <c r="K85" s="164">
        <v>0</v>
      </c>
      <c r="L85" s="190">
        <v>5</v>
      </c>
      <c r="M85" s="168">
        <v>5</v>
      </c>
      <c r="N85" s="168">
        <v>5</v>
      </c>
      <c r="O85" s="175">
        <v>5</v>
      </c>
      <c r="P85" s="175">
        <v>5</v>
      </c>
      <c r="Q85" s="175">
        <v>5</v>
      </c>
      <c r="R85" s="182">
        <v>5</v>
      </c>
      <c r="S85" s="182">
        <v>5</v>
      </c>
      <c r="T85" s="182">
        <v>5</v>
      </c>
      <c r="U85" s="182">
        <v>5</v>
      </c>
      <c r="V85" s="193">
        <v>5</v>
      </c>
      <c r="W85" s="193">
        <v>5</v>
      </c>
      <c r="X85" s="178">
        <v>5</v>
      </c>
      <c r="Y85" s="178">
        <v>5</v>
      </c>
      <c r="Z85" s="178">
        <v>5</v>
      </c>
    </row>
    <row r="86" spans="1:26" s="88" customFormat="1" x14ac:dyDescent="0.35">
      <c r="A86" s="164">
        <v>85</v>
      </c>
      <c r="B86" s="161" t="s">
        <v>7</v>
      </c>
      <c r="C86" s="166" t="s">
        <v>215</v>
      </c>
      <c r="D86" s="161" t="s">
        <v>181</v>
      </c>
      <c r="E86" s="164">
        <v>0</v>
      </c>
      <c r="F86" s="164">
        <v>1</v>
      </c>
      <c r="G86" s="164">
        <v>0</v>
      </c>
      <c r="H86" s="164">
        <v>0</v>
      </c>
      <c r="I86" s="164">
        <v>0</v>
      </c>
      <c r="J86" s="164">
        <v>0</v>
      </c>
      <c r="K86" s="164">
        <v>0</v>
      </c>
      <c r="L86" s="189">
        <v>5</v>
      </c>
      <c r="M86" s="167">
        <v>4</v>
      </c>
      <c r="N86" s="167">
        <v>5</v>
      </c>
      <c r="O86" s="162">
        <v>4</v>
      </c>
      <c r="P86" s="162">
        <v>4</v>
      </c>
      <c r="Q86" s="162">
        <v>4</v>
      </c>
      <c r="R86" s="183">
        <v>4</v>
      </c>
      <c r="S86" s="183">
        <v>4</v>
      </c>
      <c r="T86" s="183">
        <v>4</v>
      </c>
      <c r="U86" s="183">
        <v>4</v>
      </c>
      <c r="V86" s="194">
        <v>5</v>
      </c>
      <c r="W86" s="194">
        <v>5</v>
      </c>
      <c r="X86" s="179">
        <v>5</v>
      </c>
      <c r="Y86" s="179">
        <v>5</v>
      </c>
      <c r="Z86" s="179">
        <v>5</v>
      </c>
    </row>
    <row r="87" spans="1:26" s="88" customFormat="1" x14ac:dyDescent="0.35">
      <c r="A87" s="164">
        <v>86</v>
      </c>
      <c r="B87" s="163" t="s">
        <v>7</v>
      </c>
      <c r="C87" s="163" t="s">
        <v>261</v>
      </c>
      <c r="D87" s="163" t="s">
        <v>344</v>
      </c>
      <c r="E87" s="164">
        <v>0</v>
      </c>
      <c r="F87" s="164">
        <v>0</v>
      </c>
      <c r="G87" s="164">
        <v>1</v>
      </c>
      <c r="H87" s="164">
        <v>1</v>
      </c>
      <c r="I87" s="164">
        <v>0</v>
      </c>
      <c r="J87" s="164">
        <v>1</v>
      </c>
      <c r="K87" s="164">
        <v>0</v>
      </c>
      <c r="L87" s="190">
        <v>5</v>
      </c>
      <c r="M87" s="168">
        <v>4</v>
      </c>
      <c r="N87" s="168">
        <v>4</v>
      </c>
      <c r="O87" s="175">
        <v>4</v>
      </c>
      <c r="P87" s="175">
        <v>5</v>
      </c>
      <c r="Q87" s="175">
        <v>5</v>
      </c>
      <c r="R87" s="182">
        <v>3</v>
      </c>
      <c r="S87" s="182">
        <v>3</v>
      </c>
      <c r="T87" s="182">
        <v>4</v>
      </c>
      <c r="U87" s="182">
        <v>4</v>
      </c>
      <c r="V87" s="193">
        <v>5</v>
      </c>
      <c r="W87" s="193">
        <v>5</v>
      </c>
      <c r="X87" s="178">
        <v>5</v>
      </c>
      <c r="Y87" s="178">
        <v>4</v>
      </c>
      <c r="Z87" s="178">
        <v>4</v>
      </c>
    </row>
    <row r="88" spans="1:26" s="88" customFormat="1" x14ac:dyDescent="0.35">
      <c r="A88" s="164">
        <v>87</v>
      </c>
      <c r="B88" s="161" t="s">
        <v>37</v>
      </c>
      <c r="C88" s="166" t="s">
        <v>215</v>
      </c>
      <c r="D88" s="161" t="s">
        <v>88</v>
      </c>
      <c r="E88" s="164">
        <v>0</v>
      </c>
      <c r="F88" s="164">
        <v>0</v>
      </c>
      <c r="G88" s="164">
        <v>0</v>
      </c>
      <c r="H88" s="164">
        <v>1</v>
      </c>
      <c r="I88" s="164">
        <v>0</v>
      </c>
      <c r="J88" s="164">
        <v>0</v>
      </c>
      <c r="K88" s="164">
        <v>0</v>
      </c>
      <c r="L88" s="189">
        <v>5</v>
      </c>
      <c r="M88" s="167">
        <v>3</v>
      </c>
      <c r="N88" s="167">
        <v>5</v>
      </c>
      <c r="O88" s="162">
        <v>5</v>
      </c>
      <c r="P88" s="162">
        <v>5</v>
      </c>
      <c r="Q88" s="162">
        <v>5</v>
      </c>
      <c r="R88" s="183">
        <v>4</v>
      </c>
      <c r="S88" s="183">
        <v>4</v>
      </c>
      <c r="T88" s="183">
        <v>4</v>
      </c>
      <c r="U88" s="183">
        <v>4</v>
      </c>
      <c r="V88" s="194">
        <v>5</v>
      </c>
      <c r="W88" s="194">
        <v>5</v>
      </c>
      <c r="X88" s="179">
        <v>5</v>
      </c>
      <c r="Y88" s="179">
        <v>5</v>
      </c>
      <c r="Z88" s="179">
        <v>5</v>
      </c>
    </row>
    <row r="89" spans="1:26" s="88" customFormat="1" x14ac:dyDescent="0.35">
      <c r="A89" s="164">
        <v>88</v>
      </c>
      <c r="B89" s="163" t="s">
        <v>7</v>
      </c>
      <c r="C89" s="161" t="s">
        <v>257</v>
      </c>
      <c r="D89" s="163" t="s">
        <v>258</v>
      </c>
      <c r="E89" s="164">
        <v>0</v>
      </c>
      <c r="F89" s="164">
        <v>0</v>
      </c>
      <c r="G89" s="164">
        <v>1</v>
      </c>
      <c r="H89" s="164">
        <v>0</v>
      </c>
      <c r="I89" s="164">
        <v>0</v>
      </c>
      <c r="J89" s="164">
        <v>0</v>
      </c>
      <c r="K89" s="164">
        <v>0</v>
      </c>
      <c r="L89" s="190">
        <v>4</v>
      </c>
      <c r="M89" s="168">
        <v>4</v>
      </c>
      <c r="N89" s="168">
        <v>4</v>
      </c>
      <c r="O89" s="175">
        <v>5</v>
      </c>
      <c r="P89" s="175">
        <v>5</v>
      </c>
      <c r="Q89" s="175">
        <v>5</v>
      </c>
      <c r="R89" s="182">
        <v>5</v>
      </c>
      <c r="S89" s="182">
        <v>5</v>
      </c>
      <c r="T89" s="182">
        <v>5</v>
      </c>
      <c r="U89" s="182">
        <v>5</v>
      </c>
      <c r="V89" s="193">
        <v>5</v>
      </c>
      <c r="W89" s="193">
        <v>4</v>
      </c>
      <c r="X89" s="178">
        <v>4</v>
      </c>
      <c r="Y89" s="178">
        <v>4</v>
      </c>
      <c r="Z89" s="178">
        <v>3</v>
      </c>
    </row>
    <row r="90" spans="1:26" s="88" customFormat="1" x14ac:dyDescent="0.35">
      <c r="A90" s="164">
        <v>89</v>
      </c>
      <c r="B90" s="161" t="s">
        <v>7</v>
      </c>
      <c r="C90" s="163" t="s">
        <v>261</v>
      </c>
      <c r="D90" s="163" t="s">
        <v>191</v>
      </c>
      <c r="E90" s="164">
        <v>1</v>
      </c>
      <c r="F90" s="164">
        <v>1</v>
      </c>
      <c r="G90" s="164">
        <v>1</v>
      </c>
      <c r="H90" s="164">
        <v>1</v>
      </c>
      <c r="I90" s="164">
        <v>1</v>
      </c>
      <c r="J90" s="164">
        <v>1</v>
      </c>
      <c r="K90" s="164">
        <v>0</v>
      </c>
      <c r="L90" s="189">
        <v>5</v>
      </c>
      <c r="M90" s="167">
        <v>5</v>
      </c>
      <c r="N90" s="167">
        <v>5</v>
      </c>
      <c r="O90" s="162">
        <v>5</v>
      </c>
      <c r="P90" s="162">
        <v>5</v>
      </c>
      <c r="Q90" s="162">
        <v>5</v>
      </c>
      <c r="R90" s="183">
        <v>3</v>
      </c>
      <c r="S90" s="183">
        <v>3</v>
      </c>
      <c r="T90" s="183">
        <v>5</v>
      </c>
      <c r="U90" s="183">
        <v>5</v>
      </c>
      <c r="V90" s="194">
        <v>5</v>
      </c>
      <c r="W90" s="194">
        <v>5</v>
      </c>
      <c r="X90" s="179">
        <v>5</v>
      </c>
      <c r="Y90" s="179">
        <v>5</v>
      </c>
      <c r="Z90" s="179">
        <v>5</v>
      </c>
    </row>
    <row r="91" spans="1:26" s="88" customFormat="1" x14ac:dyDescent="0.35">
      <c r="A91" s="164">
        <v>90</v>
      </c>
      <c r="B91" s="163" t="s">
        <v>37</v>
      </c>
      <c r="C91" s="166" t="s">
        <v>215</v>
      </c>
      <c r="D91" s="163" t="s">
        <v>181</v>
      </c>
      <c r="E91" s="164">
        <v>0</v>
      </c>
      <c r="F91" s="164">
        <v>0</v>
      </c>
      <c r="G91" s="164">
        <v>1</v>
      </c>
      <c r="H91" s="164">
        <v>1</v>
      </c>
      <c r="I91" s="164">
        <v>0</v>
      </c>
      <c r="J91" s="164">
        <v>0</v>
      </c>
      <c r="K91" s="164">
        <v>0</v>
      </c>
      <c r="L91" s="190">
        <v>5</v>
      </c>
      <c r="M91" s="168">
        <v>5</v>
      </c>
      <c r="N91" s="168">
        <v>5</v>
      </c>
      <c r="O91" s="175">
        <v>3</v>
      </c>
      <c r="P91" s="175">
        <v>3</v>
      </c>
      <c r="Q91" s="175">
        <v>3</v>
      </c>
      <c r="R91" s="182">
        <v>1</v>
      </c>
      <c r="S91" s="182">
        <v>1</v>
      </c>
      <c r="T91" s="182">
        <v>4</v>
      </c>
      <c r="U91" s="182">
        <v>4</v>
      </c>
      <c r="V91" s="193">
        <v>5</v>
      </c>
      <c r="W91" s="193">
        <v>5</v>
      </c>
      <c r="X91" s="178">
        <v>5</v>
      </c>
      <c r="Y91" s="178">
        <v>5</v>
      </c>
      <c r="Z91" s="178">
        <v>5</v>
      </c>
    </row>
    <row r="92" spans="1:26" s="88" customFormat="1" x14ac:dyDescent="0.35">
      <c r="A92" s="164">
        <v>91</v>
      </c>
      <c r="B92" s="161" t="s">
        <v>7</v>
      </c>
      <c r="C92" s="163" t="s">
        <v>261</v>
      </c>
      <c r="D92" s="163" t="s">
        <v>191</v>
      </c>
      <c r="E92" s="164">
        <v>1</v>
      </c>
      <c r="F92" s="164">
        <v>0</v>
      </c>
      <c r="G92" s="164">
        <v>1</v>
      </c>
      <c r="H92" s="164">
        <v>1</v>
      </c>
      <c r="I92" s="164">
        <v>0</v>
      </c>
      <c r="J92" s="164">
        <v>0</v>
      </c>
      <c r="K92" s="164">
        <v>0</v>
      </c>
      <c r="L92" s="189">
        <v>5</v>
      </c>
      <c r="M92" s="167">
        <v>5</v>
      </c>
      <c r="N92" s="167">
        <v>5</v>
      </c>
      <c r="O92" s="162">
        <v>4</v>
      </c>
      <c r="P92" s="162">
        <v>4</v>
      </c>
      <c r="Q92" s="162">
        <v>5</v>
      </c>
      <c r="R92" s="183">
        <v>5</v>
      </c>
      <c r="S92" s="183">
        <v>5</v>
      </c>
      <c r="T92" s="183">
        <v>3</v>
      </c>
      <c r="U92" s="183">
        <v>3</v>
      </c>
      <c r="V92" s="194">
        <v>5</v>
      </c>
      <c r="W92" s="194">
        <v>5</v>
      </c>
      <c r="X92" s="179">
        <v>5</v>
      </c>
      <c r="Y92" s="179">
        <v>5</v>
      </c>
      <c r="Z92" s="179">
        <v>5</v>
      </c>
    </row>
    <row r="93" spans="1:26" s="88" customFormat="1" x14ac:dyDescent="0.35">
      <c r="A93" s="164">
        <v>92</v>
      </c>
      <c r="B93" s="163" t="s">
        <v>7</v>
      </c>
      <c r="C93" s="163" t="s">
        <v>261</v>
      </c>
      <c r="D93" s="163" t="s">
        <v>191</v>
      </c>
      <c r="E93" s="164">
        <v>0</v>
      </c>
      <c r="F93" s="164">
        <v>1</v>
      </c>
      <c r="G93" s="164">
        <v>0</v>
      </c>
      <c r="H93" s="164">
        <v>0</v>
      </c>
      <c r="I93" s="164">
        <v>1</v>
      </c>
      <c r="J93" s="164">
        <v>0</v>
      </c>
      <c r="K93" s="164">
        <v>0</v>
      </c>
      <c r="L93" s="190">
        <v>5</v>
      </c>
      <c r="M93" s="168">
        <v>5</v>
      </c>
      <c r="N93" s="168">
        <v>5</v>
      </c>
      <c r="O93" s="175">
        <v>5</v>
      </c>
      <c r="P93" s="175">
        <v>5</v>
      </c>
      <c r="Q93" s="175">
        <v>5</v>
      </c>
      <c r="R93" s="182">
        <v>5</v>
      </c>
      <c r="S93" s="182">
        <v>5</v>
      </c>
      <c r="T93" s="182">
        <v>5</v>
      </c>
      <c r="U93" s="182">
        <v>5</v>
      </c>
      <c r="V93" s="193">
        <v>5</v>
      </c>
      <c r="W93" s="193">
        <v>5</v>
      </c>
      <c r="X93" s="178">
        <v>5</v>
      </c>
      <c r="Y93" s="178">
        <v>5</v>
      </c>
      <c r="Z93" s="178">
        <v>5</v>
      </c>
    </row>
    <row r="94" spans="1:26" s="88" customFormat="1" x14ac:dyDescent="0.35">
      <c r="A94" s="164">
        <v>93</v>
      </c>
      <c r="B94" s="161" t="s">
        <v>7</v>
      </c>
      <c r="C94" s="163" t="s">
        <v>261</v>
      </c>
      <c r="D94" s="161" t="s">
        <v>344</v>
      </c>
      <c r="E94" s="164">
        <v>0</v>
      </c>
      <c r="F94" s="164">
        <v>0</v>
      </c>
      <c r="G94" s="164">
        <v>1</v>
      </c>
      <c r="H94" s="164">
        <v>1</v>
      </c>
      <c r="I94" s="164">
        <v>0</v>
      </c>
      <c r="J94" s="164">
        <v>0</v>
      </c>
      <c r="K94" s="164">
        <v>0</v>
      </c>
      <c r="L94" s="189">
        <v>5</v>
      </c>
      <c r="M94" s="167">
        <v>4</v>
      </c>
      <c r="N94" s="167">
        <v>4</v>
      </c>
      <c r="O94" s="162">
        <v>5</v>
      </c>
      <c r="P94" s="162">
        <v>5</v>
      </c>
      <c r="Q94" s="162">
        <v>5</v>
      </c>
      <c r="R94" s="183">
        <v>5</v>
      </c>
      <c r="S94" s="183">
        <v>5</v>
      </c>
      <c r="T94" s="183">
        <v>5</v>
      </c>
      <c r="U94" s="183">
        <v>5</v>
      </c>
      <c r="V94" s="194">
        <v>5</v>
      </c>
      <c r="W94" s="194">
        <v>5</v>
      </c>
      <c r="X94" s="179">
        <v>5</v>
      </c>
      <c r="Y94" s="179">
        <v>5</v>
      </c>
      <c r="Z94" s="179">
        <v>5</v>
      </c>
    </row>
    <row r="95" spans="1:26" s="88" customFormat="1" x14ac:dyDescent="0.35">
      <c r="A95" s="164">
        <v>94</v>
      </c>
      <c r="B95" s="163" t="s">
        <v>7</v>
      </c>
      <c r="C95" s="161" t="s">
        <v>96</v>
      </c>
      <c r="D95" s="163" t="s">
        <v>96</v>
      </c>
      <c r="E95" s="164">
        <v>0</v>
      </c>
      <c r="F95" s="164">
        <v>1</v>
      </c>
      <c r="G95" s="164">
        <v>0</v>
      </c>
      <c r="H95" s="164">
        <v>0</v>
      </c>
      <c r="I95" s="164">
        <v>0</v>
      </c>
      <c r="J95" s="164">
        <v>0</v>
      </c>
      <c r="K95" s="164">
        <v>0</v>
      </c>
      <c r="L95" s="190">
        <v>4</v>
      </c>
      <c r="M95" s="168">
        <v>3</v>
      </c>
      <c r="N95" s="168">
        <v>3</v>
      </c>
      <c r="O95" s="175">
        <v>5</v>
      </c>
      <c r="P95" s="175">
        <v>5</v>
      </c>
      <c r="Q95" s="175">
        <v>5</v>
      </c>
      <c r="R95" s="182">
        <v>4</v>
      </c>
      <c r="S95" s="182">
        <v>4</v>
      </c>
      <c r="T95" s="182">
        <v>5</v>
      </c>
      <c r="U95" s="182">
        <v>5</v>
      </c>
      <c r="V95" s="193">
        <v>5</v>
      </c>
      <c r="W95" s="193">
        <v>5</v>
      </c>
      <c r="X95" s="178">
        <v>4</v>
      </c>
      <c r="Y95" s="178">
        <v>4</v>
      </c>
      <c r="Z95" s="178">
        <v>4</v>
      </c>
    </row>
    <row r="96" spans="1:26" s="115" customFormat="1" x14ac:dyDescent="0.35">
      <c r="A96" s="164">
        <v>95</v>
      </c>
      <c r="B96" s="161" t="s">
        <v>7</v>
      </c>
      <c r="C96" s="166" t="s">
        <v>215</v>
      </c>
      <c r="D96" s="161" t="s">
        <v>242</v>
      </c>
      <c r="E96" s="164">
        <v>1</v>
      </c>
      <c r="F96" s="164">
        <v>0</v>
      </c>
      <c r="G96" s="164">
        <v>1</v>
      </c>
      <c r="H96" s="164">
        <v>0</v>
      </c>
      <c r="I96" s="164">
        <v>0</v>
      </c>
      <c r="J96" s="164">
        <v>1</v>
      </c>
      <c r="K96" s="164">
        <v>0</v>
      </c>
      <c r="L96" s="189">
        <v>3</v>
      </c>
      <c r="M96" s="167">
        <v>3</v>
      </c>
      <c r="N96" s="167">
        <v>4</v>
      </c>
      <c r="O96" s="162">
        <v>5</v>
      </c>
      <c r="P96" s="162">
        <v>5</v>
      </c>
      <c r="Q96" s="162">
        <v>5</v>
      </c>
      <c r="R96" s="183">
        <v>5</v>
      </c>
      <c r="S96" s="183">
        <v>5</v>
      </c>
      <c r="T96" s="183">
        <v>5</v>
      </c>
      <c r="U96" s="183">
        <v>5</v>
      </c>
      <c r="V96" s="194">
        <v>5</v>
      </c>
      <c r="W96" s="194">
        <v>5</v>
      </c>
      <c r="X96" s="179">
        <v>4</v>
      </c>
      <c r="Y96" s="179">
        <v>4</v>
      </c>
      <c r="Z96" s="179">
        <v>4</v>
      </c>
    </row>
    <row r="97" spans="1:26" s="88" customFormat="1" x14ac:dyDescent="0.35">
      <c r="A97" s="164">
        <v>96</v>
      </c>
      <c r="B97" s="163" t="s">
        <v>37</v>
      </c>
      <c r="C97" s="163" t="s">
        <v>220</v>
      </c>
      <c r="D97" s="163" t="s">
        <v>372</v>
      </c>
      <c r="E97" s="164">
        <v>0</v>
      </c>
      <c r="F97" s="164">
        <v>1</v>
      </c>
      <c r="G97" s="164">
        <v>0</v>
      </c>
      <c r="H97" s="164">
        <v>0</v>
      </c>
      <c r="I97" s="164">
        <v>0</v>
      </c>
      <c r="J97" s="164">
        <v>0</v>
      </c>
      <c r="K97" s="164">
        <v>0</v>
      </c>
      <c r="L97" s="190">
        <v>5</v>
      </c>
      <c r="M97" s="168">
        <v>5</v>
      </c>
      <c r="N97" s="168">
        <v>4</v>
      </c>
      <c r="O97" s="175">
        <v>4</v>
      </c>
      <c r="P97" s="175">
        <v>4</v>
      </c>
      <c r="Q97" s="175">
        <v>3</v>
      </c>
      <c r="R97" s="182">
        <v>3</v>
      </c>
      <c r="S97" s="182">
        <v>3</v>
      </c>
      <c r="T97" s="182">
        <v>4</v>
      </c>
      <c r="U97" s="182">
        <v>4</v>
      </c>
      <c r="V97" s="193">
        <v>5</v>
      </c>
      <c r="W97" s="193">
        <v>5</v>
      </c>
      <c r="X97" s="178">
        <v>5</v>
      </c>
      <c r="Y97" s="178">
        <v>5</v>
      </c>
      <c r="Z97" s="178">
        <v>5</v>
      </c>
    </row>
    <row r="98" spans="1:26" s="88" customFormat="1" x14ac:dyDescent="0.35">
      <c r="A98" s="164">
        <v>97</v>
      </c>
      <c r="B98" s="161" t="s">
        <v>7</v>
      </c>
      <c r="C98" s="166" t="s">
        <v>215</v>
      </c>
      <c r="D98" s="161" t="s">
        <v>302</v>
      </c>
      <c r="E98" s="164">
        <v>1</v>
      </c>
      <c r="F98" s="164">
        <v>0</v>
      </c>
      <c r="G98" s="164">
        <v>0</v>
      </c>
      <c r="H98" s="164">
        <v>0</v>
      </c>
      <c r="I98" s="164">
        <v>0</v>
      </c>
      <c r="J98" s="164">
        <v>0</v>
      </c>
      <c r="K98" s="164">
        <v>0</v>
      </c>
      <c r="L98" s="189">
        <v>4</v>
      </c>
      <c r="M98" s="167">
        <v>4</v>
      </c>
      <c r="N98" s="167">
        <v>3</v>
      </c>
      <c r="O98" s="162">
        <v>3</v>
      </c>
      <c r="P98" s="162">
        <v>3</v>
      </c>
      <c r="Q98" s="162">
        <v>3</v>
      </c>
      <c r="R98" s="183">
        <v>2</v>
      </c>
      <c r="S98" s="183">
        <v>2</v>
      </c>
      <c r="T98" s="183">
        <v>3</v>
      </c>
      <c r="U98" s="183">
        <v>4</v>
      </c>
      <c r="V98" s="194">
        <v>4</v>
      </c>
      <c r="W98" s="194">
        <v>4</v>
      </c>
      <c r="X98" s="179">
        <v>4</v>
      </c>
      <c r="Y98" s="179">
        <v>4</v>
      </c>
      <c r="Z98" s="179">
        <v>4</v>
      </c>
    </row>
    <row r="99" spans="1:26" s="88" customFormat="1" x14ac:dyDescent="0.35">
      <c r="A99" s="164">
        <v>98</v>
      </c>
      <c r="B99" s="163" t="s">
        <v>7</v>
      </c>
      <c r="C99" s="163" t="s">
        <v>257</v>
      </c>
      <c r="D99" s="163" t="s">
        <v>376</v>
      </c>
      <c r="E99" s="164">
        <v>1</v>
      </c>
      <c r="F99" s="164">
        <v>1</v>
      </c>
      <c r="G99" s="164">
        <v>1</v>
      </c>
      <c r="H99" s="164">
        <v>1</v>
      </c>
      <c r="I99" s="164">
        <v>1</v>
      </c>
      <c r="J99" s="164">
        <v>0</v>
      </c>
      <c r="K99" s="164">
        <v>0</v>
      </c>
      <c r="L99" s="190">
        <v>5</v>
      </c>
      <c r="M99" s="168">
        <v>5</v>
      </c>
      <c r="N99" s="168">
        <v>5</v>
      </c>
      <c r="O99" s="175">
        <v>4</v>
      </c>
      <c r="P99" s="175">
        <v>4</v>
      </c>
      <c r="Q99" s="175">
        <v>5</v>
      </c>
      <c r="R99" s="182">
        <v>4</v>
      </c>
      <c r="S99" s="182">
        <v>5</v>
      </c>
      <c r="T99" s="182">
        <v>4</v>
      </c>
      <c r="U99" s="182">
        <v>5</v>
      </c>
      <c r="V99" s="193">
        <v>5</v>
      </c>
      <c r="W99" s="193">
        <v>5</v>
      </c>
      <c r="X99" s="178">
        <v>5</v>
      </c>
      <c r="Y99" s="178">
        <v>4</v>
      </c>
      <c r="Z99" s="178">
        <v>5</v>
      </c>
    </row>
    <row r="100" spans="1:26" s="88" customFormat="1" x14ac:dyDescent="0.35">
      <c r="A100" s="164">
        <v>99</v>
      </c>
      <c r="B100" s="161" t="s">
        <v>7</v>
      </c>
      <c r="C100" s="161" t="s">
        <v>239</v>
      </c>
      <c r="D100" s="161" t="s">
        <v>239</v>
      </c>
      <c r="E100" s="164">
        <v>0</v>
      </c>
      <c r="F100" s="164">
        <v>0</v>
      </c>
      <c r="G100" s="164">
        <v>1</v>
      </c>
      <c r="H100" s="164">
        <v>0</v>
      </c>
      <c r="I100" s="164">
        <v>0</v>
      </c>
      <c r="J100" s="164">
        <v>0</v>
      </c>
      <c r="K100" s="164">
        <v>0</v>
      </c>
      <c r="L100" s="189">
        <v>5</v>
      </c>
      <c r="M100" s="167">
        <v>4</v>
      </c>
      <c r="N100" s="167">
        <v>5</v>
      </c>
      <c r="O100" s="162">
        <v>5</v>
      </c>
      <c r="P100" s="162">
        <v>4</v>
      </c>
      <c r="Q100" s="162">
        <v>5</v>
      </c>
      <c r="R100" s="183">
        <v>5</v>
      </c>
      <c r="S100" s="183">
        <v>5</v>
      </c>
      <c r="T100" s="183">
        <v>5</v>
      </c>
      <c r="U100" s="183">
        <v>5</v>
      </c>
      <c r="V100" s="194">
        <v>5</v>
      </c>
      <c r="W100" s="194">
        <v>4</v>
      </c>
      <c r="X100" s="179">
        <v>5</v>
      </c>
      <c r="Y100" s="179">
        <v>4</v>
      </c>
      <c r="Z100" s="179">
        <v>4</v>
      </c>
    </row>
    <row r="101" spans="1:26" s="115" customFormat="1" x14ac:dyDescent="0.35">
      <c r="A101" s="164">
        <v>100</v>
      </c>
      <c r="B101" s="163" t="s">
        <v>7</v>
      </c>
      <c r="C101" s="163" t="s">
        <v>228</v>
      </c>
      <c r="D101" s="163" t="s">
        <v>229</v>
      </c>
      <c r="E101" s="164">
        <v>0</v>
      </c>
      <c r="F101" s="164">
        <v>0</v>
      </c>
      <c r="G101" s="164">
        <v>1</v>
      </c>
      <c r="H101" s="164">
        <v>0</v>
      </c>
      <c r="I101" s="164">
        <v>0</v>
      </c>
      <c r="J101" s="164">
        <v>0</v>
      </c>
      <c r="K101" s="164">
        <v>0</v>
      </c>
      <c r="L101" s="190">
        <v>5</v>
      </c>
      <c r="M101" s="168">
        <v>5</v>
      </c>
      <c r="N101" s="168">
        <v>5</v>
      </c>
      <c r="O101" s="175">
        <v>5</v>
      </c>
      <c r="P101" s="175">
        <v>4</v>
      </c>
      <c r="Q101" s="175">
        <v>4</v>
      </c>
      <c r="R101" s="182">
        <v>5</v>
      </c>
      <c r="S101" s="182">
        <v>5</v>
      </c>
      <c r="T101" s="182">
        <v>4</v>
      </c>
      <c r="U101" s="182">
        <v>4</v>
      </c>
      <c r="V101" s="193">
        <v>5</v>
      </c>
      <c r="W101" s="193">
        <v>5</v>
      </c>
      <c r="X101" s="178">
        <v>5</v>
      </c>
      <c r="Y101" s="178">
        <v>5</v>
      </c>
      <c r="Z101" s="178">
        <v>5</v>
      </c>
    </row>
    <row r="102" spans="1:26" s="88" customFormat="1" x14ac:dyDescent="0.35">
      <c r="A102" s="164">
        <v>101</v>
      </c>
      <c r="B102" s="161" t="s">
        <v>7</v>
      </c>
      <c r="C102" s="163" t="s">
        <v>261</v>
      </c>
      <c r="D102" s="163" t="s">
        <v>191</v>
      </c>
      <c r="E102" s="164">
        <v>0</v>
      </c>
      <c r="F102" s="164">
        <v>1</v>
      </c>
      <c r="G102" s="164">
        <v>0</v>
      </c>
      <c r="H102" s="164">
        <v>1</v>
      </c>
      <c r="I102" s="164">
        <v>0</v>
      </c>
      <c r="J102" s="164">
        <v>1</v>
      </c>
      <c r="K102" s="164">
        <v>0</v>
      </c>
      <c r="L102" s="189">
        <v>5</v>
      </c>
      <c r="M102" s="167">
        <v>5</v>
      </c>
      <c r="N102" s="167">
        <v>4</v>
      </c>
      <c r="O102" s="162">
        <v>5</v>
      </c>
      <c r="P102" s="162">
        <v>5</v>
      </c>
      <c r="Q102" s="162">
        <v>5</v>
      </c>
      <c r="R102" s="183">
        <v>5</v>
      </c>
      <c r="S102" s="183">
        <v>4</v>
      </c>
      <c r="T102" s="183">
        <v>4</v>
      </c>
      <c r="U102" s="183">
        <v>4</v>
      </c>
      <c r="V102" s="194">
        <v>5</v>
      </c>
      <c r="W102" s="194">
        <v>5</v>
      </c>
      <c r="X102" s="179">
        <v>5</v>
      </c>
      <c r="Y102" s="179">
        <v>5</v>
      </c>
      <c r="Z102" s="179">
        <v>5</v>
      </c>
    </row>
    <row r="103" spans="1:26" s="88" customFormat="1" x14ac:dyDescent="0.35">
      <c r="A103" s="164">
        <v>102</v>
      </c>
      <c r="B103" s="163" t="s">
        <v>7</v>
      </c>
      <c r="C103" s="166" t="s">
        <v>215</v>
      </c>
      <c r="D103" s="163" t="s">
        <v>185</v>
      </c>
      <c r="E103" s="164">
        <v>0</v>
      </c>
      <c r="F103" s="164">
        <v>1</v>
      </c>
      <c r="G103" s="164">
        <v>0</v>
      </c>
      <c r="H103" s="164">
        <v>1</v>
      </c>
      <c r="I103" s="164">
        <v>0</v>
      </c>
      <c r="J103" s="164">
        <v>0</v>
      </c>
      <c r="K103" s="164">
        <v>0</v>
      </c>
      <c r="L103" s="190">
        <v>4</v>
      </c>
      <c r="M103" s="168">
        <v>4</v>
      </c>
      <c r="N103" s="168">
        <v>4</v>
      </c>
      <c r="O103" s="175">
        <v>4</v>
      </c>
      <c r="P103" s="175">
        <v>4</v>
      </c>
      <c r="Q103" s="175">
        <v>5</v>
      </c>
      <c r="R103" s="182">
        <v>3</v>
      </c>
      <c r="S103" s="182">
        <v>3</v>
      </c>
      <c r="T103" s="182">
        <v>4</v>
      </c>
      <c r="U103" s="182">
        <v>4</v>
      </c>
      <c r="V103" s="193">
        <v>3</v>
      </c>
      <c r="W103" s="193">
        <v>4</v>
      </c>
      <c r="X103" s="178">
        <v>3</v>
      </c>
      <c r="Y103" s="178">
        <v>4</v>
      </c>
      <c r="Z103" s="178">
        <v>4</v>
      </c>
    </row>
    <row r="104" spans="1:26" s="88" customFormat="1" x14ac:dyDescent="0.35">
      <c r="A104" s="164">
        <v>103</v>
      </c>
      <c r="B104" s="161" t="s">
        <v>7</v>
      </c>
      <c r="C104" s="161" t="s">
        <v>220</v>
      </c>
      <c r="D104" s="161" t="s">
        <v>384</v>
      </c>
      <c r="E104" s="164">
        <v>0</v>
      </c>
      <c r="F104" s="164">
        <v>1</v>
      </c>
      <c r="G104" s="164">
        <v>0</v>
      </c>
      <c r="H104" s="164">
        <v>0</v>
      </c>
      <c r="I104" s="164">
        <v>0</v>
      </c>
      <c r="J104" s="164">
        <v>0</v>
      </c>
      <c r="K104" s="164">
        <v>0</v>
      </c>
      <c r="L104" s="189">
        <v>3</v>
      </c>
      <c r="M104" s="167">
        <v>1</v>
      </c>
      <c r="N104" s="167">
        <v>1</v>
      </c>
      <c r="O104" s="162">
        <v>4</v>
      </c>
      <c r="P104" s="162">
        <v>3</v>
      </c>
      <c r="Q104" s="162">
        <v>4</v>
      </c>
      <c r="R104" s="183">
        <v>2</v>
      </c>
      <c r="S104" s="183">
        <v>2</v>
      </c>
      <c r="T104" s="183">
        <v>4</v>
      </c>
      <c r="U104" s="183">
        <v>4</v>
      </c>
      <c r="V104" s="194">
        <v>5</v>
      </c>
      <c r="W104" s="194">
        <v>4</v>
      </c>
      <c r="X104" s="179">
        <v>4</v>
      </c>
      <c r="Y104" s="179">
        <v>4</v>
      </c>
      <c r="Z104" s="179">
        <v>4</v>
      </c>
    </row>
    <row r="105" spans="1:26" s="88" customFormat="1" x14ac:dyDescent="0.35">
      <c r="A105" s="164">
        <v>104</v>
      </c>
      <c r="B105" s="163" t="s">
        <v>7</v>
      </c>
      <c r="C105" s="161" t="s">
        <v>228</v>
      </c>
      <c r="D105" s="163" t="s">
        <v>229</v>
      </c>
      <c r="E105" s="164">
        <v>0</v>
      </c>
      <c r="F105" s="164">
        <v>0</v>
      </c>
      <c r="G105" s="164">
        <v>1</v>
      </c>
      <c r="H105" s="164">
        <v>0</v>
      </c>
      <c r="I105" s="164">
        <v>0</v>
      </c>
      <c r="J105" s="164">
        <v>0</v>
      </c>
      <c r="K105" s="164">
        <v>0</v>
      </c>
      <c r="L105" s="190">
        <v>5</v>
      </c>
      <c r="M105" s="168">
        <v>5</v>
      </c>
      <c r="N105" s="168">
        <v>5</v>
      </c>
      <c r="O105" s="175">
        <v>5</v>
      </c>
      <c r="P105" s="175">
        <v>4</v>
      </c>
      <c r="Q105" s="175">
        <v>5</v>
      </c>
      <c r="R105" s="182">
        <v>1</v>
      </c>
      <c r="S105" s="182">
        <v>2</v>
      </c>
      <c r="T105" s="182">
        <v>5</v>
      </c>
      <c r="U105" s="182">
        <v>5</v>
      </c>
      <c r="V105" s="193">
        <v>5</v>
      </c>
      <c r="W105" s="193">
        <v>5</v>
      </c>
      <c r="X105" s="178">
        <v>5</v>
      </c>
      <c r="Y105" s="178">
        <v>5</v>
      </c>
      <c r="Z105" s="178">
        <v>5</v>
      </c>
    </row>
    <row r="106" spans="1:26" s="88" customFormat="1" x14ac:dyDescent="0.35">
      <c r="A106" s="164">
        <v>105</v>
      </c>
      <c r="B106" s="161" t="s">
        <v>7</v>
      </c>
      <c r="C106" s="161" t="s">
        <v>228</v>
      </c>
      <c r="D106" s="161" t="s">
        <v>229</v>
      </c>
      <c r="E106" s="164">
        <v>0</v>
      </c>
      <c r="F106" s="164">
        <v>1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189">
        <v>3</v>
      </c>
      <c r="M106" s="167">
        <v>4</v>
      </c>
      <c r="N106" s="167">
        <v>4</v>
      </c>
      <c r="O106" s="162">
        <v>5</v>
      </c>
      <c r="P106" s="162">
        <v>5</v>
      </c>
      <c r="Q106" s="162">
        <v>5</v>
      </c>
      <c r="R106" s="183">
        <v>4</v>
      </c>
      <c r="S106" s="183">
        <v>4</v>
      </c>
      <c r="T106" s="183">
        <v>5</v>
      </c>
      <c r="U106" s="183">
        <v>5</v>
      </c>
      <c r="V106" s="194">
        <v>5</v>
      </c>
      <c r="W106" s="194">
        <v>5</v>
      </c>
      <c r="X106" s="179">
        <v>5</v>
      </c>
      <c r="Y106" s="179">
        <v>5</v>
      </c>
      <c r="Z106" s="179">
        <v>5</v>
      </c>
    </row>
    <row r="107" spans="1:26" s="88" customFormat="1" x14ac:dyDescent="0.35">
      <c r="A107" s="164">
        <v>106</v>
      </c>
      <c r="B107" s="163" t="s">
        <v>37</v>
      </c>
      <c r="C107" s="163" t="s">
        <v>257</v>
      </c>
      <c r="D107" s="163" t="s">
        <v>376</v>
      </c>
      <c r="E107" s="164">
        <v>0</v>
      </c>
      <c r="F107" s="164">
        <v>0</v>
      </c>
      <c r="G107" s="164">
        <v>1</v>
      </c>
      <c r="H107" s="164">
        <v>0</v>
      </c>
      <c r="I107" s="164">
        <v>0</v>
      </c>
      <c r="J107" s="164">
        <v>0</v>
      </c>
      <c r="K107" s="164">
        <v>0</v>
      </c>
      <c r="L107" s="190">
        <v>4</v>
      </c>
      <c r="M107" s="168">
        <v>5</v>
      </c>
      <c r="N107" s="168">
        <v>5</v>
      </c>
      <c r="O107" s="175">
        <v>5</v>
      </c>
      <c r="P107" s="175">
        <v>4</v>
      </c>
      <c r="Q107" s="175">
        <v>5</v>
      </c>
      <c r="R107" s="182">
        <v>2</v>
      </c>
      <c r="S107" s="182">
        <v>2</v>
      </c>
      <c r="T107" s="182">
        <v>4</v>
      </c>
      <c r="U107" s="182">
        <v>4</v>
      </c>
      <c r="V107" s="193">
        <v>5</v>
      </c>
      <c r="W107" s="193">
        <v>5</v>
      </c>
      <c r="X107" s="178">
        <v>5</v>
      </c>
      <c r="Y107" s="178">
        <v>5</v>
      </c>
      <c r="Z107" s="178">
        <v>5</v>
      </c>
    </row>
    <row r="108" spans="1:26" s="88" customFormat="1" x14ac:dyDescent="0.35">
      <c r="A108" s="164">
        <v>107</v>
      </c>
      <c r="B108" s="161" t="s">
        <v>7</v>
      </c>
      <c r="C108" s="163" t="s">
        <v>164</v>
      </c>
      <c r="D108" s="161" t="s">
        <v>391</v>
      </c>
      <c r="E108" s="164">
        <v>0</v>
      </c>
      <c r="F108" s="164">
        <v>0</v>
      </c>
      <c r="G108" s="164">
        <v>1</v>
      </c>
      <c r="H108" s="164">
        <v>0</v>
      </c>
      <c r="I108" s="164">
        <v>0</v>
      </c>
      <c r="J108" s="164">
        <v>0</v>
      </c>
      <c r="K108" s="164">
        <v>0</v>
      </c>
      <c r="L108" s="189">
        <v>4</v>
      </c>
      <c r="M108" s="167">
        <v>3</v>
      </c>
      <c r="N108" s="167">
        <v>4</v>
      </c>
      <c r="O108" s="162">
        <v>5</v>
      </c>
      <c r="P108" s="162">
        <v>4</v>
      </c>
      <c r="Q108" s="162">
        <v>4</v>
      </c>
      <c r="R108" s="183">
        <v>5</v>
      </c>
      <c r="S108" s="183">
        <v>5</v>
      </c>
      <c r="T108" s="183">
        <v>4</v>
      </c>
      <c r="U108" s="183">
        <v>4</v>
      </c>
      <c r="V108" s="194">
        <v>5</v>
      </c>
      <c r="W108" s="194">
        <v>5</v>
      </c>
      <c r="X108" s="179">
        <v>4</v>
      </c>
      <c r="Y108" s="179">
        <v>4</v>
      </c>
      <c r="Z108" s="179">
        <v>4</v>
      </c>
    </row>
    <row r="109" spans="1:26" s="88" customFormat="1" x14ac:dyDescent="0.35">
      <c r="A109" s="164">
        <v>108</v>
      </c>
      <c r="B109" s="163" t="s">
        <v>37</v>
      </c>
      <c r="C109" s="166" t="s">
        <v>215</v>
      </c>
      <c r="D109" s="161" t="s">
        <v>538</v>
      </c>
      <c r="E109" s="164">
        <v>1</v>
      </c>
      <c r="F109" s="164">
        <v>1</v>
      </c>
      <c r="G109" s="164">
        <v>0</v>
      </c>
      <c r="H109" s="164">
        <v>0</v>
      </c>
      <c r="I109" s="164">
        <v>0</v>
      </c>
      <c r="J109" s="164">
        <v>0</v>
      </c>
      <c r="K109" s="164">
        <v>0</v>
      </c>
      <c r="L109" s="190">
        <v>5</v>
      </c>
      <c r="M109" s="168">
        <v>5</v>
      </c>
      <c r="N109" s="168">
        <v>5</v>
      </c>
      <c r="O109" s="175">
        <v>5</v>
      </c>
      <c r="P109" s="175">
        <v>5</v>
      </c>
      <c r="Q109" s="175">
        <v>5</v>
      </c>
      <c r="R109" s="182">
        <v>3</v>
      </c>
      <c r="S109" s="182">
        <v>3</v>
      </c>
      <c r="T109" s="182">
        <v>4</v>
      </c>
      <c r="U109" s="182">
        <v>4</v>
      </c>
      <c r="V109" s="193">
        <v>5</v>
      </c>
      <c r="W109" s="193">
        <v>5</v>
      </c>
      <c r="X109" s="178">
        <v>5</v>
      </c>
      <c r="Y109" s="178">
        <v>4</v>
      </c>
      <c r="Z109" s="178">
        <v>5</v>
      </c>
    </row>
    <row r="110" spans="1:26" s="88" customFormat="1" x14ac:dyDescent="0.35">
      <c r="A110" s="164">
        <v>109</v>
      </c>
      <c r="B110" s="161" t="s">
        <v>37</v>
      </c>
      <c r="C110" s="166" t="s">
        <v>215</v>
      </c>
      <c r="D110" s="161" t="s">
        <v>181</v>
      </c>
      <c r="E110" s="164">
        <v>0</v>
      </c>
      <c r="F110" s="164">
        <v>0</v>
      </c>
      <c r="G110" s="164">
        <v>0</v>
      </c>
      <c r="H110" s="164">
        <v>1</v>
      </c>
      <c r="I110" s="164">
        <v>0</v>
      </c>
      <c r="J110" s="164">
        <v>0</v>
      </c>
      <c r="K110" s="164">
        <v>0</v>
      </c>
      <c r="L110" s="189">
        <v>5</v>
      </c>
      <c r="M110" s="167">
        <v>4</v>
      </c>
      <c r="N110" s="167">
        <v>3</v>
      </c>
      <c r="O110" s="162">
        <v>5</v>
      </c>
      <c r="P110" s="162">
        <v>5</v>
      </c>
      <c r="Q110" s="162">
        <v>5</v>
      </c>
      <c r="R110" s="183">
        <v>5</v>
      </c>
      <c r="S110" s="183">
        <v>5</v>
      </c>
      <c r="T110" s="183">
        <v>5</v>
      </c>
      <c r="U110" s="183">
        <v>5</v>
      </c>
      <c r="V110" s="194">
        <v>5</v>
      </c>
      <c r="W110" s="194">
        <v>5</v>
      </c>
      <c r="X110" s="179">
        <v>5</v>
      </c>
      <c r="Y110" s="179">
        <v>4</v>
      </c>
      <c r="Z110" s="179">
        <v>3</v>
      </c>
    </row>
    <row r="111" spans="1:26" s="88" customFormat="1" x14ac:dyDescent="0.35">
      <c r="A111" s="164">
        <v>110</v>
      </c>
      <c r="B111" s="163" t="s">
        <v>7</v>
      </c>
      <c r="C111" s="166" t="s">
        <v>215</v>
      </c>
      <c r="D111" s="163" t="s">
        <v>88</v>
      </c>
      <c r="E111" s="164">
        <v>0</v>
      </c>
      <c r="F111" s="164">
        <v>1</v>
      </c>
      <c r="G111" s="164">
        <v>0</v>
      </c>
      <c r="H111" s="164">
        <v>0</v>
      </c>
      <c r="I111" s="164">
        <v>0</v>
      </c>
      <c r="J111" s="164">
        <v>0</v>
      </c>
      <c r="K111" s="164">
        <v>0</v>
      </c>
      <c r="L111" s="190">
        <v>5</v>
      </c>
      <c r="M111" s="168">
        <v>3</v>
      </c>
      <c r="N111" s="168">
        <v>3</v>
      </c>
      <c r="O111" s="175">
        <v>4</v>
      </c>
      <c r="P111" s="175">
        <v>4</v>
      </c>
      <c r="Q111" s="175">
        <v>4</v>
      </c>
      <c r="R111" s="182">
        <v>1</v>
      </c>
      <c r="S111" s="182">
        <v>1</v>
      </c>
      <c r="T111" s="182">
        <v>3</v>
      </c>
      <c r="U111" s="182">
        <v>3</v>
      </c>
      <c r="V111" s="193">
        <v>5</v>
      </c>
      <c r="W111" s="193">
        <v>5</v>
      </c>
      <c r="X111" s="178">
        <v>5</v>
      </c>
      <c r="Y111" s="178">
        <v>5</v>
      </c>
      <c r="Z111" s="178">
        <v>5</v>
      </c>
    </row>
    <row r="112" spans="1:26" s="88" customFormat="1" x14ac:dyDescent="0.35">
      <c r="A112" s="164">
        <v>111</v>
      </c>
      <c r="B112" s="161" t="s">
        <v>37</v>
      </c>
      <c r="C112" s="163" t="s">
        <v>261</v>
      </c>
      <c r="D112" s="161" t="s">
        <v>242</v>
      </c>
      <c r="E112" s="164">
        <v>1</v>
      </c>
      <c r="F112" s="164">
        <v>1</v>
      </c>
      <c r="G112" s="164">
        <v>1</v>
      </c>
      <c r="H112" s="164">
        <v>1</v>
      </c>
      <c r="I112" s="164">
        <v>0</v>
      </c>
      <c r="J112" s="164">
        <v>0</v>
      </c>
      <c r="K112" s="164">
        <v>0</v>
      </c>
      <c r="L112" s="189">
        <v>3</v>
      </c>
      <c r="M112" s="167">
        <v>5</v>
      </c>
      <c r="N112" s="167">
        <v>4</v>
      </c>
      <c r="O112" s="162">
        <v>5</v>
      </c>
      <c r="P112" s="162">
        <v>5</v>
      </c>
      <c r="Q112" s="162">
        <v>4</v>
      </c>
      <c r="R112" s="183">
        <v>5</v>
      </c>
      <c r="S112" s="183">
        <v>5</v>
      </c>
      <c r="T112" s="183">
        <v>5</v>
      </c>
      <c r="U112" s="183">
        <v>5</v>
      </c>
      <c r="V112" s="194">
        <v>5</v>
      </c>
      <c r="W112" s="194">
        <v>5</v>
      </c>
      <c r="X112" s="179">
        <v>5</v>
      </c>
      <c r="Y112" s="179">
        <v>5</v>
      </c>
      <c r="Z112" s="179">
        <v>5</v>
      </c>
    </row>
    <row r="113" spans="1:26" s="88" customFormat="1" x14ac:dyDescent="0.35">
      <c r="A113" s="164">
        <v>112</v>
      </c>
      <c r="B113" s="163" t="s">
        <v>7</v>
      </c>
      <c r="C113" s="163" t="s">
        <v>261</v>
      </c>
      <c r="D113" s="163" t="s">
        <v>191</v>
      </c>
      <c r="E113" s="164">
        <v>0</v>
      </c>
      <c r="F113" s="164">
        <v>0</v>
      </c>
      <c r="G113" s="164">
        <v>0</v>
      </c>
      <c r="H113" s="164">
        <v>1</v>
      </c>
      <c r="I113" s="164">
        <v>0</v>
      </c>
      <c r="J113" s="164">
        <v>0</v>
      </c>
      <c r="K113" s="164">
        <v>0</v>
      </c>
      <c r="L113" s="190">
        <v>5</v>
      </c>
      <c r="M113" s="168">
        <v>2</v>
      </c>
      <c r="N113" s="168">
        <v>5</v>
      </c>
      <c r="O113" s="175">
        <v>4</v>
      </c>
      <c r="P113" s="175">
        <v>5</v>
      </c>
      <c r="Q113" s="175">
        <v>5</v>
      </c>
      <c r="R113" s="182">
        <v>3</v>
      </c>
      <c r="S113" s="182">
        <v>3</v>
      </c>
      <c r="T113" s="182">
        <v>4</v>
      </c>
      <c r="U113" s="182">
        <v>4</v>
      </c>
      <c r="V113" s="193">
        <v>5</v>
      </c>
      <c r="W113" s="193">
        <v>5</v>
      </c>
      <c r="X113" s="178">
        <v>5</v>
      </c>
      <c r="Y113" s="178">
        <v>5</v>
      </c>
      <c r="Z113" s="178">
        <v>5</v>
      </c>
    </row>
    <row r="114" spans="1:26" s="115" customFormat="1" x14ac:dyDescent="0.35">
      <c r="A114" s="164">
        <v>113</v>
      </c>
      <c r="B114" s="161" t="s">
        <v>37</v>
      </c>
      <c r="C114" s="163" t="s">
        <v>536</v>
      </c>
      <c r="D114" s="163" t="s">
        <v>298</v>
      </c>
      <c r="E114" s="164">
        <v>1</v>
      </c>
      <c r="F114" s="164">
        <v>1</v>
      </c>
      <c r="G114" s="164">
        <v>0</v>
      </c>
      <c r="H114" s="164">
        <v>0</v>
      </c>
      <c r="I114" s="164">
        <v>0</v>
      </c>
      <c r="J114" s="164">
        <v>0</v>
      </c>
      <c r="K114" s="164">
        <v>0</v>
      </c>
      <c r="L114" s="189">
        <v>5</v>
      </c>
      <c r="M114" s="167">
        <v>5</v>
      </c>
      <c r="N114" s="167">
        <v>5</v>
      </c>
      <c r="O114" s="162">
        <v>5</v>
      </c>
      <c r="P114" s="162">
        <v>5</v>
      </c>
      <c r="Q114" s="162">
        <v>5</v>
      </c>
      <c r="R114" s="183">
        <v>2</v>
      </c>
      <c r="S114" s="183">
        <v>4</v>
      </c>
      <c r="T114" s="183">
        <v>4</v>
      </c>
      <c r="U114" s="183">
        <v>4</v>
      </c>
      <c r="V114" s="194">
        <v>5</v>
      </c>
      <c r="W114" s="194">
        <v>5</v>
      </c>
      <c r="X114" s="179">
        <v>5</v>
      </c>
      <c r="Y114" s="179">
        <v>5</v>
      </c>
      <c r="Z114" s="179">
        <v>5</v>
      </c>
    </row>
    <row r="115" spans="1:26" s="88" customFormat="1" x14ac:dyDescent="0.35">
      <c r="A115" s="164">
        <v>114</v>
      </c>
      <c r="B115" s="163" t="s">
        <v>7</v>
      </c>
      <c r="C115" s="163" t="s">
        <v>220</v>
      </c>
      <c r="D115" s="163" t="s">
        <v>406</v>
      </c>
      <c r="E115" s="164">
        <v>0</v>
      </c>
      <c r="F115" s="164">
        <v>1</v>
      </c>
      <c r="G115" s="164">
        <v>1</v>
      </c>
      <c r="H115" s="164">
        <v>0</v>
      </c>
      <c r="I115" s="164">
        <v>0</v>
      </c>
      <c r="J115" s="164">
        <v>0</v>
      </c>
      <c r="K115" s="164">
        <v>0</v>
      </c>
      <c r="L115" s="190">
        <v>5</v>
      </c>
      <c r="M115" s="168">
        <v>5</v>
      </c>
      <c r="N115" s="168">
        <v>5</v>
      </c>
      <c r="O115" s="175">
        <v>4</v>
      </c>
      <c r="P115" s="175">
        <v>5</v>
      </c>
      <c r="Q115" s="175">
        <v>5</v>
      </c>
      <c r="R115" s="182">
        <v>1</v>
      </c>
      <c r="S115" s="182">
        <v>2</v>
      </c>
      <c r="T115" s="182">
        <v>5</v>
      </c>
      <c r="U115" s="182">
        <v>5</v>
      </c>
      <c r="V115" s="193">
        <v>5</v>
      </c>
      <c r="W115" s="193">
        <v>5</v>
      </c>
      <c r="X115" s="178">
        <v>5</v>
      </c>
      <c r="Y115" s="178">
        <v>5</v>
      </c>
      <c r="Z115" s="178">
        <v>5</v>
      </c>
    </row>
    <row r="116" spans="1:26" s="88" customFormat="1" x14ac:dyDescent="0.35">
      <c r="A116" s="164">
        <v>115</v>
      </c>
      <c r="B116" s="161" t="s">
        <v>7</v>
      </c>
      <c r="C116" s="161" t="s">
        <v>239</v>
      </c>
      <c r="D116" s="161" t="s">
        <v>239</v>
      </c>
      <c r="E116" s="164">
        <v>0</v>
      </c>
      <c r="F116" s="164">
        <v>1</v>
      </c>
      <c r="G116" s="164">
        <v>1</v>
      </c>
      <c r="H116" s="164">
        <v>0</v>
      </c>
      <c r="I116" s="164">
        <v>0</v>
      </c>
      <c r="J116" s="164">
        <v>0</v>
      </c>
      <c r="K116" s="164">
        <v>0</v>
      </c>
      <c r="L116" s="189">
        <v>3</v>
      </c>
      <c r="M116" s="167">
        <v>1</v>
      </c>
      <c r="N116" s="167">
        <v>4</v>
      </c>
      <c r="O116" s="162">
        <v>5</v>
      </c>
      <c r="P116" s="162">
        <v>3</v>
      </c>
      <c r="Q116" s="162">
        <v>4</v>
      </c>
      <c r="R116" s="183">
        <v>5</v>
      </c>
      <c r="S116" s="183">
        <v>5</v>
      </c>
      <c r="T116" s="183">
        <v>5</v>
      </c>
      <c r="U116" s="183">
        <v>5</v>
      </c>
      <c r="V116" s="194">
        <v>4</v>
      </c>
      <c r="W116" s="194">
        <v>4</v>
      </c>
      <c r="X116" s="179">
        <v>3</v>
      </c>
      <c r="Y116" s="179">
        <v>3</v>
      </c>
      <c r="Z116" s="179">
        <v>3</v>
      </c>
    </row>
    <row r="117" spans="1:26" s="88" customFormat="1" x14ac:dyDescent="0.35">
      <c r="A117" s="164">
        <v>116</v>
      </c>
      <c r="B117" s="163" t="s">
        <v>7</v>
      </c>
      <c r="C117" s="163" t="s">
        <v>536</v>
      </c>
      <c r="D117" s="163" t="s">
        <v>537</v>
      </c>
      <c r="E117" s="164">
        <v>0</v>
      </c>
      <c r="F117" s="164">
        <v>0</v>
      </c>
      <c r="G117" s="164">
        <v>1</v>
      </c>
      <c r="H117" s="164">
        <v>0</v>
      </c>
      <c r="I117" s="164">
        <v>0</v>
      </c>
      <c r="J117" s="164">
        <v>0</v>
      </c>
      <c r="K117" s="164">
        <v>0</v>
      </c>
      <c r="L117" s="190">
        <v>5</v>
      </c>
      <c r="M117" s="168">
        <v>5</v>
      </c>
      <c r="N117" s="168">
        <v>5</v>
      </c>
      <c r="O117" s="175">
        <v>5</v>
      </c>
      <c r="P117" s="175">
        <v>5</v>
      </c>
      <c r="Q117" s="175">
        <v>5</v>
      </c>
      <c r="R117" s="182">
        <v>2</v>
      </c>
      <c r="S117" s="182">
        <v>2</v>
      </c>
      <c r="T117" s="182">
        <v>5</v>
      </c>
      <c r="U117" s="182">
        <v>5</v>
      </c>
      <c r="V117" s="193">
        <v>5</v>
      </c>
      <c r="W117" s="193">
        <v>5</v>
      </c>
      <c r="X117" s="178">
        <v>5</v>
      </c>
      <c r="Y117" s="178">
        <v>5</v>
      </c>
      <c r="Z117" s="178">
        <v>5</v>
      </c>
    </row>
    <row r="118" spans="1:26" s="115" customFormat="1" x14ac:dyDescent="0.35">
      <c r="A118" s="164">
        <v>117</v>
      </c>
      <c r="B118" s="161" t="s">
        <v>37</v>
      </c>
      <c r="C118" s="161" t="s">
        <v>220</v>
      </c>
      <c r="D118" s="161" t="s">
        <v>292</v>
      </c>
      <c r="E118" s="164">
        <v>0</v>
      </c>
      <c r="F118" s="164">
        <v>0</v>
      </c>
      <c r="G118" s="164">
        <v>1</v>
      </c>
      <c r="H118" s="164">
        <v>0</v>
      </c>
      <c r="I118" s="164">
        <v>0</v>
      </c>
      <c r="J118" s="164">
        <v>0</v>
      </c>
      <c r="K118" s="164">
        <v>0</v>
      </c>
      <c r="L118" s="189">
        <v>5</v>
      </c>
      <c r="M118" s="167">
        <v>4</v>
      </c>
      <c r="N118" s="167">
        <v>4</v>
      </c>
      <c r="O118" s="162">
        <v>5</v>
      </c>
      <c r="P118" s="162">
        <v>5</v>
      </c>
      <c r="Q118" s="162">
        <v>5</v>
      </c>
      <c r="R118" s="183">
        <v>3</v>
      </c>
      <c r="S118" s="183">
        <v>3</v>
      </c>
      <c r="T118" s="183">
        <v>4</v>
      </c>
      <c r="U118" s="183">
        <v>4</v>
      </c>
      <c r="V118" s="194">
        <v>5</v>
      </c>
      <c r="W118" s="194">
        <v>4</v>
      </c>
      <c r="X118" s="179">
        <v>5</v>
      </c>
      <c r="Y118" s="179">
        <v>5</v>
      </c>
      <c r="Z118" s="179">
        <v>5</v>
      </c>
    </row>
    <row r="119" spans="1:26" s="115" customFormat="1" x14ac:dyDescent="0.35">
      <c r="A119" s="164">
        <v>118</v>
      </c>
      <c r="B119" s="163" t="s">
        <v>7</v>
      </c>
      <c r="C119" s="163" t="s">
        <v>261</v>
      </c>
      <c r="D119" s="163" t="s">
        <v>191</v>
      </c>
      <c r="E119" s="164">
        <v>0</v>
      </c>
      <c r="F119" s="164">
        <v>0</v>
      </c>
      <c r="G119" s="164">
        <v>0</v>
      </c>
      <c r="H119" s="164">
        <v>1</v>
      </c>
      <c r="I119" s="164">
        <v>0</v>
      </c>
      <c r="J119" s="164">
        <v>0</v>
      </c>
      <c r="K119" s="164">
        <v>0</v>
      </c>
      <c r="L119" s="190">
        <v>4</v>
      </c>
      <c r="M119" s="168">
        <v>2</v>
      </c>
      <c r="N119" s="168">
        <v>4</v>
      </c>
      <c r="O119" s="175">
        <v>3</v>
      </c>
      <c r="P119" s="175">
        <v>5</v>
      </c>
      <c r="Q119" s="175">
        <v>5</v>
      </c>
      <c r="R119" s="182">
        <v>4</v>
      </c>
      <c r="S119" s="182">
        <v>4</v>
      </c>
      <c r="T119" s="182">
        <v>3</v>
      </c>
      <c r="U119" s="182">
        <v>3</v>
      </c>
      <c r="V119" s="193">
        <v>5</v>
      </c>
      <c r="W119" s="193">
        <v>5</v>
      </c>
      <c r="X119" s="178">
        <v>4</v>
      </c>
      <c r="Y119" s="178">
        <v>5</v>
      </c>
      <c r="Z119" s="178">
        <v>5</v>
      </c>
    </row>
    <row r="120" spans="1:26" s="88" customFormat="1" x14ac:dyDescent="0.35">
      <c r="A120" s="164">
        <v>119</v>
      </c>
      <c r="B120" s="161" t="s">
        <v>37</v>
      </c>
      <c r="C120" s="163" t="s">
        <v>261</v>
      </c>
      <c r="D120" s="161" t="s">
        <v>262</v>
      </c>
      <c r="E120" s="164">
        <v>0</v>
      </c>
      <c r="F120" s="164">
        <v>1</v>
      </c>
      <c r="G120" s="164">
        <v>0</v>
      </c>
      <c r="H120" s="164">
        <v>0</v>
      </c>
      <c r="I120" s="164">
        <v>0</v>
      </c>
      <c r="J120" s="164">
        <v>0</v>
      </c>
      <c r="K120" s="164">
        <v>0</v>
      </c>
      <c r="L120" s="189">
        <v>5</v>
      </c>
      <c r="M120" s="167">
        <v>5</v>
      </c>
      <c r="N120" s="167">
        <v>5</v>
      </c>
      <c r="O120" s="162">
        <v>4</v>
      </c>
      <c r="P120" s="162">
        <v>4</v>
      </c>
      <c r="Q120" s="162">
        <v>4</v>
      </c>
      <c r="R120" s="183">
        <v>5</v>
      </c>
      <c r="S120" s="183">
        <v>5</v>
      </c>
      <c r="T120" s="183">
        <v>5</v>
      </c>
      <c r="U120" s="183">
        <v>5</v>
      </c>
      <c r="V120" s="194">
        <v>5</v>
      </c>
      <c r="W120" s="194">
        <v>5</v>
      </c>
      <c r="X120" s="179">
        <v>5</v>
      </c>
      <c r="Y120" s="179">
        <v>5</v>
      </c>
      <c r="Z120" s="179">
        <v>5</v>
      </c>
    </row>
    <row r="121" spans="1:26" s="88" customFormat="1" x14ac:dyDescent="0.35">
      <c r="A121" s="164">
        <v>120</v>
      </c>
      <c r="B121" s="163" t="s">
        <v>7</v>
      </c>
      <c r="C121" s="163" t="s">
        <v>536</v>
      </c>
      <c r="D121" s="163" t="s">
        <v>72</v>
      </c>
      <c r="E121" s="164">
        <v>0</v>
      </c>
      <c r="F121" s="164">
        <v>0</v>
      </c>
      <c r="G121" s="164">
        <v>0</v>
      </c>
      <c r="H121" s="164">
        <v>1</v>
      </c>
      <c r="I121" s="164">
        <v>0</v>
      </c>
      <c r="J121" s="164">
        <v>0</v>
      </c>
      <c r="K121" s="164">
        <v>0</v>
      </c>
      <c r="L121" s="190">
        <v>5</v>
      </c>
      <c r="M121" s="168">
        <v>5</v>
      </c>
      <c r="N121" s="168">
        <v>5</v>
      </c>
      <c r="O121" s="175">
        <v>5</v>
      </c>
      <c r="P121" s="175">
        <v>5</v>
      </c>
      <c r="Q121" s="175">
        <v>4</v>
      </c>
      <c r="R121" s="182">
        <v>3</v>
      </c>
      <c r="S121" s="182">
        <v>3</v>
      </c>
      <c r="T121" s="182">
        <v>5</v>
      </c>
      <c r="U121" s="182">
        <v>5</v>
      </c>
      <c r="V121" s="193">
        <v>5</v>
      </c>
      <c r="W121" s="193">
        <v>5</v>
      </c>
      <c r="X121" s="178">
        <v>5</v>
      </c>
      <c r="Y121" s="178">
        <v>5</v>
      </c>
      <c r="Z121" s="178">
        <v>5</v>
      </c>
    </row>
    <row r="122" spans="1:26" s="88" customFormat="1" x14ac:dyDescent="0.35">
      <c r="A122" s="164">
        <v>121</v>
      </c>
      <c r="B122" s="161" t="s">
        <v>7</v>
      </c>
      <c r="C122" s="163" t="s">
        <v>261</v>
      </c>
      <c r="D122" s="163" t="s">
        <v>191</v>
      </c>
      <c r="E122" s="164">
        <v>0</v>
      </c>
      <c r="F122" s="164">
        <v>0</v>
      </c>
      <c r="G122" s="164">
        <v>1</v>
      </c>
      <c r="H122" s="164">
        <v>1</v>
      </c>
      <c r="I122" s="164">
        <v>0</v>
      </c>
      <c r="J122" s="164">
        <v>0</v>
      </c>
      <c r="K122" s="164">
        <v>0</v>
      </c>
      <c r="L122" s="189">
        <v>5</v>
      </c>
      <c r="M122" s="167">
        <v>3</v>
      </c>
      <c r="N122" s="167">
        <v>3</v>
      </c>
      <c r="O122" s="162">
        <v>5</v>
      </c>
      <c r="P122" s="162">
        <v>5</v>
      </c>
      <c r="Q122" s="162">
        <v>5</v>
      </c>
      <c r="R122" s="183">
        <v>5</v>
      </c>
      <c r="S122" s="183">
        <v>5</v>
      </c>
      <c r="T122" s="183">
        <v>5</v>
      </c>
      <c r="U122" s="183">
        <v>5</v>
      </c>
      <c r="V122" s="194">
        <v>5</v>
      </c>
      <c r="W122" s="194">
        <v>5</v>
      </c>
      <c r="X122" s="179">
        <v>5</v>
      </c>
      <c r="Y122" s="179">
        <v>5</v>
      </c>
      <c r="Z122" s="179">
        <v>5</v>
      </c>
    </row>
    <row r="123" spans="1:26" s="88" customFormat="1" x14ac:dyDescent="0.35">
      <c r="A123" s="164">
        <v>122</v>
      </c>
      <c r="B123" s="163" t="s">
        <v>7</v>
      </c>
      <c r="C123" s="163" t="s">
        <v>228</v>
      </c>
      <c r="D123" s="163" t="s">
        <v>229</v>
      </c>
      <c r="E123" s="164">
        <v>0</v>
      </c>
      <c r="F123" s="164">
        <v>1</v>
      </c>
      <c r="G123" s="164">
        <v>1</v>
      </c>
      <c r="H123" s="164">
        <v>0</v>
      </c>
      <c r="I123" s="164">
        <v>0</v>
      </c>
      <c r="J123" s="164">
        <v>0</v>
      </c>
      <c r="K123" s="164">
        <v>0</v>
      </c>
      <c r="L123" s="190">
        <v>5</v>
      </c>
      <c r="M123" s="168">
        <v>5</v>
      </c>
      <c r="N123" s="168">
        <v>5</v>
      </c>
      <c r="O123" s="175">
        <v>5</v>
      </c>
      <c r="P123" s="175">
        <v>5</v>
      </c>
      <c r="Q123" s="175">
        <v>5</v>
      </c>
      <c r="R123" s="182">
        <v>3</v>
      </c>
      <c r="S123" s="182">
        <v>3</v>
      </c>
      <c r="T123" s="182">
        <v>5</v>
      </c>
      <c r="U123" s="182">
        <v>5</v>
      </c>
      <c r="V123" s="193">
        <v>5</v>
      </c>
      <c r="W123" s="193">
        <v>5</v>
      </c>
      <c r="X123" s="178">
        <v>5</v>
      </c>
      <c r="Y123" s="178">
        <v>5</v>
      </c>
      <c r="Z123" s="178">
        <v>5</v>
      </c>
    </row>
    <row r="124" spans="1:26" s="88" customFormat="1" x14ac:dyDescent="0.35">
      <c r="A124" s="164">
        <v>123</v>
      </c>
      <c r="B124" s="161" t="s">
        <v>7</v>
      </c>
      <c r="C124" s="163" t="s">
        <v>261</v>
      </c>
      <c r="D124" s="163" t="s">
        <v>191</v>
      </c>
      <c r="E124" s="164">
        <v>0</v>
      </c>
      <c r="F124" s="164">
        <v>0</v>
      </c>
      <c r="G124" s="164">
        <v>0</v>
      </c>
      <c r="H124" s="164">
        <v>1</v>
      </c>
      <c r="I124" s="164">
        <v>0</v>
      </c>
      <c r="J124" s="164">
        <v>0</v>
      </c>
      <c r="K124" s="164">
        <v>0</v>
      </c>
      <c r="L124" s="189">
        <v>5</v>
      </c>
      <c r="M124" s="167">
        <v>3</v>
      </c>
      <c r="N124" s="167">
        <v>4</v>
      </c>
      <c r="O124" s="162">
        <v>5</v>
      </c>
      <c r="P124" s="162">
        <v>4</v>
      </c>
      <c r="Q124" s="162">
        <v>4</v>
      </c>
      <c r="R124" s="183">
        <v>5</v>
      </c>
      <c r="S124" s="183">
        <v>5</v>
      </c>
      <c r="T124" s="183">
        <v>5</v>
      </c>
      <c r="U124" s="183">
        <v>5</v>
      </c>
      <c r="V124" s="194">
        <v>5</v>
      </c>
      <c r="W124" s="194">
        <v>5</v>
      </c>
      <c r="X124" s="179">
        <v>5</v>
      </c>
      <c r="Y124" s="179">
        <v>5</v>
      </c>
      <c r="Z124" s="179">
        <v>5</v>
      </c>
    </row>
    <row r="125" spans="1:26" s="88" customFormat="1" x14ac:dyDescent="0.35">
      <c r="A125" s="164">
        <v>124</v>
      </c>
      <c r="B125" s="163" t="s">
        <v>7</v>
      </c>
      <c r="C125" s="166" t="s">
        <v>215</v>
      </c>
      <c r="D125" s="163" t="s">
        <v>88</v>
      </c>
      <c r="E125" s="164">
        <v>0</v>
      </c>
      <c r="F125" s="164">
        <v>1</v>
      </c>
      <c r="G125" s="164">
        <v>0</v>
      </c>
      <c r="H125" s="164">
        <v>0</v>
      </c>
      <c r="I125" s="164">
        <v>0</v>
      </c>
      <c r="J125" s="164">
        <v>0</v>
      </c>
      <c r="K125" s="164">
        <v>0</v>
      </c>
      <c r="L125" s="190">
        <v>5</v>
      </c>
      <c r="M125" s="168">
        <v>3</v>
      </c>
      <c r="N125" s="168">
        <v>4</v>
      </c>
      <c r="O125" s="175">
        <v>5</v>
      </c>
      <c r="P125" s="175">
        <v>5</v>
      </c>
      <c r="Q125" s="175">
        <v>5</v>
      </c>
      <c r="R125" s="182">
        <v>5</v>
      </c>
      <c r="S125" s="182">
        <v>5</v>
      </c>
      <c r="T125" s="182">
        <v>5</v>
      </c>
      <c r="U125" s="182">
        <v>5</v>
      </c>
      <c r="V125" s="193">
        <v>4</v>
      </c>
      <c r="W125" s="193">
        <v>4</v>
      </c>
      <c r="X125" s="178">
        <v>4</v>
      </c>
      <c r="Y125" s="178">
        <v>4</v>
      </c>
      <c r="Z125" s="178">
        <v>5</v>
      </c>
    </row>
    <row r="126" spans="1:26" s="88" customFormat="1" x14ac:dyDescent="0.35">
      <c r="A126" s="164">
        <v>125</v>
      </c>
      <c r="B126" s="161" t="s">
        <v>7</v>
      </c>
      <c r="C126" s="166" t="s">
        <v>215</v>
      </c>
      <c r="D126" s="163" t="s">
        <v>185</v>
      </c>
      <c r="E126" s="164">
        <v>0</v>
      </c>
      <c r="F126" s="164">
        <v>0</v>
      </c>
      <c r="G126" s="164">
        <v>0</v>
      </c>
      <c r="H126" s="164">
        <v>1</v>
      </c>
      <c r="I126" s="164">
        <v>0</v>
      </c>
      <c r="J126" s="164">
        <v>0</v>
      </c>
      <c r="K126" s="164">
        <v>0</v>
      </c>
      <c r="L126" s="189">
        <v>5</v>
      </c>
      <c r="M126" s="167">
        <v>5</v>
      </c>
      <c r="N126" s="167">
        <v>5</v>
      </c>
      <c r="O126" s="162">
        <v>5</v>
      </c>
      <c r="P126" s="162">
        <v>5</v>
      </c>
      <c r="Q126" s="162">
        <v>5</v>
      </c>
      <c r="R126" s="183">
        <v>5</v>
      </c>
      <c r="S126" s="183">
        <v>5</v>
      </c>
      <c r="T126" s="183">
        <v>4</v>
      </c>
      <c r="U126" s="183">
        <v>5</v>
      </c>
      <c r="V126" s="194">
        <v>5</v>
      </c>
      <c r="W126" s="194">
        <v>5</v>
      </c>
      <c r="X126" s="179">
        <v>5</v>
      </c>
      <c r="Y126" s="179">
        <v>5</v>
      </c>
      <c r="Z126" s="179">
        <v>5</v>
      </c>
    </row>
    <row r="127" spans="1:26" s="88" customFormat="1" x14ac:dyDescent="0.35">
      <c r="A127" s="164">
        <v>126</v>
      </c>
      <c r="B127" s="163" t="s">
        <v>7</v>
      </c>
      <c r="C127" s="163" t="s">
        <v>257</v>
      </c>
      <c r="D127" s="163" t="s">
        <v>258</v>
      </c>
      <c r="E127" s="164">
        <v>1</v>
      </c>
      <c r="F127" s="164">
        <v>0</v>
      </c>
      <c r="G127" s="164">
        <v>1</v>
      </c>
      <c r="H127" s="164">
        <v>0</v>
      </c>
      <c r="I127" s="164">
        <v>0</v>
      </c>
      <c r="J127" s="164">
        <v>0</v>
      </c>
      <c r="K127" s="164">
        <v>0</v>
      </c>
      <c r="L127" s="190">
        <v>5</v>
      </c>
      <c r="M127" s="168">
        <v>3</v>
      </c>
      <c r="N127" s="168">
        <v>3</v>
      </c>
      <c r="O127" s="175">
        <v>5</v>
      </c>
      <c r="P127" s="175">
        <v>4</v>
      </c>
      <c r="Q127" s="175">
        <v>5</v>
      </c>
      <c r="R127" s="182">
        <v>3</v>
      </c>
      <c r="S127" s="182">
        <v>3</v>
      </c>
      <c r="T127" s="182">
        <v>5</v>
      </c>
      <c r="U127" s="182">
        <v>5</v>
      </c>
      <c r="V127" s="193">
        <v>5</v>
      </c>
      <c r="W127" s="193">
        <v>5</v>
      </c>
      <c r="X127" s="178">
        <v>5</v>
      </c>
      <c r="Y127" s="178">
        <v>5</v>
      </c>
      <c r="Z127" s="178">
        <v>5</v>
      </c>
    </row>
    <row r="128" spans="1:26" s="88" customFormat="1" x14ac:dyDescent="0.35">
      <c r="A128" s="164">
        <v>127</v>
      </c>
      <c r="B128" s="161" t="s">
        <v>37</v>
      </c>
      <c r="C128" s="166" t="s">
        <v>215</v>
      </c>
      <c r="D128" s="161" t="s">
        <v>88</v>
      </c>
      <c r="E128" s="164">
        <v>1</v>
      </c>
      <c r="F128" s="164">
        <v>1</v>
      </c>
      <c r="G128" s="164">
        <v>0</v>
      </c>
      <c r="H128" s="164">
        <v>1</v>
      </c>
      <c r="I128" s="164">
        <v>0</v>
      </c>
      <c r="J128" s="164">
        <v>0</v>
      </c>
      <c r="K128" s="164">
        <v>0</v>
      </c>
      <c r="L128" s="189">
        <v>4</v>
      </c>
      <c r="M128" s="167">
        <v>4</v>
      </c>
      <c r="N128" s="167">
        <v>4</v>
      </c>
      <c r="O128" s="162">
        <v>4</v>
      </c>
      <c r="P128" s="162">
        <v>4</v>
      </c>
      <c r="Q128" s="162">
        <v>4</v>
      </c>
      <c r="R128" s="183">
        <v>3</v>
      </c>
      <c r="S128" s="183">
        <v>3</v>
      </c>
      <c r="T128" s="183">
        <v>3</v>
      </c>
      <c r="U128" s="183">
        <v>3</v>
      </c>
      <c r="V128" s="194">
        <v>4</v>
      </c>
      <c r="W128" s="194">
        <v>4</v>
      </c>
      <c r="X128" s="179">
        <v>4</v>
      </c>
      <c r="Y128" s="179">
        <v>4</v>
      </c>
      <c r="Z128" s="179">
        <v>5</v>
      </c>
    </row>
    <row r="129" spans="1:26" s="88" customFormat="1" x14ac:dyDescent="0.35">
      <c r="A129" s="164">
        <v>128</v>
      </c>
      <c r="B129" s="163" t="s">
        <v>37</v>
      </c>
      <c r="C129" s="166" t="s">
        <v>215</v>
      </c>
      <c r="D129" s="163" t="s">
        <v>88</v>
      </c>
      <c r="E129" s="164">
        <v>1</v>
      </c>
      <c r="F129" s="164">
        <v>1</v>
      </c>
      <c r="G129" s="164">
        <v>1</v>
      </c>
      <c r="H129" s="164">
        <v>0</v>
      </c>
      <c r="I129" s="164">
        <v>0</v>
      </c>
      <c r="J129" s="164">
        <v>0</v>
      </c>
      <c r="K129" s="164">
        <v>0</v>
      </c>
      <c r="L129" s="190">
        <v>5</v>
      </c>
      <c r="M129" s="168">
        <v>3</v>
      </c>
      <c r="N129" s="168">
        <v>4</v>
      </c>
      <c r="O129" s="175">
        <v>3</v>
      </c>
      <c r="P129" s="175">
        <v>3</v>
      </c>
      <c r="Q129" s="175">
        <v>4</v>
      </c>
      <c r="R129" s="182">
        <v>5</v>
      </c>
      <c r="S129" s="182">
        <v>5</v>
      </c>
      <c r="T129" s="182">
        <v>5</v>
      </c>
      <c r="U129" s="182">
        <v>4</v>
      </c>
      <c r="V129" s="193">
        <v>5</v>
      </c>
      <c r="W129" s="193">
        <v>5</v>
      </c>
      <c r="X129" s="178">
        <v>5</v>
      </c>
      <c r="Y129" s="178">
        <v>5</v>
      </c>
      <c r="Z129" s="178">
        <v>5</v>
      </c>
    </row>
    <row r="130" spans="1:26" s="88" customFormat="1" x14ac:dyDescent="0.35">
      <c r="A130" s="164">
        <v>129</v>
      </c>
      <c r="B130" s="161" t="s">
        <v>7</v>
      </c>
      <c r="C130" s="161" t="s">
        <v>426</v>
      </c>
      <c r="D130" s="161" t="s">
        <v>144</v>
      </c>
      <c r="E130" s="164">
        <v>0</v>
      </c>
      <c r="F130" s="164">
        <v>0</v>
      </c>
      <c r="G130" s="164">
        <v>1</v>
      </c>
      <c r="H130" s="164">
        <v>0</v>
      </c>
      <c r="I130" s="164">
        <v>0</v>
      </c>
      <c r="J130" s="164">
        <v>0</v>
      </c>
      <c r="K130" s="164">
        <v>0</v>
      </c>
      <c r="L130" s="189">
        <v>5</v>
      </c>
      <c r="M130" s="167">
        <v>5</v>
      </c>
      <c r="N130" s="167">
        <v>4</v>
      </c>
      <c r="O130" s="162">
        <v>4</v>
      </c>
      <c r="P130" s="162">
        <v>3</v>
      </c>
      <c r="Q130" s="162">
        <v>5</v>
      </c>
      <c r="R130" s="183">
        <v>3</v>
      </c>
      <c r="S130" s="183">
        <v>3</v>
      </c>
      <c r="T130" s="183">
        <v>5</v>
      </c>
      <c r="U130" s="183">
        <v>5</v>
      </c>
      <c r="V130" s="194">
        <v>5</v>
      </c>
      <c r="W130" s="194">
        <v>5</v>
      </c>
      <c r="X130" s="179">
        <v>5</v>
      </c>
      <c r="Y130" s="179">
        <v>5</v>
      </c>
      <c r="Z130" s="179">
        <v>5</v>
      </c>
    </row>
    <row r="131" spans="1:26" s="88" customFormat="1" x14ac:dyDescent="0.35">
      <c r="A131" s="164">
        <v>130</v>
      </c>
      <c r="B131" s="163" t="s">
        <v>7</v>
      </c>
      <c r="C131" s="166" t="s">
        <v>215</v>
      </c>
      <c r="D131" s="161" t="s">
        <v>302</v>
      </c>
      <c r="E131" s="164">
        <v>0</v>
      </c>
      <c r="F131" s="164">
        <v>1</v>
      </c>
      <c r="G131" s="164">
        <v>0</v>
      </c>
      <c r="H131" s="164">
        <v>0</v>
      </c>
      <c r="I131" s="164">
        <v>0</v>
      </c>
      <c r="J131" s="164">
        <v>0</v>
      </c>
      <c r="K131" s="164">
        <v>0</v>
      </c>
      <c r="L131" s="190">
        <v>2</v>
      </c>
      <c r="M131" s="168">
        <v>2</v>
      </c>
      <c r="N131" s="168">
        <v>3</v>
      </c>
      <c r="O131" s="175">
        <v>5</v>
      </c>
      <c r="P131" s="175">
        <v>5</v>
      </c>
      <c r="Q131" s="175">
        <v>5</v>
      </c>
      <c r="R131" s="182">
        <v>5</v>
      </c>
      <c r="S131" s="182">
        <v>5</v>
      </c>
      <c r="T131" s="182">
        <v>5</v>
      </c>
      <c r="U131" s="182">
        <v>5</v>
      </c>
      <c r="V131" s="193">
        <v>4</v>
      </c>
      <c r="W131" s="193">
        <v>4</v>
      </c>
      <c r="X131" s="178">
        <v>4</v>
      </c>
      <c r="Y131" s="178">
        <v>4</v>
      </c>
      <c r="Z131" s="178">
        <v>4</v>
      </c>
    </row>
    <row r="132" spans="1:26" s="88" customFormat="1" x14ac:dyDescent="0.35">
      <c r="A132" s="164">
        <v>131</v>
      </c>
      <c r="B132" s="161" t="s">
        <v>7</v>
      </c>
      <c r="C132" s="161" t="s">
        <v>239</v>
      </c>
      <c r="D132" s="161" t="s">
        <v>239</v>
      </c>
      <c r="E132" s="164">
        <v>0</v>
      </c>
      <c r="F132" s="164">
        <v>0</v>
      </c>
      <c r="G132" s="164">
        <v>1</v>
      </c>
      <c r="H132" s="164">
        <v>0</v>
      </c>
      <c r="I132" s="164">
        <v>0</v>
      </c>
      <c r="J132" s="164">
        <v>0</v>
      </c>
      <c r="K132" s="164">
        <v>0</v>
      </c>
      <c r="L132" s="189">
        <v>4</v>
      </c>
      <c r="M132" s="167">
        <v>5</v>
      </c>
      <c r="N132" s="167">
        <v>4</v>
      </c>
      <c r="O132" s="162">
        <v>5</v>
      </c>
      <c r="P132" s="162">
        <v>5</v>
      </c>
      <c r="Q132" s="162">
        <v>5</v>
      </c>
      <c r="R132" s="183">
        <v>5</v>
      </c>
      <c r="S132" s="183">
        <v>5</v>
      </c>
      <c r="T132" s="183">
        <v>5</v>
      </c>
      <c r="U132" s="183">
        <v>5</v>
      </c>
      <c r="V132" s="194">
        <v>5</v>
      </c>
      <c r="W132" s="194">
        <v>5</v>
      </c>
      <c r="X132" s="179">
        <v>5</v>
      </c>
      <c r="Y132" s="179">
        <v>5</v>
      </c>
      <c r="Z132" s="179">
        <v>5</v>
      </c>
    </row>
    <row r="133" spans="1:26" s="88" customFormat="1" x14ac:dyDescent="0.35">
      <c r="A133" s="164">
        <v>132</v>
      </c>
      <c r="B133" s="163" t="s">
        <v>7</v>
      </c>
      <c r="C133" s="166" t="s">
        <v>215</v>
      </c>
      <c r="D133" s="163" t="s">
        <v>430</v>
      </c>
      <c r="E133" s="164">
        <v>0</v>
      </c>
      <c r="F133" s="164">
        <v>1</v>
      </c>
      <c r="G133" s="164">
        <v>0</v>
      </c>
      <c r="H133" s="164">
        <v>0</v>
      </c>
      <c r="I133" s="164">
        <v>0</v>
      </c>
      <c r="J133" s="164">
        <v>0</v>
      </c>
      <c r="K133" s="164">
        <v>0</v>
      </c>
      <c r="L133" s="190">
        <v>5</v>
      </c>
      <c r="M133" s="168">
        <v>5</v>
      </c>
      <c r="N133" s="168">
        <v>5</v>
      </c>
      <c r="O133" s="175">
        <v>5</v>
      </c>
      <c r="P133" s="175">
        <v>5</v>
      </c>
      <c r="Q133" s="175">
        <v>5</v>
      </c>
      <c r="R133" s="182">
        <v>5</v>
      </c>
      <c r="S133" s="182">
        <v>5</v>
      </c>
      <c r="T133" s="182">
        <v>5</v>
      </c>
      <c r="U133" s="182">
        <v>5</v>
      </c>
      <c r="V133" s="193">
        <v>5</v>
      </c>
      <c r="W133" s="193">
        <v>5</v>
      </c>
      <c r="X133" s="178">
        <v>5</v>
      </c>
      <c r="Y133" s="178">
        <v>5</v>
      </c>
      <c r="Z133" s="178">
        <v>5</v>
      </c>
    </row>
    <row r="134" spans="1:26" s="88" customFormat="1" x14ac:dyDescent="0.35">
      <c r="A134" s="164">
        <v>133</v>
      </c>
      <c r="B134" s="161" t="s">
        <v>7</v>
      </c>
      <c r="C134" s="161" t="s">
        <v>220</v>
      </c>
      <c r="D134" s="161" t="s">
        <v>292</v>
      </c>
      <c r="E134" s="164">
        <v>1</v>
      </c>
      <c r="F134" s="164">
        <v>1</v>
      </c>
      <c r="G134" s="164">
        <v>1</v>
      </c>
      <c r="H134" s="164">
        <v>1</v>
      </c>
      <c r="I134" s="164">
        <v>0</v>
      </c>
      <c r="J134" s="164">
        <v>0</v>
      </c>
      <c r="K134" s="164">
        <v>0</v>
      </c>
      <c r="L134" s="189">
        <v>5</v>
      </c>
      <c r="M134" s="167">
        <v>4</v>
      </c>
      <c r="N134" s="167">
        <v>4</v>
      </c>
      <c r="O134" s="162">
        <v>4</v>
      </c>
      <c r="P134" s="162">
        <v>5</v>
      </c>
      <c r="Q134" s="162">
        <v>4</v>
      </c>
      <c r="R134" s="183">
        <v>3</v>
      </c>
      <c r="S134" s="183">
        <v>3</v>
      </c>
      <c r="T134" s="183">
        <v>5</v>
      </c>
      <c r="U134" s="183">
        <v>5</v>
      </c>
      <c r="V134" s="194">
        <v>5</v>
      </c>
      <c r="W134" s="194">
        <v>5</v>
      </c>
      <c r="X134" s="179">
        <v>5</v>
      </c>
      <c r="Y134" s="179">
        <v>5</v>
      </c>
      <c r="Z134" s="179">
        <v>5</v>
      </c>
    </row>
    <row r="135" spans="1:26" s="88" customFormat="1" x14ac:dyDescent="0.35">
      <c r="A135" s="164">
        <v>134</v>
      </c>
      <c r="B135" s="163" t="s">
        <v>7</v>
      </c>
      <c r="C135" s="161" t="s">
        <v>96</v>
      </c>
      <c r="D135" s="163" t="s">
        <v>96</v>
      </c>
      <c r="E135" s="164">
        <v>0</v>
      </c>
      <c r="F135" s="164">
        <v>0</v>
      </c>
      <c r="G135" s="164">
        <v>1</v>
      </c>
      <c r="H135" s="164">
        <v>0</v>
      </c>
      <c r="I135" s="164">
        <v>0</v>
      </c>
      <c r="J135" s="164">
        <v>0</v>
      </c>
      <c r="K135" s="164">
        <v>0</v>
      </c>
      <c r="L135" s="190">
        <v>5</v>
      </c>
      <c r="M135" s="168">
        <v>5</v>
      </c>
      <c r="N135" s="168">
        <v>5</v>
      </c>
      <c r="O135" s="175">
        <v>5</v>
      </c>
      <c r="P135" s="175">
        <v>5</v>
      </c>
      <c r="Q135" s="175">
        <v>5</v>
      </c>
      <c r="R135" s="182">
        <v>2</v>
      </c>
      <c r="S135" s="182">
        <v>1</v>
      </c>
      <c r="T135" s="182">
        <v>4</v>
      </c>
      <c r="U135" s="182">
        <v>4</v>
      </c>
      <c r="V135" s="193">
        <v>5</v>
      </c>
      <c r="W135" s="193">
        <v>5</v>
      </c>
      <c r="X135" s="178">
        <v>5</v>
      </c>
      <c r="Y135" s="178">
        <v>5</v>
      </c>
      <c r="Z135" s="178">
        <v>5</v>
      </c>
    </row>
    <row r="136" spans="1:26" s="88" customFormat="1" x14ac:dyDescent="0.35">
      <c r="A136" s="164">
        <v>135</v>
      </c>
      <c r="B136" s="161" t="s">
        <v>7</v>
      </c>
      <c r="C136" s="166" t="s">
        <v>215</v>
      </c>
      <c r="D136" s="161" t="s">
        <v>88</v>
      </c>
      <c r="E136" s="164">
        <v>1</v>
      </c>
      <c r="F136" s="164">
        <v>1</v>
      </c>
      <c r="G136" s="164">
        <v>1</v>
      </c>
      <c r="H136" s="164">
        <v>1</v>
      </c>
      <c r="I136" s="164">
        <v>0</v>
      </c>
      <c r="J136" s="164">
        <v>0</v>
      </c>
      <c r="K136" s="164">
        <v>0</v>
      </c>
      <c r="L136" s="189">
        <v>5</v>
      </c>
      <c r="M136" s="167">
        <v>5</v>
      </c>
      <c r="N136" s="167">
        <v>5</v>
      </c>
      <c r="O136" s="162">
        <v>5</v>
      </c>
      <c r="P136" s="162">
        <v>5</v>
      </c>
      <c r="Q136" s="162">
        <v>5</v>
      </c>
      <c r="R136" s="183">
        <v>2</v>
      </c>
      <c r="S136" s="183">
        <v>2</v>
      </c>
      <c r="T136" s="183">
        <v>5</v>
      </c>
      <c r="U136" s="183">
        <v>5</v>
      </c>
      <c r="V136" s="194">
        <v>4</v>
      </c>
      <c r="W136" s="194">
        <v>4</v>
      </c>
      <c r="X136" s="179">
        <v>5</v>
      </c>
      <c r="Y136" s="179">
        <v>4</v>
      </c>
      <c r="Z136" s="179">
        <v>4</v>
      </c>
    </row>
    <row r="137" spans="1:26" s="88" customFormat="1" x14ac:dyDescent="0.35">
      <c r="A137" s="164">
        <v>136</v>
      </c>
      <c r="B137" s="163" t="s">
        <v>7</v>
      </c>
      <c r="C137" s="163" t="s">
        <v>536</v>
      </c>
      <c r="D137" s="163" t="s">
        <v>72</v>
      </c>
      <c r="E137" s="164">
        <v>0</v>
      </c>
      <c r="F137" s="164">
        <v>0</v>
      </c>
      <c r="G137" s="164">
        <v>0</v>
      </c>
      <c r="H137" s="164">
        <v>1</v>
      </c>
      <c r="I137" s="164">
        <v>0</v>
      </c>
      <c r="J137" s="164">
        <v>0</v>
      </c>
      <c r="K137" s="164">
        <v>0</v>
      </c>
      <c r="L137" s="190">
        <v>4</v>
      </c>
      <c r="M137" s="168">
        <v>4</v>
      </c>
      <c r="N137" s="168">
        <v>4</v>
      </c>
      <c r="O137" s="175">
        <v>5</v>
      </c>
      <c r="P137" s="175">
        <v>5</v>
      </c>
      <c r="Q137" s="175">
        <v>5</v>
      </c>
      <c r="R137" s="182">
        <v>5</v>
      </c>
      <c r="S137" s="182">
        <v>5</v>
      </c>
      <c r="T137" s="182">
        <v>5</v>
      </c>
      <c r="U137" s="182">
        <v>5</v>
      </c>
      <c r="V137" s="193">
        <v>3</v>
      </c>
      <c r="W137" s="193">
        <v>3</v>
      </c>
      <c r="X137" s="178">
        <v>4</v>
      </c>
      <c r="Y137" s="178">
        <v>4</v>
      </c>
      <c r="Z137" s="178">
        <v>4</v>
      </c>
    </row>
    <row r="138" spans="1:26" s="88" customFormat="1" x14ac:dyDescent="0.35">
      <c r="A138" s="164">
        <v>137</v>
      </c>
      <c r="B138" s="161" t="s">
        <v>7</v>
      </c>
      <c r="C138" s="161" t="s">
        <v>220</v>
      </c>
      <c r="D138" s="161" t="s">
        <v>292</v>
      </c>
      <c r="E138" s="164">
        <v>0</v>
      </c>
      <c r="F138" s="164">
        <v>1</v>
      </c>
      <c r="G138" s="164">
        <v>1</v>
      </c>
      <c r="H138" s="164">
        <v>0</v>
      </c>
      <c r="I138" s="164">
        <v>0</v>
      </c>
      <c r="J138" s="164">
        <v>0</v>
      </c>
      <c r="K138" s="164">
        <v>0</v>
      </c>
      <c r="L138" s="189">
        <v>3</v>
      </c>
      <c r="M138" s="167">
        <v>3</v>
      </c>
      <c r="N138" s="167">
        <v>1</v>
      </c>
      <c r="O138" s="162">
        <v>3</v>
      </c>
      <c r="P138" s="162">
        <v>4</v>
      </c>
      <c r="Q138" s="162">
        <v>4</v>
      </c>
      <c r="R138" s="183">
        <v>2</v>
      </c>
      <c r="S138" s="183">
        <v>2</v>
      </c>
      <c r="T138" s="183">
        <v>4</v>
      </c>
      <c r="U138" s="183">
        <v>4</v>
      </c>
      <c r="V138" s="194">
        <v>4</v>
      </c>
      <c r="W138" s="194">
        <v>4</v>
      </c>
      <c r="X138" s="179">
        <v>4</v>
      </c>
      <c r="Y138" s="179">
        <v>4</v>
      </c>
      <c r="Z138" s="179">
        <v>4</v>
      </c>
    </row>
    <row r="139" spans="1:26" s="88" customFormat="1" x14ac:dyDescent="0.35">
      <c r="A139" s="164">
        <v>138</v>
      </c>
      <c r="B139" s="163" t="s">
        <v>7</v>
      </c>
      <c r="C139" s="166" t="s">
        <v>215</v>
      </c>
      <c r="D139" s="163" t="s">
        <v>86</v>
      </c>
      <c r="E139" s="164">
        <v>0</v>
      </c>
      <c r="F139" s="164">
        <v>0</v>
      </c>
      <c r="G139" s="164">
        <v>0</v>
      </c>
      <c r="H139" s="164">
        <v>1</v>
      </c>
      <c r="I139" s="164">
        <v>0</v>
      </c>
      <c r="J139" s="164">
        <v>0</v>
      </c>
      <c r="K139" s="164">
        <v>0</v>
      </c>
      <c r="L139" s="190">
        <v>5</v>
      </c>
      <c r="M139" s="168">
        <v>5</v>
      </c>
      <c r="N139" s="168">
        <v>5</v>
      </c>
      <c r="O139" s="175">
        <v>4</v>
      </c>
      <c r="P139" s="175">
        <v>4</v>
      </c>
      <c r="Q139" s="175">
        <v>5</v>
      </c>
      <c r="R139" s="182">
        <v>4</v>
      </c>
      <c r="S139" s="182">
        <v>3</v>
      </c>
      <c r="T139" s="182">
        <v>4</v>
      </c>
      <c r="U139" s="182">
        <v>4</v>
      </c>
      <c r="V139" s="193">
        <v>5</v>
      </c>
      <c r="W139" s="193">
        <v>5</v>
      </c>
      <c r="X139" s="178">
        <v>5</v>
      </c>
      <c r="Y139" s="178">
        <v>5</v>
      </c>
      <c r="Z139" s="178">
        <v>5</v>
      </c>
    </row>
    <row r="140" spans="1:26" s="88" customFormat="1" x14ac:dyDescent="0.35">
      <c r="A140" s="164">
        <v>139</v>
      </c>
      <c r="B140" s="161" t="s">
        <v>7</v>
      </c>
      <c r="C140" s="166" t="s">
        <v>215</v>
      </c>
      <c r="D140" s="161" t="s">
        <v>302</v>
      </c>
      <c r="E140" s="164">
        <v>0</v>
      </c>
      <c r="F140" s="164">
        <v>1</v>
      </c>
      <c r="G140" s="164">
        <v>0</v>
      </c>
      <c r="H140" s="164">
        <v>1</v>
      </c>
      <c r="I140" s="164">
        <v>0</v>
      </c>
      <c r="J140" s="164">
        <v>0</v>
      </c>
      <c r="K140" s="164">
        <v>0</v>
      </c>
      <c r="L140" s="189">
        <v>3</v>
      </c>
      <c r="M140" s="167">
        <v>4</v>
      </c>
      <c r="N140" s="167">
        <v>5</v>
      </c>
      <c r="O140" s="162">
        <v>5</v>
      </c>
      <c r="P140" s="162">
        <v>5</v>
      </c>
      <c r="Q140" s="162">
        <v>5</v>
      </c>
      <c r="R140" s="183">
        <v>3</v>
      </c>
      <c r="S140" s="183">
        <v>3</v>
      </c>
      <c r="T140" s="183">
        <v>5</v>
      </c>
      <c r="U140" s="183">
        <v>5</v>
      </c>
      <c r="V140" s="194">
        <v>5</v>
      </c>
      <c r="W140" s="194">
        <v>5</v>
      </c>
      <c r="X140" s="179">
        <v>5</v>
      </c>
      <c r="Y140" s="179">
        <v>5</v>
      </c>
      <c r="Z140" s="179">
        <v>5</v>
      </c>
    </row>
    <row r="141" spans="1:26" s="88" customFormat="1" x14ac:dyDescent="0.35">
      <c r="A141" s="164">
        <v>140</v>
      </c>
      <c r="B141" s="163" t="s">
        <v>7</v>
      </c>
      <c r="C141" s="166" t="s">
        <v>215</v>
      </c>
      <c r="D141" s="161" t="s">
        <v>302</v>
      </c>
      <c r="E141" s="164">
        <v>0</v>
      </c>
      <c r="F141" s="164">
        <v>0</v>
      </c>
      <c r="G141" s="164">
        <v>0</v>
      </c>
      <c r="H141" s="164">
        <v>1</v>
      </c>
      <c r="I141" s="164">
        <v>0</v>
      </c>
      <c r="J141" s="164">
        <v>0</v>
      </c>
      <c r="K141" s="164">
        <v>0</v>
      </c>
      <c r="L141" s="190">
        <v>5</v>
      </c>
      <c r="M141" s="168">
        <v>5</v>
      </c>
      <c r="N141" s="168">
        <v>3</v>
      </c>
      <c r="O141" s="175">
        <v>4</v>
      </c>
      <c r="P141" s="175">
        <v>4</v>
      </c>
      <c r="Q141" s="175">
        <v>5</v>
      </c>
      <c r="R141" s="182">
        <v>5</v>
      </c>
      <c r="S141" s="182">
        <v>5</v>
      </c>
      <c r="T141" s="182">
        <v>5</v>
      </c>
      <c r="U141" s="182">
        <v>5</v>
      </c>
      <c r="V141" s="193">
        <v>5</v>
      </c>
      <c r="W141" s="193">
        <v>5</v>
      </c>
      <c r="X141" s="178">
        <v>4</v>
      </c>
      <c r="Y141" s="178">
        <v>4</v>
      </c>
      <c r="Z141" s="178">
        <v>3</v>
      </c>
    </row>
    <row r="142" spans="1:26" s="88" customFormat="1" x14ac:dyDescent="0.35">
      <c r="A142" s="164">
        <v>141</v>
      </c>
      <c r="B142" s="161" t="s">
        <v>7</v>
      </c>
      <c r="C142" s="161" t="s">
        <v>220</v>
      </c>
      <c r="D142" s="161" t="s">
        <v>406</v>
      </c>
      <c r="E142" s="164">
        <v>0</v>
      </c>
      <c r="F142" s="164">
        <v>1</v>
      </c>
      <c r="G142" s="164">
        <v>0</v>
      </c>
      <c r="H142" s="164">
        <v>1</v>
      </c>
      <c r="I142" s="164">
        <v>0</v>
      </c>
      <c r="J142" s="164">
        <v>0</v>
      </c>
      <c r="K142" s="164">
        <v>0</v>
      </c>
      <c r="L142" s="189">
        <v>4</v>
      </c>
      <c r="M142" s="167">
        <v>4</v>
      </c>
      <c r="N142" s="167">
        <v>3</v>
      </c>
      <c r="O142" s="162">
        <v>5</v>
      </c>
      <c r="P142" s="162">
        <v>5</v>
      </c>
      <c r="Q142" s="162">
        <v>5</v>
      </c>
      <c r="R142" s="183">
        <v>2</v>
      </c>
      <c r="S142" s="183">
        <v>2</v>
      </c>
      <c r="T142" s="183">
        <v>4</v>
      </c>
      <c r="U142" s="183">
        <v>4</v>
      </c>
      <c r="V142" s="194">
        <v>5</v>
      </c>
      <c r="W142" s="194">
        <v>5</v>
      </c>
      <c r="X142" s="179">
        <v>5</v>
      </c>
      <c r="Y142" s="179">
        <v>4</v>
      </c>
      <c r="Z142" s="179">
        <v>4</v>
      </c>
    </row>
    <row r="143" spans="1:26" s="88" customFormat="1" x14ac:dyDescent="0.35">
      <c r="A143" s="164">
        <v>142</v>
      </c>
      <c r="B143" s="163" t="s">
        <v>7</v>
      </c>
      <c r="C143" s="163" t="s">
        <v>261</v>
      </c>
      <c r="D143" s="163" t="s">
        <v>191</v>
      </c>
      <c r="E143" s="164">
        <v>0</v>
      </c>
      <c r="F143" s="164">
        <v>0</v>
      </c>
      <c r="G143" s="164">
        <v>0</v>
      </c>
      <c r="H143" s="164">
        <v>1</v>
      </c>
      <c r="I143" s="164">
        <v>0</v>
      </c>
      <c r="J143" s="164">
        <v>0</v>
      </c>
      <c r="K143" s="164">
        <v>0</v>
      </c>
      <c r="L143" s="190">
        <v>5</v>
      </c>
      <c r="M143" s="168">
        <v>4</v>
      </c>
      <c r="N143" s="168">
        <v>5</v>
      </c>
      <c r="O143" s="175">
        <v>3</v>
      </c>
      <c r="P143" s="175">
        <v>5</v>
      </c>
      <c r="Q143" s="175">
        <v>4</v>
      </c>
      <c r="R143" s="182">
        <v>3</v>
      </c>
      <c r="S143" s="182">
        <v>3</v>
      </c>
      <c r="T143" s="182">
        <v>5</v>
      </c>
      <c r="U143" s="182">
        <v>5</v>
      </c>
      <c r="V143" s="193">
        <v>5</v>
      </c>
      <c r="W143" s="193">
        <v>4</v>
      </c>
      <c r="X143" s="178">
        <v>5</v>
      </c>
      <c r="Y143" s="178">
        <v>5</v>
      </c>
      <c r="Z143" s="178">
        <v>5</v>
      </c>
    </row>
    <row r="144" spans="1:26" s="115" customFormat="1" x14ac:dyDescent="0.35">
      <c r="A144" s="164">
        <v>143</v>
      </c>
      <c r="B144" s="161" t="s">
        <v>7</v>
      </c>
      <c r="C144" s="161" t="s">
        <v>239</v>
      </c>
      <c r="D144" s="161" t="s">
        <v>239</v>
      </c>
      <c r="E144" s="164">
        <v>1</v>
      </c>
      <c r="F144" s="164">
        <v>0</v>
      </c>
      <c r="G144" s="164">
        <v>1</v>
      </c>
      <c r="H144" s="164">
        <v>0</v>
      </c>
      <c r="I144" s="164">
        <v>1</v>
      </c>
      <c r="J144" s="164">
        <v>0</v>
      </c>
      <c r="K144" s="164">
        <v>0</v>
      </c>
      <c r="L144" s="189">
        <v>5</v>
      </c>
      <c r="M144" s="167">
        <v>5</v>
      </c>
      <c r="N144" s="167">
        <v>5</v>
      </c>
      <c r="O144" s="162">
        <v>5</v>
      </c>
      <c r="P144" s="162">
        <v>5</v>
      </c>
      <c r="Q144" s="162">
        <v>5</v>
      </c>
      <c r="R144" s="183">
        <v>3</v>
      </c>
      <c r="S144" s="183">
        <v>3</v>
      </c>
      <c r="T144" s="183">
        <v>5</v>
      </c>
      <c r="U144" s="183">
        <v>4</v>
      </c>
      <c r="V144" s="194">
        <v>5</v>
      </c>
      <c r="W144" s="194">
        <v>5</v>
      </c>
      <c r="X144" s="179">
        <v>5</v>
      </c>
      <c r="Y144" s="179">
        <v>5</v>
      </c>
      <c r="Z144" s="179">
        <v>5</v>
      </c>
    </row>
    <row r="145" spans="1:26" s="88" customFormat="1" x14ac:dyDescent="0.35">
      <c r="A145" s="164">
        <v>144</v>
      </c>
      <c r="B145" s="163" t="s">
        <v>7</v>
      </c>
      <c r="C145" s="166" t="s">
        <v>215</v>
      </c>
      <c r="D145" s="163" t="s">
        <v>86</v>
      </c>
      <c r="E145" s="164">
        <v>0</v>
      </c>
      <c r="F145" s="164">
        <v>0</v>
      </c>
      <c r="G145" s="164">
        <v>1</v>
      </c>
      <c r="H145" s="164">
        <v>0</v>
      </c>
      <c r="I145" s="164">
        <v>0</v>
      </c>
      <c r="J145" s="164">
        <v>0</v>
      </c>
      <c r="K145" s="164">
        <v>0</v>
      </c>
      <c r="L145" s="190">
        <v>5</v>
      </c>
      <c r="M145" s="168">
        <v>5</v>
      </c>
      <c r="N145" s="168">
        <v>5</v>
      </c>
      <c r="O145" s="175">
        <v>4</v>
      </c>
      <c r="P145" s="175">
        <v>4</v>
      </c>
      <c r="Q145" s="175">
        <v>4</v>
      </c>
      <c r="R145" s="182">
        <v>4</v>
      </c>
      <c r="S145" s="182">
        <v>4</v>
      </c>
      <c r="T145" s="182">
        <v>4</v>
      </c>
      <c r="U145" s="182">
        <v>4</v>
      </c>
      <c r="V145" s="193">
        <v>4</v>
      </c>
      <c r="W145" s="193">
        <v>4</v>
      </c>
      <c r="X145" s="178">
        <v>5</v>
      </c>
      <c r="Y145" s="178">
        <v>5</v>
      </c>
      <c r="Z145" s="178">
        <v>5</v>
      </c>
    </row>
    <row r="146" spans="1:26" s="88" customFormat="1" x14ac:dyDescent="0.35">
      <c r="A146" s="164">
        <v>145</v>
      </c>
      <c r="B146" s="161" t="s">
        <v>37</v>
      </c>
      <c r="C146" s="161" t="s">
        <v>96</v>
      </c>
      <c r="D146" s="163" t="s">
        <v>96</v>
      </c>
      <c r="E146" s="164">
        <v>1</v>
      </c>
      <c r="F146" s="164">
        <v>0</v>
      </c>
      <c r="G146" s="164">
        <v>1</v>
      </c>
      <c r="H146" s="164">
        <v>0</v>
      </c>
      <c r="I146" s="164">
        <v>0</v>
      </c>
      <c r="J146" s="164">
        <v>0</v>
      </c>
      <c r="K146" s="164">
        <v>0</v>
      </c>
      <c r="L146" s="189">
        <v>5</v>
      </c>
      <c r="M146" s="167">
        <v>4</v>
      </c>
      <c r="N146" s="167">
        <v>5</v>
      </c>
      <c r="O146" s="162">
        <v>5</v>
      </c>
      <c r="P146" s="162">
        <v>5</v>
      </c>
      <c r="Q146" s="162">
        <v>5</v>
      </c>
      <c r="R146" s="183">
        <v>5</v>
      </c>
      <c r="S146" s="183">
        <v>5</v>
      </c>
      <c r="T146" s="183">
        <v>5</v>
      </c>
      <c r="U146" s="183">
        <v>5</v>
      </c>
      <c r="V146" s="194">
        <v>5</v>
      </c>
      <c r="W146" s="194">
        <v>5</v>
      </c>
      <c r="X146" s="179">
        <v>5</v>
      </c>
      <c r="Y146" s="179">
        <v>4</v>
      </c>
      <c r="Z146" s="179">
        <v>4</v>
      </c>
    </row>
    <row r="147" spans="1:26" s="88" customFormat="1" x14ac:dyDescent="0.35">
      <c r="A147" s="164">
        <v>146</v>
      </c>
      <c r="B147" s="163" t="s">
        <v>7</v>
      </c>
      <c r="C147" s="163" t="s">
        <v>257</v>
      </c>
      <c r="D147" s="163" t="s">
        <v>376</v>
      </c>
      <c r="E147" s="164">
        <v>0</v>
      </c>
      <c r="F147" s="164">
        <v>0</v>
      </c>
      <c r="G147" s="164">
        <v>0</v>
      </c>
      <c r="H147" s="164">
        <v>1</v>
      </c>
      <c r="I147" s="164">
        <v>0</v>
      </c>
      <c r="J147" s="164">
        <v>0</v>
      </c>
      <c r="K147" s="164">
        <v>0</v>
      </c>
      <c r="L147" s="190">
        <v>5</v>
      </c>
      <c r="M147" s="168">
        <v>5</v>
      </c>
      <c r="N147" s="168">
        <v>4</v>
      </c>
      <c r="O147" s="175">
        <v>5</v>
      </c>
      <c r="P147" s="175">
        <v>4</v>
      </c>
      <c r="Q147" s="175">
        <v>4</v>
      </c>
      <c r="R147" s="182">
        <v>5</v>
      </c>
      <c r="S147" s="182">
        <v>5</v>
      </c>
      <c r="T147" s="182">
        <v>5</v>
      </c>
      <c r="U147" s="182">
        <v>5</v>
      </c>
      <c r="V147" s="193">
        <v>5</v>
      </c>
      <c r="W147" s="193">
        <v>4</v>
      </c>
      <c r="X147" s="178">
        <v>5</v>
      </c>
      <c r="Y147" s="178">
        <v>4</v>
      </c>
      <c r="Z147" s="178">
        <v>4</v>
      </c>
    </row>
    <row r="148" spans="1:26" s="88" customFormat="1" x14ac:dyDescent="0.35">
      <c r="A148" s="164">
        <v>147</v>
      </c>
      <c r="B148" s="161" t="s">
        <v>7</v>
      </c>
      <c r="C148" s="166" t="s">
        <v>215</v>
      </c>
      <c r="D148" s="161" t="s">
        <v>147</v>
      </c>
      <c r="E148" s="164">
        <v>0</v>
      </c>
      <c r="F148" s="164">
        <v>0</v>
      </c>
      <c r="G148" s="164">
        <v>0</v>
      </c>
      <c r="H148" s="164">
        <v>1</v>
      </c>
      <c r="I148" s="164">
        <v>0</v>
      </c>
      <c r="J148" s="164">
        <v>0</v>
      </c>
      <c r="K148" s="164">
        <v>0</v>
      </c>
      <c r="L148" s="189">
        <v>4</v>
      </c>
      <c r="M148" s="167">
        <v>4</v>
      </c>
      <c r="N148" s="167">
        <v>5</v>
      </c>
      <c r="O148" s="162">
        <v>4</v>
      </c>
      <c r="P148" s="162">
        <v>4</v>
      </c>
      <c r="Q148" s="162">
        <v>4</v>
      </c>
      <c r="R148" s="183">
        <v>3</v>
      </c>
      <c r="S148" s="183">
        <v>3</v>
      </c>
      <c r="T148" s="183">
        <v>4</v>
      </c>
      <c r="U148" s="183">
        <v>4</v>
      </c>
      <c r="V148" s="194">
        <v>4</v>
      </c>
      <c r="W148" s="194">
        <v>4</v>
      </c>
      <c r="X148" s="179">
        <v>4</v>
      </c>
      <c r="Y148" s="179">
        <v>4</v>
      </c>
      <c r="Z148" s="179">
        <v>4</v>
      </c>
    </row>
    <row r="149" spans="1:26" s="88" customFormat="1" x14ac:dyDescent="0.35">
      <c r="A149" s="164">
        <v>148</v>
      </c>
      <c r="B149" s="163" t="s">
        <v>37</v>
      </c>
      <c r="C149" s="163" t="s">
        <v>220</v>
      </c>
      <c r="D149" s="163" t="s">
        <v>292</v>
      </c>
      <c r="E149" s="164">
        <v>0</v>
      </c>
      <c r="F149" s="164">
        <v>1</v>
      </c>
      <c r="G149" s="164">
        <v>0</v>
      </c>
      <c r="H149" s="164">
        <v>0</v>
      </c>
      <c r="I149" s="164">
        <v>0</v>
      </c>
      <c r="J149" s="164">
        <v>0</v>
      </c>
      <c r="K149" s="164">
        <v>0</v>
      </c>
      <c r="L149" s="190">
        <v>4</v>
      </c>
      <c r="M149" s="168">
        <v>4</v>
      </c>
      <c r="N149" s="168">
        <v>5</v>
      </c>
      <c r="O149" s="175">
        <v>4</v>
      </c>
      <c r="P149" s="175">
        <v>4</v>
      </c>
      <c r="Q149" s="175">
        <v>4</v>
      </c>
      <c r="R149" s="182">
        <v>4</v>
      </c>
      <c r="S149" s="182">
        <v>4</v>
      </c>
      <c r="T149" s="182">
        <v>5</v>
      </c>
      <c r="U149" s="182">
        <v>4</v>
      </c>
      <c r="V149" s="193">
        <v>5</v>
      </c>
      <c r="W149" s="193">
        <v>5</v>
      </c>
      <c r="X149" s="178">
        <v>5</v>
      </c>
      <c r="Y149" s="178">
        <v>5</v>
      </c>
      <c r="Z149" s="178">
        <v>5</v>
      </c>
    </row>
    <row r="150" spans="1:26" s="88" customFormat="1" x14ac:dyDescent="0.35">
      <c r="A150" s="164">
        <v>149</v>
      </c>
      <c r="B150" s="161" t="s">
        <v>7</v>
      </c>
      <c r="C150" s="166" t="s">
        <v>215</v>
      </c>
      <c r="D150" s="161" t="s">
        <v>88</v>
      </c>
      <c r="E150" s="164">
        <v>0</v>
      </c>
      <c r="F150" s="164">
        <v>1</v>
      </c>
      <c r="G150" s="164">
        <v>0</v>
      </c>
      <c r="H150" s="164">
        <v>1</v>
      </c>
      <c r="I150" s="164">
        <v>0</v>
      </c>
      <c r="J150" s="164">
        <v>0</v>
      </c>
      <c r="K150" s="164">
        <v>0</v>
      </c>
      <c r="L150" s="189">
        <v>5</v>
      </c>
      <c r="M150" s="167">
        <v>5</v>
      </c>
      <c r="N150" s="167">
        <v>5</v>
      </c>
      <c r="O150" s="162">
        <v>4</v>
      </c>
      <c r="P150" s="162">
        <v>4</v>
      </c>
      <c r="Q150" s="162">
        <v>4</v>
      </c>
      <c r="R150" s="183">
        <v>2</v>
      </c>
      <c r="S150" s="183">
        <v>2</v>
      </c>
      <c r="T150" s="183">
        <v>4</v>
      </c>
      <c r="U150" s="183">
        <v>4</v>
      </c>
      <c r="V150" s="194">
        <v>5</v>
      </c>
      <c r="W150" s="194">
        <v>5</v>
      </c>
      <c r="X150" s="179">
        <v>5</v>
      </c>
      <c r="Y150" s="179">
        <v>5</v>
      </c>
      <c r="Z150" s="179">
        <v>5</v>
      </c>
    </row>
    <row r="151" spans="1:26" s="88" customFormat="1" x14ac:dyDescent="0.35">
      <c r="A151" s="164">
        <v>150</v>
      </c>
      <c r="B151" s="163" t="s">
        <v>7</v>
      </c>
      <c r="C151" s="163" t="s">
        <v>536</v>
      </c>
      <c r="D151" s="163" t="s">
        <v>72</v>
      </c>
      <c r="E151" s="164">
        <v>1</v>
      </c>
      <c r="F151" s="164">
        <v>0</v>
      </c>
      <c r="G151" s="164">
        <v>0</v>
      </c>
      <c r="H151" s="164">
        <v>1</v>
      </c>
      <c r="I151" s="164">
        <v>0</v>
      </c>
      <c r="J151" s="164">
        <v>0</v>
      </c>
      <c r="K151" s="164">
        <v>0</v>
      </c>
      <c r="L151" s="190">
        <v>5</v>
      </c>
      <c r="M151" s="168">
        <v>5</v>
      </c>
      <c r="N151" s="168">
        <v>5</v>
      </c>
      <c r="O151" s="175">
        <v>5</v>
      </c>
      <c r="P151" s="175">
        <v>5</v>
      </c>
      <c r="Q151" s="175">
        <v>5</v>
      </c>
      <c r="R151" s="182">
        <v>2</v>
      </c>
      <c r="S151" s="182">
        <v>2</v>
      </c>
      <c r="T151" s="182">
        <v>4</v>
      </c>
      <c r="U151" s="182">
        <v>4</v>
      </c>
      <c r="V151" s="193">
        <v>5</v>
      </c>
      <c r="W151" s="193">
        <v>5</v>
      </c>
      <c r="X151" s="178">
        <v>5</v>
      </c>
      <c r="Y151" s="178">
        <v>5</v>
      </c>
      <c r="Z151" s="178">
        <v>5</v>
      </c>
    </row>
    <row r="152" spans="1:26" s="88" customFormat="1" x14ac:dyDescent="0.35">
      <c r="A152" s="164">
        <v>151</v>
      </c>
      <c r="B152" s="161" t="s">
        <v>37</v>
      </c>
      <c r="C152" s="161" t="s">
        <v>458</v>
      </c>
      <c r="D152" s="161" t="s">
        <v>458</v>
      </c>
      <c r="E152" s="164">
        <v>1</v>
      </c>
      <c r="F152" s="164">
        <v>1</v>
      </c>
      <c r="G152" s="164">
        <v>0</v>
      </c>
      <c r="H152" s="164">
        <v>0</v>
      </c>
      <c r="I152" s="164">
        <v>0</v>
      </c>
      <c r="J152" s="164">
        <v>0</v>
      </c>
      <c r="K152" s="164">
        <v>0</v>
      </c>
      <c r="L152" s="189">
        <v>4</v>
      </c>
      <c r="M152" s="167">
        <v>5</v>
      </c>
      <c r="N152" s="167">
        <v>5</v>
      </c>
      <c r="O152" s="162">
        <v>4</v>
      </c>
      <c r="P152" s="162">
        <v>4</v>
      </c>
      <c r="Q152" s="162">
        <v>4</v>
      </c>
      <c r="R152" s="183">
        <v>4</v>
      </c>
      <c r="S152" s="183">
        <v>4</v>
      </c>
      <c r="T152" s="183">
        <v>4</v>
      </c>
      <c r="U152" s="183">
        <v>4</v>
      </c>
      <c r="V152" s="194">
        <v>5</v>
      </c>
      <c r="W152" s="194">
        <v>5</v>
      </c>
      <c r="X152" s="179">
        <v>5</v>
      </c>
      <c r="Y152" s="179">
        <v>5</v>
      </c>
      <c r="Z152" s="179">
        <v>5</v>
      </c>
    </row>
    <row r="153" spans="1:26" s="88" customFormat="1" x14ac:dyDescent="0.35">
      <c r="A153" s="164">
        <v>152</v>
      </c>
      <c r="B153" s="163" t="s">
        <v>7</v>
      </c>
      <c r="C153" s="166" t="s">
        <v>215</v>
      </c>
      <c r="D153" s="163" t="s">
        <v>185</v>
      </c>
      <c r="E153" s="164">
        <v>0</v>
      </c>
      <c r="F153" s="164">
        <v>1</v>
      </c>
      <c r="G153" s="164">
        <v>0</v>
      </c>
      <c r="H153" s="164">
        <v>1</v>
      </c>
      <c r="I153" s="164">
        <v>0</v>
      </c>
      <c r="J153" s="164">
        <v>0</v>
      </c>
      <c r="K153" s="164">
        <v>0</v>
      </c>
      <c r="L153" s="190">
        <v>5</v>
      </c>
      <c r="M153" s="168">
        <v>4</v>
      </c>
      <c r="N153" s="168">
        <v>5</v>
      </c>
      <c r="O153" s="175">
        <v>5</v>
      </c>
      <c r="P153" s="175">
        <v>4</v>
      </c>
      <c r="Q153" s="175">
        <v>5</v>
      </c>
      <c r="R153" s="182">
        <v>5</v>
      </c>
      <c r="S153" s="182">
        <v>5</v>
      </c>
      <c r="T153" s="182">
        <v>5</v>
      </c>
      <c r="U153" s="182">
        <v>5</v>
      </c>
      <c r="V153" s="193">
        <v>5</v>
      </c>
      <c r="W153" s="193">
        <v>5</v>
      </c>
      <c r="X153" s="178">
        <v>5</v>
      </c>
      <c r="Y153" s="178">
        <v>5</v>
      </c>
      <c r="Z153" s="178">
        <v>5</v>
      </c>
    </row>
    <row r="154" spans="1:26" s="88" customFormat="1" x14ac:dyDescent="0.35">
      <c r="A154" s="164">
        <v>153</v>
      </c>
      <c r="B154" s="161" t="s">
        <v>7</v>
      </c>
      <c r="C154" s="166" t="s">
        <v>215</v>
      </c>
      <c r="D154" s="161" t="s">
        <v>242</v>
      </c>
      <c r="E154" s="164">
        <v>1</v>
      </c>
      <c r="F154" s="164">
        <v>0</v>
      </c>
      <c r="G154" s="164">
        <v>0</v>
      </c>
      <c r="H154" s="164">
        <v>0</v>
      </c>
      <c r="I154" s="164">
        <v>0</v>
      </c>
      <c r="J154" s="164">
        <v>1</v>
      </c>
      <c r="K154" s="164">
        <v>0</v>
      </c>
      <c r="L154" s="189">
        <v>4</v>
      </c>
      <c r="M154" s="167">
        <v>5</v>
      </c>
      <c r="N154" s="167">
        <v>5</v>
      </c>
      <c r="O154" s="162">
        <v>5</v>
      </c>
      <c r="P154" s="162">
        <v>5</v>
      </c>
      <c r="Q154" s="162">
        <v>4</v>
      </c>
      <c r="R154" s="183">
        <v>4</v>
      </c>
      <c r="S154" s="183">
        <v>4</v>
      </c>
      <c r="T154" s="183">
        <v>4</v>
      </c>
      <c r="U154" s="183">
        <v>4</v>
      </c>
      <c r="V154" s="194">
        <v>4</v>
      </c>
      <c r="W154" s="194">
        <v>4</v>
      </c>
      <c r="X154" s="179">
        <v>4</v>
      </c>
      <c r="Y154" s="179">
        <v>4</v>
      </c>
      <c r="Z154" s="179">
        <v>5</v>
      </c>
    </row>
    <row r="155" spans="1:26" s="88" customFormat="1" x14ac:dyDescent="0.35">
      <c r="A155" s="164">
        <v>154</v>
      </c>
      <c r="B155" s="163" t="s">
        <v>37</v>
      </c>
      <c r="C155" s="163" t="s">
        <v>228</v>
      </c>
      <c r="D155" s="163" t="s">
        <v>185</v>
      </c>
      <c r="E155" s="164">
        <v>0</v>
      </c>
      <c r="F155" s="164">
        <v>1</v>
      </c>
      <c r="G155" s="164">
        <v>0</v>
      </c>
      <c r="H155" s="164">
        <v>0</v>
      </c>
      <c r="I155" s="164">
        <v>0</v>
      </c>
      <c r="J155" s="164">
        <v>0</v>
      </c>
      <c r="K155" s="164">
        <v>0</v>
      </c>
      <c r="L155" s="190">
        <v>5</v>
      </c>
      <c r="M155" s="168">
        <v>5</v>
      </c>
      <c r="N155" s="168">
        <v>5</v>
      </c>
      <c r="O155" s="175">
        <v>4</v>
      </c>
      <c r="P155" s="175">
        <v>5</v>
      </c>
      <c r="Q155" s="175">
        <v>5</v>
      </c>
      <c r="R155" s="182">
        <v>3</v>
      </c>
      <c r="S155" s="182">
        <v>3</v>
      </c>
      <c r="T155" s="182">
        <v>4</v>
      </c>
      <c r="U155" s="182">
        <v>4</v>
      </c>
      <c r="V155" s="193">
        <v>5</v>
      </c>
      <c r="W155" s="193">
        <v>5</v>
      </c>
      <c r="X155" s="178">
        <v>5</v>
      </c>
      <c r="Y155" s="178">
        <v>5</v>
      </c>
      <c r="Z155" s="178">
        <v>5</v>
      </c>
    </row>
    <row r="156" spans="1:26" s="88" customFormat="1" x14ac:dyDescent="0.35">
      <c r="A156" s="164">
        <v>155</v>
      </c>
      <c r="B156" s="161" t="s">
        <v>7</v>
      </c>
      <c r="C156" s="161" t="s">
        <v>215</v>
      </c>
      <c r="D156" s="161" t="s">
        <v>86</v>
      </c>
      <c r="E156" s="164">
        <v>0</v>
      </c>
      <c r="F156" s="164">
        <v>0</v>
      </c>
      <c r="G156" s="164">
        <v>0</v>
      </c>
      <c r="H156" s="164">
        <v>1</v>
      </c>
      <c r="I156" s="164">
        <v>0</v>
      </c>
      <c r="J156" s="164">
        <v>0</v>
      </c>
      <c r="K156" s="164">
        <v>0</v>
      </c>
      <c r="L156" s="189">
        <v>5</v>
      </c>
      <c r="M156" s="167">
        <v>4</v>
      </c>
      <c r="N156" s="167">
        <v>5</v>
      </c>
      <c r="O156" s="162">
        <v>5</v>
      </c>
      <c r="P156" s="162">
        <v>5</v>
      </c>
      <c r="Q156" s="162">
        <v>5</v>
      </c>
      <c r="R156" s="183">
        <v>3</v>
      </c>
      <c r="S156" s="183">
        <v>3</v>
      </c>
      <c r="T156" s="183">
        <v>5</v>
      </c>
      <c r="U156" s="183">
        <v>5</v>
      </c>
      <c r="V156" s="194">
        <v>5</v>
      </c>
      <c r="W156" s="194">
        <v>5</v>
      </c>
      <c r="X156" s="179">
        <v>4</v>
      </c>
      <c r="Y156" s="179">
        <v>5</v>
      </c>
      <c r="Z156" s="179">
        <v>5</v>
      </c>
    </row>
    <row r="157" spans="1:26" s="88" customFormat="1" x14ac:dyDescent="0.35">
      <c r="A157" s="164">
        <v>156</v>
      </c>
      <c r="B157" s="163" t="s">
        <v>7</v>
      </c>
      <c r="C157" s="166" t="s">
        <v>215</v>
      </c>
      <c r="D157" s="163" t="s">
        <v>88</v>
      </c>
      <c r="E157" s="164">
        <v>1</v>
      </c>
      <c r="F157" s="164">
        <v>1</v>
      </c>
      <c r="G157" s="164">
        <v>0</v>
      </c>
      <c r="H157" s="164">
        <v>1</v>
      </c>
      <c r="I157" s="164">
        <v>0</v>
      </c>
      <c r="J157" s="164">
        <v>0</v>
      </c>
      <c r="K157" s="164">
        <v>0</v>
      </c>
      <c r="L157" s="190">
        <v>5</v>
      </c>
      <c r="M157" s="168">
        <v>3</v>
      </c>
      <c r="N157" s="168">
        <v>5</v>
      </c>
      <c r="O157" s="175">
        <v>3</v>
      </c>
      <c r="P157" s="175">
        <v>4</v>
      </c>
      <c r="Q157" s="175">
        <v>4</v>
      </c>
      <c r="R157" s="182">
        <v>4</v>
      </c>
      <c r="S157" s="182">
        <v>4</v>
      </c>
      <c r="T157" s="182">
        <v>4</v>
      </c>
      <c r="U157" s="182">
        <v>4</v>
      </c>
      <c r="V157" s="193">
        <v>5</v>
      </c>
      <c r="W157" s="193">
        <v>5</v>
      </c>
      <c r="X157" s="178">
        <v>5</v>
      </c>
      <c r="Y157" s="178">
        <v>5</v>
      </c>
      <c r="Z157" s="178">
        <v>5</v>
      </c>
    </row>
    <row r="158" spans="1:26" s="88" customFormat="1" x14ac:dyDescent="0.35">
      <c r="A158" s="164">
        <v>157</v>
      </c>
      <c r="B158" s="161" t="s">
        <v>7</v>
      </c>
      <c r="C158" s="166" t="s">
        <v>215</v>
      </c>
      <c r="D158" s="161" t="s">
        <v>538</v>
      </c>
      <c r="E158" s="164">
        <v>0</v>
      </c>
      <c r="F158" s="164">
        <v>0</v>
      </c>
      <c r="G158" s="164">
        <v>0</v>
      </c>
      <c r="H158" s="164">
        <v>1</v>
      </c>
      <c r="I158" s="164">
        <v>0</v>
      </c>
      <c r="J158" s="164">
        <v>0</v>
      </c>
      <c r="K158" s="164">
        <v>0</v>
      </c>
      <c r="L158" s="189">
        <v>5</v>
      </c>
      <c r="M158" s="167">
        <v>5</v>
      </c>
      <c r="N158" s="167">
        <v>5</v>
      </c>
      <c r="O158" s="162">
        <v>4</v>
      </c>
      <c r="P158" s="162">
        <v>4</v>
      </c>
      <c r="Q158" s="162">
        <v>4</v>
      </c>
      <c r="R158" s="183">
        <v>1</v>
      </c>
      <c r="S158" s="183">
        <v>2</v>
      </c>
      <c r="T158" s="183">
        <v>4</v>
      </c>
      <c r="U158" s="183">
        <v>4</v>
      </c>
      <c r="V158" s="194">
        <v>5</v>
      </c>
      <c r="W158" s="194">
        <v>5</v>
      </c>
      <c r="X158" s="179">
        <v>5</v>
      </c>
      <c r="Y158" s="179">
        <v>5</v>
      </c>
      <c r="Z158" s="179">
        <v>5</v>
      </c>
    </row>
    <row r="159" spans="1:26" s="88" customFormat="1" x14ac:dyDescent="0.35">
      <c r="A159" s="164">
        <v>158</v>
      </c>
      <c r="B159" s="163" t="s">
        <v>7</v>
      </c>
      <c r="C159" s="163" t="s">
        <v>257</v>
      </c>
      <c r="D159" s="163" t="s">
        <v>258</v>
      </c>
      <c r="E159" s="164">
        <v>0</v>
      </c>
      <c r="F159" s="164">
        <v>0</v>
      </c>
      <c r="G159" s="164">
        <v>1</v>
      </c>
      <c r="H159" s="164">
        <v>0</v>
      </c>
      <c r="I159" s="164">
        <v>0</v>
      </c>
      <c r="J159" s="164">
        <v>0</v>
      </c>
      <c r="K159" s="164">
        <v>0</v>
      </c>
      <c r="L159" s="190">
        <v>3</v>
      </c>
      <c r="M159" s="168">
        <v>3</v>
      </c>
      <c r="N159" s="168">
        <v>3</v>
      </c>
      <c r="O159" s="175">
        <v>4</v>
      </c>
      <c r="P159" s="175">
        <v>5</v>
      </c>
      <c r="Q159" s="175">
        <v>5</v>
      </c>
      <c r="R159" s="182">
        <v>5</v>
      </c>
      <c r="S159" s="182">
        <v>5</v>
      </c>
      <c r="T159" s="182">
        <v>4</v>
      </c>
      <c r="U159" s="182">
        <v>4</v>
      </c>
      <c r="V159" s="193">
        <v>5</v>
      </c>
      <c r="W159" s="193">
        <v>5</v>
      </c>
      <c r="X159" s="178">
        <v>5</v>
      </c>
      <c r="Y159" s="178">
        <v>5</v>
      </c>
      <c r="Z159" s="178">
        <v>5</v>
      </c>
    </row>
    <row r="160" spans="1:26" s="88" customFormat="1" x14ac:dyDescent="0.35">
      <c r="A160" s="164">
        <v>159</v>
      </c>
      <c r="B160" s="161" t="s">
        <v>7</v>
      </c>
      <c r="C160" s="166" t="s">
        <v>215</v>
      </c>
      <c r="D160" s="161" t="s">
        <v>88</v>
      </c>
      <c r="E160" s="164">
        <v>1</v>
      </c>
      <c r="F160" s="164">
        <v>1</v>
      </c>
      <c r="G160" s="164">
        <v>0</v>
      </c>
      <c r="H160" s="164">
        <v>0</v>
      </c>
      <c r="I160" s="164">
        <v>0</v>
      </c>
      <c r="J160" s="164">
        <v>0</v>
      </c>
      <c r="K160" s="164">
        <v>0</v>
      </c>
      <c r="L160" s="189">
        <v>4</v>
      </c>
      <c r="M160" s="167">
        <v>3</v>
      </c>
      <c r="N160" s="167">
        <v>5</v>
      </c>
      <c r="O160" s="162">
        <v>4</v>
      </c>
      <c r="P160" s="162">
        <v>4</v>
      </c>
      <c r="Q160" s="162">
        <v>4</v>
      </c>
      <c r="R160" s="183">
        <v>5</v>
      </c>
      <c r="S160" s="183">
        <v>5</v>
      </c>
      <c r="T160" s="183">
        <v>4</v>
      </c>
      <c r="U160" s="183">
        <v>4</v>
      </c>
      <c r="V160" s="194">
        <v>4</v>
      </c>
      <c r="W160" s="194">
        <v>4</v>
      </c>
      <c r="X160" s="179">
        <v>4</v>
      </c>
      <c r="Y160" s="179">
        <v>4</v>
      </c>
      <c r="Z160" s="179">
        <v>4</v>
      </c>
    </row>
    <row r="161" spans="1:26" s="88" customFormat="1" x14ac:dyDescent="0.35">
      <c r="A161" s="164">
        <v>160</v>
      </c>
      <c r="B161" s="163" t="s">
        <v>7</v>
      </c>
      <c r="C161" s="166" t="s">
        <v>215</v>
      </c>
      <c r="D161" s="161" t="s">
        <v>302</v>
      </c>
      <c r="E161" s="164">
        <v>1</v>
      </c>
      <c r="F161" s="164">
        <v>0</v>
      </c>
      <c r="G161" s="164">
        <v>0</v>
      </c>
      <c r="H161" s="164">
        <v>0</v>
      </c>
      <c r="I161" s="164">
        <v>0</v>
      </c>
      <c r="J161" s="164">
        <v>1</v>
      </c>
      <c r="K161" s="164">
        <v>0</v>
      </c>
      <c r="L161" s="190">
        <v>5</v>
      </c>
      <c r="M161" s="168">
        <v>5</v>
      </c>
      <c r="N161" s="168">
        <v>5</v>
      </c>
      <c r="O161" s="175">
        <v>3</v>
      </c>
      <c r="P161" s="175">
        <v>4</v>
      </c>
      <c r="Q161" s="175">
        <v>4</v>
      </c>
      <c r="R161" s="182">
        <v>5</v>
      </c>
      <c r="S161" s="182">
        <v>5</v>
      </c>
      <c r="T161" s="182">
        <v>5</v>
      </c>
      <c r="U161" s="182">
        <v>5</v>
      </c>
      <c r="V161" s="193">
        <v>4</v>
      </c>
      <c r="W161" s="193">
        <v>4</v>
      </c>
      <c r="X161" s="178">
        <v>4</v>
      </c>
      <c r="Y161" s="178">
        <v>4</v>
      </c>
      <c r="Z161" s="178">
        <v>4</v>
      </c>
    </row>
    <row r="162" spans="1:26" s="88" customFormat="1" x14ac:dyDescent="0.35">
      <c r="A162" s="164">
        <v>161</v>
      </c>
      <c r="B162" s="161" t="s">
        <v>7</v>
      </c>
      <c r="C162" s="163" t="s">
        <v>536</v>
      </c>
      <c r="D162" s="163" t="s">
        <v>72</v>
      </c>
      <c r="E162" s="164">
        <v>0</v>
      </c>
      <c r="F162" s="164">
        <v>0</v>
      </c>
      <c r="G162" s="164">
        <v>1</v>
      </c>
      <c r="H162" s="164">
        <v>0</v>
      </c>
      <c r="I162" s="164">
        <v>0</v>
      </c>
      <c r="J162" s="164">
        <v>0</v>
      </c>
      <c r="K162" s="164">
        <v>0</v>
      </c>
      <c r="L162" s="189">
        <v>5</v>
      </c>
      <c r="M162" s="167">
        <v>5</v>
      </c>
      <c r="N162" s="167">
        <v>5</v>
      </c>
      <c r="O162" s="162">
        <v>4</v>
      </c>
      <c r="P162" s="162">
        <v>4</v>
      </c>
      <c r="Q162" s="162">
        <v>4</v>
      </c>
      <c r="R162" s="183">
        <v>3</v>
      </c>
      <c r="S162" s="183">
        <v>2</v>
      </c>
      <c r="T162" s="183">
        <v>4</v>
      </c>
      <c r="U162" s="183">
        <v>4</v>
      </c>
      <c r="V162" s="194">
        <v>5</v>
      </c>
      <c r="W162" s="194">
        <v>5</v>
      </c>
      <c r="X162" s="179">
        <v>5</v>
      </c>
      <c r="Y162" s="179">
        <v>5</v>
      </c>
      <c r="Z162" s="179">
        <v>5</v>
      </c>
    </row>
    <row r="163" spans="1:26" s="115" customFormat="1" x14ac:dyDescent="0.35">
      <c r="A163" s="164">
        <v>162</v>
      </c>
      <c r="B163" s="163" t="s">
        <v>7</v>
      </c>
      <c r="C163" s="166" t="s">
        <v>215</v>
      </c>
      <c r="D163" s="163" t="s">
        <v>88</v>
      </c>
      <c r="E163" s="164">
        <v>0</v>
      </c>
      <c r="F163" s="164">
        <v>0</v>
      </c>
      <c r="G163" s="164">
        <v>0</v>
      </c>
      <c r="H163" s="164">
        <v>1</v>
      </c>
      <c r="I163" s="164">
        <v>0</v>
      </c>
      <c r="J163" s="164">
        <v>0</v>
      </c>
      <c r="K163" s="164">
        <v>0</v>
      </c>
      <c r="L163" s="190">
        <v>5</v>
      </c>
      <c r="M163" s="168">
        <v>3</v>
      </c>
      <c r="N163" s="168">
        <v>4</v>
      </c>
      <c r="O163" s="175">
        <v>3</v>
      </c>
      <c r="P163" s="175">
        <v>5</v>
      </c>
      <c r="Q163" s="175">
        <v>4</v>
      </c>
      <c r="R163" s="182">
        <v>4</v>
      </c>
      <c r="S163" s="182">
        <v>4</v>
      </c>
      <c r="T163" s="182">
        <v>5</v>
      </c>
      <c r="U163" s="182">
        <v>5</v>
      </c>
      <c r="V163" s="193">
        <v>5</v>
      </c>
      <c r="W163" s="193">
        <v>5</v>
      </c>
      <c r="X163" s="178">
        <v>5</v>
      </c>
      <c r="Y163" s="178">
        <v>5</v>
      </c>
      <c r="Z163" s="178">
        <v>5</v>
      </c>
    </row>
    <row r="164" spans="1:26" s="88" customFormat="1" x14ac:dyDescent="0.35">
      <c r="A164" s="164">
        <v>163</v>
      </c>
      <c r="B164" s="161" t="s">
        <v>7</v>
      </c>
      <c r="C164" s="166" t="s">
        <v>215</v>
      </c>
      <c r="D164" s="161" t="s">
        <v>88</v>
      </c>
      <c r="E164" s="164">
        <v>1</v>
      </c>
      <c r="F164" s="164">
        <v>0</v>
      </c>
      <c r="G164" s="164">
        <v>1</v>
      </c>
      <c r="H164" s="164">
        <v>1</v>
      </c>
      <c r="I164" s="164">
        <v>0</v>
      </c>
      <c r="J164" s="164">
        <v>0</v>
      </c>
      <c r="K164" s="164">
        <v>0</v>
      </c>
      <c r="L164" s="189">
        <v>5</v>
      </c>
      <c r="M164" s="167">
        <v>5</v>
      </c>
      <c r="N164" s="167">
        <v>5</v>
      </c>
      <c r="O164" s="162">
        <v>5</v>
      </c>
      <c r="P164" s="162">
        <v>5</v>
      </c>
      <c r="Q164" s="162">
        <v>5</v>
      </c>
      <c r="R164" s="183">
        <v>4</v>
      </c>
      <c r="S164" s="183">
        <v>5</v>
      </c>
      <c r="T164" s="183">
        <v>5</v>
      </c>
      <c r="U164" s="183">
        <v>5</v>
      </c>
      <c r="V164" s="194">
        <v>5</v>
      </c>
      <c r="W164" s="194">
        <v>5</v>
      </c>
      <c r="X164" s="179">
        <v>5</v>
      </c>
      <c r="Y164" s="179">
        <v>5</v>
      </c>
      <c r="Z164" s="179">
        <v>5</v>
      </c>
    </row>
    <row r="165" spans="1:26" s="88" customFormat="1" x14ac:dyDescent="0.35">
      <c r="A165" s="164">
        <v>164</v>
      </c>
      <c r="B165" s="163" t="s">
        <v>7</v>
      </c>
      <c r="C165" s="166" t="s">
        <v>215</v>
      </c>
      <c r="D165" s="163" t="s">
        <v>242</v>
      </c>
      <c r="E165" s="164">
        <v>1</v>
      </c>
      <c r="F165" s="164">
        <v>0</v>
      </c>
      <c r="G165" s="164">
        <v>0</v>
      </c>
      <c r="H165" s="164">
        <v>1</v>
      </c>
      <c r="I165" s="164">
        <v>0</v>
      </c>
      <c r="J165" s="164">
        <v>0</v>
      </c>
      <c r="K165" s="164">
        <v>0</v>
      </c>
      <c r="L165" s="190">
        <v>5</v>
      </c>
      <c r="M165" s="168">
        <v>3</v>
      </c>
      <c r="N165" s="168">
        <v>4</v>
      </c>
      <c r="O165" s="175">
        <v>4</v>
      </c>
      <c r="P165" s="175">
        <v>4</v>
      </c>
      <c r="Q165" s="175">
        <v>4</v>
      </c>
      <c r="R165" s="182">
        <v>4</v>
      </c>
      <c r="S165" s="182">
        <v>4</v>
      </c>
      <c r="T165" s="182">
        <v>5</v>
      </c>
      <c r="U165" s="182">
        <v>5</v>
      </c>
      <c r="V165" s="193">
        <v>5</v>
      </c>
      <c r="W165" s="193">
        <v>5</v>
      </c>
      <c r="X165" s="178">
        <v>5</v>
      </c>
      <c r="Y165" s="178">
        <v>5</v>
      </c>
      <c r="Z165" s="178">
        <v>5</v>
      </c>
    </row>
    <row r="166" spans="1:26" s="88" customFormat="1" x14ac:dyDescent="0.35">
      <c r="A166" s="164">
        <v>165</v>
      </c>
      <c r="B166" s="161" t="s">
        <v>7</v>
      </c>
      <c r="C166" s="166" t="s">
        <v>215</v>
      </c>
      <c r="D166" s="161" t="s">
        <v>88</v>
      </c>
      <c r="E166" s="164">
        <v>1</v>
      </c>
      <c r="F166" s="164">
        <v>1</v>
      </c>
      <c r="G166" s="164">
        <v>1</v>
      </c>
      <c r="H166" s="164">
        <v>1</v>
      </c>
      <c r="I166" s="164">
        <v>0</v>
      </c>
      <c r="J166" s="164">
        <v>0</v>
      </c>
      <c r="K166" s="164">
        <v>0</v>
      </c>
      <c r="L166" s="189">
        <v>5</v>
      </c>
      <c r="M166" s="167">
        <v>5</v>
      </c>
      <c r="N166" s="167">
        <v>5</v>
      </c>
      <c r="O166" s="162">
        <v>5</v>
      </c>
      <c r="P166" s="162">
        <v>5</v>
      </c>
      <c r="Q166" s="162">
        <v>5</v>
      </c>
      <c r="R166" s="183">
        <v>5</v>
      </c>
      <c r="S166" s="183">
        <v>5</v>
      </c>
      <c r="T166" s="183">
        <v>5</v>
      </c>
      <c r="U166" s="183">
        <v>5</v>
      </c>
      <c r="V166" s="194">
        <v>5</v>
      </c>
      <c r="W166" s="194">
        <v>5</v>
      </c>
      <c r="X166" s="179">
        <v>5</v>
      </c>
      <c r="Y166" s="179">
        <v>5</v>
      </c>
      <c r="Z166" s="179">
        <v>5</v>
      </c>
    </row>
    <row r="167" spans="1:26" s="88" customFormat="1" x14ac:dyDescent="0.35">
      <c r="A167" s="164">
        <v>166</v>
      </c>
      <c r="B167" s="163" t="s">
        <v>7</v>
      </c>
      <c r="C167" s="166" t="s">
        <v>215</v>
      </c>
      <c r="D167" s="163" t="s">
        <v>88</v>
      </c>
      <c r="E167" s="164">
        <v>0</v>
      </c>
      <c r="F167" s="164">
        <v>0</v>
      </c>
      <c r="G167" s="164">
        <v>0</v>
      </c>
      <c r="H167" s="164">
        <v>1</v>
      </c>
      <c r="I167" s="164">
        <v>0</v>
      </c>
      <c r="J167" s="164">
        <v>0</v>
      </c>
      <c r="K167" s="164">
        <v>0</v>
      </c>
      <c r="L167" s="190">
        <v>1</v>
      </c>
      <c r="M167" s="168">
        <v>1</v>
      </c>
      <c r="N167" s="168">
        <v>1</v>
      </c>
      <c r="O167" s="175">
        <v>5</v>
      </c>
      <c r="P167" s="175">
        <v>4</v>
      </c>
      <c r="Q167" s="175">
        <v>5</v>
      </c>
      <c r="R167" s="182">
        <v>3</v>
      </c>
      <c r="S167" s="182">
        <v>3</v>
      </c>
      <c r="T167" s="182">
        <v>5</v>
      </c>
      <c r="U167" s="182">
        <v>4</v>
      </c>
      <c r="V167" s="193">
        <v>5</v>
      </c>
      <c r="W167" s="193">
        <v>5</v>
      </c>
      <c r="X167" s="178">
        <v>5</v>
      </c>
      <c r="Y167" s="178">
        <v>5</v>
      </c>
      <c r="Z167" s="178">
        <v>5</v>
      </c>
    </row>
    <row r="168" spans="1:26" s="88" customFormat="1" x14ac:dyDescent="0.35">
      <c r="A168" s="164">
        <v>167</v>
      </c>
      <c r="B168" s="161" t="s">
        <v>7</v>
      </c>
      <c r="C168" s="166" t="s">
        <v>215</v>
      </c>
      <c r="D168" s="161" t="s">
        <v>88</v>
      </c>
      <c r="E168" s="164">
        <v>0</v>
      </c>
      <c r="F168" s="164">
        <v>1</v>
      </c>
      <c r="G168" s="164">
        <v>0</v>
      </c>
      <c r="H168" s="164">
        <v>1</v>
      </c>
      <c r="I168" s="164">
        <v>0</v>
      </c>
      <c r="J168" s="164">
        <v>0</v>
      </c>
      <c r="K168" s="164">
        <v>0</v>
      </c>
      <c r="L168" s="189">
        <v>3</v>
      </c>
      <c r="M168" s="167">
        <v>3</v>
      </c>
      <c r="N168" s="167">
        <v>5</v>
      </c>
      <c r="O168" s="162">
        <v>4</v>
      </c>
      <c r="P168" s="162">
        <v>4</v>
      </c>
      <c r="Q168" s="162">
        <v>4</v>
      </c>
      <c r="R168" s="183">
        <v>3</v>
      </c>
      <c r="S168" s="183">
        <v>3</v>
      </c>
      <c r="T168" s="183">
        <v>5</v>
      </c>
      <c r="U168" s="183">
        <v>4</v>
      </c>
      <c r="V168" s="194">
        <v>5</v>
      </c>
      <c r="W168" s="194">
        <v>5</v>
      </c>
      <c r="X168" s="179">
        <v>5</v>
      </c>
      <c r="Y168" s="179">
        <v>5</v>
      </c>
      <c r="Z168" s="179">
        <v>5</v>
      </c>
    </row>
    <row r="169" spans="1:26" s="115" customFormat="1" x14ac:dyDescent="0.35">
      <c r="A169" s="164">
        <v>168</v>
      </c>
      <c r="B169" s="163" t="s">
        <v>37</v>
      </c>
      <c r="C169" s="166" t="s">
        <v>215</v>
      </c>
      <c r="D169" s="163" t="s">
        <v>96</v>
      </c>
      <c r="E169" s="164">
        <v>0</v>
      </c>
      <c r="F169" s="164">
        <v>0</v>
      </c>
      <c r="G169" s="164">
        <v>0</v>
      </c>
      <c r="H169" s="164">
        <v>1</v>
      </c>
      <c r="I169" s="164">
        <v>0</v>
      </c>
      <c r="J169" s="164">
        <v>0</v>
      </c>
      <c r="K169" s="164">
        <v>0</v>
      </c>
      <c r="L169" s="190">
        <v>5</v>
      </c>
      <c r="M169" s="168">
        <v>5</v>
      </c>
      <c r="N169" s="168">
        <v>5</v>
      </c>
      <c r="O169" s="175">
        <v>5</v>
      </c>
      <c r="P169" s="175">
        <v>5</v>
      </c>
      <c r="Q169" s="175">
        <v>5</v>
      </c>
      <c r="R169" s="182">
        <v>2</v>
      </c>
      <c r="S169" s="182">
        <v>2</v>
      </c>
      <c r="T169" s="182">
        <v>4</v>
      </c>
      <c r="U169" s="182">
        <v>4</v>
      </c>
      <c r="V169" s="193">
        <v>5</v>
      </c>
      <c r="W169" s="193">
        <v>5</v>
      </c>
      <c r="X169" s="178">
        <v>5</v>
      </c>
      <c r="Y169" s="178">
        <v>5</v>
      </c>
      <c r="Z169" s="178">
        <v>5</v>
      </c>
    </row>
    <row r="170" spans="1:26" s="115" customFormat="1" x14ac:dyDescent="0.35">
      <c r="A170" s="164">
        <v>169</v>
      </c>
      <c r="B170" s="161" t="s">
        <v>7</v>
      </c>
      <c r="C170" s="161" t="s">
        <v>228</v>
      </c>
      <c r="D170" s="161" t="s">
        <v>229</v>
      </c>
      <c r="E170" s="164">
        <v>0</v>
      </c>
      <c r="F170" s="164">
        <v>1</v>
      </c>
      <c r="G170" s="164">
        <v>0</v>
      </c>
      <c r="H170" s="164">
        <v>1</v>
      </c>
      <c r="I170" s="164">
        <v>0</v>
      </c>
      <c r="J170" s="164">
        <v>0</v>
      </c>
      <c r="K170" s="164">
        <v>0</v>
      </c>
      <c r="L170" s="189">
        <v>5</v>
      </c>
      <c r="M170" s="167">
        <v>3</v>
      </c>
      <c r="N170" s="167">
        <v>5</v>
      </c>
      <c r="O170" s="162">
        <v>4</v>
      </c>
      <c r="P170" s="162">
        <v>5</v>
      </c>
      <c r="Q170" s="162">
        <v>5</v>
      </c>
      <c r="R170" s="183">
        <v>5</v>
      </c>
      <c r="S170" s="183">
        <v>5</v>
      </c>
      <c r="T170" s="183">
        <v>5</v>
      </c>
      <c r="U170" s="183">
        <v>5</v>
      </c>
      <c r="V170" s="194">
        <v>5</v>
      </c>
      <c r="W170" s="194">
        <v>5</v>
      </c>
      <c r="X170" s="179">
        <v>5</v>
      </c>
      <c r="Y170" s="179">
        <v>4</v>
      </c>
      <c r="Z170" s="179">
        <v>5</v>
      </c>
    </row>
    <row r="171" spans="1:26" s="115" customFormat="1" x14ac:dyDescent="0.35">
      <c r="A171" s="164">
        <v>170</v>
      </c>
      <c r="B171" s="163" t="s">
        <v>7</v>
      </c>
      <c r="C171" s="166" t="s">
        <v>215</v>
      </c>
      <c r="D171" s="163" t="s">
        <v>185</v>
      </c>
      <c r="E171" s="164">
        <v>0</v>
      </c>
      <c r="F171" s="164">
        <v>0</v>
      </c>
      <c r="G171" s="164">
        <v>0</v>
      </c>
      <c r="H171" s="164">
        <v>1</v>
      </c>
      <c r="I171" s="164">
        <v>0</v>
      </c>
      <c r="J171" s="164">
        <v>0</v>
      </c>
      <c r="K171" s="164">
        <v>0</v>
      </c>
      <c r="L171" s="190">
        <v>5</v>
      </c>
      <c r="M171" s="168">
        <v>5</v>
      </c>
      <c r="N171" s="168">
        <v>5</v>
      </c>
      <c r="O171" s="175">
        <v>3</v>
      </c>
      <c r="P171" s="175">
        <v>4</v>
      </c>
      <c r="Q171" s="175">
        <v>4</v>
      </c>
      <c r="R171" s="182">
        <v>3</v>
      </c>
      <c r="S171" s="182">
        <v>3</v>
      </c>
      <c r="T171" s="182">
        <v>4</v>
      </c>
      <c r="U171" s="182">
        <v>4</v>
      </c>
      <c r="V171" s="193">
        <v>5</v>
      </c>
      <c r="W171" s="193">
        <v>5</v>
      </c>
      <c r="X171" s="178">
        <v>5</v>
      </c>
      <c r="Y171" s="178">
        <v>5</v>
      </c>
      <c r="Z171" s="178">
        <v>5</v>
      </c>
    </row>
    <row r="172" spans="1:26" s="115" customFormat="1" x14ac:dyDescent="0.35">
      <c r="A172" s="164">
        <v>171</v>
      </c>
      <c r="B172" s="161" t="s">
        <v>37</v>
      </c>
      <c r="C172" s="166" t="s">
        <v>215</v>
      </c>
      <c r="D172" s="161" t="s">
        <v>88</v>
      </c>
      <c r="E172" s="164">
        <v>0</v>
      </c>
      <c r="F172" s="164">
        <v>0</v>
      </c>
      <c r="G172" s="164">
        <v>0</v>
      </c>
      <c r="H172" s="164">
        <v>1</v>
      </c>
      <c r="I172" s="164">
        <v>0</v>
      </c>
      <c r="J172" s="164">
        <v>0</v>
      </c>
      <c r="K172" s="164">
        <v>0</v>
      </c>
      <c r="L172" s="189">
        <v>5</v>
      </c>
      <c r="M172" s="167">
        <v>5</v>
      </c>
      <c r="N172" s="167">
        <v>5</v>
      </c>
      <c r="O172" s="162">
        <v>4</v>
      </c>
      <c r="P172" s="162">
        <v>5</v>
      </c>
      <c r="Q172" s="162">
        <v>4</v>
      </c>
      <c r="R172" s="183">
        <v>3</v>
      </c>
      <c r="S172" s="183">
        <v>3</v>
      </c>
      <c r="T172" s="183">
        <v>4</v>
      </c>
      <c r="U172" s="183">
        <v>4</v>
      </c>
      <c r="V172" s="194">
        <v>4</v>
      </c>
      <c r="W172" s="194">
        <v>4</v>
      </c>
      <c r="X172" s="179">
        <v>5</v>
      </c>
      <c r="Y172" s="179">
        <v>5</v>
      </c>
      <c r="Z172" s="179">
        <v>5</v>
      </c>
    </row>
    <row r="173" spans="1:26" s="88" customFormat="1" x14ac:dyDescent="0.35">
      <c r="A173" s="164">
        <v>172</v>
      </c>
      <c r="B173" s="163" t="s">
        <v>37</v>
      </c>
      <c r="C173" s="166" t="s">
        <v>215</v>
      </c>
      <c r="D173" s="163" t="s">
        <v>88</v>
      </c>
      <c r="E173" s="164">
        <v>0</v>
      </c>
      <c r="F173" s="164">
        <v>0</v>
      </c>
      <c r="G173" s="164">
        <v>1</v>
      </c>
      <c r="H173" s="164">
        <v>0</v>
      </c>
      <c r="I173" s="164">
        <v>0</v>
      </c>
      <c r="J173" s="164">
        <v>0</v>
      </c>
      <c r="K173" s="164">
        <v>0</v>
      </c>
      <c r="L173" s="190">
        <v>5</v>
      </c>
      <c r="M173" s="168">
        <v>5</v>
      </c>
      <c r="N173" s="168">
        <v>5</v>
      </c>
      <c r="O173" s="175">
        <v>5</v>
      </c>
      <c r="P173" s="175">
        <v>5</v>
      </c>
      <c r="Q173" s="175">
        <v>5</v>
      </c>
      <c r="R173" s="182">
        <v>5</v>
      </c>
      <c r="S173" s="182">
        <v>5</v>
      </c>
      <c r="T173" s="182">
        <v>5</v>
      </c>
      <c r="U173" s="182">
        <v>5</v>
      </c>
      <c r="V173" s="193">
        <v>5</v>
      </c>
      <c r="W173" s="193">
        <v>4</v>
      </c>
      <c r="X173" s="178">
        <v>5</v>
      </c>
      <c r="Y173" s="178">
        <v>5</v>
      </c>
      <c r="Z173" s="178">
        <v>5</v>
      </c>
    </row>
    <row r="174" spans="1:26" s="88" customFormat="1" x14ac:dyDescent="0.35">
      <c r="A174" s="164">
        <v>173</v>
      </c>
      <c r="B174" s="161" t="s">
        <v>7</v>
      </c>
      <c r="C174" s="161" t="s">
        <v>228</v>
      </c>
      <c r="D174" s="163" t="s">
        <v>185</v>
      </c>
      <c r="E174" s="164">
        <v>0</v>
      </c>
      <c r="F174" s="164">
        <v>0</v>
      </c>
      <c r="G174" s="164">
        <v>1</v>
      </c>
      <c r="H174" s="164">
        <v>0</v>
      </c>
      <c r="I174" s="164">
        <v>0</v>
      </c>
      <c r="J174" s="164">
        <v>0</v>
      </c>
      <c r="K174" s="164">
        <v>0</v>
      </c>
      <c r="L174" s="189">
        <v>5</v>
      </c>
      <c r="M174" s="167">
        <v>5</v>
      </c>
      <c r="N174" s="167">
        <v>4</v>
      </c>
      <c r="O174" s="162">
        <v>5</v>
      </c>
      <c r="P174" s="162">
        <v>5</v>
      </c>
      <c r="Q174" s="162">
        <v>5</v>
      </c>
      <c r="R174" s="183">
        <v>4</v>
      </c>
      <c r="S174" s="183">
        <v>4</v>
      </c>
      <c r="T174" s="183">
        <v>5</v>
      </c>
      <c r="U174" s="183">
        <v>5</v>
      </c>
      <c r="V174" s="194">
        <v>5</v>
      </c>
      <c r="W174" s="194">
        <v>5</v>
      </c>
      <c r="X174" s="179">
        <v>5</v>
      </c>
      <c r="Y174" s="179">
        <v>5</v>
      </c>
      <c r="Z174" s="179">
        <v>5</v>
      </c>
    </row>
    <row r="175" spans="1:26" s="88" customFormat="1" x14ac:dyDescent="0.35">
      <c r="A175" s="164">
        <v>174</v>
      </c>
      <c r="B175" s="163" t="s">
        <v>7</v>
      </c>
      <c r="C175" s="166" t="s">
        <v>215</v>
      </c>
      <c r="D175" s="163" t="s">
        <v>242</v>
      </c>
      <c r="E175" s="164">
        <v>0</v>
      </c>
      <c r="F175" s="164">
        <v>0</v>
      </c>
      <c r="G175" s="164">
        <v>0</v>
      </c>
      <c r="H175" s="164">
        <v>1</v>
      </c>
      <c r="I175" s="164">
        <v>0</v>
      </c>
      <c r="J175" s="164">
        <v>0</v>
      </c>
      <c r="K175" s="164">
        <v>0</v>
      </c>
      <c r="L175" s="190">
        <v>4</v>
      </c>
      <c r="M175" s="168">
        <v>4</v>
      </c>
      <c r="N175" s="168">
        <v>4</v>
      </c>
      <c r="O175" s="175">
        <v>5</v>
      </c>
      <c r="P175" s="175">
        <v>5</v>
      </c>
      <c r="Q175" s="175">
        <v>5</v>
      </c>
      <c r="R175" s="182">
        <v>5</v>
      </c>
      <c r="S175" s="182">
        <v>5</v>
      </c>
      <c r="T175" s="182">
        <v>5</v>
      </c>
      <c r="U175" s="182">
        <v>5</v>
      </c>
      <c r="V175" s="193">
        <v>4</v>
      </c>
      <c r="W175" s="193">
        <v>5</v>
      </c>
      <c r="X175" s="178">
        <v>4</v>
      </c>
      <c r="Y175" s="178">
        <v>4</v>
      </c>
      <c r="Z175" s="178">
        <v>4</v>
      </c>
    </row>
    <row r="176" spans="1:26" s="88" customFormat="1" x14ac:dyDescent="0.35">
      <c r="A176" s="164">
        <v>175</v>
      </c>
      <c r="B176" s="161" t="s">
        <v>7</v>
      </c>
      <c r="C176" s="166" t="s">
        <v>215</v>
      </c>
      <c r="D176" s="161" t="s">
        <v>88</v>
      </c>
      <c r="E176" s="164">
        <v>0</v>
      </c>
      <c r="F176" s="164">
        <v>1</v>
      </c>
      <c r="G176" s="164">
        <v>0</v>
      </c>
      <c r="H176" s="164">
        <v>1</v>
      </c>
      <c r="I176" s="164">
        <v>0</v>
      </c>
      <c r="J176" s="164">
        <v>0</v>
      </c>
      <c r="K176" s="164">
        <v>0</v>
      </c>
      <c r="L176" s="189">
        <v>5</v>
      </c>
      <c r="M176" s="167">
        <v>3</v>
      </c>
      <c r="N176" s="167">
        <v>3</v>
      </c>
      <c r="O176" s="162">
        <v>5</v>
      </c>
      <c r="P176" s="162">
        <v>5</v>
      </c>
      <c r="Q176" s="162">
        <v>5</v>
      </c>
      <c r="R176" s="183">
        <v>5</v>
      </c>
      <c r="S176" s="183">
        <v>5</v>
      </c>
      <c r="T176" s="183">
        <v>5</v>
      </c>
      <c r="U176" s="183">
        <v>5</v>
      </c>
      <c r="V176" s="194">
        <v>4</v>
      </c>
      <c r="W176" s="194">
        <v>5</v>
      </c>
      <c r="X176" s="179">
        <v>5</v>
      </c>
      <c r="Y176" s="179">
        <v>5</v>
      </c>
      <c r="Z176" s="179">
        <v>5</v>
      </c>
    </row>
    <row r="177" spans="1:26" s="88" customFormat="1" x14ac:dyDescent="0.35">
      <c r="A177" s="164">
        <v>176</v>
      </c>
      <c r="B177" s="163" t="s">
        <v>7</v>
      </c>
      <c r="C177" s="163" t="s">
        <v>220</v>
      </c>
      <c r="D177" s="163" t="s">
        <v>406</v>
      </c>
      <c r="E177" s="164">
        <v>0</v>
      </c>
      <c r="F177" s="164">
        <v>0</v>
      </c>
      <c r="G177" s="164">
        <v>1</v>
      </c>
      <c r="H177" s="164">
        <v>1</v>
      </c>
      <c r="I177" s="164">
        <v>0</v>
      </c>
      <c r="J177" s="164">
        <v>0</v>
      </c>
      <c r="K177" s="164">
        <v>0</v>
      </c>
      <c r="L177" s="190">
        <v>5</v>
      </c>
      <c r="M177" s="168">
        <v>5</v>
      </c>
      <c r="N177" s="168">
        <v>5</v>
      </c>
      <c r="O177" s="175">
        <v>1</v>
      </c>
      <c r="P177" s="175">
        <v>1</v>
      </c>
      <c r="Q177" s="175">
        <v>1</v>
      </c>
      <c r="R177" s="182">
        <v>2</v>
      </c>
      <c r="S177" s="182">
        <v>4</v>
      </c>
      <c r="T177" s="182">
        <v>4</v>
      </c>
      <c r="U177" s="182">
        <v>4</v>
      </c>
      <c r="V177" s="193">
        <v>5</v>
      </c>
      <c r="W177" s="193">
        <v>5</v>
      </c>
      <c r="X177" s="178">
        <v>5</v>
      </c>
      <c r="Y177" s="178">
        <v>5</v>
      </c>
      <c r="Z177" s="178">
        <v>5</v>
      </c>
    </row>
    <row r="178" spans="1:26" s="88" customFormat="1" x14ac:dyDescent="0.35">
      <c r="A178" s="164">
        <v>177</v>
      </c>
      <c r="B178" s="161" t="s">
        <v>37</v>
      </c>
      <c r="C178" s="166" t="s">
        <v>215</v>
      </c>
      <c r="D178" s="161" t="s">
        <v>86</v>
      </c>
      <c r="E178" s="164">
        <v>1</v>
      </c>
      <c r="F178" s="164">
        <v>1</v>
      </c>
      <c r="G178" s="164">
        <v>0</v>
      </c>
      <c r="H178" s="164">
        <v>0</v>
      </c>
      <c r="I178" s="164">
        <v>0</v>
      </c>
      <c r="J178" s="164">
        <v>0</v>
      </c>
      <c r="K178" s="164">
        <v>0</v>
      </c>
      <c r="L178" s="189">
        <v>5</v>
      </c>
      <c r="M178" s="167">
        <v>3</v>
      </c>
      <c r="N178" s="167">
        <v>4</v>
      </c>
      <c r="O178" s="162">
        <v>4</v>
      </c>
      <c r="P178" s="162">
        <v>3</v>
      </c>
      <c r="Q178" s="162">
        <v>4</v>
      </c>
      <c r="R178" s="183">
        <v>4</v>
      </c>
      <c r="S178" s="183">
        <v>4</v>
      </c>
      <c r="T178" s="183">
        <v>5</v>
      </c>
      <c r="U178" s="183">
        <v>4</v>
      </c>
      <c r="V178" s="194">
        <v>5</v>
      </c>
      <c r="W178" s="194">
        <v>5</v>
      </c>
      <c r="X178" s="179">
        <v>4</v>
      </c>
      <c r="Y178" s="179">
        <v>5</v>
      </c>
      <c r="Z178" s="179">
        <v>5</v>
      </c>
    </row>
    <row r="179" spans="1:26" s="88" customFormat="1" x14ac:dyDescent="0.35">
      <c r="A179" s="164">
        <v>178</v>
      </c>
      <c r="B179" s="163" t="s">
        <v>7</v>
      </c>
      <c r="C179" s="163" t="s">
        <v>536</v>
      </c>
      <c r="D179" s="163" t="s">
        <v>72</v>
      </c>
      <c r="E179" s="164">
        <v>0</v>
      </c>
      <c r="F179" s="164">
        <v>0</v>
      </c>
      <c r="G179" s="164">
        <v>0</v>
      </c>
      <c r="H179" s="164">
        <v>1</v>
      </c>
      <c r="I179" s="164">
        <v>0</v>
      </c>
      <c r="J179" s="164">
        <v>0</v>
      </c>
      <c r="K179" s="164">
        <v>0</v>
      </c>
      <c r="L179" s="190">
        <v>5</v>
      </c>
      <c r="M179" s="168">
        <v>5</v>
      </c>
      <c r="N179" s="168">
        <v>5</v>
      </c>
      <c r="O179" s="175">
        <v>3</v>
      </c>
      <c r="P179" s="175">
        <v>4</v>
      </c>
      <c r="Q179" s="175">
        <v>4</v>
      </c>
      <c r="R179" s="182">
        <v>5</v>
      </c>
      <c r="S179" s="182">
        <v>5</v>
      </c>
      <c r="T179" s="182">
        <v>5</v>
      </c>
      <c r="U179" s="182">
        <v>5</v>
      </c>
      <c r="V179" s="193">
        <v>5</v>
      </c>
      <c r="W179" s="193">
        <v>5</v>
      </c>
      <c r="X179" s="178">
        <v>5</v>
      </c>
      <c r="Y179" s="178">
        <v>5</v>
      </c>
      <c r="Z179" s="178">
        <v>5</v>
      </c>
    </row>
    <row r="180" spans="1:26" s="88" customFormat="1" x14ac:dyDescent="0.35">
      <c r="A180" s="164">
        <v>179</v>
      </c>
      <c r="B180" s="161" t="s">
        <v>7</v>
      </c>
      <c r="C180" s="161" t="s">
        <v>90</v>
      </c>
      <c r="D180" s="161" t="s">
        <v>90</v>
      </c>
      <c r="E180" s="164">
        <v>0</v>
      </c>
      <c r="F180" s="164">
        <v>0</v>
      </c>
      <c r="G180" s="164">
        <v>1</v>
      </c>
      <c r="H180" s="164">
        <v>0</v>
      </c>
      <c r="I180" s="164">
        <v>0</v>
      </c>
      <c r="J180" s="164">
        <v>0</v>
      </c>
      <c r="K180" s="164">
        <v>0</v>
      </c>
      <c r="L180" s="189">
        <v>5</v>
      </c>
      <c r="M180" s="167">
        <v>4</v>
      </c>
      <c r="N180" s="167">
        <v>5</v>
      </c>
      <c r="O180" s="162">
        <v>4</v>
      </c>
      <c r="P180" s="162">
        <v>4</v>
      </c>
      <c r="Q180" s="162">
        <v>4</v>
      </c>
      <c r="R180" s="183">
        <v>2</v>
      </c>
      <c r="S180" s="183">
        <v>2</v>
      </c>
      <c r="T180" s="183">
        <v>4</v>
      </c>
      <c r="U180" s="183">
        <v>4</v>
      </c>
      <c r="V180" s="194">
        <v>5</v>
      </c>
      <c r="W180" s="194">
        <v>5</v>
      </c>
      <c r="X180" s="179">
        <v>5</v>
      </c>
      <c r="Y180" s="179">
        <v>5</v>
      </c>
      <c r="Z180" s="179">
        <v>5</v>
      </c>
    </row>
    <row r="181" spans="1:26" s="88" customFormat="1" x14ac:dyDescent="0.35">
      <c r="A181" s="164">
        <v>180</v>
      </c>
      <c r="B181" s="163" t="s">
        <v>37</v>
      </c>
      <c r="C181" s="166" t="s">
        <v>215</v>
      </c>
      <c r="D181" s="163" t="s">
        <v>88</v>
      </c>
      <c r="E181" s="164">
        <v>0</v>
      </c>
      <c r="F181" s="164">
        <v>0</v>
      </c>
      <c r="G181" s="164">
        <v>0</v>
      </c>
      <c r="H181" s="164">
        <v>1</v>
      </c>
      <c r="I181" s="164">
        <v>0</v>
      </c>
      <c r="J181" s="164">
        <v>0</v>
      </c>
      <c r="K181" s="164">
        <v>0</v>
      </c>
      <c r="L181" s="190">
        <v>5</v>
      </c>
      <c r="M181" s="168">
        <v>4</v>
      </c>
      <c r="N181" s="168">
        <v>4</v>
      </c>
      <c r="O181" s="175">
        <v>5</v>
      </c>
      <c r="P181" s="175">
        <v>4</v>
      </c>
      <c r="Q181" s="175">
        <v>4</v>
      </c>
      <c r="R181" s="182">
        <v>5</v>
      </c>
      <c r="S181" s="182">
        <v>5</v>
      </c>
      <c r="T181" s="182">
        <v>5</v>
      </c>
      <c r="U181" s="182">
        <v>5</v>
      </c>
      <c r="V181" s="193">
        <v>4</v>
      </c>
      <c r="W181" s="193">
        <v>5</v>
      </c>
      <c r="X181" s="178">
        <v>5</v>
      </c>
      <c r="Y181" s="178">
        <v>5</v>
      </c>
      <c r="Z181" s="178">
        <v>5</v>
      </c>
    </row>
    <row r="182" spans="1:26" s="88" customFormat="1" x14ac:dyDescent="0.35">
      <c r="A182" s="164">
        <v>181</v>
      </c>
      <c r="B182" s="161" t="s">
        <v>7</v>
      </c>
      <c r="C182" s="163" t="s">
        <v>261</v>
      </c>
      <c r="D182" s="163" t="s">
        <v>191</v>
      </c>
      <c r="E182" s="164">
        <v>0</v>
      </c>
      <c r="F182" s="164">
        <v>0</v>
      </c>
      <c r="G182" s="164">
        <v>0</v>
      </c>
      <c r="H182" s="164">
        <v>1</v>
      </c>
      <c r="I182" s="164">
        <v>0</v>
      </c>
      <c r="J182" s="164">
        <v>0</v>
      </c>
      <c r="K182" s="164">
        <v>0</v>
      </c>
      <c r="L182" s="189">
        <v>4</v>
      </c>
      <c r="M182" s="167">
        <v>5</v>
      </c>
      <c r="N182" s="167">
        <v>4</v>
      </c>
      <c r="O182" s="162">
        <v>5</v>
      </c>
      <c r="P182" s="162">
        <v>5</v>
      </c>
      <c r="Q182" s="162">
        <v>5</v>
      </c>
      <c r="R182" s="183">
        <v>2</v>
      </c>
      <c r="S182" s="183">
        <v>2</v>
      </c>
      <c r="T182" s="183">
        <v>5</v>
      </c>
      <c r="U182" s="183">
        <v>5</v>
      </c>
      <c r="V182" s="194">
        <v>5</v>
      </c>
      <c r="W182" s="194">
        <v>5</v>
      </c>
      <c r="X182" s="179">
        <v>4</v>
      </c>
      <c r="Y182" s="179">
        <v>4</v>
      </c>
      <c r="Z182" s="179">
        <v>4</v>
      </c>
    </row>
    <row r="183" spans="1:26" s="88" customFormat="1" x14ac:dyDescent="0.35">
      <c r="A183" s="164">
        <v>182</v>
      </c>
      <c r="B183" s="163" t="s">
        <v>7</v>
      </c>
      <c r="C183" s="161" t="s">
        <v>239</v>
      </c>
      <c r="D183" s="163" t="s">
        <v>239</v>
      </c>
      <c r="E183" s="164">
        <v>1</v>
      </c>
      <c r="F183" s="164">
        <v>1</v>
      </c>
      <c r="G183" s="164">
        <v>1</v>
      </c>
      <c r="H183" s="164">
        <v>0</v>
      </c>
      <c r="I183" s="164">
        <v>0</v>
      </c>
      <c r="J183" s="164">
        <v>0</v>
      </c>
      <c r="K183" s="164">
        <v>0</v>
      </c>
      <c r="L183" s="190">
        <v>5</v>
      </c>
      <c r="M183" s="168">
        <v>5</v>
      </c>
      <c r="N183" s="168">
        <v>5</v>
      </c>
      <c r="O183" s="175">
        <v>4</v>
      </c>
      <c r="P183" s="175">
        <v>5</v>
      </c>
      <c r="Q183" s="175">
        <v>4</v>
      </c>
      <c r="R183" s="182">
        <v>4</v>
      </c>
      <c r="S183" s="182">
        <v>4</v>
      </c>
      <c r="T183" s="182">
        <v>4</v>
      </c>
      <c r="U183" s="182">
        <v>5</v>
      </c>
      <c r="V183" s="193">
        <v>5</v>
      </c>
      <c r="W183" s="193">
        <v>5</v>
      </c>
      <c r="X183" s="178">
        <v>5</v>
      </c>
      <c r="Y183" s="178">
        <v>5</v>
      </c>
      <c r="Z183" s="178">
        <v>5</v>
      </c>
    </row>
    <row r="184" spans="1:26" s="88" customFormat="1" x14ac:dyDescent="0.35">
      <c r="A184" s="164">
        <v>183</v>
      </c>
      <c r="B184" s="161" t="s">
        <v>7</v>
      </c>
      <c r="C184" s="166" t="s">
        <v>215</v>
      </c>
      <c r="D184" s="161" t="s">
        <v>242</v>
      </c>
      <c r="E184" s="164">
        <v>1</v>
      </c>
      <c r="F184" s="164">
        <v>0</v>
      </c>
      <c r="G184" s="164">
        <v>0</v>
      </c>
      <c r="H184" s="164">
        <v>1</v>
      </c>
      <c r="I184" s="164">
        <v>0</v>
      </c>
      <c r="J184" s="164">
        <v>0</v>
      </c>
      <c r="K184" s="164">
        <v>0</v>
      </c>
      <c r="L184" s="189">
        <v>3</v>
      </c>
      <c r="M184" s="167">
        <v>4</v>
      </c>
      <c r="N184" s="167">
        <v>2</v>
      </c>
      <c r="O184" s="162">
        <v>5</v>
      </c>
      <c r="P184" s="162">
        <v>5</v>
      </c>
      <c r="Q184" s="162">
        <v>4</v>
      </c>
      <c r="R184" s="183">
        <v>1</v>
      </c>
      <c r="S184" s="183">
        <v>2</v>
      </c>
      <c r="T184" s="183">
        <v>4</v>
      </c>
      <c r="U184" s="183">
        <v>4</v>
      </c>
      <c r="V184" s="194">
        <v>4</v>
      </c>
      <c r="W184" s="194">
        <v>4</v>
      </c>
      <c r="X184" s="179">
        <v>4</v>
      </c>
      <c r="Y184" s="179">
        <v>3</v>
      </c>
      <c r="Z184" s="179">
        <v>4</v>
      </c>
    </row>
    <row r="185" spans="1:26" s="88" customFormat="1" x14ac:dyDescent="0.35">
      <c r="A185" s="164">
        <v>184</v>
      </c>
      <c r="B185" s="163" t="s">
        <v>7</v>
      </c>
      <c r="C185" s="166" t="s">
        <v>215</v>
      </c>
      <c r="D185" s="163" t="s">
        <v>181</v>
      </c>
      <c r="E185" s="164">
        <v>0</v>
      </c>
      <c r="F185" s="164">
        <v>0</v>
      </c>
      <c r="G185" s="164">
        <v>1</v>
      </c>
      <c r="H185" s="164">
        <v>1</v>
      </c>
      <c r="I185" s="164">
        <v>0</v>
      </c>
      <c r="J185" s="164">
        <v>0</v>
      </c>
      <c r="K185" s="164">
        <v>0</v>
      </c>
      <c r="L185" s="190">
        <v>5</v>
      </c>
      <c r="M185" s="168">
        <v>5</v>
      </c>
      <c r="N185" s="168">
        <v>5</v>
      </c>
      <c r="O185" s="175">
        <v>4</v>
      </c>
      <c r="P185" s="175">
        <v>4</v>
      </c>
      <c r="Q185" s="175">
        <v>4</v>
      </c>
      <c r="R185" s="182">
        <v>1</v>
      </c>
      <c r="S185" s="182">
        <v>1</v>
      </c>
      <c r="T185" s="182">
        <v>4</v>
      </c>
      <c r="U185" s="182">
        <v>4</v>
      </c>
      <c r="V185" s="193">
        <v>5</v>
      </c>
      <c r="W185" s="193">
        <v>5</v>
      </c>
      <c r="X185" s="178">
        <v>5</v>
      </c>
      <c r="Y185" s="178">
        <v>5</v>
      </c>
      <c r="Z185" s="178">
        <v>5</v>
      </c>
    </row>
    <row r="186" spans="1:26" s="88" customFormat="1" x14ac:dyDescent="0.35">
      <c r="A186" s="164">
        <v>185</v>
      </c>
      <c r="B186" s="161" t="s">
        <v>7</v>
      </c>
      <c r="C186" s="166" t="s">
        <v>215</v>
      </c>
      <c r="D186" s="161" t="s">
        <v>242</v>
      </c>
      <c r="E186" s="164">
        <v>0</v>
      </c>
      <c r="F186" s="164">
        <v>0</v>
      </c>
      <c r="G186" s="164">
        <v>0</v>
      </c>
      <c r="H186" s="164">
        <v>1</v>
      </c>
      <c r="I186" s="164">
        <v>0</v>
      </c>
      <c r="J186" s="164">
        <v>1</v>
      </c>
      <c r="K186" s="164">
        <v>0</v>
      </c>
      <c r="L186" s="189">
        <v>5</v>
      </c>
      <c r="M186" s="167">
        <v>5</v>
      </c>
      <c r="N186" s="167">
        <v>5</v>
      </c>
      <c r="O186" s="162">
        <v>5</v>
      </c>
      <c r="P186" s="162">
        <v>5</v>
      </c>
      <c r="Q186" s="162">
        <v>5</v>
      </c>
      <c r="R186" s="183">
        <v>5</v>
      </c>
      <c r="S186" s="183">
        <v>5</v>
      </c>
      <c r="T186" s="183">
        <v>5</v>
      </c>
      <c r="U186" s="183">
        <v>5</v>
      </c>
      <c r="V186" s="194">
        <v>4</v>
      </c>
      <c r="W186" s="194">
        <v>4</v>
      </c>
      <c r="X186" s="179">
        <v>4</v>
      </c>
      <c r="Y186" s="179">
        <v>5</v>
      </c>
      <c r="Z186" s="179">
        <v>4</v>
      </c>
    </row>
    <row r="187" spans="1:26" s="88" customFormat="1" x14ac:dyDescent="0.35">
      <c r="A187" s="164">
        <v>186</v>
      </c>
      <c r="B187" s="163" t="s">
        <v>7</v>
      </c>
      <c r="C187" s="161" t="s">
        <v>257</v>
      </c>
      <c r="D187" s="163" t="s">
        <v>258</v>
      </c>
      <c r="E187" s="164">
        <v>0</v>
      </c>
      <c r="F187" s="164">
        <v>0</v>
      </c>
      <c r="G187" s="164">
        <v>1</v>
      </c>
      <c r="H187" s="164">
        <v>1</v>
      </c>
      <c r="I187" s="164">
        <v>0</v>
      </c>
      <c r="J187" s="164">
        <v>0</v>
      </c>
      <c r="K187" s="164">
        <v>0</v>
      </c>
      <c r="L187" s="190">
        <v>3</v>
      </c>
      <c r="M187" s="168">
        <v>3</v>
      </c>
      <c r="N187" s="168">
        <v>4</v>
      </c>
      <c r="O187" s="175">
        <v>5</v>
      </c>
      <c r="P187" s="175">
        <v>5</v>
      </c>
      <c r="Q187" s="175">
        <v>5</v>
      </c>
      <c r="R187" s="182">
        <v>5</v>
      </c>
      <c r="S187" s="182">
        <v>5</v>
      </c>
      <c r="T187" s="182">
        <v>5</v>
      </c>
      <c r="U187" s="182">
        <v>5</v>
      </c>
      <c r="V187" s="193">
        <v>4</v>
      </c>
      <c r="W187" s="193">
        <v>4</v>
      </c>
      <c r="X187" s="178">
        <v>4</v>
      </c>
      <c r="Y187" s="178">
        <v>3</v>
      </c>
      <c r="Z187" s="178">
        <v>4</v>
      </c>
    </row>
    <row r="188" spans="1:26" s="115" customFormat="1" x14ac:dyDescent="0.35">
      <c r="A188" s="164">
        <v>187</v>
      </c>
      <c r="B188" s="161" t="s">
        <v>7</v>
      </c>
      <c r="C188" s="166" t="s">
        <v>215</v>
      </c>
      <c r="D188" s="161" t="s">
        <v>88</v>
      </c>
      <c r="E188" s="164">
        <v>1</v>
      </c>
      <c r="F188" s="164">
        <v>0</v>
      </c>
      <c r="G188" s="164">
        <v>0</v>
      </c>
      <c r="H188" s="164">
        <v>0</v>
      </c>
      <c r="I188" s="164">
        <v>0</v>
      </c>
      <c r="J188" s="164">
        <v>0</v>
      </c>
      <c r="K188" s="164">
        <v>0</v>
      </c>
      <c r="L188" s="189">
        <v>4</v>
      </c>
      <c r="M188" s="167">
        <v>4</v>
      </c>
      <c r="N188" s="167">
        <v>4</v>
      </c>
      <c r="O188" s="162">
        <v>2</v>
      </c>
      <c r="P188" s="162">
        <v>5</v>
      </c>
      <c r="Q188" s="162">
        <v>3</v>
      </c>
      <c r="R188" s="183">
        <v>3</v>
      </c>
      <c r="S188" s="183">
        <v>4</v>
      </c>
      <c r="T188" s="183">
        <v>4</v>
      </c>
      <c r="U188" s="183">
        <v>4</v>
      </c>
      <c r="V188" s="194">
        <v>5</v>
      </c>
      <c r="W188" s="194">
        <v>5</v>
      </c>
      <c r="X188" s="179">
        <v>4</v>
      </c>
      <c r="Y188" s="179">
        <v>4</v>
      </c>
      <c r="Z188" s="179">
        <v>4</v>
      </c>
    </row>
    <row r="189" spans="1:26" s="88" customFormat="1" x14ac:dyDescent="0.35">
      <c r="A189" s="164">
        <v>188</v>
      </c>
      <c r="B189" s="163" t="s">
        <v>7</v>
      </c>
      <c r="C189" s="163" t="s">
        <v>261</v>
      </c>
      <c r="D189" s="163" t="s">
        <v>344</v>
      </c>
      <c r="E189" s="164">
        <v>0</v>
      </c>
      <c r="F189" s="164">
        <v>0</v>
      </c>
      <c r="G189" s="164">
        <v>0</v>
      </c>
      <c r="H189" s="164">
        <v>1</v>
      </c>
      <c r="I189" s="164">
        <v>0</v>
      </c>
      <c r="J189" s="164">
        <v>0</v>
      </c>
      <c r="K189" s="164">
        <v>0</v>
      </c>
      <c r="L189" s="190">
        <v>5</v>
      </c>
      <c r="M189" s="168">
        <v>5</v>
      </c>
      <c r="N189" s="168">
        <v>5</v>
      </c>
      <c r="O189" s="175">
        <v>3</v>
      </c>
      <c r="P189" s="175">
        <v>4</v>
      </c>
      <c r="Q189" s="175">
        <v>4</v>
      </c>
      <c r="R189" s="182">
        <v>3</v>
      </c>
      <c r="S189" s="182">
        <v>2</v>
      </c>
      <c r="T189" s="182">
        <v>4</v>
      </c>
      <c r="U189" s="182">
        <v>4</v>
      </c>
      <c r="V189" s="193">
        <v>5</v>
      </c>
      <c r="W189" s="193">
        <v>5</v>
      </c>
      <c r="X189" s="178">
        <v>5</v>
      </c>
      <c r="Y189" s="178">
        <v>5</v>
      </c>
      <c r="Z189" s="178">
        <v>5</v>
      </c>
    </row>
    <row r="190" spans="1:26" s="88" customFormat="1" x14ac:dyDescent="0.35">
      <c r="A190" s="164">
        <v>189</v>
      </c>
      <c r="B190" s="161" t="s">
        <v>7</v>
      </c>
      <c r="C190" s="161" t="s">
        <v>220</v>
      </c>
      <c r="D190" s="163" t="s">
        <v>185</v>
      </c>
      <c r="E190" s="164">
        <v>1</v>
      </c>
      <c r="F190" s="164">
        <v>1</v>
      </c>
      <c r="G190" s="164">
        <v>0</v>
      </c>
      <c r="H190" s="164">
        <v>0</v>
      </c>
      <c r="I190" s="164">
        <v>0</v>
      </c>
      <c r="J190" s="164">
        <v>0</v>
      </c>
      <c r="K190" s="164">
        <v>0</v>
      </c>
      <c r="L190" s="189">
        <v>4</v>
      </c>
      <c r="M190" s="167">
        <v>4</v>
      </c>
      <c r="N190" s="167">
        <v>4</v>
      </c>
      <c r="O190" s="162">
        <v>5</v>
      </c>
      <c r="P190" s="162">
        <v>5</v>
      </c>
      <c r="Q190" s="162">
        <v>5</v>
      </c>
      <c r="R190" s="183">
        <v>5</v>
      </c>
      <c r="S190" s="183">
        <v>5</v>
      </c>
      <c r="T190" s="183">
        <v>5</v>
      </c>
      <c r="U190" s="183">
        <v>5</v>
      </c>
      <c r="V190" s="194">
        <v>5</v>
      </c>
      <c r="W190" s="194">
        <v>5</v>
      </c>
      <c r="X190" s="179">
        <v>5</v>
      </c>
      <c r="Y190" s="179">
        <v>4</v>
      </c>
      <c r="Z190" s="179">
        <v>4</v>
      </c>
    </row>
    <row r="191" spans="1:26" s="115" customFormat="1" x14ac:dyDescent="0.35">
      <c r="A191" s="164">
        <v>190</v>
      </c>
      <c r="B191" s="163" t="s">
        <v>7</v>
      </c>
      <c r="C191" s="163" t="s">
        <v>90</v>
      </c>
      <c r="D191" s="163" t="s">
        <v>511</v>
      </c>
      <c r="E191" s="164">
        <v>0</v>
      </c>
      <c r="F191" s="164">
        <v>0</v>
      </c>
      <c r="G191" s="164">
        <v>1</v>
      </c>
      <c r="H191" s="164">
        <v>0</v>
      </c>
      <c r="I191" s="164">
        <v>0</v>
      </c>
      <c r="J191" s="164">
        <v>0</v>
      </c>
      <c r="K191" s="164">
        <v>0</v>
      </c>
      <c r="L191" s="190">
        <v>5</v>
      </c>
      <c r="M191" s="168">
        <v>2</v>
      </c>
      <c r="N191" s="168">
        <v>5</v>
      </c>
      <c r="O191" s="175">
        <v>5</v>
      </c>
      <c r="P191" s="175">
        <v>5</v>
      </c>
      <c r="Q191" s="175">
        <v>5</v>
      </c>
      <c r="R191" s="182">
        <v>5</v>
      </c>
      <c r="S191" s="182">
        <v>5</v>
      </c>
      <c r="T191" s="182">
        <v>5</v>
      </c>
      <c r="U191" s="182">
        <v>5</v>
      </c>
      <c r="V191" s="193">
        <v>5</v>
      </c>
      <c r="W191" s="193">
        <v>5</v>
      </c>
      <c r="X191" s="178">
        <v>5</v>
      </c>
      <c r="Y191" s="178">
        <v>5</v>
      </c>
      <c r="Z191" s="178">
        <v>5</v>
      </c>
    </row>
    <row r="192" spans="1:26" s="115" customFormat="1" x14ac:dyDescent="0.35">
      <c r="A192" s="164">
        <v>191</v>
      </c>
      <c r="B192" s="161" t="s">
        <v>7</v>
      </c>
      <c r="C192" s="161" t="s">
        <v>220</v>
      </c>
      <c r="D192" s="163" t="s">
        <v>372</v>
      </c>
      <c r="E192" s="164">
        <v>1</v>
      </c>
      <c r="F192" s="164">
        <v>1</v>
      </c>
      <c r="G192" s="164">
        <v>0</v>
      </c>
      <c r="H192" s="164">
        <v>0</v>
      </c>
      <c r="I192" s="164">
        <v>0</v>
      </c>
      <c r="J192" s="164">
        <v>0</v>
      </c>
      <c r="K192" s="164">
        <v>0</v>
      </c>
      <c r="L192" s="189">
        <v>4</v>
      </c>
      <c r="M192" s="167">
        <v>3</v>
      </c>
      <c r="N192" s="167">
        <v>3</v>
      </c>
      <c r="O192" s="162">
        <v>4</v>
      </c>
      <c r="P192" s="162">
        <v>4</v>
      </c>
      <c r="Q192" s="162">
        <v>4</v>
      </c>
      <c r="R192" s="183">
        <v>4</v>
      </c>
      <c r="S192" s="183">
        <v>4</v>
      </c>
      <c r="T192" s="183">
        <v>3</v>
      </c>
      <c r="U192" s="183">
        <v>4</v>
      </c>
      <c r="V192" s="194">
        <v>4</v>
      </c>
      <c r="W192" s="194">
        <v>4</v>
      </c>
      <c r="X192" s="179">
        <v>4</v>
      </c>
      <c r="Y192" s="179">
        <v>4</v>
      </c>
      <c r="Z192" s="179">
        <v>4</v>
      </c>
    </row>
    <row r="193" spans="1:27" s="115" customFormat="1" x14ac:dyDescent="0.35">
      <c r="A193" s="164">
        <v>192</v>
      </c>
      <c r="B193" s="163" t="s">
        <v>7</v>
      </c>
      <c r="C193" s="166" t="s">
        <v>215</v>
      </c>
      <c r="D193" s="163" t="s">
        <v>181</v>
      </c>
      <c r="E193" s="164">
        <v>0</v>
      </c>
      <c r="F193" s="164">
        <v>0</v>
      </c>
      <c r="G193" s="164">
        <v>1</v>
      </c>
      <c r="H193" s="164">
        <v>0</v>
      </c>
      <c r="I193" s="164">
        <v>0</v>
      </c>
      <c r="J193" s="164">
        <v>0</v>
      </c>
      <c r="K193" s="164">
        <v>0</v>
      </c>
      <c r="L193" s="190">
        <v>4</v>
      </c>
      <c r="M193" s="168">
        <v>5</v>
      </c>
      <c r="N193" s="168">
        <v>5</v>
      </c>
      <c r="O193" s="175">
        <v>3</v>
      </c>
      <c r="P193" s="175">
        <v>4</v>
      </c>
      <c r="Q193" s="175">
        <v>4</v>
      </c>
      <c r="R193" s="182">
        <v>4</v>
      </c>
      <c r="S193" s="182">
        <v>4</v>
      </c>
      <c r="T193" s="182">
        <v>4</v>
      </c>
      <c r="U193" s="182">
        <v>4</v>
      </c>
      <c r="V193" s="193">
        <v>5</v>
      </c>
      <c r="W193" s="193">
        <v>5</v>
      </c>
      <c r="X193" s="178">
        <v>5</v>
      </c>
      <c r="Y193" s="178">
        <v>5</v>
      </c>
      <c r="Z193" s="178">
        <v>5</v>
      </c>
    </row>
    <row r="194" spans="1:27" s="88" customFormat="1" x14ac:dyDescent="0.35">
      <c r="A194" s="164">
        <v>193</v>
      </c>
      <c r="B194" s="161" t="s">
        <v>7</v>
      </c>
      <c r="C194" s="163" t="s">
        <v>215</v>
      </c>
      <c r="D194" s="161" t="s">
        <v>181</v>
      </c>
      <c r="E194" s="164">
        <v>1</v>
      </c>
      <c r="F194" s="164">
        <v>0</v>
      </c>
      <c r="G194" s="164">
        <v>1</v>
      </c>
      <c r="H194" s="164">
        <v>1</v>
      </c>
      <c r="I194" s="164">
        <v>0</v>
      </c>
      <c r="J194" s="164">
        <v>0</v>
      </c>
      <c r="K194" s="164">
        <v>0</v>
      </c>
      <c r="L194" s="189">
        <v>5</v>
      </c>
      <c r="M194" s="167">
        <v>4</v>
      </c>
      <c r="N194" s="167">
        <v>4</v>
      </c>
      <c r="O194" s="162">
        <v>5</v>
      </c>
      <c r="P194" s="162">
        <v>4</v>
      </c>
      <c r="Q194" s="162">
        <v>4</v>
      </c>
      <c r="R194" s="183">
        <v>5</v>
      </c>
      <c r="S194" s="183">
        <v>5</v>
      </c>
      <c r="T194" s="183">
        <v>5</v>
      </c>
      <c r="U194" s="183">
        <v>4</v>
      </c>
      <c r="V194" s="194">
        <v>5</v>
      </c>
      <c r="W194" s="194">
        <v>5</v>
      </c>
      <c r="X194" s="179">
        <v>5</v>
      </c>
      <c r="Y194" s="179">
        <v>5</v>
      </c>
      <c r="Z194" s="179">
        <v>5</v>
      </c>
    </row>
    <row r="195" spans="1:27" s="88" customFormat="1" x14ac:dyDescent="0.35">
      <c r="A195" s="164">
        <v>194</v>
      </c>
      <c r="B195" s="163" t="s">
        <v>7</v>
      </c>
      <c r="C195" s="166" t="s">
        <v>215</v>
      </c>
      <c r="D195" s="161" t="s">
        <v>302</v>
      </c>
      <c r="E195" s="164">
        <v>0</v>
      </c>
      <c r="F195" s="164">
        <v>0</v>
      </c>
      <c r="G195" s="164">
        <v>1</v>
      </c>
      <c r="H195" s="164">
        <v>0</v>
      </c>
      <c r="I195" s="164">
        <v>0</v>
      </c>
      <c r="J195" s="164">
        <v>0</v>
      </c>
      <c r="K195" s="164">
        <v>0</v>
      </c>
      <c r="L195" s="190">
        <v>5</v>
      </c>
      <c r="M195" s="168">
        <v>2</v>
      </c>
      <c r="N195" s="168">
        <v>2</v>
      </c>
      <c r="O195" s="175">
        <v>5</v>
      </c>
      <c r="P195" s="175">
        <v>5</v>
      </c>
      <c r="Q195" s="175">
        <v>5</v>
      </c>
      <c r="R195" s="182">
        <v>5</v>
      </c>
      <c r="S195" s="182">
        <v>5</v>
      </c>
      <c r="T195" s="182">
        <v>5</v>
      </c>
      <c r="U195" s="182">
        <v>5</v>
      </c>
      <c r="V195" s="193">
        <v>5</v>
      </c>
      <c r="W195" s="193">
        <v>5</v>
      </c>
      <c r="X195" s="178">
        <v>5</v>
      </c>
      <c r="Y195" s="178">
        <v>5</v>
      </c>
      <c r="Z195" s="178">
        <v>5</v>
      </c>
    </row>
    <row r="196" spans="1:27" s="88" customFormat="1" x14ac:dyDescent="0.35">
      <c r="A196" s="164">
        <v>195</v>
      </c>
      <c r="B196" s="161" t="s">
        <v>7</v>
      </c>
      <c r="C196" s="166" t="s">
        <v>215</v>
      </c>
      <c r="D196" s="161" t="s">
        <v>147</v>
      </c>
      <c r="E196" s="164">
        <v>0</v>
      </c>
      <c r="F196" s="164">
        <v>0</v>
      </c>
      <c r="G196" s="164">
        <v>1</v>
      </c>
      <c r="H196" s="164">
        <v>0</v>
      </c>
      <c r="I196" s="164">
        <v>0</v>
      </c>
      <c r="J196" s="164">
        <v>0</v>
      </c>
      <c r="K196" s="164">
        <v>0</v>
      </c>
      <c r="L196" s="189">
        <v>5</v>
      </c>
      <c r="M196" s="167">
        <v>2</v>
      </c>
      <c r="N196" s="167">
        <v>3</v>
      </c>
      <c r="O196" s="162">
        <v>5</v>
      </c>
      <c r="P196" s="162">
        <v>3</v>
      </c>
      <c r="Q196" s="162">
        <v>5</v>
      </c>
      <c r="R196" s="183">
        <v>1</v>
      </c>
      <c r="S196" s="183">
        <v>1</v>
      </c>
      <c r="T196" s="183">
        <v>4</v>
      </c>
      <c r="U196" s="183">
        <v>4</v>
      </c>
      <c r="V196" s="194">
        <v>5</v>
      </c>
      <c r="W196" s="194">
        <v>5</v>
      </c>
      <c r="X196" s="179">
        <v>5</v>
      </c>
      <c r="Y196" s="179">
        <v>5</v>
      </c>
      <c r="Z196" s="179">
        <v>5</v>
      </c>
    </row>
    <row r="197" spans="1:27" s="88" customFormat="1" x14ac:dyDescent="0.35">
      <c r="A197" s="164">
        <v>196</v>
      </c>
      <c r="B197" s="163" t="s">
        <v>7</v>
      </c>
      <c r="C197" s="163" t="s">
        <v>257</v>
      </c>
      <c r="D197" s="163" t="s">
        <v>258</v>
      </c>
      <c r="E197" s="164">
        <v>0</v>
      </c>
      <c r="F197" s="164">
        <v>0</v>
      </c>
      <c r="G197" s="164">
        <v>1</v>
      </c>
      <c r="H197" s="164">
        <v>0</v>
      </c>
      <c r="I197" s="164">
        <v>0</v>
      </c>
      <c r="J197" s="164">
        <v>0</v>
      </c>
      <c r="K197" s="164">
        <v>0</v>
      </c>
      <c r="L197" s="190">
        <v>5</v>
      </c>
      <c r="M197" s="168">
        <v>5</v>
      </c>
      <c r="N197" s="168">
        <v>5</v>
      </c>
      <c r="O197" s="175">
        <v>4</v>
      </c>
      <c r="P197" s="175">
        <v>4</v>
      </c>
      <c r="Q197" s="175">
        <v>4</v>
      </c>
      <c r="R197" s="182">
        <v>4</v>
      </c>
      <c r="S197" s="182">
        <v>4</v>
      </c>
      <c r="T197" s="182">
        <v>4</v>
      </c>
      <c r="U197" s="182">
        <v>4</v>
      </c>
      <c r="V197" s="193">
        <v>5</v>
      </c>
      <c r="W197" s="193">
        <v>5</v>
      </c>
      <c r="X197" s="178">
        <v>5</v>
      </c>
      <c r="Y197" s="178">
        <v>5</v>
      </c>
      <c r="Z197" s="178">
        <v>5</v>
      </c>
    </row>
    <row r="198" spans="1:27" s="88" customFormat="1" x14ac:dyDescent="0.35">
      <c r="A198" s="164">
        <v>197</v>
      </c>
      <c r="B198" s="161" t="s">
        <v>7</v>
      </c>
      <c r="C198" s="161" t="s">
        <v>523</v>
      </c>
      <c r="D198" s="161" t="s">
        <v>524</v>
      </c>
      <c r="E198" s="164">
        <v>0</v>
      </c>
      <c r="F198" s="164">
        <v>1</v>
      </c>
      <c r="G198" s="164">
        <v>0</v>
      </c>
      <c r="H198" s="164">
        <v>0</v>
      </c>
      <c r="I198" s="164">
        <v>0</v>
      </c>
      <c r="J198" s="164">
        <v>0</v>
      </c>
      <c r="K198" s="164">
        <v>0</v>
      </c>
      <c r="L198" s="189">
        <v>4</v>
      </c>
      <c r="M198" s="167">
        <v>5</v>
      </c>
      <c r="N198" s="167">
        <v>3</v>
      </c>
      <c r="O198" s="162">
        <v>4</v>
      </c>
      <c r="P198" s="162">
        <v>3</v>
      </c>
      <c r="Q198" s="162">
        <v>4</v>
      </c>
      <c r="R198" s="183">
        <v>4</v>
      </c>
      <c r="S198" s="183">
        <v>4</v>
      </c>
      <c r="T198" s="183">
        <v>4</v>
      </c>
      <c r="U198" s="183">
        <v>4</v>
      </c>
      <c r="V198" s="194">
        <v>5</v>
      </c>
      <c r="W198" s="194">
        <v>5</v>
      </c>
      <c r="X198" s="179">
        <v>5</v>
      </c>
      <c r="Y198" s="179">
        <v>5</v>
      </c>
      <c r="Z198" s="179">
        <v>5</v>
      </c>
    </row>
    <row r="199" spans="1:27" s="88" customFormat="1" x14ac:dyDescent="0.35">
      <c r="A199" s="164">
        <v>198</v>
      </c>
      <c r="B199" s="163" t="s">
        <v>7</v>
      </c>
      <c r="C199" s="163" t="s">
        <v>164</v>
      </c>
      <c r="D199" s="163" t="s">
        <v>528</v>
      </c>
      <c r="E199" s="164">
        <v>0</v>
      </c>
      <c r="F199" s="164">
        <v>1</v>
      </c>
      <c r="G199" s="164">
        <v>0</v>
      </c>
      <c r="H199" s="164">
        <v>0</v>
      </c>
      <c r="I199" s="164">
        <v>0</v>
      </c>
      <c r="J199" s="164">
        <v>0</v>
      </c>
      <c r="K199" s="164">
        <v>0</v>
      </c>
      <c r="L199" s="190">
        <v>4</v>
      </c>
      <c r="M199" s="168">
        <v>4</v>
      </c>
      <c r="N199" s="168">
        <v>4</v>
      </c>
      <c r="O199" s="175">
        <v>5</v>
      </c>
      <c r="P199" s="175">
        <v>5</v>
      </c>
      <c r="Q199" s="175">
        <v>5</v>
      </c>
      <c r="R199" s="182">
        <v>5</v>
      </c>
      <c r="S199" s="182">
        <v>5</v>
      </c>
      <c r="T199" s="182">
        <v>5</v>
      </c>
      <c r="U199" s="182">
        <v>5</v>
      </c>
      <c r="V199" s="193">
        <v>5</v>
      </c>
      <c r="W199" s="193">
        <v>5</v>
      </c>
      <c r="X199" s="178">
        <v>4</v>
      </c>
      <c r="Y199" s="178">
        <v>4</v>
      </c>
      <c r="Z199" s="178">
        <v>4</v>
      </c>
    </row>
    <row r="200" spans="1:27" s="88" customFormat="1" x14ac:dyDescent="0.35">
      <c r="A200" s="164">
        <v>199</v>
      </c>
      <c r="B200" s="161" t="s">
        <v>7</v>
      </c>
      <c r="C200" s="166" t="s">
        <v>215</v>
      </c>
      <c r="D200" s="161" t="s">
        <v>88</v>
      </c>
      <c r="E200" s="164">
        <v>1</v>
      </c>
      <c r="F200" s="164">
        <v>0</v>
      </c>
      <c r="G200" s="164">
        <v>1</v>
      </c>
      <c r="H200" s="164">
        <v>0</v>
      </c>
      <c r="I200" s="164">
        <v>1</v>
      </c>
      <c r="J200" s="164">
        <v>0</v>
      </c>
      <c r="K200" s="164">
        <v>0</v>
      </c>
      <c r="L200" s="189">
        <v>3</v>
      </c>
      <c r="M200" s="167">
        <v>3</v>
      </c>
      <c r="N200" s="167">
        <v>5</v>
      </c>
      <c r="O200" s="162">
        <v>4</v>
      </c>
      <c r="P200" s="162">
        <v>5</v>
      </c>
      <c r="Q200" s="162">
        <v>5</v>
      </c>
      <c r="R200" s="183">
        <v>5</v>
      </c>
      <c r="S200" s="183">
        <v>5</v>
      </c>
      <c r="T200" s="183">
        <v>5</v>
      </c>
      <c r="U200" s="183">
        <v>4</v>
      </c>
      <c r="V200" s="194">
        <v>5</v>
      </c>
      <c r="W200" s="194">
        <v>5</v>
      </c>
      <c r="X200" s="179">
        <v>5</v>
      </c>
      <c r="Y200" s="179">
        <v>5</v>
      </c>
      <c r="Z200" s="179">
        <v>5</v>
      </c>
    </row>
    <row r="201" spans="1:27" s="88" customFormat="1" x14ac:dyDescent="0.35">
      <c r="A201" s="164">
        <v>200</v>
      </c>
      <c r="B201" s="163" t="s">
        <v>7</v>
      </c>
      <c r="C201" s="163" t="s">
        <v>261</v>
      </c>
      <c r="D201" s="163" t="s">
        <v>157</v>
      </c>
      <c r="E201" s="164">
        <v>0</v>
      </c>
      <c r="F201" s="164">
        <v>0</v>
      </c>
      <c r="G201" s="164">
        <v>1</v>
      </c>
      <c r="H201" s="164">
        <v>0</v>
      </c>
      <c r="I201" s="164">
        <v>0</v>
      </c>
      <c r="J201" s="164">
        <v>0</v>
      </c>
      <c r="K201" s="164">
        <v>0</v>
      </c>
      <c r="L201" s="190">
        <v>4</v>
      </c>
      <c r="M201" s="168">
        <v>4</v>
      </c>
      <c r="N201" s="168">
        <v>4</v>
      </c>
      <c r="O201" s="175">
        <v>5</v>
      </c>
      <c r="P201" s="175">
        <v>5</v>
      </c>
      <c r="Q201" s="175">
        <v>5</v>
      </c>
      <c r="R201" s="182">
        <v>5</v>
      </c>
      <c r="S201" s="182">
        <v>5</v>
      </c>
      <c r="T201" s="182">
        <v>5</v>
      </c>
      <c r="U201" s="182">
        <v>5</v>
      </c>
      <c r="V201" s="193">
        <v>4</v>
      </c>
      <c r="W201" s="193">
        <v>4</v>
      </c>
      <c r="X201" s="178">
        <v>4</v>
      </c>
      <c r="Y201" s="178">
        <v>4</v>
      </c>
      <c r="Z201" s="178">
        <v>4</v>
      </c>
    </row>
    <row r="202" spans="1:27" s="88" customFormat="1" x14ac:dyDescent="0.35">
      <c r="A202" s="164">
        <v>201</v>
      </c>
      <c r="B202" s="161" t="s">
        <v>7</v>
      </c>
      <c r="C202" s="163" t="s">
        <v>261</v>
      </c>
      <c r="D202" s="163" t="s">
        <v>191</v>
      </c>
      <c r="E202" s="164">
        <v>0</v>
      </c>
      <c r="F202" s="164">
        <v>0</v>
      </c>
      <c r="G202" s="164">
        <v>0</v>
      </c>
      <c r="H202" s="164">
        <v>1</v>
      </c>
      <c r="I202" s="164">
        <v>0</v>
      </c>
      <c r="J202" s="164">
        <v>1</v>
      </c>
      <c r="K202" s="164">
        <v>0</v>
      </c>
      <c r="L202" s="189">
        <v>4</v>
      </c>
      <c r="M202" s="167">
        <v>1</v>
      </c>
      <c r="N202" s="167">
        <v>4</v>
      </c>
      <c r="O202" s="162">
        <v>5</v>
      </c>
      <c r="P202" s="162">
        <v>5</v>
      </c>
      <c r="Q202" s="162">
        <v>5</v>
      </c>
      <c r="R202" s="183">
        <v>4</v>
      </c>
      <c r="S202" s="183">
        <v>4</v>
      </c>
      <c r="T202" s="183">
        <v>5</v>
      </c>
      <c r="U202" s="183">
        <v>5</v>
      </c>
      <c r="V202" s="194">
        <v>4</v>
      </c>
      <c r="W202" s="194">
        <v>4</v>
      </c>
      <c r="X202" s="179">
        <v>4</v>
      </c>
      <c r="Y202" s="179">
        <v>4</v>
      </c>
      <c r="Z202" s="179">
        <v>4</v>
      </c>
    </row>
    <row r="203" spans="1:27" s="88" customFormat="1" x14ac:dyDescent="0.35">
      <c r="A203" s="164">
        <v>202</v>
      </c>
      <c r="B203" s="163" t="s">
        <v>37</v>
      </c>
      <c r="C203" s="166" t="s">
        <v>215</v>
      </c>
      <c r="D203" s="163" t="s">
        <v>185</v>
      </c>
      <c r="E203" s="164">
        <v>0</v>
      </c>
      <c r="F203" s="164">
        <v>0</v>
      </c>
      <c r="G203" s="164">
        <v>1</v>
      </c>
      <c r="H203" s="164">
        <v>1</v>
      </c>
      <c r="I203" s="164">
        <v>0</v>
      </c>
      <c r="J203" s="164">
        <v>0</v>
      </c>
      <c r="K203" s="164">
        <v>0</v>
      </c>
      <c r="L203" s="190">
        <v>5</v>
      </c>
      <c r="M203" s="168">
        <v>3</v>
      </c>
      <c r="N203" s="168">
        <v>4</v>
      </c>
      <c r="O203" s="175">
        <v>4</v>
      </c>
      <c r="P203" s="175">
        <v>4</v>
      </c>
      <c r="Q203" s="175">
        <v>4</v>
      </c>
      <c r="R203" s="182">
        <v>5</v>
      </c>
      <c r="S203" s="182">
        <v>5</v>
      </c>
      <c r="T203" s="182">
        <v>5</v>
      </c>
      <c r="U203" s="182">
        <v>5</v>
      </c>
      <c r="V203" s="193">
        <v>5</v>
      </c>
      <c r="W203" s="193">
        <v>5</v>
      </c>
      <c r="X203" s="178">
        <v>4</v>
      </c>
      <c r="Y203" s="178">
        <v>5</v>
      </c>
      <c r="Z203" s="178">
        <v>5</v>
      </c>
    </row>
    <row r="204" spans="1:27" s="88" customFormat="1" x14ac:dyDescent="0.35">
      <c r="A204" s="164">
        <v>203</v>
      </c>
      <c r="B204" s="161" t="s">
        <v>7</v>
      </c>
      <c r="C204" s="166" t="s">
        <v>215</v>
      </c>
      <c r="D204" s="163" t="s">
        <v>185</v>
      </c>
      <c r="E204" s="164">
        <v>0</v>
      </c>
      <c r="F204" s="164">
        <v>0</v>
      </c>
      <c r="G204" s="164">
        <v>0</v>
      </c>
      <c r="H204" s="164">
        <v>1</v>
      </c>
      <c r="I204" s="164">
        <v>0</v>
      </c>
      <c r="J204" s="164">
        <v>0</v>
      </c>
      <c r="K204" s="164">
        <v>0</v>
      </c>
      <c r="L204" s="189">
        <v>5</v>
      </c>
      <c r="M204" s="167">
        <v>5</v>
      </c>
      <c r="N204" s="167">
        <v>5</v>
      </c>
      <c r="O204" s="162">
        <v>3</v>
      </c>
      <c r="P204" s="162">
        <v>2</v>
      </c>
      <c r="Q204" s="162">
        <v>1</v>
      </c>
      <c r="R204" s="183">
        <v>5</v>
      </c>
      <c r="S204" s="183">
        <v>5</v>
      </c>
      <c r="T204" s="183">
        <v>5</v>
      </c>
      <c r="U204" s="183">
        <v>5</v>
      </c>
      <c r="V204" s="194">
        <v>5</v>
      </c>
      <c r="W204" s="194">
        <v>5</v>
      </c>
      <c r="X204" s="179">
        <v>5</v>
      </c>
      <c r="Y204" s="179">
        <v>5</v>
      </c>
      <c r="Z204" s="179">
        <v>5</v>
      </c>
    </row>
    <row r="205" spans="1:27" s="164" customFormat="1" x14ac:dyDescent="0.35">
      <c r="E205" s="216">
        <f>COUNTIF(E2:E204,1)</f>
        <v>56</v>
      </c>
      <c r="F205" s="216">
        <f t="shared" ref="F205:J205" si="0">COUNTIF(F2:F204,1)</f>
        <v>77</v>
      </c>
      <c r="G205" s="216">
        <f t="shared" si="0"/>
        <v>90</v>
      </c>
      <c r="H205" s="216">
        <f t="shared" si="0"/>
        <v>97</v>
      </c>
      <c r="I205" s="216">
        <f t="shared" si="0"/>
        <v>5</v>
      </c>
      <c r="J205" s="216">
        <f t="shared" si="0"/>
        <v>10</v>
      </c>
      <c r="K205" s="216">
        <f>COUNTIF(K2:K204,1)</f>
        <v>1</v>
      </c>
      <c r="L205" s="191">
        <f>AVERAGE(L2:L204)</f>
        <v>4.5615763546798034</v>
      </c>
      <c r="M205" s="191">
        <f t="shared" ref="M205:Z205" si="1">AVERAGE(M2:M204)</f>
        <v>3.9950738916256157</v>
      </c>
      <c r="N205" s="191">
        <f t="shared" si="1"/>
        <v>4.2906403940886699</v>
      </c>
      <c r="O205" s="191">
        <f>AVERAGE(O2:O204)</f>
        <v>4.443349753694581</v>
      </c>
      <c r="P205" s="191">
        <f t="shared" si="1"/>
        <v>4.4532019704433496</v>
      </c>
      <c r="Q205" s="191">
        <f>AVERAGE(Q2:Q204)</f>
        <v>4.5073891625615765</v>
      </c>
      <c r="R205" s="191">
        <f t="shared" si="1"/>
        <v>3.5862068965517242</v>
      </c>
      <c r="S205" s="191">
        <f t="shared" si="1"/>
        <v>3.6157635467980294</v>
      </c>
      <c r="T205" s="191">
        <f t="shared" si="1"/>
        <v>4.4778325123152714</v>
      </c>
      <c r="U205" s="191">
        <f t="shared" si="1"/>
        <v>4.458128078817734</v>
      </c>
      <c r="V205" s="191">
        <f t="shared" si="1"/>
        <v>4.7733990147783247</v>
      </c>
      <c r="W205" s="191">
        <f t="shared" si="1"/>
        <v>4.7487684729064039</v>
      </c>
      <c r="X205" s="191">
        <f t="shared" si="1"/>
        <v>4.6798029556650249</v>
      </c>
      <c r="Y205" s="191">
        <f t="shared" si="1"/>
        <v>4.6650246305418719</v>
      </c>
      <c r="Z205" s="191">
        <f t="shared" si="1"/>
        <v>4.7241379310344831</v>
      </c>
      <c r="AA205" s="185">
        <f>AVERAGE(L2:Q204,V2:Z204)</f>
        <v>4.5311240483654274</v>
      </c>
    </row>
    <row r="206" spans="1:27" s="164" customFormat="1" x14ac:dyDescent="0.35">
      <c r="B206" s="186" t="s">
        <v>94</v>
      </c>
      <c r="E206" s="191">
        <f>STDEV(E2:E204)</f>
        <v>0.44805257458664155</v>
      </c>
      <c r="F206" s="191">
        <f t="shared" ref="F206:K206" si="2">STDEV(F2:F204)</f>
        <v>0.48641496895260905</v>
      </c>
      <c r="G206" s="191">
        <f t="shared" si="2"/>
        <v>0.49800851998501172</v>
      </c>
      <c r="H206" s="191">
        <f t="shared" si="2"/>
        <v>0.5007432411837246</v>
      </c>
      <c r="I206" s="191">
        <f t="shared" si="2"/>
        <v>0.15537956226449764</v>
      </c>
      <c r="J206" s="191">
        <f t="shared" si="2"/>
        <v>0.21694765032831792</v>
      </c>
      <c r="K206" s="191">
        <f t="shared" si="2"/>
        <v>7.0186240634359645E-2</v>
      </c>
      <c r="L206" s="191">
        <f>STDEV(L2:L204)</f>
        <v>0.71746354503070975</v>
      </c>
      <c r="M206" s="191">
        <f t="shared" ref="M206:Z206" si="3">STDEV(M2:M204)</f>
        <v>1.1012932853938551</v>
      </c>
      <c r="N206" s="191">
        <f t="shared" si="3"/>
        <v>0.92771468585995798</v>
      </c>
      <c r="O206" s="191">
        <f t="shared" si="3"/>
        <v>0.73826972641979527</v>
      </c>
      <c r="P206" s="191">
        <f t="shared" si="3"/>
        <v>0.73223318635802048</v>
      </c>
      <c r="Q206" s="191">
        <f t="shared" si="3"/>
        <v>0.69203000369968226</v>
      </c>
      <c r="R206" s="191">
        <f t="shared" si="3"/>
        <v>1.2688994594411422</v>
      </c>
      <c r="S206" s="191">
        <f t="shared" si="3"/>
        <v>1.2227820022396549</v>
      </c>
      <c r="T206" s="191">
        <f t="shared" si="3"/>
        <v>0.57441423588144302</v>
      </c>
      <c r="U206" s="191">
        <f t="shared" si="3"/>
        <v>0.54679121882118187</v>
      </c>
      <c r="V206" s="191">
        <f t="shared" si="3"/>
        <v>0.45367779096934707</v>
      </c>
      <c r="W206" s="191">
        <f t="shared" si="3"/>
        <v>0.4569983432506019</v>
      </c>
      <c r="X206" s="191">
        <f t="shared" si="3"/>
        <v>0.54585382349570788</v>
      </c>
      <c r="Y206" s="191">
        <f t="shared" si="3"/>
        <v>0.51329683225614464</v>
      </c>
      <c r="Z206" s="191">
        <f t="shared" si="3"/>
        <v>0.50025599455555558</v>
      </c>
      <c r="AA206" s="185">
        <f>STDEV(L2:Q204,V2:Z204)</f>
        <v>0.73203908230916814</v>
      </c>
    </row>
    <row r="207" spans="1:27" s="164" customFormat="1" x14ac:dyDescent="0.35">
      <c r="B207" s="217" t="s">
        <v>7</v>
      </c>
      <c r="C207" s="217">
        <f>COUNTIF(B2:B204,"นิสิตระดับปริญญาโท")</f>
        <v>156</v>
      </c>
      <c r="N207" s="191">
        <f>STDEV(L2:N204)</f>
        <v>0.95578398800002162</v>
      </c>
      <c r="Q207" s="191">
        <f>STDEVA(O2:Q204)</f>
        <v>0.72050057498829634</v>
      </c>
      <c r="S207" s="184">
        <f>STDEVA(R2:S204)</f>
        <v>1.2446027735701828</v>
      </c>
      <c r="T207" s="187"/>
      <c r="U207" s="191">
        <f>STDEVA(T2:U204)</f>
        <v>0.56016695889082735</v>
      </c>
      <c r="W207" s="191">
        <f>STDEVA(V2:W204)</f>
        <v>0.45494572502963299</v>
      </c>
      <c r="Z207" s="191">
        <f>STDEVA(X2:Z204)</f>
        <v>0.5199076771316915</v>
      </c>
    </row>
    <row r="208" spans="1:27" s="164" customFormat="1" x14ac:dyDescent="0.35">
      <c r="B208" s="218" t="s">
        <v>37</v>
      </c>
      <c r="C208" s="218">
        <f>COUNTIF(B2:B204,"นิสิตระดับปริญญาเอก")</f>
        <v>47</v>
      </c>
      <c r="N208" s="195">
        <f>AVERAGE(L2:N204)</f>
        <v>4.2824302134646963</v>
      </c>
      <c r="Q208" s="195">
        <f>AVERAGE(O2:Q204)</f>
        <v>4.4679802955665027</v>
      </c>
      <c r="S208" s="188">
        <f>AVERAGE(R2:S204)</f>
        <v>3.6009852216748768</v>
      </c>
      <c r="T208" s="187"/>
      <c r="U208" s="195">
        <f>AVERAGE(T2:U204)</f>
        <v>4.4679802955665027</v>
      </c>
      <c r="W208" s="195">
        <f>AVERAGE(V2:W204)</f>
        <v>4.7610837438423648</v>
      </c>
      <c r="Z208" s="195">
        <f>AVERAGE(X2:Z204)</f>
        <v>4.6896551724137927</v>
      </c>
    </row>
    <row r="209" spans="2:26" x14ac:dyDescent="0.35">
      <c r="C209" s="219">
        <f>SUM(C207:C208)</f>
        <v>203</v>
      </c>
      <c r="L209" s="17"/>
      <c r="M209" s="17"/>
      <c r="N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2:26" x14ac:dyDescent="0.35">
      <c r="L210" s="17"/>
      <c r="M210" s="17"/>
      <c r="N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2:26" x14ac:dyDescent="0.35">
      <c r="B211" s="136" t="s">
        <v>0</v>
      </c>
      <c r="O211" s="18"/>
      <c r="P211" s="18"/>
      <c r="Q211" s="18"/>
    </row>
    <row r="212" spans="2:26" x14ac:dyDescent="0.35">
      <c r="B212" s="220" t="s">
        <v>59</v>
      </c>
      <c r="C212" s="221">
        <f>COUNTIF(C2:C204,"เกษตรศาสตร์ ทรัพยากรธรรมชาติและสิ่งแวดล้อม")</f>
        <v>1</v>
      </c>
      <c r="O212" s="18"/>
      <c r="P212" s="18"/>
      <c r="Q212" s="18"/>
    </row>
    <row r="213" spans="2:26" x14ac:dyDescent="0.35">
      <c r="B213" s="213" t="s">
        <v>91</v>
      </c>
      <c r="C213" s="215">
        <f>COUNTIF(C2:C204,"ทันตแพทยศาสตร์")</f>
        <v>2</v>
      </c>
      <c r="O213" s="18"/>
      <c r="P213" s="18"/>
      <c r="Q213" s="18"/>
    </row>
    <row r="214" spans="2:26" x14ac:dyDescent="0.35">
      <c r="B214" s="213" t="s">
        <v>57</v>
      </c>
      <c r="C214" s="215">
        <f>COUNTIF(C2:C204,"บริหารธุรกิจ เศรษฐศาสตร์และการสื่อสาร")</f>
        <v>13</v>
      </c>
      <c r="O214" s="18"/>
      <c r="P214" s="18"/>
      <c r="Q214" s="18"/>
    </row>
    <row r="215" spans="2:26" x14ac:dyDescent="0.35">
      <c r="B215" s="213" t="s">
        <v>78</v>
      </c>
      <c r="C215" s="215">
        <f>COUNTIF(C2:C205,"พยาบาลศาสตร์")</f>
        <v>1</v>
      </c>
      <c r="O215" s="18"/>
      <c r="P215" s="18"/>
      <c r="Q215" s="18"/>
    </row>
    <row r="216" spans="2:26" x14ac:dyDescent="0.35">
      <c r="B216" s="220" t="s">
        <v>54</v>
      </c>
      <c r="C216" s="215">
        <f>COUNTIF(C2:C204,"มนุษยศาสตร์")</f>
        <v>28</v>
      </c>
      <c r="O216" s="18"/>
      <c r="P216" s="18"/>
      <c r="Q216" s="18"/>
    </row>
    <row r="217" spans="2:26" x14ac:dyDescent="0.35">
      <c r="B217" s="213" t="s">
        <v>233</v>
      </c>
      <c r="C217" s="215">
        <f>COUNTIF(C2:C207,"วิทยาลัยพลังงานทดแทนและสมาร์ตกริตเทคโนโลยี")</f>
        <v>3</v>
      </c>
      <c r="O217" s="18"/>
      <c r="P217" s="18"/>
      <c r="Q217" s="18"/>
    </row>
    <row r="218" spans="2:26" x14ac:dyDescent="0.35">
      <c r="B218" s="217" t="s">
        <v>92</v>
      </c>
      <c r="C218" s="215">
        <f>COUNTIF(C2:C208,"วิทยาลัยเพื่อการค้นคว้าระดับรากฐาน")</f>
        <v>3</v>
      </c>
      <c r="O218" s="18"/>
      <c r="P218" s="18"/>
      <c r="Q218" s="18"/>
    </row>
    <row r="219" spans="2:26" x14ac:dyDescent="0.35">
      <c r="B219" s="213" t="s">
        <v>48</v>
      </c>
      <c r="C219" s="215">
        <f>COUNTIF(C2:C204,"วิทยาศาสตร์")</f>
        <v>23</v>
      </c>
      <c r="O219" s="18"/>
      <c r="P219" s="18"/>
      <c r="Q219" s="18"/>
    </row>
    <row r="220" spans="2:26" x14ac:dyDescent="0.35">
      <c r="B220" s="213" t="s">
        <v>49</v>
      </c>
      <c r="C220" s="215">
        <f>COUNTIF(C2:C210,"วิทยาศาสตร์การแพทย์")</f>
        <v>3</v>
      </c>
      <c r="O220" s="18"/>
      <c r="P220" s="18"/>
      <c r="Q220" s="18"/>
    </row>
    <row r="221" spans="2:26" x14ac:dyDescent="0.35">
      <c r="B221" s="213" t="s">
        <v>52</v>
      </c>
      <c r="C221" s="215">
        <f>COUNTIF(C2:C210,"ศึกษาศาสตร์")</f>
        <v>93</v>
      </c>
      <c r="O221" s="18"/>
      <c r="P221" s="18"/>
      <c r="Q221" s="18"/>
    </row>
    <row r="222" spans="2:26" x14ac:dyDescent="0.35">
      <c r="B222" s="217" t="s">
        <v>50</v>
      </c>
      <c r="C222" s="215">
        <f>COUNTIF(C2:C204,"วิศวกรรมศาสตร์")</f>
        <v>10</v>
      </c>
      <c r="O222" s="18"/>
      <c r="P222" s="18"/>
      <c r="Q222" s="18"/>
    </row>
    <row r="223" spans="2:26" x14ac:dyDescent="0.35">
      <c r="B223" s="213" t="s">
        <v>154</v>
      </c>
      <c r="C223" s="215">
        <f>COUNTIF(C2:C204,"สถาปัตยกรรมศาสตร์")</f>
        <v>1</v>
      </c>
      <c r="O223" s="18"/>
      <c r="P223" s="18"/>
      <c r="Q223" s="18"/>
    </row>
    <row r="224" spans="2:26" x14ac:dyDescent="0.35">
      <c r="B224" s="217" t="s">
        <v>77</v>
      </c>
      <c r="C224" s="215">
        <f>COUNTIF(C2:C204,"สหเวชศาสตร์")</f>
        <v>9</v>
      </c>
      <c r="O224" s="18"/>
      <c r="P224" s="18"/>
      <c r="Q224" s="18"/>
    </row>
    <row r="225" spans="2:17" x14ac:dyDescent="0.35">
      <c r="B225" s="213" t="s">
        <v>51</v>
      </c>
      <c r="C225" s="215">
        <f>COUNTIF(C2:C204,"สาธารณสุขศาสตร์")</f>
        <v>7</v>
      </c>
      <c r="O225" s="18"/>
      <c r="P225" s="18"/>
      <c r="Q225" s="18"/>
    </row>
    <row r="226" spans="2:17" x14ac:dyDescent="0.35">
      <c r="B226" s="213" t="s">
        <v>87</v>
      </c>
      <c r="C226" s="215">
        <f>COUNTIF(C2:C205,"โลจิสติกส์และดิจิทัลซัพพลายเชน")</f>
        <v>5</v>
      </c>
      <c r="O226" s="18"/>
      <c r="P226" s="18"/>
      <c r="Q226" s="18"/>
    </row>
    <row r="227" spans="2:17" x14ac:dyDescent="0.35">
      <c r="B227" s="213" t="s">
        <v>53</v>
      </c>
      <c r="C227" s="215">
        <f>COUNTIF(C2:C206,"สังคมศาสตร์")</f>
        <v>1</v>
      </c>
      <c r="O227" s="18"/>
      <c r="P227" s="18"/>
      <c r="Q227" s="18"/>
    </row>
    <row r="228" spans="2:17" x14ac:dyDescent="0.35">
      <c r="C228" s="222">
        <f>SUM(C212:C227)</f>
        <v>203</v>
      </c>
      <c r="O228" s="18"/>
      <c r="P228" s="18"/>
      <c r="Q228" s="18"/>
    </row>
    <row r="229" spans="2:17" x14ac:dyDescent="0.35">
      <c r="O229" s="18"/>
      <c r="P229" s="18"/>
      <c r="Q229" s="18"/>
    </row>
    <row r="230" spans="2:17" x14ac:dyDescent="0.35">
      <c r="O230" s="18"/>
      <c r="P230" s="18"/>
      <c r="Q230" s="18"/>
    </row>
    <row r="231" spans="2:17" x14ac:dyDescent="0.35">
      <c r="O231" s="18"/>
      <c r="P231" s="18"/>
      <c r="Q231" s="18"/>
    </row>
    <row r="232" spans="2:17" x14ac:dyDescent="0.35">
      <c r="O232" s="18"/>
      <c r="P232" s="18"/>
      <c r="Q232" s="18"/>
    </row>
    <row r="233" spans="2:17" x14ac:dyDescent="0.35">
      <c r="O233" s="18"/>
      <c r="P233" s="18"/>
      <c r="Q233" s="18"/>
    </row>
    <row r="234" spans="2:17" x14ac:dyDescent="0.35">
      <c r="O234" s="18"/>
      <c r="P234" s="18"/>
      <c r="Q234" s="18"/>
    </row>
    <row r="235" spans="2:17" x14ac:dyDescent="0.35">
      <c r="O235" s="18"/>
      <c r="P235" s="18"/>
      <c r="Q235" s="18"/>
    </row>
    <row r="236" spans="2:17" x14ac:dyDescent="0.35">
      <c r="O236" s="18"/>
      <c r="P236" s="18"/>
      <c r="Q236" s="18"/>
    </row>
    <row r="237" spans="2:17" x14ac:dyDescent="0.35">
      <c r="O237" s="18"/>
      <c r="P237" s="18"/>
      <c r="Q237" s="18"/>
    </row>
    <row r="238" spans="2:17" x14ac:dyDescent="0.35">
      <c r="B238" s="136" t="s">
        <v>1</v>
      </c>
      <c r="O238" s="18"/>
      <c r="P238" s="18"/>
      <c r="Q238" s="18"/>
    </row>
    <row r="239" spans="2:17" x14ac:dyDescent="0.35">
      <c r="B239" s="220" t="s">
        <v>537</v>
      </c>
      <c r="C239" s="221">
        <f>COUNTIF(D2:D204,"การจัดการการท่องเที่ยวและการโรงแรม")</f>
        <v>1</v>
      </c>
      <c r="O239" s="18"/>
      <c r="P239" s="18"/>
      <c r="Q239" s="18"/>
    </row>
    <row r="240" spans="2:17" x14ac:dyDescent="0.35">
      <c r="B240" s="213" t="s">
        <v>58</v>
      </c>
      <c r="C240" s="221">
        <f>COUNTIF(D2:D205,"การจัดการกีฬา")</f>
        <v>1</v>
      </c>
      <c r="O240" s="18"/>
      <c r="P240" s="18"/>
      <c r="Q240" s="18"/>
    </row>
    <row r="241" spans="1:27" x14ac:dyDescent="0.35">
      <c r="B241" s="213" t="s">
        <v>89</v>
      </c>
      <c r="C241" s="221">
        <f>COUNTIF(D2:D206,"การจัดการสมาร์ตซิตี้และนวัตกรรมดิจิทัล")</f>
        <v>3</v>
      </c>
      <c r="O241" s="18"/>
      <c r="P241" s="18"/>
      <c r="Q241" s="18"/>
    </row>
    <row r="242" spans="1:27" x14ac:dyDescent="0.35">
      <c r="B242" s="213" t="s">
        <v>72</v>
      </c>
      <c r="C242" s="221">
        <f>COUNTIF(D2:D207,"การบริหารเทคโนโลยีสารสนเทศเชิงกลยุทธ์")</f>
        <v>7</v>
      </c>
      <c r="O242" s="18"/>
      <c r="P242" s="18"/>
      <c r="Q242" s="18"/>
    </row>
    <row r="243" spans="1:27" x14ac:dyDescent="0.35">
      <c r="B243" s="220" t="s">
        <v>185</v>
      </c>
      <c r="C243" s="221">
        <f>COUNTIF(D2:D208,"คณิตศาสตร์")</f>
        <v>13</v>
      </c>
      <c r="O243" s="18"/>
      <c r="P243" s="18"/>
      <c r="Q243" s="18"/>
    </row>
    <row r="244" spans="1:27" x14ac:dyDescent="0.35">
      <c r="B244" s="213" t="s">
        <v>262</v>
      </c>
      <c r="C244" s="221">
        <f>COUNTIF(D2:D209,"คติชนวิทยา")</f>
        <v>3</v>
      </c>
      <c r="O244" s="18"/>
      <c r="P244" s="18"/>
      <c r="Q244" s="18"/>
    </row>
    <row r="245" spans="1:27" x14ac:dyDescent="0.35">
      <c r="B245" s="217" t="s">
        <v>391</v>
      </c>
      <c r="C245" s="221">
        <f>COUNTIF(D2:D210,"จุลชีววิทยา")</f>
        <v>1</v>
      </c>
      <c r="O245" s="18"/>
      <c r="P245" s="18"/>
      <c r="Q245" s="18"/>
    </row>
    <row r="246" spans="1:27" x14ac:dyDescent="0.35">
      <c r="B246" s="213" t="s">
        <v>344</v>
      </c>
      <c r="C246" s="221">
        <f>COUNTIF(D2:D211,"ดุริยางคศาสตร์")</f>
        <v>4</v>
      </c>
      <c r="O246" s="18"/>
      <c r="P246" s="18"/>
      <c r="Q246" s="18"/>
    </row>
    <row r="247" spans="1:27" x14ac:dyDescent="0.35">
      <c r="B247" s="213" t="s">
        <v>90</v>
      </c>
      <c r="C247" s="221">
        <f>COUNTIF(D2:D212,"ทันตแพทยศาสตร์")</f>
        <v>1</v>
      </c>
      <c r="O247" s="18"/>
      <c r="P247" s="18"/>
      <c r="Q247" s="18"/>
    </row>
    <row r="248" spans="1:27" s="223" customFormat="1" x14ac:dyDescent="0.35">
      <c r="A248" s="17"/>
      <c r="B248" s="214" t="s">
        <v>229</v>
      </c>
      <c r="C248" s="221">
        <f>COUNTIF(D2:D213,"เทคนิคการแพทย์")</f>
        <v>7</v>
      </c>
      <c r="D248" s="17"/>
      <c r="E248" s="17"/>
      <c r="F248" s="17"/>
      <c r="G248" s="17"/>
      <c r="H248" s="17"/>
      <c r="I248" s="17"/>
      <c r="J248" s="17"/>
      <c r="K248" s="17"/>
      <c r="L248" s="89"/>
      <c r="M248" s="89"/>
      <c r="N248" s="89"/>
      <c r="O248" s="18"/>
      <c r="P248" s="18"/>
      <c r="Q248" s="18"/>
      <c r="R248" s="19"/>
      <c r="S248" s="19"/>
      <c r="T248" s="112"/>
      <c r="U248" s="112"/>
      <c r="V248" s="67"/>
      <c r="W248" s="67"/>
      <c r="X248" s="90"/>
      <c r="Y248" s="90"/>
      <c r="Z248" s="90"/>
      <c r="AA248" s="17"/>
    </row>
    <row r="249" spans="1:27" s="223" customFormat="1" x14ac:dyDescent="0.35">
      <c r="A249" s="17"/>
      <c r="B249" s="214" t="s">
        <v>302</v>
      </c>
      <c r="C249" s="221">
        <f>COUNTIF(D2:D214,"เทคโนโลยี​และสื่อสารการศึกษา")</f>
        <v>9</v>
      </c>
      <c r="D249" s="17"/>
      <c r="E249" s="17"/>
      <c r="F249" s="17"/>
      <c r="G249" s="17"/>
      <c r="H249" s="17"/>
      <c r="I249" s="17"/>
      <c r="J249" s="17"/>
      <c r="K249" s="17"/>
      <c r="L249" s="89"/>
      <c r="M249" s="89"/>
      <c r="N249" s="89"/>
      <c r="O249" s="18"/>
      <c r="P249" s="18"/>
      <c r="Q249" s="18"/>
      <c r="R249" s="19"/>
      <c r="S249" s="19"/>
      <c r="T249" s="112"/>
      <c r="U249" s="112"/>
      <c r="V249" s="67"/>
      <c r="W249" s="67"/>
      <c r="X249" s="90"/>
      <c r="Y249" s="90"/>
      <c r="Z249" s="90"/>
      <c r="AA249" s="17"/>
    </row>
    <row r="250" spans="1:27" s="223" customFormat="1" x14ac:dyDescent="0.35">
      <c r="A250" s="17"/>
      <c r="B250" s="214" t="s">
        <v>337</v>
      </c>
      <c r="C250" s="221">
        <v>3</v>
      </c>
      <c r="D250" s="17"/>
      <c r="E250" s="17"/>
      <c r="F250" s="17"/>
      <c r="G250" s="17"/>
      <c r="H250" s="17"/>
      <c r="I250" s="17"/>
      <c r="J250" s="17"/>
      <c r="K250" s="17"/>
      <c r="L250" s="89"/>
      <c r="M250" s="89"/>
      <c r="N250" s="89"/>
      <c r="O250" s="18"/>
      <c r="P250" s="18"/>
      <c r="Q250" s="18"/>
      <c r="R250" s="19"/>
      <c r="S250" s="19"/>
      <c r="T250" s="112"/>
      <c r="U250" s="112"/>
      <c r="V250" s="67"/>
      <c r="W250" s="67"/>
      <c r="X250" s="90"/>
      <c r="Y250" s="90"/>
      <c r="Z250" s="90"/>
      <c r="AA250" s="17"/>
    </row>
    <row r="251" spans="1:27" s="223" customFormat="1" x14ac:dyDescent="0.35">
      <c r="A251" s="17"/>
      <c r="B251" s="214" t="s">
        <v>539</v>
      </c>
      <c r="C251" s="221">
        <v>3</v>
      </c>
      <c r="D251" s="17"/>
      <c r="E251" s="17"/>
      <c r="F251" s="17"/>
      <c r="G251" s="17"/>
      <c r="H251" s="17"/>
      <c r="I251" s="17"/>
      <c r="J251" s="17"/>
      <c r="K251" s="17"/>
      <c r="L251" s="89"/>
      <c r="M251" s="89"/>
      <c r="N251" s="89"/>
      <c r="O251" s="18"/>
      <c r="P251" s="18"/>
      <c r="Q251" s="18"/>
      <c r="R251" s="19"/>
      <c r="S251" s="19"/>
      <c r="T251" s="112"/>
      <c r="U251" s="112"/>
      <c r="V251" s="67"/>
      <c r="W251" s="67"/>
      <c r="X251" s="90"/>
      <c r="Y251" s="90"/>
      <c r="Z251" s="90"/>
      <c r="AA251" s="17"/>
    </row>
    <row r="252" spans="1:27" s="223" customFormat="1" x14ac:dyDescent="0.35">
      <c r="A252" s="17"/>
      <c r="B252" s="214" t="s">
        <v>93</v>
      </c>
      <c r="C252" s="221">
        <f>COUNTIF(D2:D217,"นวัตกรรมทางการวัดผลการเรียนรู้")</f>
        <v>2</v>
      </c>
      <c r="D252" s="17"/>
      <c r="E252" s="17"/>
      <c r="F252" s="17"/>
      <c r="G252" s="17"/>
      <c r="H252" s="17"/>
      <c r="I252" s="17"/>
      <c r="J252" s="17"/>
      <c r="K252" s="17"/>
      <c r="L252" s="89"/>
      <c r="M252" s="89"/>
      <c r="N252" s="89"/>
      <c r="O252" s="18"/>
      <c r="P252" s="18"/>
      <c r="Q252" s="18"/>
      <c r="R252" s="19"/>
      <c r="S252" s="19"/>
      <c r="T252" s="112"/>
      <c r="U252" s="112"/>
      <c r="V252" s="67"/>
      <c r="W252" s="67"/>
      <c r="X252" s="90"/>
      <c r="Y252" s="90"/>
      <c r="Z252" s="90"/>
      <c r="AA252" s="17"/>
    </row>
    <row r="253" spans="1:27" s="223" customFormat="1" x14ac:dyDescent="0.35">
      <c r="A253" s="17"/>
      <c r="B253" s="214" t="s">
        <v>298</v>
      </c>
      <c r="C253" s="221">
        <f>COUNTIF(D2:D218,"บริหารธุรกิจ")</f>
        <v>5</v>
      </c>
      <c r="D253" s="17"/>
      <c r="E253" s="17"/>
      <c r="F253" s="17"/>
      <c r="G253" s="17"/>
      <c r="H253" s="17"/>
      <c r="I253" s="17"/>
      <c r="J253" s="17"/>
      <c r="K253" s="17"/>
      <c r="L253" s="89"/>
      <c r="M253" s="89"/>
      <c r="N253" s="89"/>
      <c r="O253" s="18"/>
      <c r="P253" s="18"/>
      <c r="Q253" s="18"/>
      <c r="R253" s="19"/>
      <c r="S253" s="19"/>
      <c r="T253" s="112"/>
      <c r="U253" s="112"/>
      <c r="V253" s="67"/>
      <c r="W253" s="67"/>
      <c r="X253" s="90"/>
      <c r="Y253" s="90"/>
      <c r="Z253" s="90"/>
      <c r="AA253" s="17"/>
    </row>
    <row r="254" spans="1:27" s="223" customFormat="1" x14ac:dyDescent="0.35">
      <c r="A254" s="17"/>
      <c r="B254" s="214" t="s">
        <v>528</v>
      </c>
      <c r="C254" s="221">
        <f>COUNTIF(D2:D219,"ปรสิตวิทยา")</f>
        <v>1</v>
      </c>
      <c r="D254" s="17"/>
      <c r="E254" s="17"/>
      <c r="F254" s="17"/>
      <c r="G254" s="17"/>
      <c r="H254" s="17"/>
      <c r="I254" s="17"/>
      <c r="J254" s="17"/>
      <c r="K254" s="17"/>
      <c r="L254" s="89"/>
      <c r="M254" s="89"/>
      <c r="N254" s="89"/>
      <c r="O254" s="18"/>
      <c r="P254" s="18"/>
      <c r="Q254" s="18"/>
      <c r="R254" s="19"/>
      <c r="S254" s="19"/>
      <c r="T254" s="112"/>
      <c r="U254" s="112"/>
      <c r="V254" s="67"/>
      <c r="W254" s="67"/>
      <c r="X254" s="90"/>
      <c r="Y254" s="90"/>
      <c r="Z254" s="90"/>
      <c r="AA254" s="17"/>
    </row>
    <row r="255" spans="1:27" s="223" customFormat="1" x14ac:dyDescent="0.35">
      <c r="A255" s="17"/>
      <c r="B255" s="214" t="s">
        <v>458</v>
      </c>
      <c r="C255" s="221">
        <f>COUNTIF(D2:D220,"พยาบาลศาสตร์")</f>
        <v>1</v>
      </c>
      <c r="D255" s="17"/>
      <c r="E255" s="17"/>
      <c r="F255" s="17"/>
      <c r="G255" s="17"/>
      <c r="H255" s="17"/>
      <c r="I255" s="17"/>
      <c r="J255" s="17"/>
      <c r="K255" s="17"/>
      <c r="L255" s="89"/>
      <c r="M255" s="89"/>
      <c r="N255" s="89"/>
      <c r="O255" s="18"/>
      <c r="P255" s="18"/>
      <c r="Q255" s="18"/>
      <c r="R255" s="19"/>
      <c r="S255" s="19"/>
      <c r="T255" s="112"/>
      <c r="U255" s="112"/>
      <c r="V255" s="67"/>
      <c r="W255" s="67"/>
      <c r="X255" s="90"/>
      <c r="Y255" s="90"/>
      <c r="Z255" s="90"/>
      <c r="AA255" s="17"/>
    </row>
    <row r="256" spans="1:27" s="223" customFormat="1" x14ac:dyDescent="0.35">
      <c r="A256" s="17"/>
      <c r="B256" s="214" t="s">
        <v>181</v>
      </c>
      <c r="C256" s="221">
        <f>COUNTIF(D2:D220,"พลศึกษาและวิทยาศาสตร์การออกกำลังกาย")</f>
        <v>12</v>
      </c>
      <c r="D256" s="17"/>
      <c r="E256" s="17"/>
      <c r="F256" s="17"/>
      <c r="G256" s="17"/>
      <c r="H256" s="17"/>
      <c r="I256" s="17"/>
      <c r="J256" s="17"/>
      <c r="K256" s="17"/>
      <c r="L256" s="89"/>
      <c r="M256" s="89"/>
      <c r="N256" s="89"/>
      <c r="O256" s="18"/>
      <c r="P256" s="18"/>
      <c r="Q256" s="18"/>
      <c r="R256" s="19"/>
      <c r="S256" s="19"/>
      <c r="T256" s="112"/>
      <c r="U256" s="112"/>
      <c r="V256" s="67"/>
      <c r="W256" s="67"/>
      <c r="X256" s="90"/>
      <c r="Y256" s="90"/>
      <c r="Z256" s="90"/>
      <c r="AA256" s="17"/>
    </row>
    <row r="257" spans="1:27" s="223" customFormat="1" x14ac:dyDescent="0.35">
      <c r="A257" s="17"/>
      <c r="B257" s="214" t="s">
        <v>430</v>
      </c>
      <c r="C257" s="221">
        <f>COUNTIF(D2:D221,"พัฒนศึกษา")</f>
        <v>1</v>
      </c>
      <c r="D257" s="17"/>
      <c r="E257" s="17"/>
      <c r="F257" s="17"/>
      <c r="G257" s="17"/>
      <c r="H257" s="17"/>
      <c r="I257" s="17"/>
      <c r="J257" s="17"/>
      <c r="K257" s="17"/>
      <c r="L257" s="89"/>
      <c r="M257" s="89"/>
      <c r="N257" s="89"/>
      <c r="O257" s="18"/>
      <c r="P257" s="18"/>
      <c r="Q257" s="18"/>
      <c r="R257" s="19"/>
      <c r="S257" s="19"/>
      <c r="T257" s="112"/>
      <c r="U257" s="112"/>
      <c r="V257" s="67"/>
      <c r="W257" s="67"/>
      <c r="X257" s="90"/>
      <c r="Y257" s="90"/>
      <c r="Z257" s="90"/>
      <c r="AA257" s="17"/>
    </row>
    <row r="258" spans="1:27" s="223" customFormat="1" x14ac:dyDescent="0.35">
      <c r="A258" s="17"/>
      <c r="B258" s="214" t="s">
        <v>406</v>
      </c>
      <c r="C258" s="221">
        <f>COUNTIF(D2:D222,"ฟิสิกส์")</f>
        <v>3</v>
      </c>
      <c r="D258" s="17"/>
      <c r="E258" s="17"/>
      <c r="F258" s="17"/>
      <c r="G258" s="17"/>
      <c r="H258" s="17"/>
      <c r="I258" s="17"/>
      <c r="J258" s="17"/>
      <c r="K258" s="17"/>
      <c r="L258" s="89"/>
      <c r="M258" s="89"/>
      <c r="N258" s="89"/>
      <c r="O258" s="18"/>
      <c r="P258" s="18"/>
      <c r="Q258" s="18"/>
      <c r="R258" s="19"/>
      <c r="S258" s="19"/>
      <c r="T258" s="112"/>
      <c r="U258" s="112"/>
      <c r="V258" s="67"/>
      <c r="W258" s="67"/>
      <c r="X258" s="90"/>
      <c r="Y258" s="90"/>
      <c r="Z258" s="90"/>
      <c r="AA258" s="17"/>
    </row>
    <row r="259" spans="1:27" s="223" customFormat="1" x14ac:dyDescent="0.35">
      <c r="A259" s="17"/>
      <c r="B259" s="214" t="s">
        <v>183</v>
      </c>
      <c r="C259" s="221">
        <f>COUNTIF(D2:D223,"ฟิสิกส์ทฤษฎี")</f>
        <v>3</v>
      </c>
      <c r="D259" s="17"/>
      <c r="E259" s="17"/>
      <c r="F259" s="17"/>
      <c r="G259" s="17"/>
      <c r="H259" s="17"/>
      <c r="I259" s="17"/>
      <c r="J259" s="17"/>
      <c r="K259" s="17"/>
      <c r="L259" s="89"/>
      <c r="M259" s="89"/>
      <c r="N259" s="89"/>
      <c r="O259" s="18"/>
      <c r="P259" s="18"/>
      <c r="Q259" s="18"/>
      <c r="R259" s="19"/>
      <c r="S259" s="19"/>
      <c r="T259" s="112"/>
      <c r="U259" s="112"/>
      <c r="V259" s="67"/>
      <c r="W259" s="67"/>
      <c r="X259" s="90"/>
      <c r="Y259" s="90"/>
      <c r="Z259" s="90"/>
      <c r="AA259" s="17"/>
    </row>
    <row r="260" spans="1:27" s="223" customFormat="1" x14ac:dyDescent="0.35">
      <c r="A260" s="17"/>
      <c r="B260" s="214" t="s">
        <v>293</v>
      </c>
      <c r="C260" s="221">
        <f>COUNTIF(D2:D224,"ฟิสิกส์ประยุกต์")</f>
        <v>2</v>
      </c>
      <c r="D260" s="17"/>
      <c r="E260" s="17"/>
      <c r="F260" s="17"/>
      <c r="G260" s="17"/>
      <c r="H260" s="17"/>
      <c r="I260" s="17"/>
      <c r="J260" s="17"/>
      <c r="K260" s="17"/>
      <c r="L260" s="89"/>
      <c r="M260" s="89"/>
      <c r="N260" s="89"/>
      <c r="O260" s="18"/>
      <c r="P260" s="18"/>
      <c r="Q260" s="18"/>
      <c r="R260" s="19"/>
      <c r="S260" s="19"/>
      <c r="T260" s="112"/>
      <c r="U260" s="112"/>
      <c r="V260" s="67"/>
      <c r="W260" s="67"/>
      <c r="X260" s="90"/>
      <c r="Y260" s="90"/>
      <c r="Z260" s="90"/>
      <c r="AA260" s="17"/>
    </row>
    <row r="261" spans="1:27" s="223" customFormat="1" x14ac:dyDescent="0.35">
      <c r="A261" s="17"/>
      <c r="B261" s="214" t="s">
        <v>242</v>
      </c>
      <c r="C261" s="221">
        <f>COUNTIF(D2:D225,"ภาษาไทย")</f>
        <v>13</v>
      </c>
      <c r="D261" s="17"/>
      <c r="E261" s="17"/>
      <c r="F261" s="17"/>
      <c r="G261" s="17"/>
      <c r="H261" s="17"/>
      <c r="I261" s="17"/>
      <c r="J261" s="17"/>
      <c r="K261" s="17"/>
      <c r="L261" s="89"/>
      <c r="M261" s="89"/>
      <c r="N261" s="89"/>
      <c r="O261" s="18"/>
      <c r="P261" s="18"/>
      <c r="Q261" s="18"/>
      <c r="R261" s="19"/>
      <c r="S261" s="19"/>
      <c r="T261" s="112"/>
      <c r="U261" s="112"/>
      <c r="V261" s="67"/>
      <c r="W261" s="67"/>
      <c r="X261" s="90"/>
      <c r="Y261" s="90"/>
      <c r="Z261" s="90"/>
      <c r="AA261" s="17"/>
    </row>
    <row r="262" spans="1:27" s="223" customFormat="1" x14ac:dyDescent="0.35">
      <c r="A262" s="17"/>
      <c r="B262" s="214" t="s">
        <v>157</v>
      </c>
      <c r="C262" s="221">
        <f>COUNTIF(D2:D228,"ภาษาศาสตร์")</f>
        <v>1</v>
      </c>
      <c r="D262" s="17"/>
      <c r="E262" s="17"/>
      <c r="F262" s="17"/>
      <c r="G262" s="17"/>
      <c r="H262" s="17"/>
      <c r="I262" s="17"/>
      <c r="J262" s="17"/>
      <c r="K262" s="17"/>
      <c r="L262" s="89"/>
      <c r="M262" s="89"/>
      <c r="N262" s="89"/>
      <c r="O262" s="18"/>
      <c r="P262" s="18"/>
      <c r="Q262" s="18"/>
      <c r="R262" s="19"/>
      <c r="S262" s="19"/>
      <c r="T262" s="112"/>
      <c r="U262" s="112"/>
      <c r="V262" s="67"/>
      <c r="W262" s="67"/>
      <c r="X262" s="90"/>
      <c r="Y262" s="90"/>
      <c r="Z262" s="90"/>
      <c r="AA262" s="17"/>
    </row>
    <row r="263" spans="1:27" s="223" customFormat="1" x14ac:dyDescent="0.35">
      <c r="A263" s="17"/>
      <c r="B263" s="214" t="s">
        <v>191</v>
      </c>
      <c r="C263" s="221">
        <f>COUNTIF(D2:D229,"ภาษาอังกฤษ")</f>
        <v>18</v>
      </c>
      <c r="D263" s="17"/>
      <c r="E263" s="17"/>
      <c r="F263" s="17"/>
      <c r="G263" s="17"/>
      <c r="H263" s="17"/>
      <c r="I263" s="17"/>
      <c r="J263" s="17"/>
      <c r="K263" s="17"/>
      <c r="L263" s="89"/>
      <c r="M263" s="89"/>
      <c r="N263" s="89"/>
      <c r="O263" s="18"/>
      <c r="P263" s="18"/>
      <c r="Q263" s="18"/>
      <c r="R263" s="19"/>
      <c r="S263" s="19"/>
      <c r="T263" s="112"/>
      <c r="U263" s="112"/>
      <c r="V263" s="67"/>
      <c r="W263" s="67"/>
      <c r="X263" s="90"/>
      <c r="Y263" s="90"/>
      <c r="Z263" s="90"/>
      <c r="AA263" s="17"/>
    </row>
    <row r="264" spans="1:27" s="223" customFormat="1" x14ac:dyDescent="0.35">
      <c r="A264" s="17"/>
      <c r="B264" s="214" t="s">
        <v>144</v>
      </c>
      <c r="C264" s="221">
        <f>COUNTIF(D2:D238,"รัฐศาสตร์")</f>
        <v>1</v>
      </c>
      <c r="D264" s="17"/>
      <c r="E264" s="17"/>
      <c r="F264" s="17"/>
      <c r="G264" s="17"/>
      <c r="H264" s="17"/>
      <c r="I264" s="17"/>
      <c r="J264" s="17"/>
      <c r="K264" s="17"/>
      <c r="L264" s="89"/>
      <c r="M264" s="89"/>
      <c r="N264" s="89"/>
      <c r="O264" s="18"/>
      <c r="P264" s="18"/>
      <c r="Q264" s="18"/>
      <c r="R264" s="19"/>
      <c r="S264" s="19"/>
      <c r="T264" s="112"/>
      <c r="U264" s="112"/>
      <c r="V264" s="67"/>
      <c r="W264" s="67"/>
      <c r="X264" s="90"/>
      <c r="Y264" s="90"/>
      <c r="Z264" s="90"/>
      <c r="AA264" s="17"/>
    </row>
    <row r="265" spans="1:27" s="223" customFormat="1" x14ac:dyDescent="0.35">
      <c r="A265" s="17"/>
      <c r="B265" s="214" t="s">
        <v>96</v>
      </c>
      <c r="C265" s="221">
        <f>COUNTIF(D2:D239,"โลจิสติกส์และดิจิทัลซัพพลายเชน")</f>
        <v>6</v>
      </c>
      <c r="D265" s="17"/>
      <c r="E265" s="17"/>
      <c r="F265" s="17"/>
      <c r="G265" s="17"/>
      <c r="H265" s="17"/>
      <c r="I265" s="17"/>
      <c r="J265" s="17"/>
      <c r="K265" s="17"/>
      <c r="L265" s="89"/>
      <c r="M265" s="89"/>
      <c r="N265" s="89"/>
      <c r="O265" s="18"/>
      <c r="P265" s="18"/>
      <c r="Q265" s="18"/>
      <c r="R265" s="19"/>
      <c r="S265" s="19"/>
      <c r="T265" s="112"/>
      <c r="U265" s="112"/>
      <c r="V265" s="67"/>
      <c r="W265" s="67"/>
      <c r="X265" s="90"/>
      <c r="Y265" s="90"/>
      <c r="Z265" s="90"/>
      <c r="AA265" s="17"/>
    </row>
    <row r="266" spans="1:27" s="223" customFormat="1" x14ac:dyDescent="0.35">
      <c r="A266" s="17"/>
      <c r="B266" s="214" t="s">
        <v>292</v>
      </c>
      <c r="C266" s="221">
        <f>COUNTIF(D2:D240,"การจัดการการท่องเที่ยวและการโรงแรม")</f>
        <v>1</v>
      </c>
      <c r="D266" s="17"/>
      <c r="E266" s="17"/>
      <c r="F266" s="17"/>
      <c r="G266" s="17"/>
      <c r="H266" s="17"/>
      <c r="I266" s="17"/>
      <c r="J266" s="17"/>
      <c r="K266" s="17"/>
      <c r="L266" s="89"/>
      <c r="M266" s="89"/>
      <c r="N266" s="89"/>
      <c r="O266" s="18"/>
      <c r="P266" s="18"/>
      <c r="Q266" s="18"/>
      <c r="R266" s="19"/>
      <c r="S266" s="19"/>
      <c r="T266" s="112"/>
      <c r="U266" s="112"/>
      <c r="V266" s="67"/>
      <c r="W266" s="67"/>
      <c r="X266" s="90"/>
      <c r="Y266" s="90"/>
      <c r="Z266" s="90"/>
      <c r="AA266" s="17"/>
    </row>
    <row r="267" spans="1:27" s="223" customFormat="1" x14ac:dyDescent="0.35">
      <c r="A267" s="17"/>
      <c r="B267" s="214" t="s">
        <v>164</v>
      </c>
      <c r="C267" s="221">
        <f>COUNTIF(D2:D241,"วิทยาศาสตร์การแพทย์")</f>
        <v>1</v>
      </c>
      <c r="D267" s="17"/>
      <c r="E267" s="17"/>
      <c r="F267" s="17"/>
      <c r="G267" s="17"/>
      <c r="H267" s="17"/>
      <c r="I267" s="17"/>
      <c r="J267" s="17"/>
      <c r="K267" s="17"/>
      <c r="L267" s="89"/>
      <c r="M267" s="89"/>
      <c r="N267" s="89"/>
      <c r="O267" s="18"/>
      <c r="P267" s="18"/>
      <c r="Q267" s="18"/>
      <c r="R267" s="19"/>
      <c r="S267" s="19"/>
      <c r="T267" s="112"/>
      <c r="U267" s="112"/>
      <c r="V267" s="67"/>
      <c r="W267" s="67"/>
      <c r="X267" s="90"/>
      <c r="Y267" s="90"/>
      <c r="Z267" s="90"/>
      <c r="AA267" s="17"/>
    </row>
    <row r="268" spans="1:27" s="223" customFormat="1" x14ac:dyDescent="0.35">
      <c r="A268" s="17"/>
      <c r="B268" s="214" t="s">
        <v>372</v>
      </c>
      <c r="C268" s="221">
        <f>COUNTIF(D2:D242,"วิทยาศาสตร์ชีวภาพ")</f>
        <v>2</v>
      </c>
      <c r="D268" s="17"/>
      <c r="E268" s="17"/>
      <c r="F268" s="17"/>
      <c r="G268" s="17"/>
      <c r="H268" s="17"/>
      <c r="I268" s="17"/>
      <c r="J268" s="17"/>
      <c r="K268" s="17"/>
      <c r="L268" s="89"/>
      <c r="M268" s="89"/>
      <c r="N268" s="89"/>
      <c r="O268" s="18"/>
      <c r="P268" s="18"/>
      <c r="Q268" s="18"/>
      <c r="R268" s="19"/>
      <c r="S268" s="19"/>
      <c r="T268" s="112"/>
      <c r="U268" s="112"/>
      <c r="V268" s="67"/>
      <c r="W268" s="67"/>
      <c r="X268" s="90"/>
      <c r="Y268" s="90"/>
      <c r="Z268" s="90"/>
      <c r="AA268" s="17"/>
    </row>
    <row r="269" spans="1:27" s="223" customFormat="1" x14ac:dyDescent="0.35">
      <c r="A269" s="17"/>
      <c r="B269" s="214" t="s">
        <v>86</v>
      </c>
      <c r="C269" s="221">
        <f>COUNTIF(D2:D243,"วิทยาศาสตร์ศึกษา")</f>
        <v>7</v>
      </c>
      <c r="D269" s="17"/>
      <c r="E269" s="17"/>
      <c r="F269" s="17"/>
      <c r="G269" s="17"/>
      <c r="H269" s="17"/>
      <c r="I269" s="17"/>
      <c r="J269" s="17"/>
      <c r="K269" s="17"/>
      <c r="L269" s="89"/>
      <c r="M269" s="89"/>
      <c r="N269" s="89"/>
      <c r="O269" s="18"/>
      <c r="P269" s="18"/>
      <c r="Q269" s="18"/>
      <c r="R269" s="19"/>
      <c r="S269" s="19"/>
      <c r="T269" s="112"/>
      <c r="U269" s="112"/>
      <c r="V269" s="67"/>
      <c r="W269" s="67"/>
      <c r="X269" s="90"/>
      <c r="Y269" s="90"/>
      <c r="Z269" s="90"/>
      <c r="AA269" s="17"/>
    </row>
    <row r="270" spans="1:27" s="223" customFormat="1" x14ac:dyDescent="0.35">
      <c r="A270" s="17"/>
      <c r="B270" s="214" t="s">
        <v>511</v>
      </c>
      <c r="C270" s="221">
        <f>COUNTIF(D33:D244,"วิทยาเอ็นโดดอนต์")</f>
        <v>1</v>
      </c>
      <c r="D270" s="17"/>
      <c r="E270" s="17"/>
      <c r="F270" s="17"/>
      <c r="G270" s="17"/>
      <c r="H270" s="17"/>
      <c r="I270" s="17"/>
      <c r="J270" s="17"/>
      <c r="K270" s="17"/>
      <c r="L270" s="89"/>
      <c r="M270" s="89"/>
      <c r="N270" s="89"/>
      <c r="O270" s="18"/>
      <c r="P270" s="18"/>
      <c r="Q270" s="18"/>
      <c r="R270" s="19"/>
      <c r="S270" s="19"/>
      <c r="T270" s="112"/>
      <c r="U270" s="112"/>
      <c r="V270" s="67"/>
      <c r="W270" s="67"/>
      <c r="X270" s="90"/>
      <c r="Y270" s="90"/>
      <c r="Z270" s="90"/>
      <c r="AA270" s="17"/>
    </row>
    <row r="271" spans="1:27" s="223" customFormat="1" x14ac:dyDescent="0.35">
      <c r="A271" s="17"/>
      <c r="B271" s="214" t="s">
        <v>376</v>
      </c>
      <c r="C271" s="221">
        <f>COUNTIF(D2:D245,"วิทยาการคอมพิวเตอร์")</f>
        <v>8</v>
      </c>
      <c r="D271" s="17"/>
      <c r="E271" s="17"/>
      <c r="F271" s="17"/>
      <c r="G271" s="17"/>
      <c r="H271" s="17"/>
      <c r="I271" s="17"/>
      <c r="J271" s="17"/>
      <c r="K271" s="17"/>
      <c r="L271" s="89"/>
      <c r="M271" s="89"/>
      <c r="N271" s="89"/>
      <c r="O271" s="18"/>
      <c r="P271" s="18"/>
      <c r="Q271" s="18"/>
      <c r="R271" s="19"/>
      <c r="S271" s="19"/>
      <c r="T271" s="112"/>
      <c r="U271" s="112"/>
      <c r="V271" s="67"/>
      <c r="W271" s="67"/>
      <c r="X271" s="90"/>
      <c r="Y271" s="90"/>
      <c r="Z271" s="90"/>
      <c r="AA271" s="17"/>
    </row>
    <row r="272" spans="1:27" s="223" customFormat="1" x14ac:dyDescent="0.35">
      <c r="A272" s="17"/>
      <c r="B272" s="214" t="s">
        <v>258</v>
      </c>
      <c r="C272" s="221">
        <f>COUNTIF(D2:D246,"วิศวกรรมเครื่องกล")</f>
        <v>6</v>
      </c>
      <c r="D272" s="17"/>
      <c r="E272" s="17"/>
      <c r="F272" s="17"/>
      <c r="G272" s="17"/>
      <c r="H272" s="17"/>
      <c r="I272" s="17"/>
      <c r="J272" s="17"/>
      <c r="K272" s="17"/>
      <c r="L272" s="89"/>
      <c r="M272" s="89"/>
      <c r="N272" s="89"/>
      <c r="O272" s="18"/>
      <c r="P272" s="18"/>
      <c r="Q272" s="18"/>
      <c r="R272" s="19"/>
      <c r="S272" s="19"/>
      <c r="T272" s="112"/>
      <c r="U272" s="112"/>
      <c r="V272" s="67"/>
      <c r="W272" s="67"/>
      <c r="X272" s="90"/>
      <c r="Y272" s="90"/>
      <c r="Z272" s="90"/>
      <c r="AA272" s="17"/>
    </row>
    <row r="273" spans="1:27" s="223" customFormat="1" x14ac:dyDescent="0.35">
      <c r="A273" s="17"/>
      <c r="B273" s="214" t="s">
        <v>65</v>
      </c>
      <c r="C273" s="221">
        <f>COUNTIF(D2:D247,"วิศวกรรมไฟฟ้า")</f>
        <v>1</v>
      </c>
      <c r="D273" s="17"/>
      <c r="E273" s="17"/>
      <c r="F273" s="17"/>
      <c r="G273" s="17"/>
      <c r="H273" s="17"/>
      <c r="I273" s="17"/>
      <c r="J273" s="17"/>
      <c r="K273" s="17"/>
      <c r="L273" s="89"/>
      <c r="M273" s="89"/>
      <c r="N273" s="89"/>
      <c r="O273" s="18"/>
      <c r="P273" s="18"/>
      <c r="Q273" s="18"/>
      <c r="R273" s="19"/>
      <c r="S273" s="19"/>
      <c r="T273" s="112"/>
      <c r="U273" s="112"/>
      <c r="V273" s="67"/>
      <c r="W273" s="67"/>
      <c r="X273" s="90"/>
      <c r="Y273" s="90"/>
      <c r="Z273" s="90"/>
      <c r="AA273" s="17"/>
    </row>
    <row r="274" spans="1:27" s="223" customFormat="1" x14ac:dyDescent="0.35">
      <c r="A274" s="17"/>
      <c r="B274" s="214" t="s">
        <v>269</v>
      </c>
      <c r="C274" s="221">
        <f>COUNTIF(D2:D248,"สถาปัตยกรรมศาสตร์")</f>
        <v>1</v>
      </c>
      <c r="D274" s="17"/>
      <c r="E274" s="17"/>
      <c r="F274" s="17"/>
      <c r="G274" s="17"/>
      <c r="H274" s="17"/>
      <c r="I274" s="17"/>
      <c r="J274" s="17"/>
      <c r="K274" s="17"/>
      <c r="L274" s="89"/>
      <c r="M274" s="89"/>
      <c r="N274" s="89"/>
      <c r="O274" s="18"/>
      <c r="P274" s="18"/>
      <c r="Q274" s="18"/>
      <c r="R274" s="19"/>
      <c r="S274" s="19"/>
      <c r="T274" s="112"/>
      <c r="U274" s="112"/>
      <c r="V274" s="67"/>
      <c r="W274" s="67"/>
      <c r="X274" s="90"/>
      <c r="Y274" s="90"/>
      <c r="Z274" s="90"/>
      <c r="AA274" s="17"/>
    </row>
    <row r="275" spans="1:27" s="223" customFormat="1" x14ac:dyDescent="0.35">
      <c r="A275" s="17"/>
      <c r="B275" s="214" t="s">
        <v>239</v>
      </c>
      <c r="C275" s="221">
        <f>COUNTIF(D2:D249,"สาธารณสุขศาสตร์")</f>
        <v>7</v>
      </c>
      <c r="D275" s="17"/>
      <c r="E275" s="17"/>
      <c r="F275" s="17"/>
      <c r="G275" s="17"/>
      <c r="H275" s="17"/>
      <c r="I275" s="17"/>
      <c r="J275" s="17"/>
      <c r="K275" s="17"/>
      <c r="L275" s="89"/>
      <c r="M275" s="89"/>
      <c r="N275" s="89"/>
      <c r="O275" s="18"/>
      <c r="P275" s="18"/>
      <c r="Q275" s="18"/>
      <c r="R275" s="19"/>
      <c r="S275" s="19"/>
      <c r="T275" s="112"/>
      <c r="U275" s="112"/>
      <c r="V275" s="67"/>
      <c r="W275" s="67"/>
      <c r="X275" s="90"/>
      <c r="Y275" s="90"/>
      <c r="Z275" s="90"/>
      <c r="AA275" s="17"/>
    </row>
    <row r="276" spans="1:27" s="223" customFormat="1" x14ac:dyDescent="0.35">
      <c r="A276" s="17"/>
      <c r="B276" s="214" t="s">
        <v>88</v>
      </c>
      <c r="C276" s="221">
        <f>COUNTIF(D2:D250,"หลักสูตรและการสอน")</f>
        <v>34</v>
      </c>
      <c r="D276" s="17"/>
      <c r="E276" s="17"/>
      <c r="F276" s="17"/>
      <c r="G276" s="17"/>
      <c r="H276" s="17"/>
      <c r="I276" s="17"/>
      <c r="J276" s="17"/>
      <c r="K276" s="17"/>
      <c r="L276" s="89"/>
      <c r="M276" s="89"/>
      <c r="N276" s="89"/>
      <c r="O276" s="18"/>
      <c r="P276" s="18"/>
      <c r="Q276" s="18"/>
      <c r="R276" s="19"/>
      <c r="S276" s="19"/>
      <c r="T276" s="112"/>
      <c r="U276" s="112"/>
      <c r="V276" s="67"/>
      <c r="W276" s="67"/>
      <c r="X276" s="90"/>
      <c r="Y276" s="90"/>
      <c r="Z276" s="90"/>
      <c r="AA276" s="17"/>
    </row>
    <row r="277" spans="1:27" s="223" customFormat="1" x14ac:dyDescent="0.35">
      <c r="A277" s="17"/>
      <c r="B277" s="214" t="s">
        <v>524</v>
      </c>
      <c r="C277" s="221">
        <f>COUNTIF(D2:D251,"สัตวศาสตร์")</f>
        <v>1</v>
      </c>
      <c r="D277" s="17"/>
      <c r="E277" s="17"/>
      <c r="F277" s="17"/>
      <c r="G277" s="17"/>
      <c r="H277" s="17"/>
      <c r="I277" s="17"/>
      <c r="J277" s="17"/>
      <c r="K277" s="17"/>
      <c r="L277" s="89"/>
      <c r="M277" s="89"/>
      <c r="N277" s="89"/>
      <c r="O277" s="18"/>
      <c r="P277" s="18"/>
      <c r="Q277" s="18"/>
      <c r="R277" s="19"/>
      <c r="S277" s="19"/>
      <c r="T277" s="112"/>
      <c r="U277" s="112"/>
      <c r="V277" s="67"/>
      <c r="W277" s="67"/>
      <c r="X277" s="90"/>
      <c r="Y277" s="90"/>
      <c r="Z277" s="90"/>
      <c r="AA277" s="17"/>
    </row>
    <row r="278" spans="1:27" s="223" customFormat="1" x14ac:dyDescent="0.35">
      <c r="A278" s="17"/>
      <c r="B278" s="214" t="s">
        <v>538</v>
      </c>
      <c r="C278" s="221">
        <f>COUNTIF(D2:D252,"วิจัยและประเมินผลทางการศึกษา")</f>
        <v>4</v>
      </c>
      <c r="D278" s="17"/>
      <c r="E278" s="17"/>
      <c r="F278" s="17"/>
      <c r="G278" s="17"/>
      <c r="H278" s="17"/>
      <c r="I278" s="17"/>
      <c r="J278" s="17"/>
      <c r="K278" s="17"/>
      <c r="L278" s="89"/>
      <c r="M278" s="89"/>
      <c r="N278" s="89"/>
      <c r="O278" s="18"/>
      <c r="P278" s="18"/>
      <c r="Q278" s="18"/>
      <c r="R278" s="19"/>
      <c r="S278" s="19"/>
      <c r="T278" s="112"/>
      <c r="U278" s="112"/>
      <c r="V278" s="67"/>
      <c r="W278" s="67"/>
      <c r="X278" s="90"/>
      <c r="Y278" s="90"/>
      <c r="Z278" s="90"/>
      <c r="AA278" s="17"/>
    </row>
    <row r="279" spans="1:27" s="223" customFormat="1" x14ac:dyDescent="0.35">
      <c r="A279" s="17"/>
      <c r="B279" s="214" t="s">
        <v>66</v>
      </c>
      <c r="C279" s="221">
        <f>COUNTIF(D2:D253,"สถิติ")</f>
        <v>1</v>
      </c>
      <c r="D279" s="17"/>
      <c r="E279" s="17"/>
      <c r="F279" s="17"/>
      <c r="G279" s="17"/>
      <c r="H279" s="17"/>
      <c r="I279" s="17"/>
      <c r="J279" s="17"/>
      <c r="K279" s="17"/>
      <c r="L279" s="89"/>
      <c r="M279" s="89"/>
      <c r="N279" s="89"/>
      <c r="O279" s="18"/>
      <c r="P279" s="18"/>
      <c r="Q279" s="18"/>
      <c r="R279" s="19"/>
      <c r="S279" s="19"/>
      <c r="T279" s="112"/>
      <c r="U279" s="112"/>
      <c r="V279" s="67"/>
      <c r="W279" s="67"/>
      <c r="X279" s="90"/>
      <c r="Y279" s="90"/>
      <c r="Z279" s="90"/>
      <c r="AA279" s="17"/>
    </row>
    <row r="280" spans="1:27" s="223" customFormat="1" x14ac:dyDescent="0.35">
      <c r="A280" s="17"/>
      <c r="B280" s="214" t="s">
        <v>147</v>
      </c>
      <c r="C280" s="221">
        <f>COUNTIF(D2:D254,"สังคมศึกษา")</f>
        <v>3</v>
      </c>
      <c r="D280" s="17"/>
      <c r="E280" s="17"/>
      <c r="F280" s="17"/>
      <c r="G280" s="17"/>
      <c r="H280" s="17"/>
      <c r="I280" s="17"/>
      <c r="J280" s="17"/>
      <c r="K280" s="17"/>
      <c r="L280" s="89"/>
      <c r="M280" s="89"/>
      <c r="N280" s="89"/>
      <c r="O280" s="18"/>
      <c r="P280" s="18"/>
      <c r="Q280" s="18"/>
      <c r="R280" s="19"/>
      <c r="S280" s="19"/>
      <c r="T280" s="112"/>
      <c r="U280" s="112"/>
      <c r="V280" s="67"/>
      <c r="W280" s="67"/>
      <c r="X280" s="90"/>
      <c r="Y280" s="90"/>
      <c r="Z280" s="90"/>
      <c r="AA280" s="17"/>
    </row>
    <row r="281" spans="1:27" s="223" customFormat="1" x14ac:dyDescent="0.35">
      <c r="A281" s="17"/>
      <c r="B281" s="17"/>
      <c r="C281" s="224">
        <f>SUM(C239:C280)</f>
        <v>203</v>
      </c>
      <c r="D281" s="17"/>
      <c r="E281" s="17"/>
      <c r="F281" s="17"/>
      <c r="G281" s="17"/>
      <c r="H281" s="17"/>
      <c r="I281" s="17"/>
      <c r="J281" s="17"/>
      <c r="K281" s="17"/>
      <c r="L281" s="89"/>
      <c r="M281" s="89"/>
      <c r="N281" s="89"/>
      <c r="O281" s="18"/>
      <c r="P281" s="18"/>
      <c r="Q281" s="18"/>
      <c r="R281" s="19"/>
      <c r="S281" s="19"/>
      <c r="T281" s="112"/>
      <c r="U281" s="112"/>
      <c r="V281" s="67"/>
      <c r="W281" s="67"/>
      <c r="X281" s="90"/>
      <c r="Y281" s="90"/>
      <c r="Z281" s="90"/>
      <c r="AA281" s="17"/>
    </row>
    <row r="282" spans="1:27" x14ac:dyDescent="0.35">
      <c r="O282" s="18"/>
      <c r="P282" s="18"/>
      <c r="Q282" s="18"/>
    </row>
    <row r="283" spans="1:27" x14ac:dyDescent="0.35">
      <c r="O283" s="18"/>
      <c r="P283" s="18"/>
      <c r="Q283" s="18"/>
    </row>
    <row r="284" spans="1:27" x14ac:dyDescent="0.35">
      <c r="O284" s="18"/>
      <c r="P284" s="18"/>
      <c r="Q284" s="18"/>
    </row>
    <row r="285" spans="1:27" x14ac:dyDescent="0.35">
      <c r="O285" s="18"/>
      <c r="P285" s="18"/>
      <c r="Q285" s="18"/>
    </row>
    <row r="286" spans="1:27" x14ac:dyDescent="0.35">
      <c r="O286" s="18"/>
      <c r="P286" s="18"/>
      <c r="Q286" s="18"/>
    </row>
    <row r="287" spans="1:27" x14ac:dyDescent="0.35">
      <c r="O287" s="18"/>
      <c r="P287" s="18"/>
      <c r="Q287" s="18"/>
    </row>
    <row r="288" spans="1:27" x14ac:dyDescent="0.35">
      <c r="O288" s="18"/>
      <c r="P288" s="18"/>
      <c r="Q288" s="18"/>
    </row>
    <row r="289" spans="15:17" x14ac:dyDescent="0.35">
      <c r="O289" s="18"/>
      <c r="P289" s="18"/>
      <c r="Q289" s="18"/>
    </row>
    <row r="290" spans="15:17" x14ac:dyDescent="0.35">
      <c r="O290" s="18"/>
      <c r="P290" s="18"/>
      <c r="Q290" s="18"/>
    </row>
    <row r="291" spans="15:17" x14ac:dyDescent="0.35">
      <c r="O291" s="18"/>
      <c r="P291" s="18"/>
      <c r="Q291" s="18"/>
    </row>
    <row r="292" spans="15:17" x14ac:dyDescent="0.35">
      <c r="O292" s="18"/>
      <c r="P292" s="18"/>
      <c r="Q292" s="18"/>
    </row>
    <row r="293" spans="15:17" x14ac:dyDescent="0.35">
      <c r="O293" s="18"/>
      <c r="P293" s="18"/>
      <c r="Q293" s="18"/>
    </row>
    <row r="294" spans="15:17" x14ac:dyDescent="0.35">
      <c r="O294" s="18"/>
      <c r="P294" s="18"/>
      <c r="Q294" s="18"/>
    </row>
    <row r="295" spans="15:17" x14ac:dyDescent="0.35">
      <c r="O295" s="18"/>
      <c r="P295" s="18"/>
      <c r="Q295" s="18"/>
    </row>
    <row r="296" spans="15:17" x14ac:dyDescent="0.35">
      <c r="O296" s="18"/>
      <c r="P296" s="18"/>
      <c r="Q296" s="18"/>
    </row>
    <row r="297" spans="15:17" x14ac:dyDescent="0.35">
      <c r="O297" s="18"/>
      <c r="P297" s="18"/>
      <c r="Q297" s="18"/>
    </row>
    <row r="298" spans="15:17" x14ac:dyDescent="0.35">
      <c r="O298" s="18"/>
      <c r="P298" s="18"/>
      <c r="Q298" s="18"/>
    </row>
    <row r="299" spans="15:17" x14ac:dyDescent="0.35">
      <c r="O299" s="18"/>
      <c r="P299" s="18"/>
      <c r="Q299" s="18"/>
    </row>
    <row r="300" spans="15:17" x14ac:dyDescent="0.35">
      <c r="O300" s="18"/>
      <c r="P300" s="18"/>
      <c r="Q300" s="18"/>
    </row>
    <row r="301" spans="15:17" x14ac:dyDescent="0.35">
      <c r="O301" s="18"/>
      <c r="P301" s="18"/>
      <c r="Q301" s="18"/>
    </row>
    <row r="302" spans="15:17" x14ac:dyDescent="0.35">
      <c r="O302" s="18"/>
      <c r="P302" s="18"/>
      <c r="Q302" s="18"/>
    </row>
    <row r="303" spans="15:17" x14ac:dyDescent="0.35">
      <c r="O303" s="18"/>
      <c r="P303" s="18"/>
      <c r="Q303" s="18"/>
    </row>
    <row r="304" spans="15:17" x14ac:dyDescent="0.35">
      <c r="O304" s="18"/>
      <c r="P304" s="18"/>
      <c r="Q304" s="18"/>
    </row>
    <row r="305" spans="15:17" x14ac:dyDescent="0.35">
      <c r="O305" s="18"/>
      <c r="P305" s="18"/>
      <c r="Q305" s="18"/>
    </row>
    <row r="306" spans="15:17" x14ac:dyDescent="0.35">
      <c r="O306" s="18"/>
      <c r="P306" s="18"/>
      <c r="Q306" s="18"/>
    </row>
    <row r="307" spans="15:17" x14ac:dyDescent="0.35">
      <c r="O307" s="18"/>
      <c r="P307" s="18"/>
      <c r="Q307" s="18"/>
    </row>
    <row r="308" spans="15:17" x14ac:dyDescent="0.35">
      <c r="O308" s="18"/>
      <c r="P308" s="18"/>
      <c r="Q308" s="18"/>
    </row>
    <row r="309" spans="15:17" x14ac:dyDescent="0.35">
      <c r="O309" s="18"/>
      <c r="P309" s="18"/>
      <c r="Q309" s="18"/>
    </row>
    <row r="310" spans="15:17" x14ac:dyDescent="0.35">
      <c r="O310" s="18"/>
      <c r="P310" s="18"/>
      <c r="Q310" s="18"/>
    </row>
    <row r="311" spans="15:17" x14ac:dyDescent="0.35">
      <c r="O311" s="18"/>
      <c r="P311" s="18"/>
      <c r="Q311" s="18"/>
    </row>
    <row r="312" spans="15:17" x14ac:dyDescent="0.35">
      <c r="O312" s="18"/>
      <c r="P312" s="18"/>
      <c r="Q312" s="18"/>
    </row>
    <row r="313" spans="15:17" x14ac:dyDescent="0.35">
      <c r="O313" s="18"/>
      <c r="P313" s="18"/>
      <c r="Q313" s="18"/>
    </row>
    <row r="314" spans="15:17" x14ac:dyDescent="0.35">
      <c r="O314" s="18"/>
      <c r="P314" s="18"/>
      <c r="Q314" s="18"/>
    </row>
    <row r="315" spans="15:17" x14ac:dyDescent="0.35">
      <c r="O315" s="18"/>
      <c r="P315" s="18"/>
      <c r="Q315" s="18"/>
    </row>
    <row r="316" spans="15:17" x14ac:dyDescent="0.35">
      <c r="O316" s="18"/>
      <c r="P316" s="18"/>
      <c r="Q316" s="18"/>
    </row>
    <row r="317" spans="15:17" x14ac:dyDescent="0.35">
      <c r="O317" s="18"/>
      <c r="P317" s="18"/>
      <c r="Q317" s="18"/>
    </row>
    <row r="318" spans="15:17" x14ac:dyDescent="0.35">
      <c r="O318" s="18"/>
      <c r="P318" s="18"/>
      <c r="Q318" s="18"/>
    </row>
    <row r="319" spans="15:17" x14ac:dyDescent="0.35">
      <c r="O319" s="18"/>
      <c r="P319" s="18"/>
      <c r="Q319" s="18"/>
    </row>
    <row r="320" spans="15:17" x14ac:dyDescent="0.35">
      <c r="O320" s="18"/>
      <c r="P320" s="18"/>
      <c r="Q320" s="18"/>
    </row>
    <row r="321" spans="15:17" x14ac:dyDescent="0.35">
      <c r="O321" s="18"/>
      <c r="P321" s="18"/>
      <c r="Q321" s="18"/>
    </row>
    <row r="322" spans="15:17" x14ac:dyDescent="0.35">
      <c r="O322" s="18"/>
      <c r="P322" s="18"/>
      <c r="Q322" s="18"/>
    </row>
    <row r="323" spans="15:17" x14ac:dyDescent="0.35">
      <c r="O323" s="18"/>
      <c r="P323" s="18"/>
      <c r="Q323" s="18"/>
    </row>
    <row r="324" spans="15:17" x14ac:dyDescent="0.35">
      <c r="O324" s="18"/>
      <c r="P324" s="18"/>
      <c r="Q324" s="18"/>
    </row>
    <row r="325" spans="15:17" x14ac:dyDescent="0.35">
      <c r="O325" s="18"/>
      <c r="P325" s="18"/>
      <c r="Q325" s="18"/>
    </row>
    <row r="326" spans="15:17" x14ac:dyDescent="0.35">
      <c r="O326" s="18"/>
      <c r="P326" s="18"/>
      <c r="Q326" s="18"/>
    </row>
    <row r="327" spans="15:17" x14ac:dyDescent="0.35">
      <c r="O327" s="18"/>
      <c r="P327" s="18"/>
      <c r="Q327" s="18"/>
    </row>
    <row r="328" spans="15:17" x14ac:dyDescent="0.35">
      <c r="O328" s="18"/>
      <c r="P328" s="18"/>
      <c r="Q328" s="18"/>
    </row>
    <row r="329" spans="15:17" x14ac:dyDescent="0.35">
      <c r="O329" s="18"/>
      <c r="P329" s="18"/>
      <c r="Q329" s="18"/>
    </row>
    <row r="330" spans="15:17" x14ac:dyDescent="0.35">
      <c r="O330" s="18"/>
      <c r="P330" s="18"/>
      <c r="Q330" s="18"/>
    </row>
    <row r="331" spans="15:17" x14ac:dyDescent="0.35">
      <c r="O331" s="18"/>
      <c r="P331" s="18"/>
      <c r="Q331" s="18"/>
    </row>
    <row r="332" spans="15:17" x14ac:dyDescent="0.35">
      <c r="O332" s="18"/>
      <c r="P332" s="18"/>
      <c r="Q332" s="18"/>
    </row>
    <row r="333" spans="15:17" x14ac:dyDescent="0.35">
      <c r="O333" s="18"/>
      <c r="P333" s="18"/>
      <c r="Q333" s="18"/>
    </row>
    <row r="334" spans="15:17" x14ac:dyDescent="0.35">
      <c r="O334" s="18"/>
      <c r="P334" s="18"/>
      <c r="Q334" s="18"/>
    </row>
    <row r="335" spans="15:17" x14ac:dyDescent="0.35">
      <c r="O335" s="18"/>
      <c r="P335" s="18"/>
      <c r="Q335" s="18"/>
    </row>
    <row r="336" spans="15:17" x14ac:dyDescent="0.35">
      <c r="O336" s="18"/>
      <c r="P336" s="18"/>
      <c r="Q336" s="18"/>
    </row>
    <row r="337" spans="15:17" x14ac:dyDescent="0.35">
      <c r="O337" s="18"/>
      <c r="P337" s="18"/>
      <c r="Q337" s="18"/>
    </row>
    <row r="338" spans="15:17" x14ac:dyDescent="0.35">
      <c r="O338" s="18"/>
      <c r="P338" s="18"/>
      <c r="Q338" s="18"/>
    </row>
  </sheetData>
  <autoFilter ref="C1:C338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rowBreaks count="1" manualBreakCount="1">
    <brk id="277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workbookViewId="0">
      <selection activeCell="H19" sqref="H19"/>
    </sheetView>
  </sheetViews>
  <sheetFormatPr defaultColWidth="9.125" defaultRowHeight="14.25" x14ac:dyDescent="0.2"/>
  <cols>
    <col min="1" max="1" width="9.125" style="70" customWidth="1"/>
    <col min="2" max="2" width="9" style="70" customWidth="1"/>
    <col min="3" max="3" width="9.125" style="70" customWidth="1"/>
    <col min="4" max="4" width="9.125" style="70"/>
    <col min="5" max="5" width="9.125" style="70" customWidth="1"/>
    <col min="6" max="6" width="49.75" style="70" customWidth="1"/>
    <col min="7" max="16384" width="9.125" style="70"/>
  </cols>
  <sheetData>
    <row r="1" spans="1:7" s="69" customFormat="1" ht="23.25" x14ac:dyDescent="0.35">
      <c r="A1" s="239" t="s">
        <v>31</v>
      </c>
      <c r="B1" s="239"/>
      <c r="C1" s="239"/>
      <c r="D1" s="239"/>
      <c r="E1" s="239"/>
      <c r="F1" s="239"/>
    </row>
    <row r="2" spans="1:7" s="69" customFormat="1" ht="23.25" x14ac:dyDescent="0.35">
      <c r="A2" s="239" t="s">
        <v>9</v>
      </c>
      <c r="B2" s="239"/>
      <c r="C2" s="239"/>
      <c r="D2" s="239"/>
      <c r="E2" s="239"/>
      <c r="F2" s="239"/>
    </row>
    <row r="3" spans="1:7" s="69" customFormat="1" ht="23.25" x14ac:dyDescent="0.35">
      <c r="A3" s="239" t="s">
        <v>209</v>
      </c>
      <c r="B3" s="239"/>
      <c r="C3" s="239"/>
      <c r="D3" s="239"/>
      <c r="E3" s="239"/>
      <c r="F3" s="239"/>
    </row>
    <row r="4" spans="1:7" s="69" customFormat="1" ht="23.25" x14ac:dyDescent="0.35">
      <c r="A4" s="239" t="s">
        <v>85</v>
      </c>
      <c r="B4" s="239"/>
      <c r="C4" s="239"/>
      <c r="D4" s="239"/>
      <c r="E4" s="239"/>
      <c r="F4" s="239"/>
    </row>
    <row r="5" spans="1:7" ht="21" x14ac:dyDescent="0.35">
      <c r="A5" s="240"/>
      <c r="B5" s="240"/>
      <c r="C5" s="240"/>
      <c r="D5" s="240"/>
      <c r="E5" s="240"/>
      <c r="F5" s="240"/>
    </row>
    <row r="6" spans="1:7" s="72" customFormat="1" ht="21" x14ac:dyDescent="0.35">
      <c r="A6" s="71" t="s">
        <v>210</v>
      </c>
      <c r="B6" s="71"/>
      <c r="C6" s="71"/>
      <c r="D6" s="71"/>
      <c r="E6" s="71"/>
      <c r="F6" s="71"/>
    </row>
    <row r="7" spans="1:7" s="72" customFormat="1" ht="21" x14ac:dyDescent="0.35">
      <c r="A7" s="20" t="s">
        <v>204</v>
      </c>
      <c r="B7" s="20"/>
      <c r="C7" s="20"/>
      <c r="D7" s="20"/>
      <c r="E7" s="20"/>
      <c r="F7" s="20"/>
    </row>
    <row r="8" spans="1:7" s="72" customFormat="1" ht="21" x14ac:dyDescent="0.35">
      <c r="A8" s="20" t="s">
        <v>205</v>
      </c>
      <c r="B8" s="20"/>
      <c r="C8" s="20"/>
      <c r="D8" s="20"/>
      <c r="E8" s="20"/>
      <c r="F8" s="20"/>
    </row>
    <row r="9" spans="1:7" s="72" customFormat="1" ht="21" x14ac:dyDescent="0.35">
      <c r="A9" s="20" t="s">
        <v>593</v>
      </c>
      <c r="B9" s="20"/>
      <c r="C9" s="20"/>
      <c r="D9" s="20"/>
      <c r="E9" s="20"/>
      <c r="F9" s="20"/>
    </row>
    <row r="10" spans="1:7" s="72" customFormat="1" ht="21" x14ac:dyDescent="0.35">
      <c r="A10" s="20" t="s">
        <v>595</v>
      </c>
      <c r="B10" s="20"/>
      <c r="C10" s="20"/>
      <c r="D10" s="20"/>
      <c r="E10" s="20"/>
      <c r="F10" s="20"/>
    </row>
    <row r="11" spans="1:7" s="72" customFormat="1" ht="21" x14ac:dyDescent="0.35">
      <c r="A11" s="20" t="s">
        <v>596</v>
      </c>
      <c r="B11" s="20"/>
      <c r="C11" s="20"/>
      <c r="D11" s="20"/>
      <c r="E11" s="20"/>
      <c r="F11" s="20"/>
    </row>
    <row r="12" spans="1:7" s="8" customFormat="1" ht="21" x14ac:dyDescent="0.35">
      <c r="A12" s="71" t="s">
        <v>597</v>
      </c>
      <c r="B12" s="71"/>
      <c r="C12" s="71"/>
      <c r="D12" s="71"/>
      <c r="E12" s="71"/>
      <c r="F12" s="71"/>
    </row>
    <row r="13" spans="1:7" s="8" customFormat="1" ht="21" x14ac:dyDescent="0.35">
      <c r="A13" s="20" t="s">
        <v>598</v>
      </c>
      <c r="B13" s="20"/>
      <c r="C13" s="20"/>
      <c r="D13" s="20"/>
      <c r="E13" s="20"/>
      <c r="F13" s="20"/>
    </row>
    <row r="14" spans="1:7" s="8" customFormat="1" ht="21" x14ac:dyDescent="0.35">
      <c r="A14" s="20" t="s">
        <v>601</v>
      </c>
      <c r="B14" s="20"/>
      <c r="C14" s="20"/>
      <c r="D14" s="20"/>
      <c r="E14" s="20"/>
      <c r="F14" s="20"/>
    </row>
    <row r="15" spans="1:7" s="8" customFormat="1" ht="21" x14ac:dyDescent="0.35">
      <c r="A15" s="81" t="s">
        <v>657</v>
      </c>
      <c r="B15" s="81"/>
      <c r="C15" s="81"/>
      <c r="D15" s="81"/>
      <c r="E15" s="81"/>
      <c r="F15" s="81"/>
    </row>
    <row r="16" spans="1:7" s="8" customFormat="1" ht="21" x14ac:dyDescent="0.35">
      <c r="A16" s="238" t="s">
        <v>650</v>
      </c>
      <c r="B16" s="238"/>
      <c r="C16" s="238"/>
      <c r="D16" s="238"/>
      <c r="E16" s="238"/>
      <c r="F16" s="238"/>
      <c r="G16" s="133"/>
    </row>
    <row r="17" spans="1:9" s="8" customFormat="1" ht="21" x14ac:dyDescent="0.35">
      <c r="A17" s="8" t="s">
        <v>651</v>
      </c>
      <c r="E17" s="133"/>
      <c r="F17" s="133"/>
      <c r="G17" s="133"/>
    </row>
    <row r="18" spans="1:9" s="8" customFormat="1" ht="21" x14ac:dyDescent="0.35">
      <c r="B18" s="8" t="s">
        <v>652</v>
      </c>
      <c r="E18" s="231"/>
      <c r="F18" s="231"/>
      <c r="G18" s="231"/>
    </row>
    <row r="19" spans="1:9" s="8" customFormat="1" ht="21" x14ac:dyDescent="0.35">
      <c r="A19" s="131" t="s">
        <v>206</v>
      </c>
      <c r="B19" s="131"/>
      <c r="C19" s="131"/>
      <c r="D19" s="131"/>
      <c r="E19" s="131"/>
      <c r="F19" s="131"/>
    </row>
    <row r="20" spans="1:9" s="8" customFormat="1" ht="21" x14ac:dyDescent="0.35">
      <c r="A20" s="131" t="s">
        <v>602</v>
      </c>
      <c r="B20" s="131"/>
      <c r="C20" s="131"/>
      <c r="D20" s="131"/>
      <c r="E20" s="131"/>
      <c r="F20" s="131"/>
    </row>
    <row r="21" spans="1:9" s="8" customFormat="1" ht="21" x14ac:dyDescent="0.35">
      <c r="A21" s="131" t="s">
        <v>603</v>
      </c>
      <c r="B21" s="131"/>
      <c r="C21" s="131"/>
      <c r="D21" s="131"/>
      <c r="E21" s="131"/>
      <c r="F21" s="131"/>
    </row>
    <row r="22" spans="1:9" s="8" customFormat="1" ht="21" x14ac:dyDescent="0.35">
      <c r="A22" s="129"/>
      <c r="B22" s="129" t="s">
        <v>207</v>
      </c>
      <c r="C22" s="129"/>
      <c r="D22" s="129"/>
      <c r="E22" s="129"/>
      <c r="F22" s="129"/>
    </row>
    <row r="23" spans="1:9" s="8" customFormat="1" ht="21" x14ac:dyDescent="0.35">
      <c r="A23" s="237" t="s">
        <v>61</v>
      </c>
      <c r="B23" s="237"/>
      <c r="C23" s="237"/>
      <c r="D23" s="237"/>
      <c r="E23" s="237"/>
      <c r="F23" s="237"/>
      <c r="G23" s="20"/>
      <c r="H23" s="132"/>
    </row>
    <row r="24" spans="1:9" s="8" customFormat="1" ht="21" x14ac:dyDescent="0.35">
      <c r="A24" s="73" t="s">
        <v>604</v>
      </c>
      <c r="B24" s="73"/>
      <c r="C24" s="73"/>
      <c r="D24" s="73"/>
      <c r="E24" s="73"/>
      <c r="F24" s="73"/>
      <c r="G24" s="20"/>
      <c r="H24" s="132"/>
    </row>
    <row r="25" spans="1:9" s="8" customFormat="1" ht="21" x14ac:dyDescent="0.35">
      <c r="A25" s="73" t="s">
        <v>605</v>
      </c>
      <c r="B25" s="73"/>
      <c r="C25" s="73"/>
      <c r="D25" s="73"/>
      <c r="E25" s="73"/>
      <c r="F25" s="73"/>
      <c r="G25" s="20"/>
      <c r="H25" s="132"/>
    </row>
    <row r="26" spans="1:9" s="8" customFormat="1" ht="21" x14ac:dyDescent="0.35">
      <c r="A26" s="134" t="s">
        <v>606</v>
      </c>
      <c r="B26" s="134"/>
      <c r="C26" s="134"/>
      <c r="D26" s="134"/>
      <c r="E26" s="134"/>
      <c r="F26" s="134"/>
      <c r="G26" s="20"/>
      <c r="H26" s="134"/>
    </row>
    <row r="27" spans="1:9" s="8" customFormat="1" ht="21" x14ac:dyDescent="0.35">
      <c r="A27" s="134" t="s">
        <v>607</v>
      </c>
      <c r="B27" s="134"/>
      <c r="C27" s="134"/>
      <c r="D27" s="134"/>
      <c r="E27" s="134"/>
      <c r="F27" s="134"/>
      <c r="G27" s="20"/>
      <c r="H27" s="134"/>
    </row>
    <row r="28" spans="1:9" s="8" customFormat="1" ht="21" x14ac:dyDescent="0.35">
      <c r="A28" s="134" t="s">
        <v>608</v>
      </c>
      <c r="B28" s="134"/>
      <c r="C28" s="134"/>
      <c r="D28" s="134"/>
      <c r="E28" s="134"/>
      <c r="F28" s="134"/>
      <c r="G28" s="20"/>
      <c r="H28" s="134"/>
    </row>
    <row r="29" spans="1:9" s="73" customFormat="1" ht="21" x14ac:dyDescent="0.35">
      <c r="A29" s="236" t="s">
        <v>609</v>
      </c>
      <c r="B29" s="236"/>
      <c r="C29" s="236"/>
      <c r="D29" s="236"/>
      <c r="E29" s="236"/>
      <c r="F29" s="236"/>
      <c r="G29" s="20"/>
    </row>
    <row r="30" spans="1:9" s="8" customFormat="1" ht="21" x14ac:dyDescent="0.35">
      <c r="B30" s="242" t="s">
        <v>610</v>
      </c>
      <c r="C30" s="242"/>
      <c r="D30" s="242"/>
      <c r="E30" s="242"/>
      <c r="F30" s="242"/>
      <c r="G30" s="242"/>
      <c r="H30" s="242"/>
      <c r="I30" s="242"/>
    </row>
    <row r="31" spans="1:9" s="8" customFormat="1" ht="21" x14ac:dyDescent="0.35">
      <c r="B31" s="242" t="s">
        <v>611</v>
      </c>
      <c r="C31" s="242"/>
      <c r="D31" s="242"/>
      <c r="E31" s="242"/>
      <c r="F31" s="242"/>
      <c r="G31" s="242"/>
      <c r="H31" s="232"/>
      <c r="I31" s="232"/>
    </row>
    <row r="32" spans="1:9" s="8" customFormat="1" ht="21" x14ac:dyDescent="0.35">
      <c r="B32" s="242" t="s">
        <v>612</v>
      </c>
      <c r="C32" s="242"/>
      <c r="D32" s="242"/>
      <c r="E32" s="242"/>
      <c r="F32" s="242"/>
      <c r="G32" s="242"/>
      <c r="H32" s="242"/>
      <c r="I32" s="242"/>
    </row>
    <row r="33" spans="1:7" s="8" customFormat="1" ht="21" x14ac:dyDescent="0.35">
      <c r="B33" s="238" t="s">
        <v>613</v>
      </c>
      <c r="C33" s="238"/>
      <c r="D33" s="238"/>
      <c r="E33" s="238"/>
      <c r="F33" s="238"/>
      <c r="G33" s="238"/>
    </row>
    <row r="34" spans="1:7" s="8" customFormat="1" ht="21" x14ac:dyDescent="0.35">
      <c r="B34" s="238"/>
      <c r="C34" s="238"/>
      <c r="D34" s="238"/>
      <c r="E34" s="238"/>
      <c r="F34" s="238"/>
    </row>
    <row r="35" spans="1:7" s="8" customFormat="1" ht="21" x14ac:dyDescent="0.35">
      <c r="B35" s="230"/>
      <c r="C35" s="230"/>
      <c r="D35" s="230"/>
      <c r="E35" s="230"/>
      <c r="F35" s="230"/>
    </row>
    <row r="36" spans="1:7" s="8" customFormat="1" ht="21" x14ac:dyDescent="0.35">
      <c r="B36" s="230"/>
      <c r="C36" s="230"/>
      <c r="D36" s="230"/>
      <c r="E36" s="230"/>
      <c r="F36" s="230"/>
    </row>
    <row r="37" spans="1:7" ht="21" x14ac:dyDescent="0.35">
      <c r="A37" s="238" t="s">
        <v>117</v>
      </c>
      <c r="B37" s="238"/>
      <c r="C37" s="238"/>
      <c r="D37" s="238"/>
      <c r="E37" s="238"/>
      <c r="F37" s="238"/>
    </row>
    <row r="38" spans="1:7" ht="21" x14ac:dyDescent="0.35">
      <c r="A38" s="8"/>
      <c r="B38" s="8" t="s">
        <v>614</v>
      </c>
      <c r="C38" s="8"/>
      <c r="D38" s="8"/>
      <c r="E38" s="8"/>
      <c r="F38" s="8"/>
    </row>
    <row r="39" spans="1:7" ht="21" x14ac:dyDescent="0.35">
      <c r="A39" s="8"/>
      <c r="B39" s="8" t="s">
        <v>615</v>
      </c>
      <c r="C39" s="8"/>
      <c r="D39" s="8"/>
      <c r="E39" s="8"/>
      <c r="F39" s="8"/>
    </row>
    <row r="40" spans="1:7" ht="21" x14ac:dyDescent="0.35">
      <c r="A40" s="8"/>
      <c r="B40" s="8" t="s">
        <v>616</v>
      </c>
      <c r="C40" s="8"/>
      <c r="D40" s="8"/>
      <c r="E40" s="8"/>
      <c r="F40" s="8"/>
    </row>
    <row r="41" spans="1:7" ht="21" x14ac:dyDescent="0.35">
      <c r="A41" s="8"/>
      <c r="B41" s="8" t="s">
        <v>617</v>
      </c>
      <c r="C41" s="8"/>
      <c r="D41" s="8"/>
      <c r="E41" s="8"/>
      <c r="F41" s="8"/>
    </row>
    <row r="42" spans="1:7" ht="21" x14ac:dyDescent="0.35">
      <c r="A42" s="8"/>
      <c r="B42" s="8" t="s">
        <v>653</v>
      </c>
      <c r="C42" s="8"/>
      <c r="D42" s="8"/>
      <c r="E42" s="8"/>
      <c r="F42" s="8"/>
    </row>
    <row r="43" spans="1:7" ht="21" x14ac:dyDescent="0.35">
      <c r="A43" s="8"/>
      <c r="B43" s="8" t="s">
        <v>618</v>
      </c>
      <c r="C43" s="8"/>
      <c r="D43" s="8"/>
      <c r="E43" s="8"/>
      <c r="F43" s="8"/>
    </row>
    <row r="44" spans="1:7" ht="21" x14ac:dyDescent="0.35">
      <c r="A44" s="8"/>
      <c r="B44" s="8" t="s">
        <v>619</v>
      </c>
      <c r="C44" s="8"/>
      <c r="D44" s="8"/>
      <c r="E44" s="8"/>
      <c r="F44" s="8"/>
    </row>
    <row r="45" spans="1:7" ht="21" x14ac:dyDescent="0.35">
      <c r="A45" s="8"/>
      <c r="B45" s="8" t="s">
        <v>620</v>
      </c>
      <c r="C45" s="8"/>
      <c r="D45" s="8"/>
      <c r="E45" s="8"/>
      <c r="F45" s="8"/>
    </row>
    <row r="46" spans="1:7" ht="21" x14ac:dyDescent="0.35">
      <c r="A46" s="8"/>
      <c r="B46" s="8" t="s">
        <v>577</v>
      </c>
      <c r="C46" s="8"/>
      <c r="D46" s="8"/>
      <c r="E46" s="8"/>
      <c r="F46" s="8"/>
    </row>
    <row r="47" spans="1:7" ht="21" x14ac:dyDescent="0.35">
      <c r="A47" s="8"/>
      <c r="B47" s="8" t="s">
        <v>621</v>
      </c>
      <c r="C47" s="8"/>
      <c r="D47" s="8"/>
      <c r="E47" s="8"/>
      <c r="F47" s="8"/>
    </row>
    <row r="48" spans="1:7" ht="21" x14ac:dyDescent="0.35">
      <c r="A48" s="8"/>
      <c r="B48" s="8" t="s">
        <v>622</v>
      </c>
      <c r="C48" s="8"/>
      <c r="D48" s="8"/>
      <c r="E48" s="8"/>
      <c r="F48" s="8"/>
    </row>
    <row r="49" spans="1:6" ht="21" x14ac:dyDescent="0.35">
      <c r="A49" s="8"/>
      <c r="B49" s="8" t="s">
        <v>623</v>
      </c>
      <c r="C49" s="8"/>
      <c r="D49" s="8"/>
      <c r="E49" s="8"/>
      <c r="F49" s="8"/>
    </row>
    <row r="50" spans="1:6" ht="21" x14ac:dyDescent="0.35">
      <c r="A50" s="8"/>
      <c r="B50" s="8" t="s">
        <v>624</v>
      </c>
      <c r="C50" s="8"/>
      <c r="D50" s="8"/>
      <c r="E50" s="8"/>
      <c r="F50" s="8"/>
    </row>
    <row r="51" spans="1:6" ht="21" x14ac:dyDescent="0.35">
      <c r="A51" s="8"/>
      <c r="B51" s="8" t="s">
        <v>625</v>
      </c>
      <c r="C51" s="8"/>
      <c r="D51" s="8"/>
      <c r="E51" s="8"/>
      <c r="F51" s="8"/>
    </row>
    <row r="52" spans="1:6" ht="21" x14ac:dyDescent="0.35">
      <c r="A52" s="8"/>
      <c r="B52" s="8"/>
      <c r="C52" s="8"/>
      <c r="D52" s="8"/>
      <c r="E52" s="8"/>
      <c r="F52" s="8"/>
    </row>
    <row r="53" spans="1:6" ht="21" x14ac:dyDescent="0.35">
      <c r="A53" s="243" t="s">
        <v>116</v>
      </c>
      <c r="B53" s="238"/>
      <c r="C53" s="238"/>
      <c r="D53" s="238"/>
      <c r="E53" s="238"/>
      <c r="F53" s="238"/>
    </row>
    <row r="54" spans="1:6" ht="21" x14ac:dyDescent="0.35">
      <c r="A54" s="8"/>
      <c r="B54" s="10" t="s">
        <v>658</v>
      </c>
      <c r="C54" s="8"/>
      <c r="D54" s="8"/>
      <c r="E54" s="8"/>
      <c r="F54" s="8"/>
    </row>
    <row r="55" spans="1:6" ht="21" x14ac:dyDescent="0.35">
      <c r="A55" s="8"/>
      <c r="B55" s="10" t="s">
        <v>659</v>
      </c>
      <c r="C55" s="8"/>
      <c r="D55" s="8"/>
      <c r="E55" s="8"/>
      <c r="F55" s="8"/>
    </row>
    <row r="56" spans="1:6" ht="21" x14ac:dyDescent="0.35">
      <c r="A56" s="8"/>
      <c r="B56" s="232" t="s">
        <v>660</v>
      </c>
      <c r="C56" s="8"/>
      <c r="D56" s="8"/>
      <c r="E56" s="8"/>
      <c r="F56" s="8"/>
    </row>
    <row r="57" spans="1:6" ht="21" x14ac:dyDescent="0.35">
      <c r="A57" s="8"/>
      <c r="B57" s="10" t="s">
        <v>661</v>
      </c>
      <c r="C57" s="8"/>
      <c r="D57" s="8"/>
      <c r="E57" s="8"/>
      <c r="F57" s="8"/>
    </row>
    <row r="58" spans="1:6" ht="21" x14ac:dyDescent="0.2">
      <c r="B58" s="232" t="s">
        <v>626</v>
      </c>
    </row>
    <row r="59" spans="1:6" ht="21" x14ac:dyDescent="0.35">
      <c r="B59" s="10" t="s">
        <v>627</v>
      </c>
    </row>
    <row r="60" spans="1:6" ht="21" x14ac:dyDescent="0.35">
      <c r="B60" s="10" t="s">
        <v>628</v>
      </c>
    </row>
    <row r="61" spans="1:6" ht="21" x14ac:dyDescent="0.35">
      <c r="B61" s="10" t="s">
        <v>629</v>
      </c>
    </row>
    <row r="62" spans="1:6" ht="21" x14ac:dyDescent="0.35">
      <c r="B62" s="10" t="s">
        <v>630</v>
      </c>
    </row>
    <row r="63" spans="1:6" ht="21" x14ac:dyDescent="0.35">
      <c r="B63" s="10" t="s">
        <v>631</v>
      </c>
    </row>
    <row r="64" spans="1:6" ht="21" x14ac:dyDescent="0.35">
      <c r="B64" s="241" t="s">
        <v>632</v>
      </c>
      <c r="C64" s="241"/>
      <c r="D64" s="241"/>
      <c r="E64" s="241"/>
    </row>
    <row r="65" spans="2:2" ht="21" x14ac:dyDescent="0.35">
      <c r="B65" s="10" t="s">
        <v>633</v>
      </c>
    </row>
    <row r="66" spans="2:2" ht="21" x14ac:dyDescent="0.35">
      <c r="B66" s="10" t="s">
        <v>634</v>
      </c>
    </row>
    <row r="67" spans="2:2" ht="21" x14ac:dyDescent="0.35">
      <c r="B67" s="10" t="s">
        <v>635</v>
      </c>
    </row>
    <row r="68" spans="2:2" ht="21" x14ac:dyDescent="0.35">
      <c r="B68" s="10" t="s">
        <v>636</v>
      </c>
    </row>
    <row r="69" spans="2:2" ht="21" x14ac:dyDescent="0.35">
      <c r="B69" s="10" t="s">
        <v>637</v>
      </c>
    </row>
    <row r="70" spans="2:2" ht="21" x14ac:dyDescent="0.35">
      <c r="B70" s="10" t="s">
        <v>638</v>
      </c>
    </row>
    <row r="71" spans="2:2" ht="21" x14ac:dyDescent="0.35">
      <c r="B71" s="10" t="s">
        <v>639</v>
      </c>
    </row>
    <row r="72" spans="2:2" ht="21" x14ac:dyDescent="0.35">
      <c r="B72" s="10" t="s">
        <v>640</v>
      </c>
    </row>
    <row r="73" spans="2:2" ht="21" x14ac:dyDescent="0.35">
      <c r="B73" s="10" t="s">
        <v>641</v>
      </c>
    </row>
    <row r="74" spans="2:2" ht="21" x14ac:dyDescent="0.35">
      <c r="B74" s="10" t="s">
        <v>642</v>
      </c>
    </row>
    <row r="75" spans="2:2" ht="21" x14ac:dyDescent="0.35">
      <c r="B75" s="10" t="s">
        <v>643</v>
      </c>
    </row>
    <row r="76" spans="2:2" ht="21" x14ac:dyDescent="0.35">
      <c r="B76" s="10" t="s">
        <v>644</v>
      </c>
    </row>
    <row r="77" spans="2:2" ht="21" x14ac:dyDescent="0.35">
      <c r="B77" s="10" t="s">
        <v>645</v>
      </c>
    </row>
    <row r="78" spans="2:2" ht="21" x14ac:dyDescent="0.35">
      <c r="B78" s="10" t="s">
        <v>646</v>
      </c>
    </row>
    <row r="79" spans="2:2" ht="21" x14ac:dyDescent="0.35">
      <c r="B79" s="10" t="s">
        <v>647</v>
      </c>
    </row>
    <row r="80" spans="2:2" ht="21" x14ac:dyDescent="0.35">
      <c r="B80" s="10" t="s">
        <v>648</v>
      </c>
    </row>
    <row r="81" spans="2:2" ht="21" x14ac:dyDescent="0.35">
      <c r="B81" s="10" t="s">
        <v>649</v>
      </c>
    </row>
  </sheetData>
  <mergeCells count="16">
    <mergeCell ref="B64:E64"/>
    <mergeCell ref="B30:I30"/>
    <mergeCell ref="B31:G31"/>
    <mergeCell ref="B32:I32"/>
    <mergeCell ref="B33:G33"/>
    <mergeCell ref="B34:F34"/>
    <mergeCell ref="A53:F53"/>
    <mergeCell ref="A37:F37"/>
    <mergeCell ref="A29:F29"/>
    <mergeCell ref="A23:F23"/>
    <mergeCell ref="A16:F16"/>
    <mergeCell ref="A1:F1"/>
    <mergeCell ref="A2:F2"/>
    <mergeCell ref="A3:F3"/>
    <mergeCell ref="A4:F4"/>
    <mergeCell ref="A5:F5"/>
  </mergeCells>
  <pageMargins left="0.19685039370078741" right="0" top="0.74803149606299213" bottom="0.23622047244094491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zoomScale="120" zoomScaleNormal="120" workbookViewId="0">
      <selection activeCell="B17" sqref="B17"/>
    </sheetView>
  </sheetViews>
  <sheetFormatPr defaultRowHeight="19.5" x14ac:dyDescent="0.3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8.62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3">
      <c r="B1" s="244" t="s">
        <v>8</v>
      </c>
      <c r="C1" s="244"/>
      <c r="D1" s="244"/>
      <c r="E1" s="244"/>
      <c r="F1" s="244"/>
      <c r="G1" s="244"/>
      <c r="H1" s="97"/>
    </row>
    <row r="2" spans="2:9" x14ac:dyDescent="0.3">
      <c r="B2" s="144"/>
      <c r="C2" s="144"/>
      <c r="D2" s="144"/>
      <c r="E2" s="144"/>
      <c r="F2" s="144"/>
      <c r="G2" s="144"/>
      <c r="H2" s="97"/>
    </row>
    <row r="3" spans="2:9" s="23" customFormat="1" ht="23.25" x14ac:dyDescent="0.35">
      <c r="B3" s="239" t="s">
        <v>9</v>
      </c>
      <c r="C3" s="239"/>
      <c r="D3" s="239"/>
      <c r="E3" s="239"/>
      <c r="F3" s="239"/>
      <c r="G3" s="239"/>
      <c r="H3" s="22"/>
      <c r="I3" s="22"/>
    </row>
    <row r="4" spans="2:9" s="23" customFormat="1" ht="23.25" x14ac:dyDescent="0.35">
      <c r="B4" s="239" t="s">
        <v>209</v>
      </c>
      <c r="C4" s="239"/>
      <c r="D4" s="239"/>
      <c r="E4" s="239"/>
      <c r="F4" s="239"/>
      <c r="G4" s="239"/>
      <c r="H4" s="22"/>
      <c r="I4" s="22"/>
    </row>
    <row r="5" spans="2:9" s="23" customFormat="1" ht="23.25" x14ac:dyDescent="0.35">
      <c r="B5" s="239" t="s">
        <v>85</v>
      </c>
      <c r="C5" s="239"/>
      <c r="D5" s="239"/>
      <c r="E5" s="239"/>
      <c r="F5" s="239"/>
      <c r="G5" s="239"/>
      <c r="H5" s="22"/>
      <c r="I5" s="22"/>
    </row>
    <row r="6" spans="2:9" x14ac:dyDescent="0.3">
      <c r="B6" s="245"/>
      <c r="C6" s="245"/>
      <c r="D6" s="245"/>
      <c r="E6" s="245"/>
      <c r="F6" s="245"/>
      <c r="G6" s="245"/>
      <c r="H6" s="245"/>
    </row>
    <row r="7" spans="2:9" s="8" customFormat="1" ht="21" x14ac:dyDescent="0.35">
      <c r="B7" s="9" t="s">
        <v>39</v>
      </c>
      <c r="F7" s="24"/>
      <c r="G7" s="24"/>
      <c r="H7" s="24"/>
    </row>
    <row r="8" spans="2:9" s="8" customFormat="1" ht="21.75" thickBot="1" x14ac:dyDescent="0.4">
      <c r="B8" s="25" t="s">
        <v>80</v>
      </c>
      <c r="C8" s="141"/>
      <c r="D8" s="141"/>
      <c r="E8" s="141"/>
      <c r="F8" s="82"/>
      <c r="G8" s="82"/>
      <c r="H8" s="24"/>
    </row>
    <row r="9" spans="2:9" s="8" customFormat="1" ht="22.5" thickTop="1" thickBot="1" x14ac:dyDescent="0.4">
      <c r="B9" s="25"/>
      <c r="C9" s="252" t="s">
        <v>10</v>
      </c>
      <c r="D9" s="252"/>
      <c r="E9" s="252"/>
      <c r="F9" s="117" t="s">
        <v>11</v>
      </c>
      <c r="G9" s="117" t="s">
        <v>12</v>
      </c>
      <c r="H9" s="24"/>
    </row>
    <row r="10" spans="2:9" s="8" customFormat="1" ht="21.75" thickTop="1" x14ac:dyDescent="0.35">
      <c r="B10" s="25"/>
      <c r="C10" s="246" t="s">
        <v>7</v>
      </c>
      <c r="D10" s="247"/>
      <c r="E10" s="248"/>
      <c r="F10" s="116">
        <f>DATA!C207</f>
        <v>156</v>
      </c>
      <c r="G10" s="80">
        <f>F10*100/F$12</f>
        <v>76.847290640394093</v>
      </c>
      <c r="H10" s="24"/>
    </row>
    <row r="11" spans="2:9" s="8" customFormat="1" ht="21" x14ac:dyDescent="0.35">
      <c r="B11" s="25"/>
      <c r="C11" s="249" t="s">
        <v>37</v>
      </c>
      <c r="D11" s="250"/>
      <c r="E11" s="251"/>
      <c r="F11" s="26">
        <f>DATA!C208</f>
        <v>47</v>
      </c>
      <c r="G11" s="27">
        <f>F11*100/F$12</f>
        <v>23.152709359605911</v>
      </c>
      <c r="H11" s="24"/>
    </row>
    <row r="12" spans="2:9" s="8" customFormat="1" ht="21.75" thickBot="1" x14ac:dyDescent="0.4">
      <c r="B12" s="25"/>
      <c r="C12" s="252" t="s">
        <v>13</v>
      </c>
      <c r="D12" s="252"/>
      <c r="E12" s="252"/>
      <c r="F12" s="120">
        <f>SUM(F10:F11)</f>
        <v>203</v>
      </c>
      <c r="G12" s="121">
        <f>SUM(G10:G11)</f>
        <v>100</v>
      </c>
    </row>
    <row r="13" spans="2:9" s="8" customFormat="1" ht="21.75" thickTop="1" x14ac:dyDescent="0.35">
      <c r="B13" s="25"/>
      <c r="C13" s="28"/>
      <c r="D13" s="28"/>
      <c r="E13" s="28"/>
      <c r="F13" s="29"/>
      <c r="G13" s="30"/>
    </row>
    <row r="14" spans="2:9" s="8" customFormat="1" ht="21" x14ac:dyDescent="0.35">
      <c r="B14" s="25"/>
      <c r="C14" s="8" t="s">
        <v>540</v>
      </c>
      <c r="F14" s="24"/>
      <c r="G14" s="24"/>
    </row>
    <row r="15" spans="2:9" s="8" customFormat="1" ht="21" x14ac:dyDescent="0.35">
      <c r="B15" s="8" t="s">
        <v>541</v>
      </c>
      <c r="F15" s="24"/>
      <c r="G15" s="24"/>
    </row>
    <row r="16" spans="2:9" x14ac:dyDescent="0.3">
      <c r="B16" s="244"/>
      <c r="C16" s="244"/>
      <c r="D16" s="244"/>
      <c r="E16" s="244"/>
      <c r="F16" s="244"/>
      <c r="G16" s="244"/>
      <c r="H16" s="97"/>
    </row>
    <row r="17" spans="2:8" s="8" customFormat="1" ht="21" x14ac:dyDescent="0.35">
      <c r="B17" s="25" t="s">
        <v>81</v>
      </c>
      <c r="F17" s="24"/>
      <c r="G17" s="24"/>
    </row>
    <row r="18" spans="2:8" ht="20.25" thickBot="1" x14ac:dyDescent="0.35">
      <c r="C18" s="1" t="s">
        <v>46</v>
      </c>
      <c r="H18" s="1"/>
    </row>
    <row r="19" spans="2:8" s="8" customFormat="1" ht="21.75" thickTop="1" x14ac:dyDescent="0.35">
      <c r="C19" s="257" t="s">
        <v>14</v>
      </c>
      <c r="D19" s="257"/>
      <c r="E19" s="257"/>
      <c r="F19" s="31" t="s">
        <v>11</v>
      </c>
      <c r="G19" s="31" t="s">
        <v>12</v>
      </c>
    </row>
    <row r="20" spans="2:8" s="8" customFormat="1" ht="21" x14ac:dyDescent="0.35">
      <c r="C20" s="256" t="s">
        <v>16</v>
      </c>
      <c r="D20" s="256"/>
      <c r="E20" s="256"/>
      <c r="F20" s="32">
        <f>DATA!G205</f>
        <v>90</v>
      </c>
      <c r="G20" s="27">
        <f t="shared" ref="G20:G26" si="0">F20*100/F$26</f>
        <v>26.865671641791046</v>
      </c>
    </row>
    <row r="21" spans="2:8" s="8" customFormat="1" ht="21" x14ac:dyDescent="0.35">
      <c r="C21" s="196" t="s">
        <v>17</v>
      </c>
      <c r="F21" s="32">
        <f>DATA!H205</f>
        <v>97</v>
      </c>
      <c r="G21" s="27">
        <f t="shared" si="0"/>
        <v>28.955223880597014</v>
      </c>
    </row>
    <row r="22" spans="2:8" s="8" customFormat="1" ht="21" x14ac:dyDescent="0.35">
      <c r="C22" s="256" t="str">
        <f>[1]คีย์ข้อมูล!K223</f>
        <v>website บัณฑิตวิทยาลัย</v>
      </c>
      <c r="D22" s="256"/>
      <c r="E22" s="256"/>
      <c r="F22" s="32">
        <f>DATA!E205</f>
        <v>56</v>
      </c>
      <c r="G22" s="27">
        <f t="shared" si="0"/>
        <v>16.71641791044776</v>
      </c>
    </row>
    <row r="23" spans="2:8" s="8" customFormat="1" ht="21" x14ac:dyDescent="0.35">
      <c r="C23" s="154" t="s">
        <v>15</v>
      </c>
      <c r="D23" s="155"/>
      <c r="E23" s="156"/>
      <c r="F23" s="32">
        <f>DATA!F205</f>
        <v>77</v>
      </c>
      <c r="G23" s="27">
        <f t="shared" si="0"/>
        <v>22.985074626865671</v>
      </c>
    </row>
    <row r="24" spans="2:8" s="8" customFormat="1" ht="21" x14ac:dyDescent="0.35">
      <c r="C24" s="249" t="s">
        <v>95</v>
      </c>
      <c r="D24" s="250"/>
      <c r="E24" s="251"/>
      <c r="F24" s="32">
        <f>DATA!J205</f>
        <v>10</v>
      </c>
      <c r="G24" s="27">
        <f t="shared" si="0"/>
        <v>2.9850746268656718</v>
      </c>
    </row>
    <row r="25" spans="2:8" s="8" customFormat="1" ht="21" x14ac:dyDescent="0.35">
      <c r="C25" s="256" t="s">
        <v>18</v>
      </c>
      <c r="D25" s="256"/>
      <c r="E25" s="256"/>
      <c r="F25" s="32">
        <f>DATA!I205</f>
        <v>5</v>
      </c>
      <c r="G25" s="27">
        <f t="shared" si="0"/>
        <v>1.4925373134328359</v>
      </c>
    </row>
    <row r="26" spans="2:8" s="8" customFormat="1" ht="21.75" thickBot="1" x14ac:dyDescent="0.4">
      <c r="C26" s="253" t="s">
        <v>13</v>
      </c>
      <c r="D26" s="254"/>
      <c r="E26" s="255"/>
      <c r="F26" s="33">
        <f>SUM(F20:F25)</f>
        <v>335</v>
      </c>
      <c r="G26" s="68">
        <f t="shared" si="0"/>
        <v>100</v>
      </c>
    </row>
    <row r="27" spans="2:8" s="8" customFormat="1" ht="21.75" thickTop="1" x14ac:dyDescent="0.35">
      <c r="C27" s="28"/>
      <c r="D27" s="28"/>
      <c r="E27" s="28"/>
      <c r="F27" s="29"/>
      <c r="G27" s="30"/>
    </row>
    <row r="28" spans="2:8" s="8" customFormat="1" ht="21" x14ac:dyDescent="0.35">
      <c r="B28" s="20"/>
      <c r="C28" s="8" t="s">
        <v>64</v>
      </c>
      <c r="F28" s="24"/>
      <c r="G28" s="24"/>
      <c r="H28" s="24"/>
    </row>
    <row r="29" spans="2:8" s="8" customFormat="1" ht="21" x14ac:dyDescent="0.35">
      <c r="B29" s="8" t="s">
        <v>542</v>
      </c>
      <c r="F29" s="24"/>
      <c r="G29" s="24"/>
      <c r="H29" s="24"/>
    </row>
    <row r="30" spans="2:8" ht="21" x14ac:dyDescent="0.35">
      <c r="B30" s="8" t="s">
        <v>543</v>
      </c>
    </row>
    <row r="31" spans="2:8" s="8" customFormat="1" ht="21" x14ac:dyDescent="0.35">
      <c r="B31" s="8" t="s">
        <v>544</v>
      </c>
      <c r="F31" s="130"/>
      <c r="G31" s="130"/>
      <c r="H31" s="130"/>
    </row>
  </sheetData>
  <mergeCells count="16">
    <mergeCell ref="C26:E26"/>
    <mergeCell ref="C12:E12"/>
    <mergeCell ref="C20:E20"/>
    <mergeCell ref="C25:E25"/>
    <mergeCell ref="C19:E19"/>
    <mergeCell ref="C22:E22"/>
    <mergeCell ref="B16:G16"/>
    <mergeCell ref="C24:E24"/>
    <mergeCell ref="B1:G1"/>
    <mergeCell ref="B6:H6"/>
    <mergeCell ref="C10:E10"/>
    <mergeCell ref="C11:E11"/>
    <mergeCell ref="C9:E9"/>
    <mergeCell ref="B3:G3"/>
    <mergeCell ref="B4:G4"/>
    <mergeCell ref="B5:G5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zoomScale="110" zoomScaleNormal="110" workbookViewId="0">
      <selection activeCell="D66" sqref="D66"/>
    </sheetView>
  </sheetViews>
  <sheetFormatPr defaultRowHeight="19.5" x14ac:dyDescent="0.3"/>
  <cols>
    <col min="1" max="1" width="10.125" style="1" customWidth="1"/>
    <col min="2" max="2" width="9.125" style="1"/>
    <col min="3" max="3" width="17.75" style="1" customWidth="1"/>
    <col min="4" max="4" width="23.75" style="1" customWidth="1"/>
    <col min="5" max="5" width="8.125" style="2" customWidth="1"/>
    <col min="6" max="6" width="12" style="2" customWidth="1"/>
    <col min="7" max="7" width="16.375" style="2" customWidth="1"/>
    <col min="8" max="256" width="9.125" style="1"/>
    <col min="257" max="257" width="12.375" style="1" customWidth="1"/>
    <col min="258" max="258" width="9.125" style="1"/>
    <col min="259" max="259" width="17.75" style="1" customWidth="1"/>
    <col min="260" max="260" width="23.75" style="1" customWidth="1"/>
    <col min="261" max="261" width="8.125" style="1" customWidth="1"/>
    <col min="262" max="262" width="12" style="1" customWidth="1"/>
    <col min="263" max="263" width="16.375" style="1" customWidth="1"/>
    <col min="264" max="512" width="9.125" style="1"/>
    <col min="513" max="513" width="12.375" style="1" customWidth="1"/>
    <col min="514" max="514" width="9.125" style="1"/>
    <col min="515" max="515" width="17.75" style="1" customWidth="1"/>
    <col min="516" max="516" width="23.75" style="1" customWidth="1"/>
    <col min="517" max="517" width="8.125" style="1" customWidth="1"/>
    <col min="518" max="518" width="12" style="1" customWidth="1"/>
    <col min="519" max="519" width="16.375" style="1" customWidth="1"/>
    <col min="520" max="768" width="9.125" style="1"/>
    <col min="769" max="769" width="12.375" style="1" customWidth="1"/>
    <col min="770" max="770" width="9.125" style="1"/>
    <col min="771" max="771" width="17.75" style="1" customWidth="1"/>
    <col min="772" max="772" width="23.75" style="1" customWidth="1"/>
    <col min="773" max="773" width="8.125" style="1" customWidth="1"/>
    <col min="774" max="774" width="12" style="1" customWidth="1"/>
    <col min="775" max="775" width="16.375" style="1" customWidth="1"/>
    <col min="776" max="1024" width="9.125" style="1"/>
    <col min="1025" max="1025" width="12.375" style="1" customWidth="1"/>
    <col min="1026" max="1026" width="9.125" style="1"/>
    <col min="1027" max="1027" width="17.75" style="1" customWidth="1"/>
    <col min="1028" max="1028" width="23.75" style="1" customWidth="1"/>
    <col min="1029" max="1029" width="8.125" style="1" customWidth="1"/>
    <col min="1030" max="1030" width="12" style="1" customWidth="1"/>
    <col min="1031" max="1031" width="16.375" style="1" customWidth="1"/>
    <col min="1032" max="1280" width="9.125" style="1"/>
    <col min="1281" max="1281" width="12.375" style="1" customWidth="1"/>
    <col min="1282" max="1282" width="9.125" style="1"/>
    <col min="1283" max="1283" width="17.75" style="1" customWidth="1"/>
    <col min="1284" max="1284" width="23.75" style="1" customWidth="1"/>
    <col min="1285" max="1285" width="8.125" style="1" customWidth="1"/>
    <col min="1286" max="1286" width="12" style="1" customWidth="1"/>
    <col min="1287" max="1287" width="16.375" style="1" customWidth="1"/>
    <col min="1288" max="1536" width="9.125" style="1"/>
    <col min="1537" max="1537" width="12.375" style="1" customWidth="1"/>
    <col min="1538" max="1538" width="9.125" style="1"/>
    <col min="1539" max="1539" width="17.75" style="1" customWidth="1"/>
    <col min="1540" max="1540" width="23.75" style="1" customWidth="1"/>
    <col min="1541" max="1541" width="8.125" style="1" customWidth="1"/>
    <col min="1542" max="1542" width="12" style="1" customWidth="1"/>
    <col min="1543" max="1543" width="16.375" style="1" customWidth="1"/>
    <col min="1544" max="1792" width="9.125" style="1"/>
    <col min="1793" max="1793" width="12.375" style="1" customWidth="1"/>
    <col min="1794" max="1794" width="9.125" style="1"/>
    <col min="1795" max="1795" width="17.75" style="1" customWidth="1"/>
    <col min="1796" max="1796" width="23.75" style="1" customWidth="1"/>
    <col min="1797" max="1797" width="8.125" style="1" customWidth="1"/>
    <col min="1798" max="1798" width="12" style="1" customWidth="1"/>
    <col min="1799" max="1799" width="16.375" style="1" customWidth="1"/>
    <col min="1800" max="2048" width="9.125" style="1"/>
    <col min="2049" max="2049" width="12.375" style="1" customWidth="1"/>
    <col min="2050" max="2050" width="9.125" style="1"/>
    <col min="2051" max="2051" width="17.75" style="1" customWidth="1"/>
    <col min="2052" max="2052" width="23.75" style="1" customWidth="1"/>
    <col min="2053" max="2053" width="8.125" style="1" customWidth="1"/>
    <col min="2054" max="2054" width="12" style="1" customWidth="1"/>
    <col min="2055" max="2055" width="16.375" style="1" customWidth="1"/>
    <col min="2056" max="2304" width="9.125" style="1"/>
    <col min="2305" max="2305" width="12.375" style="1" customWidth="1"/>
    <col min="2306" max="2306" width="9.125" style="1"/>
    <col min="2307" max="2307" width="17.75" style="1" customWidth="1"/>
    <col min="2308" max="2308" width="23.75" style="1" customWidth="1"/>
    <col min="2309" max="2309" width="8.125" style="1" customWidth="1"/>
    <col min="2310" max="2310" width="12" style="1" customWidth="1"/>
    <col min="2311" max="2311" width="16.375" style="1" customWidth="1"/>
    <col min="2312" max="2560" width="9.125" style="1"/>
    <col min="2561" max="2561" width="12.375" style="1" customWidth="1"/>
    <col min="2562" max="2562" width="9.125" style="1"/>
    <col min="2563" max="2563" width="17.75" style="1" customWidth="1"/>
    <col min="2564" max="2564" width="23.75" style="1" customWidth="1"/>
    <col min="2565" max="2565" width="8.125" style="1" customWidth="1"/>
    <col min="2566" max="2566" width="12" style="1" customWidth="1"/>
    <col min="2567" max="2567" width="16.375" style="1" customWidth="1"/>
    <col min="2568" max="2816" width="9.125" style="1"/>
    <col min="2817" max="2817" width="12.375" style="1" customWidth="1"/>
    <col min="2818" max="2818" width="9.125" style="1"/>
    <col min="2819" max="2819" width="17.75" style="1" customWidth="1"/>
    <col min="2820" max="2820" width="23.75" style="1" customWidth="1"/>
    <col min="2821" max="2821" width="8.125" style="1" customWidth="1"/>
    <col min="2822" max="2822" width="12" style="1" customWidth="1"/>
    <col min="2823" max="2823" width="16.375" style="1" customWidth="1"/>
    <col min="2824" max="3072" width="9.125" style="1"/>
    <col min="3073" max="3073" width="12.375" style="1" customWidth="1"/>
    <col min="3074" max="3074" width="9.125" style="1"/>
    <col min="3075" max="3075" width="17.75" style="1" customWidth="1"/>
    <col min="3076" max="3076" width="23.75" style="1" customWidth="1"/>
    <col min="3077" max="3077" width="8.125" style="1" customWidth="1"/>
    <col min="3078" max="3078" width="12" style="1" customWidth="1"/>
    <col min="3079" max="3079" width="16.375" style="1" customWidth="1"/>
    <col min="3080" max="3328" width="9.125" style="1"/>
    <col min="3329" max="3329" width="12.375" style="1" customWidth="1"/>
    <col min="3330" max="3330" width="9.125" style="1"/>
    <col min="3331" max="3331" width="17.75" style="1" customWidth="1"/>
    <col min="3332" max="3332" width="23.75" style="1" customWidth="1"/>
    <col min="3333" max="3333" width="8.125" style="1" customWidth="1"/>
    <col min="3334" max="3334" width="12" style="1" customWidth="1"/>
    <col min="3335" max="3335" width="16.375" style="1" customWidth="1"/>
    <col min="3336" max="3584" width="9.125" style="1"/>
    <col min="3585" max="3585" width="12.375" style="1" customWidth="1"/>
    <col min="3586" max="3586" width="9.125" style="1"/>
    <col min="3587" max="3587" width="17.75" style="1" customWidth="1"/>
    <col min="3588" max="3588" width="23.75" style="1" customWidth="1"/>
    <col min="3589" max="3589" width="8.125" style="1" customWidth="1"/>
    <col min="3590" max="3590" width="12" style="1" customWidth="1"/>
    <col min="3591" max="3591" width="16.375" style="1" customWidth="1"/>
    <col min="3592" max="3840" width="9.125" style="1"/>
    <col min="3841" max="3841" width="12.375" style="1" customWidth="1"/>
    <col min="3842" max="3842" width="9.125" style="1"/>
    <col min="3843" max="3843" width="17.75" style="1" customWidth="1"/>
    <col min="3844" max="3844" width="23.75" style="1" customWidth="1"/>
    <col min="3845" max="3845" width="8.125" style="1" customWidth="1"/>
    <col min="3846" max="3846" width="12" style="1" customWidth="1"/>
    <col min="3847" max="3847" width="16.375" style="1" customWidth="1"/>
    <col min="3848" max="4096" width="9.125" style="1"/>
    <col min="4097" max="4097" width="12.375" style="1" customWidth="1"/>
    <col min="4098" max="4098" width="9.125" style="1"/>
    <col min="4099" max="4099" width="17.75" style="1" customWidth="1"/>
    <col min="4100" max="4100" width="23.75" style="1" customWidth="1"/>
    <col min="4101" max="4101" width="8.125" style="1" customWidth="1"/>
    <col min="4102" max="4102" width="12" style="1" customWidth="1"/>
    <col min="4103" max="4103" width="16.375" style="1" customWidth="1"/>
    <col min="4104" max="4352" width="9.125" style="1"/>
    <col min="4353" max="4353" width="12.375" style="1" customWidth="1"/>
    <col min="4354" max="4354" width="9.125" style="1"/>
    <col min="4355" max="4355" width="17.75" style="1" customWidth="1"/>
    <col min="4356" max="4356" width="23.75" style="1" customWidth="1"/>
    <col min="4357" max="4357" width="8.125" style="1" customWidth="1"/>
    <col min="4358" max="4358" width="12" style="1" customWidth="1"/>
    <col min="4359" max="4359" width="16.375" style="1" customWidth="1"/>
    <col min="4360" max="4608" width="9.125" style="1"/>
    <col min="4609" max="4609" width="12.375" style="1" customWidth="1"/>
    <col min="4610" max="4610" width="9.125" style="1"/>
    <col min="4611" max="4611" width="17.75" style="1" customWidth="1"/>
    <col min="4612" max="4612" width="23.75" style="1" customWidth="1"/>
    <col min="4613" max="4613" width="8.125" style="1" customWidth="1"/>
    <col min="4614" max="4614" width="12" style="1" customWidth="1"/>
    <col min="4615" max="4615" width="16.375" style="1" customWidth="1"/>
    <col min="4616" max="4864" width="9.125" style="1"/>
    <col min="4865" max="4865" width="12.375" style="1" customWidth="1"/>
    <col min="4866" max="4866" width="9.125" style="1"/>
    <col min="4867" max="4867" width="17.75" style="1" customWidth="1"/>
    <col min="4868" max="4868" width="23.75" style="1" customWidth="1"/>
    <col min="4869" max="4869" width="8.125" style="1" customWidth="1"/>
    <col min="4870" max="4870" width="12" style="1" customWidth="1"/>
    <col min="4871" max="4871" width="16.375" style="1" customWidth="1"/>
    <col min="4872" max="5120" width="9.125" style="1"/>
    <col min="5121" max="5121" width="12.375" style="1" customWidth="1"/>
    <col min="5122" max="5122" width="9.125" style="1"/>
    <col min="5123" max="5123" width="17.75" style="1" customWidth="1"/>
    <col min="5124" max="5124" width="23.75" style="1" customWidth="1"/>
    <col min="5125" max="5125" width="8.125" style="1" customWidth="1"/>
    <col min="5126" max="5126" width="12" style="1" customWidth="1"/>
    <col min="5127" max="5127" width="16.375" style="1" customWidth="1"/>
    <col min="5128" max="5376" width="9.125" style="1"/>
    <col min="5377" max="5377" width="12.375" style="1" customWidth="1"/>
    <col min="5378" max="5378" width="9.125" style="1"/>
    <col min="5379" max="5379" width="17.75" style="1" customWidth="1"/>
    <col min="5380" max="5380" width="23.75" style="1" customWidth="1"/>
    <col min="5381" max="5381" width="8.125" style="1" customWidth="1"/>
    <col min="5382" max="5382" width="12" style="1" customWidth="1"/>
    <col min="5383" max="5383" width="16.375" style="1" customWidth="1"/>
    <col min="5384" max="5632" width="9.125" style="1"/>
    <col min="5633" max="5633" width="12.375" style="1" customWidth="1"/>
    <col min="5634" max="5634" width="9.125" style="1"/>
    <col min="5635" max="5635" width="17.75" style="1" customWidth="1"/>
    <col min="5636" max="5636" width="23.75" style="1" customWidth="1"/>
    <col min="5637" max="5637" width="8.125" style="1" customWidth="1"/>
    <col min="5638" max="5638" width="12" style="1" customWidth="1"/>
    <col min="5639" max="5639" width="16.375" style="1" customWidth="1"/>
    <col min="5640" max="5888" width="9.125" style="1"/>
    <col min="5889" max="5889" width="12.375" style="1" customWidth="1"/>
    <col min="5890" max="5890" width="9.125" style="1"/>
    <col min="5891" max="5891" width="17.75" style="1" customWidth="1"/>
    <col min="5892" max="5892" width="23.75" style="1" customWidth="1"/>
    <col min="5893" max="5893" width="8.125" style="1" customWidth="1"/>
    <col min="5894" max="5894" width="12" style="1" customWidth="1"/>
    <col min="5895" max="5895" width="16.375" style="1" customWidth="1"/>
    <col min="5896" max="6144" width="9.125" style="1"/>
    <col min="6145" max="6145" width="12.375" style="1" customWidth="1"/>
    <col min="6146" max="6146" width="9.125" style="1"/>
    <col min="6147" max="6147" width="17.75" style="1" customWidth="1"/>
    <col min="6148" max="6148" width="23.75" style="1" customWidth="1"/>
    <col min="6149" max="6149" width="8.125" style="1" customWidth="1"/>
    <col min="6150" max="6150" width="12" style="1" customWidth="1"/>
    <col min="6151" max="6151" width="16.375" style="1" customWidth="1"/>
    <col min="6152" max="6400" width="9.125" style="1"/>
    <col min="6401" max="6401" width="12.375" style="1" customWidth="1"/>
    <col min="6402" max="6402" width="9.125" style="1"/>
    <col min="6403" max="6403" width="17.75" style="1" customWidth="1"/>
    <col min="6404" max="6404" width="23.75" style="1" customWidth="1"/>
    <col min="6405" max="6405" width="8.125" style="1" customWidth="1"/>
    <col min="6406" max="6406" width="12" style="1" customWidth="1"/>
    <col min="6407" max="6407" width="16.375" style="1" customWidth="1"/>
    <col min="6408" max="6656" width="9.125" style="1"/>
    <col min="6657" max="6657" width="12.375" style="1" customWidth="1"/>
    <col min="6658" max="6658" width="9.125" style="1"/>
    <col min="6659" max="6659" width="17.75" style="1" customWidth="1"/>
    <col min="6660" max="6660" width="23.75" style="1" customWidth="1"/>
    <col min="6661" max="6661" width="8.125" style="1" customWidth="1"/>
    <col min="6662" max="6662" width="12" style="1" customWidth="1"/>
    <col min="6663" max="6663" width="16.375" style="1" customWidth="1"/>
    <col min="6664" max="6912" width="9.125" style="1"/>
    <col min="6913" max="6913" width="12.375" style="1" customWidth="1"/>
    <col min="6914" max="6914" width="9.125" style="1"/>
    <col min="6915" max="6915" width="17.75" style="1" customWidth="1"/>
    <col min="6916" max="6916" width="23.75" style="1" customWidth="1"/>
    <col min="6917" max="6917" width="8.125" style="1" customWidth="1"/>
    <col min="6918" max="6918" width="12" style="1" customWidth="1"/>
    <col min="6919" max="6919" width="16.375" style="1" customWidth="1"/>
    <col min="6920" max="7168" width="9.125" style="1"/>
    <col min="7169" max="7169" width="12.375" style="1" customWidth="1"/>
    <col min="7170" max="7170" width="9.125" style="1"/>
    <col min="7171" max="7171" width="17.75" style="1" customWidth="1"/>
    <col min="7172" max="7172" width="23.75" style="1" customWidth="1"/>
    <col min="7173" max="7173" width="8.125" style="1" customWidth="1"/>
    <col min="7174" max="7174" width="12" style="1" customWidth="1"/>
    <col min="7175" max="7175" width="16.375" style="1" customWidth="1"/>
    <col min="7176" max="7424" width="9.125" style="1"/>
    <col min="7425" max="7425" width="12.375" style="1" customWidth="1"/>
    <col min="7426" max="7426" width="9.125" style="1"/>
    <col min="7427" max="7427" width="17.75" style="1" customWidth="1"/>
    <col min="7428" max="7428" width="23.75" style="1" customWidth="1"/>
    <col min="7429" max="7429" width="8.125" style="1" customWidth="1"/>
    <col min="7430" max="7430" width="12" style="1" customWidth="1"/>
    <col min="7431" max="7431" width="16.375" style="1" customWidth="1"/>
    <col min="7432" max="7680" width="9.125" style="1"/>
    <col min="7681" max="7681" width="12.375" style="1" customWidth="1"/>
    <col min="7682" max="7682" width="9.125" style="1"/>
    <col min="7683" max="7683" width="17.75" style="1" customWidth="1"/>
    <col min="7684" max="7684" width="23.75" style="1" customWidth="1"/>
    <col min="7685" max="7685" width="8.125" style="1" customWidth="1"/>
    <col min="7686" max="7686" width="12" style="1" customWidth="1"/>
    <col min="7687" max="7687" width="16.375" style="1" customWidth="1"/>
    <col min="7688" max="7936" width="9.125" style="1"/>
    <col min="7937" max="7937" width="12.375" style="1" customWidth="1"/>
    <col min="7938" max="7938" width="9.125" style="1"/>
    <col min="7939" max="7939" width="17.75" style="1" customWidth="1"/>
    <col min="7940" max="7940" width="23.75" style="1" customWidth="1"/>
    <col min="7941" max="7941" width="8.125" style="1" customWidth="1"/>
    <col min="7942" max="7942" width="12" style="1" customWidth="1"/>
    <col min="7943" max="7943" width="16.375" style="1" customWidth="1"/>
    <col min="7944" max="8192" width="9.125" style="1"/>
    <col min="8193" max="8193" width="12.375" style="1" customWidth="1"/>
    <col min="8194" max="8194" width="9.125" style="1"/>
    <col min="8195" max="8195" width="17.75" style="1" customWidth="1"/>
    <col min="8196" max="8196" width="23.75" style="1" customWidth="1"/>
    <col min="8197" max="8197" width="8.125" style="1" customWidth="1"/>
    <col min="8198" max="8198" width="12" style="1" customWidth="1"/>
    <col min="8199" max="8199" width="16.375" style="1" customWidth="1"/>
    <col min="8200" max="8448" width="9.125" style="1"/>
    <col min="8449" max="8449" width="12.375" style="1" customWidth="1"/>
    <col min="8450" max="8450" width="9.125" style="1"/>
    <col min="8451" max="8451" width="17.75" style="1" customWidth="1"/>
    <col min="8452" max="8452" width="23.75" style="1" customWidth="1"/>
    <col min="8453" max="8453" width="8.125" style="1" customWidth="1"/>
    <col min="8454" max="8454" width="12" style="1" customWidth="1"/>
    <col min="8455" max="8455" width="16.375" style="1" customWidth="1"/>
    <col min="8456" max="8704" width="9.125" style="1"/>
    <col min="8705" max="8705" width="12.375" style="1" customWidth="1"/>
    <col min="8706" max="8706" width="9.125" style="1"/>
    <col min="8707" max="8707" width="17.75" style="1" customWidth="1"/>
    <col min="8708" max="8708" width="23.75" style="1" customWidth="1"/>
    <col min="8709" max="8709" width="8.125" style="1" customWidth="1"/>
    <col min="8710" max="8710" width="12" style="1" customWidth="1"/>
    <col min="8711" max="8711" width="16.375" style="1" customWidth="1"/>
    <col min="8712" max="8960" width="9.125" style="1"/>
    <col min="8961" max="8961" width="12.375" style="1" customWidth="1"/>
    <col min="8962" max="8962" width="9.125" style="1"/>
    <col min="8963" max="8963" width="17.75" style="1" customWidth="1"/>
    <col min="8964" max="8964" width="23.75" style="1" customWidth="1"/>
    <col min="8965" max="8965" width="8.125" style="1" customWidth="1"/>
    <col min="8966" max="8966" width="12" style="1" customWidth="1"/>
    <col min="8967" max="8967" width="16.375" style="1" customWidth="1"/>
    <col min="8968" max="9216" width="9.125" style="1"/>
    <col min="9217" max="9217" width="12.375" style="1" customWidth="1"/>
    <col min="9218" max="9218" width="9.125" style="1"/>
    <col min="9219" max="9219" width="17.75" style="1" customWidth="1"/>
    <col min="9220" max="9220" width="23.75" style="1" customWidth="1"/>
    <col min="9221" max="9221" width="8.125" style="1" customWidth="1"/>
    <col min="9222" max="9222" width="12" style="1" customWidth="1"/>
    <col min="9223" max="9223" width="16.375" style="1" customWidth="1"/>
    <col min="9224" max="9472" width="9.125" style="1"/>
    <col min="9473" max="9473" width="12.375" style="1" customWidth="1"/>
    <col min="9474" max="9474" width="9.125" style="1"/>
    <col min="9475" max="9475" width="17.75" style="1" customWidth="1"/>
    <col min="9476" max="9476" width="23.75" style="1" customWidth="1"/>
    <col min="9477" max="9477" width="8.125" style="1" customWidth="1"/>
    <col min="9478" max="9478" width="12" style="1" customWidth="1"/>
    <col min="9479" max="9479" width="16.375" style="1" customWidth="1"/>
    <col min="9480" max="9728" width="9.125" style="1"/>
    <col min="9729" max="9729" width="12.375" style="1" customWidth="1"/>
    <col min="9730" max="9730" width="9.125" style="1"/>
    <col min="9731" max="9731" width="17.75" style="1" customWidth="1"/>
    <col min="9732" max="9732" width="23.75" style="1" customWidth="1"/>
    <col min="9733" max="9733" width="8.125" style="1" customWidth="1"/>
    <col min="9734" max="9734" width="12" style="1" customWidth="1"/>
    <col min="9735" max="9735" width="16.375" style="1" customWidth="1"/>
    <col min="9736" max="9984" width="9.125" style="1"/>
    <col min="9985" max="9985" width="12.375" style="1" customWidth="1"/>
    <col min="9986" max="9986" width="9.125" style="1"/>
    <col min="9987" max="9987" width="17.75" style="1" customWidth="1"/>
    <col min="9988" max="9988" width="23.75" style="1" customWidth="1"/>
    <col min="9989" max="9989" width="8.125" style="1" customWidth="1"/>
    <col min="9990" max="9990" width="12" style="1" customWidth="1"/>
    <col min="9991" max="9991" width="16.375" style="1" customWidth="1"/>
    <col min="9992" max="10240" width="9.125" style="1"/>
    <col min="10241" max="10241" width="12.375" style="1" customWidth="1"/>
    <col min="10242" max="10242" width="9.125" style="1"/>
    <col min="10243" max="10243" width="17.75" style="1" customWidth="1"/>
    <col min="10244" max="10244" width="23.75" style="1" customWidth="1"/>
    <col min="10245" max="10245" width="8.125" style="1" customWidth="1"/>
    <col min="10246" max="10246" width="12" style="1" customWidth="1"/>
    <col min="10247" max="10247" width="16.375" style="1" customWidth="1"/>
    <col min="10248" max="10496" width="9.125" style="1"/>
    <col min="10497" max="10497" width="12.375" style="1" customWidth="1"/>
    <col min="10498" max="10498" width="9.125" style="1"/>
    <col min="10499" max="10499" width="17.75" style="1" customWidth="1"/>
    <col min="10500" max="10500" width="23.75" style="1" customWidth="1"/>
    <col min="10501" max="10501" width="8.125" style="1" customWidth="1"/>
    <col min="10502" max="10502" width="12" style="1" customWidth="1"/>
    <col min="10503" max="10503" width="16.375" style="1" customWidth="1"/>
    <col min="10504" max="10752" width="9.125" style="1"/>
    <col min="10753" max="10753" width="12.375" style="1" customWidth="1"/>
    <col min="10754" max="10754" width="9.125" style="1"/>
    <col min="10755" max="10755" width="17.75" style="1" customWidth="1"/>
    <col min="10756" max="10756" width="23.75" style="1" customWidth="1"/>
    <col min="10757" max="10757" width="8.125" style="1" customWidth="1"/>
    <col min="10758" max="10758" width="12" style="1" customWidth="1"/>
    <col min="10759" max="10759" width="16.375" style="1" customWidth="1"/>
    <col min="10760" max="11008" width="9.125" style="1"/>
    <col min="11009" max="11009" width="12.375" style="1" customWidth="1"/>
    <col min="11010" max="11010" width="9.125" style="1"/>
    <col min="11011" max="11011" width="17.75" style="1" customWidth="1"/>
    <col min="11012" max="11012" width="23.75" style="1" customWidth="1"/>
    <col min="11013" max="11013" width="8.125" style="1" customWidth="1"/>
    <col min="11014" max="11014" width="12" style="1" customWidth="1"/>
    <col min="11015" max="11015" width="16.375" style="1" customWidth="1"/>
    <col min="11016" max="11264" width="9.125" style="1"/>
    <col min="11265" max="11265" width="12.375" style="1" customWidth="1"/>
    <col min="11266" max="11266" width="9.125" style="1"/>
    <col min="11267" max="11267" width="17.75" style="1" customWidth="1"/>
    <col min="11268" max="11268" width="23.75" style="1" customWidth="1"/>
    <col min="11269" max="11269" width="8.125" style="1" customWidth="1"/>
    <col min="11270" max="11270" width="12" style="1" customWidth="1"/>
    <col min="11271" max="11271" width="16.375" style="1" customWidth="1"/>
    <col min="11272" max="11520" width="9.125" style="1"/>
    <col min="11521" max="11521" width="12.375" style="1" customWidth="1"/>
    <col min="11522" max="11522" width="9.125" style="1"/>
    <col min="11523" max="11523" width="17.75" style="1" customWidth="1"/>
    <col min="11524" max="11524" width="23.75" style="1" customWidth="1"/>
    <col min="11525" max="11525" width="8.125" style="1" customWidth="1"/>
    <col min="11526" max="11526" width="12" style="1" customWidth="1"/>
    <col min="11527" max="11527" width="16.375" style="1" customWidth="1"/>
    <col min="11528" max="11776" width="9.125" style="1"/>
    <col min="11777" max="11777" width="12.375" style="1" customWidth="1"/>
    <col min="11778" max="11778" width="9.125" style="1"/>
    <col min="11779" max="11779" width="17.75" style="1" customWidth="1"/>
    <col min="11780" max="11780" width="23.75" style="1" customWidth="1"/>
    <col min="11781" max="11781" width="8.125" style="1" customWidth="1"/>
    <col min="11782" max="11782" width="12" style="1" customWidth="1"/>
    <col min="11783" max="11783" width="16.375" style="1" customWidth="1"/>
    <col min="11784" max="12032" width="9.125" style="1"/>
    <col min="12033" max="12033" width="12.375" style="1" customWidth="1"/>
    <col min="12034" max="12034" width="9.125" style="1"/>
    <col min="12035" max="12035" width="17.75" style="1" customWidth="1"/>
    <col min="12036" max="12036" width="23.75" style="1" customWidth="1"/>
    <col min="12037" max="12037" width="8.125" style="1" customWidth="1"/>
    <col min="12038" max="12038" width="12" style="1" customWidth="1"/>
    <col min="12039" max="12039" width="16.375" style="1" customWidth="1"/>
    <col min="12040" max="12288" width="9.125" style="1"/>
    <col min="12289" max="12289" width="12.375" style="1" customWidth="1"/>
    <col min="12290" max="12290" width="9.125" style="1"/>
    <col min="12291" max="12291" width="17.75" style="1" customWidth="1"/>
    <col min="12292" max="12292" width="23.75" style="1" customWidth="1"/>
    <col min="12293" max="12293" width="8.125" style="1" customWidth="1"/>
    <col min="12294" max="12294" width="12" style="1" customWidth="1"/>
    <col min="12295" max="12295" width="16.375" style="1" customWidth="1"/>
    <col min="12296" max="12544" width="9.125" style="1"/>
    <col min="12545" max="12545" width="12.375" style="1" customWidth="1"/>
    <col min="12546" max="12546" width="9.125" style="1"/>
    <col min="12547" max="12547" width="17.75" style="1" customWidth="1"/>
    <col min="12548" max="12548" width="23.75" style="1" customWidth="1"/>
    <col min="12549" max="12549" width="8.125" style="1" customWidth="1"/>
    <col min="12550" max="12550" width="12" style="1" customWidth="1"/>
    <col min="12551" max="12551" width="16.375" style="1" customWidth="1"/>
    <col min="12552" max="12800" width="9.125" style="1"/>
    <col min="12801" max="12801" width="12.375" style="1" customWidth="1"/>
    <col min="12802" max="12802" width="9.125" style="1"/>
    <col min="12803" max="12803" width="17.75" style="1" customWidth="1"/>
    <col min="12804" max="12804" width="23.75" style="1" customWidth="1"/>
    <col min="12805" max="12805" width="8.125" style="1" customWidth="1"/>
    <col min="12806" max="12806" width="12" style="1" customWidth="1"/>
    <col min="12807" max="12807" width="16.375" style="1" customWidth="1"/>
    <col min="12808" max="13056" width="9.125" style="1"/>
    <col min="13057" max="13057" width="12.375" style="1" customWidth="1"/>
    <col min="13058" max="13058" width="9.125" style="1"/>
    <col min="13059" max="13059" width="17.75" style="1" customWidth="1"/>
    <col min="13060" max="13060" width="23.75" style="1" customWidth="1"/>
    <col min="13061" max="13061" width="8.125" style="1" customWidth="1"/>
    <col min="13062" max="13062" width="12" style="1" customWidth="1"/>
    <col min="13063" max="13063" width="16.375" style="1" customWidth="1"/>
    <col min="13064" max="13312" width="9.125" style="1"/>
    <col min="13313" max="13313" width="12.375" style="1" customWidth="1"/>
    <col min="13314" max="13314" width="9.125" style="1"/>
    <col min="13315" max="13315" width="17.75" style="1" customWidth="1"/>
    <col min="13316" max="13316" width="23.75" style="1" customWidth="1"/>
    <col min="13317" max="13317" width="8.125" style="1" customWidth="1"/>
    <col min="13318" max="13318" width="12" style="1" customWidth="1"/>
    <col min="13319" max="13319" width="16.375" style="1" customWidth="1"/>
    <col min="13320" max="13568" width="9.125" style="1"/>
    <col min="13569" max="13569" width="12.375" style="1" customWidth="1"/>
    <col min="13570" max="13570" width="9.125" style="1"/>
    <col min="13571" max="13571" width="17.75" style="1" customWidth="1"/>
    <col min="13572" max="13572" width="23.75" style="1" customWidth="1"/>
    <col min="13573" max="13573" width="8.125" style="1" customWidth="1"/>
    <col min="13574" max="13574" width="12" style="1" customWidth="1"/>
    <col min="13575" max="13575" width="16.375" style="1" customWidth="1"/>
    <col min="13576" max="13824" width="9.125" style="1"/>
    <col min="13825" max="13825" width="12.375" style="1" customWidth="1"/>
    <col min="13826" max="13826" width="9.125" style="1"/>
    <col min="13827" max="13827" width="17.75" style="1" customWidth="1"/>
    <col min="13828" max="13828" width="23.75" style="1" customWidth="1"/>
    <col min="13829" max="13829" width="8.125" style="1" customWidth="1"/>
    <col min="13830" max="13830" width="12" style="1" customWidth="1"/>
    <col min="13831" max="13831" width="16.375" style="1" customWidth="1"/>
    <col min="13832" max="14080" width="9.125" style="1"/>
    <col min="14081" max="14081" width="12.375" style="1" customWidth="1"/>
    <col min="14082" max="14082" width="9.125" style="1"/>
    <col min="14083" max="14083" width="17.75" style="1" customWidth="1"/>
    <col min="14084" max="14084" width="23.75" style="1" customWidth="1"/>
    <col min="14085" max="14085" width="8.125" style="1" customWidth="1"/>
    <col min="14086" max="14086" width="12" style="1" customWidth="1"/>
    <col min="14087" max="14087" width="16.375" style="1" customWidth="1"/>
    <col min="14088" max="14336" width="9.125" style="1"/>
    <col min="14337" max="14337" width="12.375" style="1" customWidth="1"/>
    <col min="14338" max="14338" width="9.125" style="1"/>
    <col min="14339" max="14339" width="17.75" style="1" customWidth="1"/>
    <col min="14340" max="14340" width="23.75" style="1" customWidth="1"/>
    <col min="14341" max="14341" width="8.125" style="1" customWidth="1"/>
    <col min="14342" max="14342" width="12" style="1" customWidth="1"/>
    <col min="14343" max="14343" width="16.375" style="1" customWidth="1"/>
    <col min="14344" max="14592" width="9.125" style="1"/>
    <col min="14593" max="14593" width="12.375" style="1" customWidth="1"/>
    <col min="14594" max="14594" width="9.125" style="1"/>
    <col min="14595" max="14595" width="17.75" style="1" customWidth="1"/>
    <col min="14596" max="14596" width="23.75" style="1" customWidth="1"/>
    <col min="14597" max="14597" width="8.125" style="1" customWidth="1"/>
    <col min="14598" max="14598" width="12" style="1" customWidth="1"/>
    <col min="14599" max="14599" width="16.375" style="1" customWidth="1"/>
    <col min="14600" max="14848" width="9.125" style="1"/>
    <col min="14849" max="14849" width="12.375" style="1" customWidth="1"/>
    <col min="14850" max="14850" width="9.125" style="1"/>
    <col min="14851" max="14851" width="17.75" style="1" customWidth="1"/>
    <col min="14852" max="14852" width="23.75" style="1" customWidth="1"/>
    <col min="14853" max="14853" width="8.125" style="1" customWidth="1"/>
    <col min="14854" max="14854" width="12" style="1" customWidth="1"/>
    <col min="14855" max="14855" width="16.375" style="1" customWidth="1"/>
    <col min="14856" max="15104" width="9.125" style="1"/>
    <col min="15105" max="15105" width="12.375" style="1" customWidth="1"/>
    <col min="15106" max="15106" width="9.125" style="1"/>
    <col min="15107" max="15107" width="17.75" style="1" customWidth="1"/>
    <col min="15108" max="15108" width="23.75" style="1" customWidth="1"/>
    <col min="15109" max="15109" width="8.125" style="1" customWidth="1"/>
    <col min="15110" max="15110" width="12" style="1" customWidth="1"/>
    <col min="15111" max="15111" width="16.375" style="1" customWidth="1"/>
    <col min="15112" max="15360" width="9.125" style="1"/>
    <col min="15361" max="15361" width="12.375" style="1" customWidth="1"/>
    <col min="15362" max="15362" width="9.125" style="1"/>
    <col min="15363" max="15363" width="17.75" style="1" customWidth="1"/>
    <col min="15364" max="15364" width="23.75" style="1" customWidth="1"/>
    <col min="15365" max="15365" width="8.125" style="1" customWidth="1"/>
    <col min="15366" max="15366" width="12" style="1" customWidth="1"/>
    <col min="15367" max="15367" width="16.375" style="1" customWidth="1"/>
    <col min="15368" max="15616" width="9.125" style="1"/>
    <col min="15617" max="15617" width="12.375" style="1" customWidth="1"/>
    <col min="15618" max="15618" width="9.125" style="1"/>
    <col min="15619" max="15619" width="17.75" style="1" customWidth="1"/>
    <col min="15620" max="15620" width="23.75" style="1" customWidth="1"/>
    <col min="15621" max="15621" width="8.125" style="1" customWidth="1"/>
    <col min="15622" max="15622" width="12" style="1" customWidth="1"/>
    <col min="15623" max="15623" width="16.375" style="1" customWidth="1"/>
    <col min="15624" max="15872" width="9.125" style="1"/>
    <col min="15873" max="15873" width="12.375" style="1" customWidth="1"/>
    <col min="15874" max="15874" width="9.125" style="1"/>
    <col min="15875" max="15875" width="17.75" style="1" customWidth="1"/>
    <col min="15876" max="15876" width="23.75" style="1" customWidth="1"/>
    <col min="15877" max="15877" width="8.125" style="1" customWidth="1"/>
    <col min="15878" max="15878" width="12" style="1" customWidth="1"/>
    <col min="15879" max="15879" width="16.375" style="1" customWidth="1"/>
    <col min="15880" max="16128" width="9.125" style="1"/>
    <col min="16129" max="16129" width="12.375" style="1" customWidth="1"/>
    <col min="16130" max="16130" width="9.125" style="1"/>
    <col min="16131" max="16131" width="17.75" style="1" customWidth="1"/>
    <col min="16132" max="16132" width="23.75" style="1" customWidth="1"/>
    <col min="16133" max="16133" width="8.125" style="1" customWidth="1"/>
    <col min="16134" max="16134" width="12" style="1" customWidth="1"/>
    <col min="16135" max="16135" width="16.375" style="1" customWidth="1"/>
    <col min="16136" max="16384" width="9.125" style="1"/>
  </cols>
  <sheetData>
    <row r="1" spans="1:8" s="11" customFormat="1" ht="21" x14ac:dyDescent="0.35">
      <c r="A1" s="262" t="s">
        <v>33</v>
      </c>
      <c r="B1" s="262"/>
      <c r="C1" s="262"/>
      <c r="D1" s="262"/>
      <c r="E1" s="262"/>
      <c r="F1" s="262"/>
      <c r="G1" s="96"/>
      <c r="H1" s="96"/>
    </row>
    <row r="2" spans="1:8" x14ac:dyDescent="0.3">
      <c r="A2" s="97"/>
      <c r="B2" s="97"/>
      <c r="C2" s="97"/>
      <c r="D2" s="97"/>
      <c r="E2" s="97"/>
      <c r="F2" s="97"/>
      <c r="G2" s="101"/>
      <c r="H2" s="101"/>
    </row>
    <row r="3" spans="1:8" ht="20.25" thickBot="1" x14ac:dyDescent="0.35">
      <c r="A3" s="3" t="s">
        <v>202</v>
      </c>
      <c r="B3" s="118"/>
      <c r="C3" s="118"/>
      <c r="D3" s="118"/>
      <c r="E3" s="119"/>
      <c r="F3" s="119"/>
    </row>
    <row r="4" spans="1:8" ht="19.5" customHeight="1" thickTop="1" thickBot="1" x14ac:dyDescent="0.35">
      <c r="A4" s="3"/>
      <c r="B4" s="264" t="s">
        <v>47</v>
      </c>
      <c r="C4" s="265"/>
      <c r="D4" s="265"/>
      <c r="E4" s="152" t="s">
        <v>11</v>
      </c>
      <c r="F4" s="152" t="s">
        <v>12</v>
      </c>
    </row>
    <row r="5" spans="1:8" ht="20.25" thickTop="1" x14ac:dyDescent="0.3">
      <c r="A5" s="3"/>
      <c r="B5" s="210" t="s">
        <v>59</v>
      </c>
      <c r="C5" s="100"/>
      <c r="D5" s="100"/>
      <c r="E5" s="100">
        <v>4</v>
      </c>
      <c r="F5" s="128">
        <f t="shared" ref="F5:F31" si="0">E5*100/$E$87</f>
        <v>1.9704433497536946</v>
      </c>
    </row>
    <row r="6" spans="1:8" x14ac:dyDescent="0.3">
      <c r="A6" s="3"/>
      <c r="B6" s="229" t="s">
        <v>196</v>
      </c>
      <c r="C6" s="208"/>
      <c r="D6" s="211"/>
      <c r="E6" s="110">
        <v>3</v>
      </c>
      <c r="F6" s="103">
        <f t="shared" si="0"/>
        <v>1.4778325123152709</v>
      </c>
    </row>
    <row r="7" spans="1:8" x14ac:dyDescent="0.3">
      <c r="A7" s="3"/>
      <c r="B7" s="229" t="s">
        <v>564</v>
      </c>
      <c r="C7" s="208"/>
      <c r="D7" s="211"/>
      <c r="E7" s="110">
        <v>1</v>
      </c>
      <c r="F7" s="103">
        <f t="shared" si="0"/>
        <v>0.49261083743842365</v>
      </c>
    </row>
    <row r="8" spans="1:8" x14ac:dyDescent="0.3">
      <c r="A8" s="3"/>
      <c r="B8" s="199" t="s">
        <v>91</v>
      </c>
      <c r="C8" s="200"/>
      <c r="D8" s="201"/>
      <c r="E8" s="98">
        <v>2</v>
      </c>
      <c r="F8" s="99">
        <f t="shared" si="0"/>
        <v>0.98522167487684731</v>
      </c>
    </row>
    <row r="9" spans="1:8" ht="21" x14ac:dyDescent="0.35">
      <c r="A9" s="3"/>
      <c r="B9" s="266" t="s">
        <v>98</v>
      </c>
      <c r="C9" s="267"/>
      <c r="D9" s="268"/>
      <c r="E9" s="111">
        <v>1</v>
      </c>
      <c r="F9" s="103">
        <f t="shared" si="0"/>
        <v>0.49261083743842365</v>
      </c>
    </row>
    <row r="10" spans="1:8" ht="21" x14ac:dyDescent="0.35">
      <c r="A10" s="3"/>
      <c r="B10" s="266" t="s">
        <v>558</v>
      </c>
      <c r="C10" s="267"/>
      <c r="D10" s="268"/>
      <c r="E10" s="111">
        <v>1</v>
      </c>
      <c r="F10" s="103">
        <f t="shared" si="0"/>
        <v>0.49261083743842365</v>
      </c>
    </row>
    <row r="11" spans="1:8" x14ac:dyDescent="0.3">
      <c r="A11" s="3"/>
      <c r="B11" s="199" t="s">
        <v>49</v>
      </c>
      <c r="C11" s="200"/>
      <c r="D11" s="201"/>
      <c r="E11" s="98">
        <v>5</v>
      </c>
      <c r="F11" s="99">
        <f t="shared" si="0"/>
        <v>2.4630541871921183</v>
      </c>
    </row>
    <row r="12" spans="1:8" ht="21" customHeight="1" x14ac:dyDescent="0.35">
      <c r="A12" s="3"/>
      <c r="B12" s="266" t="s">
        <v>548</v>
      </c>
      <c r="C12" s="267"/>
      <c r="D12" s="268"/>
      <c r="E12" s="111">
        <v>1</v>
      </c>
      <c r="F12" s="103">
        <f t="shared" si="0"/>
        <v>0.49261083743842365</v>
      </c>
    </row>
    <row r="13" spans="1:8" ht="21" customHeight="1" x14ac:dyDescent="0.35">
      <c r="A13" s="3"/>
      <c r="B13" s="266" t="s">
        <v>552</v>
      </c>
      <c r="C13" s="267"/>
      <c r="D13" s="268"/>
      <c r="E13" s="111">
        <v>1</v>
      </c>
      <c r="F13" s="103">
        <f t="shared" si="0"/>
        <v>0.49261083743842365</v>
      </c>
    </row>
    <row r="14" spans="1:8" ht="21" customHeight="1" x14ac:dyDescent="0.35">
      <c r="A14" s="3"/>
      <c r="B14" s="266" t="s">
        <v>563</v>
      </c>
      <c r="C14" s="267"/>
      <c r="D14" s="268"/>
      <c r="E14" s="111">
        <v>2</v>
      </c>
      <c r="F14" s="103">
        <f t="shared" si="0"/>
        <v>0.98522167487684731</v>
      </c>
    </row>
    <row r="15" spans="1:8" ht="21" customHeight="1" x14ac:dyDescent="0.35">
      <c r="A15" s="3"/>
      <c r="B15" s="266" t="s">
        <v>201</v>
      </c>
      <c r="C15" s="267"/>
      <c r="D15" s="268"/>
      <c r="E15" s="111">
        <v>1</v>
      </c>
      <c r="F15" s="103">
        <f t="shared" si="0"/>
        <v>0.49261083743842365</v>
      </c>
    </row>
    <row r="16" spans="1:8" x14ac:dyDescent="0.3">
      <c r="A16" s="3"/>
      <c r="B16" s="199" t="s">
        <v>48</v>
      </c>
      <c r="C16" s="200"/>
      <c r="D16" s="201"/>
      <c r="E16" s="98">
        <v>29</v>
      </c>
      <c r="F16" s="99">
        <f t="shared" si="0"/>
        <v>14.285714285714286</v>
      </c>
    </row>
    <row r="17" spans="1:6" ht="21" customHeight="1" x14ac:dyDescent="0.35">
      <c r="A17" s="3"/>
      <c r="B17" s="266" t="s">
        <v>68</v>
      </c>
      <c r="C17" s="267"/>
      <c r="D17" s="268"/>
      <c r="E17" s="111">
        <v>1</v>
      </c>
      <c r="F17" s="103">
        <f t="shared" si="0"/>
        <v>0.49261083743842365</v>
      </c>
    </row>
    <row r="18" spans="1:6" ht="21" customHeight="1" x14ac:dyDescent="0.35">
      <c r="A18" s="3"/>
      <c r="B18" s="266" t="s">
        <v>556</v>
      </c>
      <c r="C18" s="267"/>
      <c r="D18" s="268"/>
      <c r="E18" s="111">
        <v>1</v>
      </c>
      <c r="F18" s="103">
        <f t="shared" si="0"/>
        <v>0.49261083743842365</v>
      </c>
    </row>
    <row r="19" spans="1:6" ht="21" customHeight="1" x14ac:dyDescent="0.35">
      <c r="A19" s="3"/>
      <c r="B19" s="266" t="s">
        <v>557</v>
      </c>
      <c r="C19" s="267"/>
      <c r="D19" s="268"/>
      <c r="E19" s="111">
        <v>2</v>
      </c>
      <c r="F19" s="103">
        <f t="shared" si="0"/>
        <v>0.98522167487684731</v>
      </c>
    </row>
    <row r="20" spans="1:6" ht="21" customHeight="1" x14ac:dyDescent="0.35">
      <c r="A20" s="3"/>
      <c r="B20" s="266" t="s">
        <v>97</v>
      </c>
      <c r="C20" s="267"/>
      <c r="D20" s="268"/>
      <c r="E20" s="111">
        <v>7</v>
      </c>
      <c r="F20" s="103">
        <f t="shared" si="0"/>
        <v>3.4482758620689653</v>
      </c>
    </row>
    <row r="21" spans="1:6" ht="21" customHeight="1" x14ac:dyDescent="0.35">
      <c r="A21" s="3"/>
      <c r="B21" s="266" t="s">
        <v>555</v>
      </c>
      <c r="C21" s="267"/>
      <c r="D21" s="268"/>
      <c r="E21" s="111">
        <v>2</v>
      </c>
      <c r="F21" s="103">
        <f t="shared" si="0"/>
        <v>0.98522167487684731</v>
      </c>
    </row>
    <row r="22" spans="1:6" ht="21" customHeight="1" x14ac:dyDescent="0.35">
      <c r="A22" s="3"/>
      <c r="B22" s="266" t="s">
        <v>554</v>
      </c>
      <c r="C22" s="267"/>
      <c r="D22" s="268"/>
      <c r="E22" s="111">
        <v>3</v>
      </c>
      <c r="F22" s="103">
        <f t="shared" si="0"/>
        <v>1.4778325123152709</v>
      </c>
    </row>
    <row r="23" spans="1:6" ht="21" customHeight="1" x14ac:dyDescent="0.35">
      <c r="A23" s="3"/>
      <c r="B23" s="266" t="s">
        <v>194</v>
      </c>
      <c r="C23" s="267"/>
      <c r="D23" s="268"/>
      <c r="E23" s="111">
        <v>13</v>
      </c>
      <c r="F23" s="103">
        <f t="shared" si="0"/>
        <v>6.4039408866995071</v>
      </c>
    </row>
    <row r="24" spans="1:6" ht="21" customHeight="1" x14ac:dyDescent="0.3">
      <c r="A24" s="3"/>
      <c r="B24" s="199" t="s">
        <v>79</v>
      </c>
      <c r="C24" s="200"/>
      <c r="D24" s="201"/>
      <c r="E24" s="98">
        <v>3</v>
      </c>
      <c r="F24" s="99">
        <f t="shared" si="0"/>
        <v>1.4778325123152709</v>
      </c>
    </row>
    <row r="25" spans="1:6" ht="21" customHeight="1" x14ac:dyDescent="0.3">
      <c r="A25" s="3"/>
      <c r="B25" s="202" t="s">
        <v>546</v>
      </c>
      <c r="C25" s="203"/>
      <c r="D25" s="204"/>
      <c r="E25" s="110">
        <v>3</v>
      </c>
      <c r="F25" s="103">
        <f t="shared" si="0"/>
        <v>1.4778325123152709</v>
      </c>
    </row>
    <row r="26" spans="1:6" ht="21" customHeight="1" x14ac:dyDescent="0.3">
      <c r="A26" s="3"/>
      <c r="B26" s="199" t="s">
        <v>77</v>
      </c>
      <c r="C26" s="200"/>
      <c r="D26" s="201"/>
      <c r="E26" s="98">
        <v>7</v>
      </c>
      <c r="F26" s="99">
        <f t="shared" si="0"/>
        <v>3.4482758620689653</v>
      </c>
    </row>
    <row r="27" spans="1:6" ht="21" customHeight="1" x14ac:dyDescent="0.3">
      <c r="A27" s="3"/>
      <c r="B27" s="202" t="s">
        <v>550</v>
      </c>
      <c r="C27" s="203"/>
      <c r="D27" s="204"/>
      <c r="E27" s="110">
        <v>7</v>
      </c>
      <c r="F27" s="103">
        <f t="shared" si="0"/>
        <v>3.4482758620689653</v>
      </c>
    </row>
    <row r="28" spans="1:6" x14ac:dyDescent="0.3">
      <c r="A28" s="3"/>
      <c r="B28" s="199" t="s">
        <v>50</v>
      </c>
      <c r="C28" s="200"/>
      <c r="D28" s="201"/>
      <c r="E28" s="98">
        <v>15</v>
      </c>
      <c r="F28" s="99">
        <f t="shared" si="0"/>
        <v>7.389162561576355</v>
      </c>
    </row>
    <row r="29" spans="1:6" x14ac:dyDescent="0.3">
      <c r="A29" s="3"/>
      <c r="B29" s="202" t="s">
        <v>559</v>
      </c>
      <c r="C29" s="203"/>
      <c r="D29" s="204"/>
      <c r="E29" s="110">
        <v>8</v>
      </c>
      <c r="F29" s="103">
        <f t="shared" si="0"/>
        <v>3.9408866995073892</v>
      </c>
    </row>
    <row r="30" spans="1:6" x14ac:dyDescent="0.3">
      <c r="A30" s="3"/>
      <c r="B30" s="202" t="s">
        <v>560</v>
      </c>
      <c r="C30" s="203"/>
      <c r="D30" s="204"/>
      <c r="E30" s="110">
        <v>6</v>
      </c>
      <c r="F30" s="103">
        <f t="shared" si="0"/>
        <v>2.9556650246305418</v>
      </c>
    </row>
    <row r="31" spans="1:6" x14ac:dyDescent="0.3">
      <c r="A31" s="3"/>
      <c r="B31" s="202" t="s">
        <v>67</v>
      </c>
      <c r="C31" s="203"/>
      <c r="D31" s="204"/>
      <c r="E31" s="102">
        <v>1</v>
      </c>
      <c r="F31" s="103">
        <f t="shared" si="0"/>
        <v>0.49261083743842365</v>
      </c>
    </row>
    <row r="32" spans="1:6" x14ac:dyDescent="0.3">
      <c r="A32" s="3"/>
      <c r="B32" s="138"/>
      <c r="C32" s="138"/>
      <c r="D32" s="138"/>
      <c r="E32" s="139"/>
      <c r="F32" s="140"/>
    </row>
    <row r="33" spans="1:8" x14ac:dyDescent="0.3">
      <c r="A33" s="3"/>
      <c r="B33" s="138"/>
      <c r="C33" s="138"/>
      <c r="D33" s="138"/>
      <c r="E33" s="139"/>
      <c r="F33" s="140"/>
    </row>
    <row r="34" spans="1:8" x14ac:dyDescent="0.3">
      <c r="A34" s="3"/>
      <c r="B34" s="138"/>
      <c r="C34" s="138"/>
      <c r="D34" s="138"/>
      <c r="E34" s="139"/>
      <c r="F34" s="140"/>
    </row>
    <row r="35" spans="1:8" x14ac:dyDescent="0.3">
      <c r="A35" s="3"/>
      <c r="B35" s="138"/>
      <c r="C35" s="138"/>
      <c r="D35" s="138"/>
      <c r="E35" s="139"/>
      <c r="F35" s="140"/>
    </row>
    <row r="36" spans="1:8" x14ac:dyDescent="0.3">
      <c r="A36" s="3"/>
      <c r="B36" s="138"/>
      <c r="C36" s="138"/>
      <c r="D36" s="138"/>
      <c r="E36" s="139"/>
      <c r="F36" s="140"/>
    </row>
    <row r="37" spans="1:8" ht="21" x14ac:dyDescent="0.35">
      <c r="A37" s="262" t="s">
        <v>32</v>
      </c>
      <c r="B37" s="262"/>
      <c r="C37" s="262"/>
      <c r="D37" s="262"/>
      <c r="E37" s="262"/>
      <c r="F37" s="262"/>
      <c r="G37" s="101"/>
      <c r="H37" s="101"/>
    </row>
    <row r="38" spans="1:8" ht="20.25" thickBot="1" x14ac:dyDescent="0.35">
      <c r="A38" s="3"/>
      <c r="B38" s="125"/>
      <c r="C38" s="125"/>
      <c r="D38" s="125"/>
      <c r="E38" s="126"/>
      <c r="F38" s="127"/>
    </row>
    <row r="39" spans="1:8" ht="21" thickTop="1" thickBot="1" x14ac:dyDescent="0.35">
      <c r="A39" s="3"/>
      <c r="B39" s="258" t="s">
        <v>47</v>
      </c>
      <c r="C39" s="259"/>
      <c r="D39" s="259"/>
      <c r="E39" s="124" t="s">
        <v>11</v>
      </c>
      <c r="F39" s="124" t="s">
        <v>12</v>
      </c>
    </row>
    <row r="40" spans="1:8" ht="20.25" thickTop="1" x14ac:dyDescent="0.3">
      <c r="A40" s="3"/>
      <c r="B40" s="199" t="s">
        <v>87</v>
      </c>
      <c r="C40" s="200"/>
      <c r="D40" s="201"/>
      <c r="E40" s="98">
        <v>6</v>
      </c>
      <c r="F40" s="99">
        <f t="shared" ref="F40:F61" si="1">E40*100/$E$87</f>
        <v>2.9556650246305418</v>
      </c>
    </row>
    <row r="41" spans="1:8" x14ac:dyDescent="0.3">
      <c r="A41" s="3"/>
      <c r="B41" s="202" t="s">
        <v>99</v>
      </c>
      <c r="C41" s="203"/>
      <c r="D41" s="204"/>
      <c r="E41" s="102">
        <v>6</v>
      </c>
      <c r="F41" s="103">
        <f t="shared" si="1"/>
        <v>2.9556650246305418</v>
      </c>
    </row>
    <row r="42" spans="1:8" x14ac:dyDescent="0.3">
      <c r="A42" s="3"/>
      <c r="B42" s="199" t="s">
        <v>51</v>
      </c>
      <c r="C42" s="200"/>
      <c r="D42" s="201"/>
      <c r="E42" s="98">
        <v>7</v>
      </c>
      <c r="F42" s="99">
        <f t="shared" si="1"/>
        <v>3.4482758620689653</v>
      </c>
    </row>
    <row r="43" spans="1:8" x14ac:dyDescent="0.3">
      <c r="A43" s="3"/>
      <c r="B43" s="202" t="s">
        <v>63</v>
      </c>
      <c r="C43" s="203"/>
      <c r="D43" s="204"/>
      <c r="E43" s="110">
        <v>7</v>
      </c>
      <c r="F43" s="103">
        <f t="shared" si="1"/>
        <v>3.4482758620689653</v>
      </c>
    </row>
    <row r="44" spans="1:8" x14ac:dyDescent="0.3">
      <c r="A44" s="104"/>
      <c r="B44" s="205" t="s">
        <v>52</v>
      </c>
      <c r="C44" s="206"/>
      <c r="D44" s="207"/>
      <c r="E44" s="98">
        <v>63</v>
      </c>
      <c r="F44" s="99">
        <f t="shared" si="1"/>
        <v>31.03448275862069</v>
      </c>
      <c r="G44" s="105"/>
    </row>
    <row r="45" spans="1:8" x14ac:dyDescent="0.3">
      <c r="A45" s="3"/>
      <c r="B45" s="261" t="s">
        <v>101</v>
      </c>
      <c r="C45" s="261"/>
      <c r="D45" s="261"/>
      <c r="E45" s="110">
        <v>34</v>
      </c>
      <c r="F45" s="103">
        <f t="shared" si="1"/>
        <v>16.748768472906406</v>
      </c>
    </row>
    <row r="46" spans="1:8" x14ac:dyDescent="0.3">
      <c r="A46" s="3"/>
      <c r="B46" s="261" t="s">
        <v>551</v>
      </c>
      <c r="C46" s="261"/>
      <c r="D46" s="261"/>
      <c r="E46" s="110">
        <v>9</v>
      </c>
      <c r="F46" s="103">
        <f t="shared" si="1"/>
        <v>4.4334975369458132</v>
      </c>
    </row>
    <row r="47" spans="1:8" x14ac:dyDescent="0.3">
      <c r="A47" s="3"/>
      <c r="B47" s="261" t="s">
        <v>74</v>
      </c>
      <c r="C47" s="261"/>
      <c r="D47" s="261"/>
      <c r="E47" s="110">
        <v>4</v>
      </c>
      <c r="F47" s="103">
        <f t="shared" si="1"/>
        <v>1.9704433497536946</v>
      </c>
    </row>
    <row r="48" spans="1:8" x14ac:dyDescent="0.3">
      <c r="A48" s="3"/>
      <c r="B48" s="225" t="s">
        <v>73</v>
      </c>
      <c r="C48" s="225"/>
      <c r="D48" s="225"/>
      <c r="E48" s="110">
        <v>12</v>
      </c>
      <c r="F48" s="103">
        <f t="shared" si="1"/>
        <v>5.9113300492610836</v>
      </c>
    </row>
    <row r="49" spans="1:6" x14ac:dyDescent="0.3">
      <c r="A49" s="3"/>
      <c r="B49" s="261" t="s">
        <v>100</v>
      </c>
      <c r="C49" s="261"/>
      <c r="D49" s="261"/>
      <c r="E49" s="110">
        <v>2</v>
      </c>
      <c r="F49" s="103">
        <f t="shared" si="1"/>
        <v>0.98522167487684731</v>
      </c>
    </row>
    <row r="50" spans="1:6" x14ac:dyDescent="0.3">
      <c r="A50" s="3"/>
      <c r="B50" s="202" t="s">
        <v>69</v>
      </c>
      <c r="C50" s="203"/>
      <c r="D50" s="204"/>
      <c r="E50" s="110">
        <v>1</v>
      </c>
      <c r="F50" s="103">
        <f t="shared" si="1"/>
        <v>0.49261083743842365</v>
      </c>
    </row>
    <row r="51" spans="1:6" x14ac:dyDescent="0.3">
      <c r="A51" s="3"/>
      <c r="B51" s="202" t="s">
        <v>553</v>
      </c>
      <c r="C51" s="203"/>
      <c r="D51" s="204"/>
      <c r="E51" s="110">
        <v>1</v>
      </c>
      <c r="F51" s="103">
        <f t="shared" si="1"/>
        <v>0.49261083743842365</v>
      </c>
    </row>
    <row r="52" spans="1:6" x14ac:dyDescent="0.3">
      <c r="A52" s="3"/>
      <c r="B52" s="199" t="s">
        <v>53</v>
      </c>
      <c r="C52" s="200"/>
      <c r="D52" s="201"/>
      <c r="E52" s="98">
        <v>5</v>
      </c>
      <c r="F52" s="99">
        <f t="shared" si="1"/>
        <v>2.4630541871921183</v>
      </c>
    </row>
    <row r="53" spans="1:6" x14ac:dyDescent="0.3">
      <c r="A53" s="3"/>
      <c r="B53" s="229" t="s">
        <v>562</v>
      </c>
      <c r="C53" s="208"/>
      <c r="D53" s="209"/>
      <c r="E53" s="110">
        <v>1</v>
      </c>
      <c r="F53" s="103">
        <f t="shared" si="1"/>
        <v>0.49261083743842365</v>
      </c>
    </row>
    <row r="54" spans="1:6" x14ac:dyDescent="0.3">
      <c r="A54" s="3"/>
      <c r="B54" s="229" t="s">
        <v>197</v>
      </c>
      <c r="C54" s="208"/>
      <c r="D54" s="209"/>
      <c r="E54" s="110">
        <v>3</v>
      </c>
      <c r="F54" s="103">
        <f t="shared" si="1"/>
        <v>1.4778325123152709</v>
      </c>
    </row>
    <row r="55" spans="1:6" x14ac:dyDescent="0.3">
      <c r="A55" s="3"/>
      <c r="B55" s="229" t="s">
        <v>199</v>
      </c>
      <c r="C55" s="208"/>
      <c r="D55" s="209"/>
      <c r="E55" s="110">
        <v>1</v>
      </c>
      <c r="F55" s="103">
        <f t="shared" si="1"/>
        <v>0.49261083743842365</v>
      </c>
    </row>
    <row r="56" spans="1:6" x14ac:dyDescent="0.3">
      <c r="A56" s="3"/>
      <c r="B56" s="199" t="s">
        <v>78</v>
      </c>
      <c r="C56" s="200"/>
      <c r="D56" s="201"/>
      <c r="E56" s="98">
        <v>1</v>
      </c>
      <c r="F56" s="99">
        <f t="shared" si="1"/>
        <v>0.49261083743842365</v>
      </c>
    </row>
    <row r="57" spans="1:6" x14ac:dyDescent="0.3">
      <c r="A57" s="3"/>
      <c r="B57" s="229" t="s">
        <v>200</v>
      </c>
      <c r="C57" s="208"/>
      <c r="D57" s="209"/>
      <c r="E57" s="110">
        <v>1</v>
      </c>
      <c r="F57" s="103">
        <f t="shared" si="1"/>
        <v>0.49261083743842365</v>
      </c>
    </row>
    <row r="58" spans="1:6" x14ac:dyDescent="0.3">
      <c r="A58" s="3"/>
      <c r="B58" s="199" t="s">
        <v>57</v>
      </c>
      <c r="C58" s="200"/>
      <c r="D58" s="201"/>
      <c r="E58" s="98">
        <v>13</v>
      </c>
      <c r="F58" s="99">
        <f t="shared" si="1"/>
        <v>6.4039408866995071</v>
      </c>
    </row>
    <row r="59" spans="1:6" x14ac:dyDescent="0.3">
      <c r="A59" s="3"/>
      <c r="B59" s="261" t="s">
        <v>545</v>
      </c>
      <c r="C59" s="261"/>
      <c r="D59" s="261"/>
      <c r="E59" s="110">
        <v>1</v>
      </c>
      <c r="F59" s="103">
        <f t="shared" si="1"/>
        <v>0.49261083743842365</v>
      </c>
    </row>
    <row r="60" spans="1:6" x14ac:dyDescent="0.3">
      <c r="A60" s="3"/>
      <c r="B60" s="261" t="s">
        <v>62</v>
      </c>
      <c r="C60" s="261"/>
      <c r="D60" s="261"/>
      <c r="E60" s="110">
        <v>5</v>
      </c>
      <c r="F60" s="103">
        <f t="shared" si="1"/>
        <v>2.4630541871921183</v>
      </c>
    </row>
    <row r="61" spans="1:6" x14ac:dyDescent="0.3">
      <c r="A61" s="3"/>
      <c r="B61" s="261" t="s">
        <v>195</v>
      </c>
      <c r="C61" s="261"/>
      <c r="D61" s="261"/>
      <c r="E61" s="110">
        <v>7</v>
      </c>
      <c r="F61" s="103">
        <f t="shared" si="1"/>
        <v>3.4482758620689653</v>
      </c>
    </row>
    <row r="62" spans="1:6" x14ac:dyDescent="0.3">
      <c r="A62" s="145"/>
      <c r="B62" s="212"/>
      <c r="C62" s="212"/>
      <c r="D62" s="212"/>
      <c r="E62" s="139"/>
      <c r="F62" s="140"/>
    </row>
    <row r="63" spans="1:6" x14ac:dyDescent="0.3">
      <c r="A63" s="145"/>
      <c r="B63" s="212"/>
      <c r="C63" s="212"/>
      <c r="D63" s="212"/>
      <c r="E63" s="139"/>
      <c r="F63" s="140"/>
    </row>
    <row r="64" spans="1:6" x14ac:dyDescent="0.3">
      <c r="A64" s="145"/>
      <c r="B64" s="212"/>
      <c r="C64" s="212"/>
      <c r="D64" s="212"/>
      <c r="E64" s="139"/>
      <c r="F64" s="140"/>
    </row>
    <row r="65" spans="1:6" x14ac:dyDescent="0.3">
      <c r="A65" s="145"/>
      <c r="B65" s="212"/>
      <c r="C65" s="212"/>
      <c r="D65" s="212"/>
      <c r="E65" s="139"/>
      <c r="F65" s="140"/>
    </row>
    <row r="66" spans="1:6" x14ac:dyDescent="0.3">
      <c r="A66" s="145"/>
      <c r="B66" s="212"/>
      <c r="C66" s="212"/>
      <c r="D66" s="212"/>
      <c r="E66" s="139"/>
      <c r="F66" s="140"/>
    </row>
    <row r="67" spans="1:6" x14ac:dyDescent="0.3">
      <c r="A67" s="145"/>
      <c r="B67" s="212"/>
      <c r="C67" s="212"/>
      <c r="D67" s="212"/>
      <c r="E67" s="139"/>
      <c r="F67" s="140"/>
    </row>
    <row r="68" spans="1:6" x14ac:dyDescent="0.3">
      <c r="A68" s="145"/>
      <c r="B68" s="212"/>
      <c r="C68" s="212"/>
      <c r="D68" s="212"/>
      <c r="E68" s="139"/>
      <c r="F68" s="140"/>
    </row>
    <row r="69" spans="1:6" x14ac:dyDescent="0.3">
      <c r="A69" s="145"/>
      <c r="B69" s="212"/>
      <c r="C69" s="212"/>
      <c r="D69" s="212"/>
      <c r="E69" s="139"/>
      <c r="F69" s="140"/>
    </row>
    <row r="70" spans="1:6" x14ac:dyDescent="0.3">
      <c r="A70" s="145"/>
      <c r="B70" s="212"/>
      <c r="C70" s="212"/>
      <c r="D70" s="212"/>
      <c r="E70" s="139"/>
      <c r="F70" s="140"/>
    </row>
    <row r="71" spans="1:6" x14ac:dyDescent="0.3">
      <c r="A71" s="145"/>
      <c r="B71" s="212"/>
      <c r="C71" s="212"/>
      <c r="D71" s="212"/>
      <c r="E71" s="139"/>
      <c r="F71" s="140"/>
    </row>
    <row r="72" spans="1:6" x14ac:dyDescent="0.3">
      <c r="A72" s="145"/>
      <c r="B72" s="212"/>
      <c r="C72" s="212"/>
      <c r="D72" s="212"/>
      <c r="E72" s="139"/>
      <c r="F72" s="140"/>
    </row>
    <row r="73" spans="1:6" x14ac:dyDescent="0.3">
      <c r="A73" s="145"/>
      <c r="B73" s="212"/>
      <c r="C73" s="212"/>
      <c r="D73" s="212"/>
      <c r="E73" s="139"/>
      <c r="F73" s="140"/>
    </row>
    <row r="74" spans="1:6" ht="21" x14ac:dyDescent="0.35">
      <c r="A74" s="262" t="s">
        <v>41</v>
      </c>
      <c r="B74" s="262"/>
      <c r="C74" s="262"/>
      <c r="D74" s="262"/>
      <c r="E74" s="262"/>
      <c r="F74" s="262"/>
    </row>
    <row r="75" spans="1:6" ht="21.75" thickBot="1" x14ac:dyDescent="0.4">
      <c r="A75" s="146"/>
      <c r="B75" s="147"/>
      <c r="C75" s="147"/>
      <c r="D75" s="147"/>
      <c r="E75" s="147"/>
      <c r="F75" s="147"/>
    </row>
    <row r="76" spans="1:6" ht="21" thickTop="1" thickBot="1" x14ac:dyDescent="0.35">
      <c r="A76" s="3"/>
      <c r="B76" s="258" t="s">
        <v>47</v>
      </c>
      <c r="C76" s="259"/>
      <c r="D76" s="259"/>
      <c r="E76" s="124" t="s">
        <v>11</v>
      </c>
      <c r="F76" s="124" t="s">
        <v>12</v>
      </c>
    </row>
    <row r="77" spans="1:6" ht="20.25" thickTop="1" x14ac:dyDescent="0.3">
      <c r="A77" s="3"/>
      <c r="B77" s="199" t="s">
        <v>208</v>
      </c>
      <c r="C77" s="200"/>
      <c r="D77" s="201"/>
      <c r="E77" s="98">
        <v>1</v>
      </c>
      <c r="F77" s="99">
        <f t="shared" ref="F77:F82" si="2">E77*100/$E$87</f>
        <v>0.49261083743842365</v>
      </c>
    </row>
    <row r="78" spans="1:6" ht="21" x14ac:dyDescent="0.35">
      <c r="A78" s="3"/>
      <c r="B78" s="263" t="s">
        <v>561</v>
      </c>
      <c r="C78" s="263"/>
      <c r="D78" s="263"/>
      <c r="E78" s="111">
        <v>1</v>
      </c>
      <c r="F78" s="103">
        <f t="shared" si="2"/>
        <v>0.49261083743842365</v>
      </c>
    </row>
    <row r="79" spans="1:6" x14ac:dyDescent="0.3">
      <c r="A79" s="3"/>
      <c r="B79" s="199" t="s">
        <v>92</v>
      </c>
      <c r="C79" s="200"/>
      <c r="D79" s="201"/>
      <c r="E79" s="98">
        <v>3</v>
      </c>
      <c r="F79" s="99">
        <f t="shared" si="2"/>
        <v>1.4778325123152709</v>
      </c>
    </row>
    <row r="80" spans="1:6" ht="21" x14ac:dyDescent="0.35">
      <c r="A80" s="3"/>
      <c r="B80" s="263" t="s">
        <v>192</v>
      </c>
      <c r="C80" s="263"/>
      <c r="D80" s="263"/>
      <c r="E80" s="111">
        <v>3</v>
      </c>
      <c r="F80" s="103">
        <f t="shared" si="2"/>
        <v>1.4778325123152709</v>
      </c>
    </row>
    <row r="81" spans="1:7" x14ac:dyDescent="0.3">
      <c r="A81" s="3"/>
      <c r="B81" s="199" t="s">
        <v>54</v>
      </c>
      <c r="C81" s="200"/>
      <c r="D81" s="201"/>
      <c r="E81" s="98">
        <v>39</v>
      </c>
      <c r="F81" s="99">
        <f t="shared" si="2"/>
        <v>19.211822660098523</v>
      </c>
    </row>
    <row r="82" spans="1:7" x14ac:dyDescent="0.3">
      <c r="A82" s="3"/>
      <c r="B82" s="202" t="s">
        <v>75</v>
      </c>
      <c r="C82" s="203"/>
      <c r="D82" s="204"/>
      <c r="E82" s="110">
        <v>13</v>
      </c>
      <c r="F82" s="103">
        <f t="shared" si="2"/>
        <v>6.4039408866995071</v>
      </c>
    </row>
    <row r="83" spans="1:7" x14ac:dyDescent="0.3">
      <c r="A83" s="3"/>
      <c r="B83" s="202" t="s">
        <v>198</v>
      </c>
      <c r="C83" s="203"/>
      <c r="D83" s="204"/>
      <c r="E83" s="110">
        <v>1</v>
      </c>
      <c r="F83" s="103">
        <f t="shared" ref="F83" si="3">E83*100/$E$87</f>
        <v>0.49261083743842365</v>
      </c>
    </row>
    <row r="84" spans="1:7" x14ac:dyDescent="0.3">
      <c r="A84" s="3"/>
      <c r="B84" s="202" t="s">
        <v>193</v>
      </c>
      <c r="C84" s="203"/>
      <c r="D84" s="204"/>
      <c r="E84" s="110">
        <v>18</v>
      </c>
      <c r="F84" s="103">
        <f t="shared" ref="F84" si="4">E84*100/$E$87</f>
        <v>8.8669950738916263</v>
      </c>
    </row>
    <row r="85" spans="1:7" x14ac:dyDescent="0.3">
      <c r="A85" s="3"/>
      <c r="B85" s="202" t="s">
        <v>549</v>
      </c>
      <c r="C85" s="203"/>
      <c r="D85" s="204"/>
      <c r="E85" s="110">
        <v>4</v>
      </c>
      <c r="F85" s="103">
        <f t="shared" ref="F85" si="5">E85*100/$E$87</f>
        <v>1.9704433497536946</v>
      </c>
    </row>
    <row r="86" spans="1:7" x14ac:dyDescent="0.3">
      <c r="A86" s="3"/>
      <c r="B86" s="202" t="s">
        <v>547</v>
      </c>
      <c r="C86" s="203"/>
      <c r="D86" s="204"/>
      <c r="E86" s="110">
        <v>3</v>
      </c>
      <c r="F86" s="103">
        <f t="shared" ref="F86" si="6">E86*100/$E$87</f>
        <v>1.4778325123152709</v>
      </c>
    </row>
    <row r="87" spans="1:7" ht="20.25" thickBot="1" x14ac:dyDescent="0.35">
      <c r="A87" s="3"/>
      <c r="B87" s="258" t="s">
        <v>55</v>
      </c>
      <c r="C87" s="259"/>
      <c r="D87" s="260"/>
      <c r="E87" s="122">
        <v>203</v>
      </c>
      <c r="F87" s="123">
        <f>E87*100/$E$87</f>
        <v>100</v>
      </c>
    </row>
    <row r="88" spans="1:7" ht="20.25" thickTop="1" x14ac:dyDescent="0.3">
      <c r="A88" s="3"/>
      <c r="B88" s="106"/>
      <c r="C88" s="106"/>
      <c r="D88" s="106"/>
      <c r="E88" s="107"/>
      <c r="F88" s="108"/>
    </row>
    <row r="89" spans="1:7" s="8" customFormat="1" ht="21" x14ac:dyDescent="0.35">
      <c r="B89" s="114" t="s">
        <v>203</v>
      </c>
      <c r="C89" s="109"/>
      <c r="D89" s="109"/>
      <c r="E89" s="94"/>
      <c r="F89" s="95"/>
      <c r="G89" s="113"/>
    </row>
    <row r="90" spans="1:7" s="8" customFormat="1" ht="21" x14ac:dyDescent="0.35">
      <c r="A90" s="8" t="s">
        <v>600</v>
      </c>
      <c r="B90" s="109"/>
      <c r="C90" s="109"/>
      <c r="D90" s="109"/>
      <c r="E90" s="94"/>
      <c r="F90" s="95"/>
      <c r="G90" s="113"/>
    </row>
    <row r="91" spans="1:7" s="8" customFormat="1" ht="21" x14ac:dyDescent="0.35">
      <c r="A91" s="8" t="s">
        <v>599</v>
      </c>
      <c r="E91" s="113"/>
      <c r="F91" s="113"/>
      <c r="G91" s="113"/>
    </row>
    <row r="92" spans="1:7" s="8" customFormat="1" ht="21" x14ac:dyDescent="0.35">
      <c r="B92" s="8" t="s">
        <v>565</v>
      </c>
      <c r="E92" s="113"/>
      <c r="F92" s="113"/>
      <c r="G92" s="113"/>
    </row>
    <row r="93" spans="1:7" s="8" customFormat="1" ht="21" x14ac:dyDescent="0.35">
      <c r="A93" s="8" t="s">
        <v>566</v>
      </c>
      <c r="E93" s="113"/>
      <c r="F93" s="113"/>
      <c r="G93" s="113"/>
    </row>
    <row r="94" spans="1:7" s="8" customFormat="1" ht="21" x14ac:dyDescent="0.35">
      <c r="A94" s="8" t="s">
        <v>567</v>
      </c>
      <c r="E94" s="113"/>
      <c r="F94" s="113"/>
      <c r="G94" s="113"/>
    </row>
  </sheetData>
  <mergeCells count="29">
    <mergeCell ref="A1:F1"/>
    <mergeCell ref="B4:D4"/>
    <mergeCell ref="B13:D13"/>
    <mergeCell ref="B14:D14"/>
    <mergeCell ref="B23:D23"/>
    <mergeCell ref="B9:D9"/>
    <mergeCell ref="B17:D17"/>
    <mergeCell ref="B22:D22"/>
    <mergeCell ref="B12:D12"/>
    <mergeCell ref="B21:D21"/>
    <mergeCell ref="B18:D18"/>
    <mergeCell ref="B15:D15"/>
    <mergeCell ref="B19:D19"/>
    <mergeCell ref="B20:D20"/>
    <mergeCell ref="B10:D10"/>
    <mergeCell ref="B87:D87"/>
    <mergeCell ref="B59:D59"/>
    <mergeCell ref="A37:F37"/>
    <mergeCell ref="B80:D80"/>
    <mergeCell ref="B76:D76"/>
    <mergeCell ref="A74:F74"/>
    <mergeCell ref="B49:D49"/>
    <mergeCell ref="B39:D39"/>
    <mergeCell ref="B45:D45"/>
    <mergeCell ref="B46:D46"/>
    <mergeCell ref="B47:D47"/>
    <mergeCell ref="B61:D61"/>
    <mergeCell ref="B78:D78"/>
    <mergeCell ref="B60:D6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zoomScale="120" zoomScaleNormal="120" workbookViewId="0">
      <selection activeCell="L9" sqref="L9"/>
    </sheetView>
  </sheetViews>
  <sheetFormatPr defaultRowHeight="19.5" x14ac:dyDescent="0.3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8.5" style="1" customWidth="1"/>
    <col min="6" max="7" width="9" style="2" customWidth="1"/>
    <col min="8" max="8" width="16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10" s="11" customFormat="1" ht="21" x14ac:dyDescent="0.35">
      <c r="A1" s="262" t="s">
        <v>60</v>
      </c>
      <c r="B1" s="262"/>
      <c r="C1" s="262"/>
      <c r="D1" s="262"/>
      <c r="E1" s="262"/>
      <c r="F1" s="262"/>
      <c r="G1" s="262"/>
      <c r="H1" s="262"/>
    </row>
    <row r="2" spans="1:10" x14ac:dyDescent="0.3">
      <c r="B2" s="2"/>
      <c r="C2" s="2"/>
      <c r="D2" s="2"/>
      <c r="E2" s="2"/>
      <c r="I2" s="6"/>
    </row>
    <row r="3" spans="1:10" s="8" customFormat="1" ht="21" x14ac:dyDescent="0.35">
      <c r="B3" s="9" t="s">
        <v>40</v>
      </c>
      <c r="F3" s="78"/>
      <c r="G3" s="78"/>
      <c r="H3" s="78"/>
    </row>
    <row r="4" spans="1:10" s="20" customFormat="1" ht="25.5" customHeight="1" x14ac:dyDescent="0.35">
      <c r="B4" s="66" t="s">
        <v>656</v>
      </c>
      <c r="F4" s="78"/>
      <c r="G4" s="78"/>
      <c r="H4" s="78"/>
    </row>
    <row r="5" spans="1:10" s="20" customFormat="1" ht="21.75" thickBot="1" x14ac:dyDescent="0.4">
      <c r="B5" s="20" t="s">
        <v>568</v>
      </c>
      <c r="F5" s="82"/>
      <c r="G5" s="82"/>
      <c r="H5" s="82"/>
    </row>
    <row r="6" spans="1:10" s="8" customFormat="1" ht="21.75" thickTop="1" x14ac:dyDescent="0.35">
      <c r="B6" s="272" t="s">
        <v>19</v>
      </c>
      <c r="C6" s="273"/>
      <c r="D6" s="273"/>
      <c r="E6" s="274"/>
      <c r="F6" s="278"/>
      <c r="G6" s="280" t="s">
        <v>20</v>
      </c>
      <c r="H6" s="280" t="s">
        <v>21</v>
      </c>
    </row>
    <row r="7" spans="1:10" s="8" customFormat="1" ht="21.75" thickBot="1" x14ac:dyDescent="0.4">
      <c r="B7" s="275"/>
      <c r="C7" s="276"/>
      <c r="D7" s="276"/>
      <c r="E7" s="277"/>
      <c r="F7" s="279"/>
      <c r="G7" s="281"/>
      <c r="H7" s="281"/>
    </row>
    <row r="8" spans="1:10" s="8" customFormat="1" ht="21.75" thickTop="1" x14ac:dyDescent="0.35">
      <c r="B8" s="34" t="s">
        <v>26</v>
      </c>
      <c r="C8" s="35"/>
      <c r="D8" s="35"/>
      <c r="E8" s="36"/>
      <c r="F8" s="83"/>
      <c r="G8" s="28"/>
      <c r="H8" s="83"/>
      <c r="I8" s="10"/>
    </row>
    <row r="9" spans="1:10" s="8" customFormat="1" ht="21" x14ac:dyDescent="0.35">
      <c r="B9" s="282" t="s">
        <v>112</v>
      </c>
      <c r="C9" s="283"/>
      <c r="D9" s="283"/>
      <c r="E9" s="283"/>
      <c r="F9" s="38">
        <f>DATA!R205</f>
        <v>3.5862068965517242</v>
      </c>
      <c r="G9" s="38">
        <f>DATA!R206</f>
        <v>1.2688994594411422</v>
      </c>
      <c r="H9" s="14" t="s">
        <v>84</v>
      </c>
    </row>
    <row r="10" spans="1:10" s="8" customFormat="1" ht="21" x14ac:dyDescent="0.35">
      <c r="B10" s="284" t="s">
        <v>113</v>
      </c>
      <c r="C10" s="284"/>
      <c r="D10" s="284"/>
      <c r="E10" s="284"/>
      <c r="F10" s="38">
        <f>DATA!S205</f>
        <v>3.6157635467980294</v>
      </c>
      <c r="G10" s="38">
        <f>DATA!S206</f>
        <v>1.2227820022396549</v>
      </c>
      <c r="H10" s="14" t="s">
        <v>84</v>
      </c>
    </row>
    <row r="11" spans="1:10" s="8" customFormat="1" ht="21.75" thickBot="1" x14ac:dyDescent="0.4">
      <c r="B11" s="269" t="s">
        <v>27</v>
      </c>
      <c r="C11" s="270"/>
      <c r="D11" s="270"/>
      <c r="E11" s="271"/>
      <c r="F11" s="40">
        <f>DATA!S208</f>
        <v>3.6009852216748768</v>
      </c>
      <c r="G11" s="41">
        <f>DATA!S207</f>
        <v>1.2446027735701828</v>
      </c>
      <c r="H11" s="143" t="s">
        <v>84</v>
      </c>
    </row>
    <row r="12" spans="1:10" s="8" customFormat="1" ht="21.75" thickTop="1" x14ac:dyDescent="0.35">
      <c r="B12" s="43" t="s">
        <v>28</v>
      </c>
      <c r="C12" s="44"/>
      <c r="D12" s="44"/>
      <c r="E12" s="45"/>
      <c r="F12" s="46"/>
      <c r="G12" s="46"/>
      <c r="H12" s="45"/>
    </row>
    <row r="13" spans="1:10" s="8" customFormat="1" ht="21" x14ac:dyDescent="0.35">
      <c r="B13" s="285" t="s">
        <v>114</v>
      </c>
      <c r="C13" s="286"/>
      <c r="D13" s="286"/>
      <c r="E13" s="287"/>
      <c r="F13" s="37">
        <f>DATA!T205</f>
        <v>4.4778325123152714</v>
      </c>
      <c r="G13" s="37">
        <f>DATA!T206</f>
        <v>0.57441423588144302</v>
      </c>
      <c r="H13" s="14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8" customFormat="1" ht="21" x14ac:dyDescent="0.35">
      <c r="B14" s="284" t="s">
        <v>118</v>
      </c>
      <c r="C14" s="284"/>
      <c r="D14" s="284"/>
      <c r="E14" s="284"/>
      <c r="F14" s="37">
        <f>DATA!U205</f>
        <v>4.458128078817734</v>
      </c>
      <c r="G14" s="37">
        <f>DATA!U206</f>
        <v>0.54679121882118187</v>
      </c>
      <c r="H14" s="14" t="str">
        <f t="shared" ref="H14:H15" si="0">IF(F14&gt;4.5,"มากที่สุด",IF(F14&gt;3.5,"มาก",IF(F14&gt;2.5,"ปานกลาง",IF(F14&gt;1.5,"น้อย",IF(F14&lt;=1.5,"น้อยที่สุด")))))</f>
        <v>มาก</v>
      </c>
    </row>
    <row r="15" spans="1:10" s="8" customFormat="1" ht="21.75" thickBot="1" x14ac:dyDescent="0.4">
      <c r="B15" s="269" t="s">
        <v>27</v>
      </c>
      <c r="C15" s="270"/>
      <c r="D15" s="270"/>
      <c r="E15" s="271"/>
      <c r="F15" s="41">
        <f>DATA!U208</f>
        <v>4.4679802955665027</v>
      </c>
      <c r="G15" s="48">
        <f>DATA!U207</f>
        <v>0.56016695889082735</v>
      </c>
      <c r="H15" s="42" t="str">
        <f t="shared" si="0"/>
        <v>มาก</v>
      </c>
      <c r="J15" s="49"/>
    </row>
    <row r="16" spans="1:10" s="8" customFormat="1" ht="16.5" customHeight="1" thickTop="1" x14ac:dyDescent="0.35">
      <c r="B16" s="10"/>
      <c r="C16" s="10"/>
      <c r="D16" s="10"/>
      <c r="E16" s="10"/>
      <c r="F16" s="50"/>
      <c r="G16" s="50"/>
      <c r="H16" s="50"/>
    </row>
    <row r="17" spans="1:10" s="8" customFormat="1" ht="21" x14ac:dyDescent="0.35">
      <c r="B17" s="20"/>
      <c r="C17" s="20" t="s">
        <v>44</v>
      </c>
      <c r="D17" s="20"/>
      <c r="E17" s="20"/>
      <c r="F17" s="20"/>
      <c r="G17" s="20"/>
      <c r="H17" s="20"/>
      <c r="I17" s="20"/>
      <c r="J17" s="20"/>
    </row>
    <row r="18" spans="1:10" s="8" customFormat="1" ht="21" x14ac:dyDescent="0.35">
      <c r="B18" s="20" t="s">
        <v>569</v>
      </c>
      <c r="C18" s="20"/>
      <c r="D18" s="20"/>
      <c r="E18" s="20"/>
      <c r="F18" s="20"/>
      <c r="G18" s="20"/>
      <c r="H18" s="20"/>
      <c r="I18" s="20"/>
      <c r="J18" s="20"/>
    </row>
    <row r="19" spans="1:10" s="8" customFormat="1" ht="21" x14ac:dyDescent="0.35">
      <c r="B19" s="20" t="s">
        <v>570</v>
      </c>
      <c r="C19" s="20"/>
      <c r="D19" s="20"/>
      <c r="E19" s="20"/>
      <c r="F19" s="20"/>
      <c r="G19" s="20"/>
      <c r="H19" s="20"/>
      <c r="I19" s="20"/>
      <c r="J19" s="20"/>
    </row>
    <row r="20" spans="1:10" s="8" customFormat="1" ht="21" x14ac:dyDescent="0.35">
      <c r="A20" s="77"/>
      <c r="B20" s="77"/>
      <c r="C20" s="77"/>
      <c r="D20" s="77"/>
      <c r="E20" s="77"/>
      <c r="F20" s="77"/>
      <c r="G20" s="20"/>
      <c r="H20" s="20"/>
    </row>
    <row r="21" spans="1:10" s="8" customFormat="1" ht="21" x14ac:dyDescent="0.35">
      <c r="B21" s="20"/>
      <c r="C21" s="20"/>
      <c r="D21" s="20"/>
      <c r="E21" s="20"/>
      <c r="F21" s="20"/>
      <c r="G21" s="20"/>
      <c r="H21" s="20"/>
      <c r="I21" s="20"/>
      <c r="J21" s="20"/>
    </row>
    <row r="22" spans="1:10" s="8" customFormat="1" ht="21" x14ac:dyDescent="0.35">
      <c r="B22" s="20"/>
      <c r="C22" s="20"/>
      <c r="D22" s="20"/>
      <c r="E22" s="20"/>
      <c r="F22" s="20"/>
      <c r="G22" s="20"/>
      <c r="H22" s="20"/>
      <c r="I22" s="20"/>
      <c r="J22" s="20"/>
    </row>
    <row r="23" spans="1:10" s="11" customFormat="1" ht="21" x14ac:dyDescent="0.35">
      <c r="B23" s="74"/>
      <c r="C23" s="74"/>
      <c r="D23" s="74"/>
      <c r="E23" s="74"/>
      <c r="F23" s="75"/>
      <c r="G23" s="75"/>
      <c r="H23" s="76"/>
    </row>
  </sheetData>
  <mergeCells count="11">
    <mergeCell ref="B15:E15"/>
    <mergeCell ref="B6:E7"/>
    <mergeCell ref="F6:F7"/>
    <mergeCell ref="G6:G7"/>
    <mergeCell ref="A1:H1"/>
    <mergeCell ref="H6:H7"/>
    <mergeCell ref="B9:E9"/>
    <mergeCell ref="B10:E10"/>
    <mergeCell ref="B11:E11"/>
    <mergeCell ref="B14:E14"/>
    <mergeCell ref="B13:E13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73"/>
  <sheetViews>
    <sheetView zoomScale="90" zoomScaleNormal="90" workbookViewId="0">
      <selection activeCell="A31" sqref="A31:XFD35"/>
    </sheetView>
  </sheetViews>
  <sheetFormatPr defaultRowHeight="19.5" x14ac:dyDescent="0.3"/>
  <cols>
    <col min="1" max="1" width="6.125" style="1" customWidth="1"/>
    <col min="2" max="2" width="2.875" style="1" customWidth="1"/>
    <col min="3" max="3" width="7.75" style="1" customWidth="1"/>
    <col min="4" max="4" width="9.125" style="1"/>
    <col min="5" max="5" width="15.375" style="1" customWidth="1"/>
    <col min="6" max="6" width="25.75" style="1" customWidth="1"/>
    <col min="7" max="7" width="6.25" style="2" customWidth="1"/>
    <col min="8" max="8" width="7" style="2" customWidth="1"/>
    <col min="9" max="9" width="14.25" style="2" customWidth="1"/>
    <col min="10" max="258" width="9.125" style="1"/>
    <col min="259" max="259" width="10.875" style="1" customWidth="1"/>
    <col min="260" max="260" width="9.125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.125" style="1"/>
    <col min="515" max="515" width="10.875" style="1" customWidth="1"/>
    <col min="516" max="516" width="9.125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.125" style="1"/>
    <col min="771" max="771" width="10.875" style="1" customWidth="1"/>
    <col min="772" max="772" width="9.125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.125" style="1"/>
    <col min="1027" max="1027" width="10.875" style="1" customWidth="1"/>
    <col min="1028" max="1028" width="9.125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.125" style="1"/>
    <col min="1283" max="1283" width="10.875" style="1" customWidth="1"/>
    <col min="1284" max="1284" width="9.125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.125" style="1"/>
    <col min="1539" max="1539" width="10.875" style="1" customWidth="1"/>
    <col min="1540" max="1540" width="9.125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.125" style="1"/>
    <col min="1795" max="1795" width="10.875" style="1" customWidth="1"/>
    <col min="1796" max="1796" width="9.125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.125" style="1"/>
    <col min="2051" max="2051" width="10.875" style="1" customWidth="1"/>
    <col min="2052" max="2052" width="9.125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.125" style="1"/>
    <col min="2307" max="2307" width="10.875" style="1" customWidth="1"/>
    <col min="2308" max="2308" width="9.125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.125" style="1"/>
    <col min="2563" max="2563" width="10.875" style="1" customWidth="1"/>
    <col min="2564" max="2564" width="9.125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.125" style="1"/>
    <col min="2819" max="2819" width="10.875" style="1" customWidth="1"/>
    <col min="2820" max="2820" width="9.125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.125" style="1"/>
    <col min="3075" max="3075" width="10.875" style="1" customWidth="1"/>
    <col min="3076" max="3076" width="9.125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.125" style="1"/>
    <col min="3331" max="3331" width="10.875" style="1" customWidth="1"/>
    <col min="3332" max="3332" width="9.125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.125" style="1"/>
    <col min="3587" max="3587" width="10.875" style="1" customWidth="1"/>
    <col min="3588" max="3588" width="9.125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.125" style="1"/>
    <col min="3843" max="3843" width="10.875" style="1" customWidth="1"/>
    <col min="3844" max="3844" width="9.125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.125" style="1"/>
    <col min="4099" max="4099" width="10.875" style="1" customWidth="1"/>
    <col min="4100" max="4100" width="9.125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.125" style="1"/>
    <col min="4355" max="4355" width="10.875" style="1" customWidth="1"/>
    <col min="4356" max="4356" width="9.125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.125" style="1"/>
    <col min="4611" max="4611" width="10.875" style="1" customWidth="1"/>
    <col min="4612" max="4612" width="9.125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.125" style="1"/>
    <col min="4867" max="4867" width="10.875" style="1" customWidth="1"/>
    <col min="4868" max="4868" width="9.125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.125" style="1"/>
    <col min="5123" max="5123" width="10.875" style="1" customWidth="1"/>
    <col min="5124" max="5124" width="9.125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.125" style="1"/>
    <col min="5379" max="5379" width="10.875" style="1" customWidth="1"/>
    <col min="5380" max="5380" width="9.125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.125" style="1"/>
    <col min="5635" max="5635" width="10.875" style="1" customWidth="1"/>
    <col min="5636" max="5636" width="9.125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.125" style="1"/>
    <col min="5891" max="5891" width="10.875" style="1" customWidth="1"/>
    <col min="5892" max="5892" width="9.125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.125" style="1"/>
    <col min="6147" max="6147" width="10.875" style="1" customWidth="1"/>
    <col min="6148" max="6148" width="9.125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.125" style="1"/>
    <col min="6403" max="6403" width="10.875" style="1" customWidth="1"/>
    <col min="6404" max="6404" width="9.125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.125" style="1"/>
    <col min="6659" max="6659" width="10.875" style="1" customWidth="1"/>
    <col min="6660" max="6660" width="9.125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.125" style="1"/>
    <col min="6915" max="6915" width="10.875" style="1" customWidth="1"/>
    <col min="6916" max="6916" width="9.125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.125" style="1"/>
    <col min="7171" max="7171" width="10.875" style="1" customWidth="1"/>
    <col min="7172" max="7172" width="9.125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.125" style="1"/>
    <col min="7427" max="7427" width="10.875" style="1" customWidth="1"/>
    <col min="7428" max="7428" width="9.125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.125" style="1"/>
    <col min="7683" max="7683" width="10.875" style="1" customWidth="1"/>
    <col min="7684" max="7684" width="9.125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.125" style="1"/>
    <col min="7939" max="7939" width="10.875" style="1" customWidth="1"/>
    <col min="7940" max="7940" width="9.125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.125" style="1"/>
    <col min="8195" max="8195" width="10.875" style="1" customWidth="1"/>
    <col min="8196" max="8196" width="9.125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.125" style="1"/>
    <col min="8451" max="8451" width="10.875" style="1" customWidth="1"/>
    <col min="8452" max="8452" width="9.125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.125" style="1"/>
    <col min="8707" max="8707" width="10.875" style="1" customWidth="1"/>
    <col min="8708" max="8708" width="9.125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.125" style="1"/>
    <col min="8963" max="8963" width="10.875" style="1" customWidth="1"/>
    <col min="8964" max="8964" width="9.125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.125" style="1"/>
    <col min="9219" max="9219" width="10.875" style="1" customWidth="1"/>
    <col min="9220" max="9220" width="9.125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.125" style="1"/>
    <col min="9475" max="9475" width="10.875" style="1" customWidth="1"/>
    <col min="9476" max="9476" width="9.125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.125" style="1"/>
    <col min="9731" max="9731" width="10.875" style="1" customWidth="1"/>
    <col min="9732" max="9732" width="9.125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.125" style="1"/>
    <col min="9987" max="9987" width="10.875" style="1" customWidth="1"/>
    <col min="9988" max="9988" width="9.125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.125" style="1"/>
    <col min="10243" max="10243" width="10.875" style="1" customWidth="1"/>
    <col min="10244" max="10244" width="9.125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.125" style="1"/>
    <col min="10499" max="10499" width="10.875" style="1" customWidth="1"/>
    <col min="10500" max="10500" width="9.125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.125" style="1"/>
    <col min="10755" max="10755" width="10.875" style="1" customWidth="1"/>
    <col min="10756" max="10756" width="9.125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.125" style="1"/>
    <col min="11011" max="11011" width="10.875" style="1" customWidth="1"/>
    <col min="11012" max="11012" width="9.125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.125" style="1"/>
    <col min="11267" max="11267" width="10.875" style="1" customWidth="1"/>
    <col min="11268" max="11268" width="9.125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.125" style="1"/>
    <col min="11523" max="11523" width="10.875" style="1" customWidth="1"/>
    <col min="11524" max="11524" width="9.125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.125" style="1"/>
    <col min="11779" max="11779" width="10.875" style="1" customWidth="1"/>
    <col min="11780" max="11780" width="9.125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.125" style="1"/>
    <col min="12035" max="12035" width="10.875" style="1" customWidth="1"/>
    <col min="12036" max="12036" width="9.125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.125" style="1"/>
    <col min="12291" max="12291" width="10.875" style="1" customWidth="1"/>
    <col min="12292" max="12292" width="9.125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.125" style="1"/>
    <col min="12547" max="12547" width="10.875" style="1" customWidth="1"/>
    <col min="12548" max="12548" width="9.125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.125" style="1"/>
    <col min="12803" max="12803" width="10.875" style="1" customWidth="1"/>
    <col min="12804" max="12804" width="9.125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.125" style="1"/>
    <col min="13059" max="13059" width="10.875" style="1" customWidth="1"/>
    <col min="13060" max="13060" width="9.125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.125" style="1"/>
    <col min="13315" max="13315" width="10.875" style="1" customWidth="1"/>
    <col min="13316" max="13316" width="9.125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.125" style="1"/>
    <col min="13571" max="13571" width="10.875" style="1" customWidth="1"/>
    <col min="13572" max="13572" width="9.125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.125" style="1"/>
    <col min="13827" max="13827" width="10.875" style="1" customWidth="1"/>
    <col min="13828" max="13828" width="9.125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.125" style="1"/>
    <col min="14083" max="14083" width="10.875" style="1" customWidth="1"/>
    <col min="14084" max="14084" width="9.125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.125" style="1"/>
    <col min="14339" max="14339" width="10.875" style="1" customWidth="1"/>
    <col min="14340" max="14340" width="9.125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.125" style="1"/>
    <col min="14595" max="14595" width="10.875" style="1" customWidth="1"/>
    <col min="14596" max="14596" width="9.125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.125" style="1"/>
    <col min="14851" max="14851" width="10.875" style="1" customWidth="1"/>
    <col min="14852" max="14852" width="9.125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.125" style="1"/>
    <col min="15107" max="15107" width="10.875" style="1" customWidth="1"/>
    <col min="15108" max="15108" width="9.125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.125" style="1"/>
    <col min="15363" max="15363" width="10.875" style="1" customWidth="1"/>
    <col min="15364" max="15364" width="9.125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.125" style="1"/>
    <col min="15619" max="15619" width="10.875" style="1" customWidth="1"/>
    <col min="15620" max="15620" width="9.125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.125" style="1"/>
    <col min="15875" max="15875" width="10.875" style="1" customWidth="1"/>
    <col min="15876" max="15876" width="9.125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.125" style="1"/>
    <col min="16131" max="16131" width="10.875" style="1" customWidth="1"/>
    <col min="16132" max="16132" width="9.125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.125" style="1"/>
  </cols>
  <sheetData>
    <row r="1" spans="2:11" s="11" customFormat="1" ht="21" x14ac:dyDescent="0.35">
      <c r="B1" s="262" t="s">
        <v>45</v>
      </c>
      <c r="C1" s="262"/>
      <c r="D1" s="262"/>
      <c r="E1" s="262"/>
      <c r="F1" s="262"/>
      <c r="G1" s="262"/>
      <c r="H1" s="262"/>
      <c r="I1" s="262"/>
    </row>
    <row r="2" spans="2:11" s="11" customFormat="1" ht="21" x14ac:dyDescent="0.35">
      <c r="B2" s="148"/>
      <c r="C2" s="148"/>
      <c r="D2" s="148"/>
      <c r="E2" s="148"/>
      <c r="F2" s="148"/>
      <c r="G2" s="148"/>
      <c r="H2" s="148"/>
      <c r="I2" s="148"/>
    </row>
    <row r="3" spans="2:11" s="11" customFormat="1" ht="21.75" thickBot="1" x14ac:dyDescent="0.4">
      <c r="C3" s="51" t="s">
        <v>571</v>
      </c>
      <c r="G3" s="16"/>
      <c r="H3" s="16"/>
      <c r="I3" s="16"/>
    </row>
    <row r="4" spans="2:11" s="11" customFormat="1" ht="20.25" customHeight="1" thickTop="1" x14ac:dyDescent="0.35">
      <c r="C4" s="308" t="s">
        <v>19</v>
      </c>
      <c r="D4" s="309"/>
      <c r="E4" s="309"/>
      <c r="F4" s="310"/>
      <c r="G4" s="314"/>
      <c r="H4" s="316" t="s">
        <v>20</v>
      </c>
      <c r="I4" s="316" t="s">
        <v>21</v>
      </c>
    </row>
    <row r="5" spans="2:11" s="11" customFormat="1" ht="12" customHeight="1" thickBot="1" x14ac:dyDescent="0.4">
      <c r="C5" s="311"/>
      <c r="D5" s="312"/>
      <c r="E5" s="312"/>
      <c r="F5" s="313"/>
      <c r="G5" s="315"/>
      <c r="H5" s="317"/>
      <c r="I5" s="317"/>
    </row>
    <row r="6" spans="2:11" s="11" customFormat="1" ht="21.75" thickTop="1" x14ac:dyDescent="0.35">
      <c r="C6" s="305" t="s">
        <v>22</v>
      </c>
      <c r="D6" s="306"/>
      <c r="E6" s="306"/>
      <c r="F6" s="307"/>
      <c r="G6" s="84"/>
      <c r="H6" s="85"/>
      <c r="I6" s="85"/>
    </row>
    <row r="7" spans="2:11" s="11" customFormat="1" ht="21" x14ac:dyDescent="0.35">
      <c r="C7" s="298" t="s">
        <v>23</v>
      </c>
      <c r="D7" s="299"/>
      <c r="E7" s="299"/>
      <c r="F7" s="300"/>
      <c r="G7" s="52">
        <f>DATA!L205</f>
        <v>4.5615763546798034</v>
      </c>
      <c r="H7" s="52">
        <f>DATA!L206</f>
        <v>0.71746354503070975</v>
      </c>
      <c r="I7" s="53" t="str">
        <f>IF(G7&gt;4.5,"มากที่สุด",IF(G7&gt;3.5,"มาก",IF(G7&gt;2.5,"ปานกลาง",IF(G7&gt;1.5,"น้อย",IF(G7&lt;=1.5,"น้อยที่สุด")))))</f>
        <v>มากที่สุด</v>
      </c>
    </row>
    <row r="8" spans="2:11" s="11" customFormat="1" ht="21" x14ac:dyDescent="0.35">
      <c r="C8" s="54" t="s">
        <v>211</v>
      </c>
      <c r="D8" s="54"/>
      <c r="E8" s="54"/>
      <c r="F8" s="54"/>
      <c r="G8" s="52">
        <f>DATA!M205</f>
        <v>3.9950738916256157</v>
      </c>
      <c r="H8" s="52">
        <f>DATA!M206</f>
        <v>1.1012932853938551</v>
      </c>
      <c r="I8" s="53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11" customFormat="1" ht="21" x14ac:dyDescent="0.35">
      <c r="C9" s="54" t="s">
        <v>70</v>
      </c>
      <c r="D9" s="54"/>
      <c r="E9" s="54"/>
      <c r="F9" s="54"/>
      <c r="G9" s="52">
        <f>DATA!N205</f>
        <v>4.2906403940886699</v>
      </c>
      <c r="H9" s="52">
        <f>DATA!N206</f>
        <v>0.92771468585995798</v>
      </c>
      <c r="I9" s="53" t="str">
        <f t="shared" ref="I9:I20" si="0">IF(G9&gt;4.5,"มากที่สุด",IF(G9&gt;3.5,"มาก",IF(G9&gt;2.5,"ปานกลาง",IF(G9&gt;1.5,"น้อย",IF(G9&lt;=1.5,"น้อยที่สุด")))))</f>
        <v>มาก</v>
      </c>
    </row>
    <row r="10" spans="2:11" s="11" customFormat="1" ht="21" x14ac:dyDescent="0.35">
      <c r="C10" s="289" t="s">
        <v>24</v>
      </c>
      <c r="D10" s="290"/>
      <c r="E10" s="290"/>
      <c r="F10" s="291"/>
      <c r="G10" s="55">
        <f>DATA!N208</f>
        <v>4.2824302134646963</v>
      </c>
      <c r="H10" s="55">
        <f>DATA!N207</f>
        <v>0.95578398800002162</v>
      </c>
      <c r="I10" s="56" t="str">
        <f>IF(G10&gt;4.5,"มากที่สุด",IF(G10&gt;3.5,"มาก",IF(G10&gt;2.5,"ปานกลาง",IF(G10&gt;1.5,"น้อย",IF(G10&lt;=1.5,"น้อยที่สุด")))))</f>
        <v>มาก</v>
      </c>
      <c r="K10" s="57"/>
    </row>
    <row r="11" spans="2:11" s="11" customFormat="1" ht="21" x14ac:dyDescent="0.35">
      <c r="C11" s="298" t="s">
        <v>102</v>
      </c>
      <c r="D11" s="299"/>
      <c r="E11" s="299"/>
      <c r="F11" s="300"/>
      <c r="G11" s="52"/>
      <c r="H11" s="52"/>
      <c r="I11" s="53"/>
    </row>
    <row r="12" spans="2:11" s="11" customFormat="1" ht="21" x14ac:dyDescent="0.35">
      <c r="C12" s="298" t="s">
        <v>105</v>
      </c>
      <c r="D12" s="299"/>
      <c r="E12" s="299"/>
      <c r="F12" s="300"/>
      <c r="G12" s="52">
        <v>4.4793814432989691</v>
      </c>
      <c r="H12" s="52">
        <v>0.80290123465295049</v>
      </c>
      <c r="I12" s="53" t="s">
        <v>84</v>
      </c>
    </row>
    <row r="13" spans="2:11" s="11" customFormat="1" ht="21" x14ac:dyDescent="0.35">
      <c r="C13" s="298" t="s">
        <v>106</v>
      </c>
      <c r="D13" s="299"/>
      <c r="E13" s="299"/>
      <c r="F13" s="300"/>
      <c r="G13" s="52">
        <v>4.4793814432989691</v>
      </c>
      <c r="H13" s="52">
        <v>0.80290123465295049</v>
      </c>
      <c r="I13" s="53" t="s">
        <v>84</v>
      </c>
    </row>
    <row r="14" spans="2:11" s="11" customFormat="1" ht="21" x14ac:dyDescent="0.35">
      <c r="C14" s="298" t="s">
        <v>107</v>
      </c>
      <c r="D14" s="299"/>
      <c r="E14" s="299"/>
      <c r="F14" s="300"/>
      <c r="G14" s="52">
        <v>4.4793814432989691</v>
      </c>
      <c r="H14" s="52">
        <v>0.80290123465295049</v>
      </c>
      <c r="I14" s="53" t="s">
        <v>84</v>
      </c>
    </row>
    <row r="15" spans="2:11" s="11" customFormat="1" ht="21" x14ac:dyDescent="0.35">
      <c r="C15" s="289" t="s">
        <v>38</v>
      </c>
      <c r="D15" s="290"/>
      <c r="E15" s="290"/>
      <c r="F15" s="291"/>
      <c r="G15" s="58">
        <f>DATA!Q208</f>
        <v>4.4679802955665027</v>
      </c>
      <c r="H15" s="58">
        <f>DATA!Q207</f>
        <v>0.72050057498829634</v>
      </c>
      <c r="I15" s="59" t="str">
        <f t="shared" si="0"/>
        <v>มาก</v>
      </c>
    </row>
    <row r="16" spans="2:11" s="11" customFormat="1" ht="21" x14ac:dyDescent="0.35">
      <c r="C16" s="298" t="s">
        <v>103</v>
      </c>
      <c r="D16" s="299"/>
      <c r="E16" s="299"/>
      <c r="F16" s="300"/>
      <c r="G16" s="58"/>
      <c r="H16" s="58"/>
      <c r="I16" s="59"/>
    </row>
    <row r="17" spans="3:9" s="11" customFormat="1" ht="21" x14ac:dyDescent="0.35">
      <c r="C17" s="301" t="s">
        <v>119</v>
      </c>
      <c r="D17" s="301"/>
      <c r="E17" s="301"/>
      <c r="F17" s="301"/>
      <c r="G17" s="61">
        <f>DATA!V205</f>
        <v>4.7733990147783247</v>
      </c>
      <c r="H17" s="61">
        <f>DATA!V206</f>
        <v>0.45367779096934707</v>
      </c>
      <c r="I17" s="62" t="str">
        <f t="shared" si="0"/>
        <v>มากที่สุด</v>
      </c>
    </row>
    <row r="18" spans="3:9" s="11" customFormat="1" ht="21" x14ac:dyDescent="0.35">
      <c r="C18" s="302" t="s">
        <v>120</v>
      </c>
      <c r="D18" s="303"/>
      <c r="E18" s="303"/>
      <c r="F18" s="304"/>
      <c r="G18" s="61"/>
      <c r="H18" s="61"/>
      <c r="I18" s="62"/>
    </row>
    <row r="19" spans="3:9" s="11" customFormat="1" ht="21" x14ac:dyDescent="0.35">
      <c r="C19" s="284" t="s">
        <v>111</v>
      </c>
      <c r="D19" s="284"/>
      <c r="E19" s="284"/>
      <c r="F19" s="284"/>
      <c r="G19" s="61">
        <f>DATA!W205</f>
        <v>4.7487684729064039</v>
      </c>
      <c r="H19" s="61">
        <f>DATA!W206</f>
        <v>0.4569983432506019</v>
      </c>
      <c r="I19" s="62" t="str">
        <f t="shared" si="0"/>
        <v>มากที่สุด</v>
      </c>
    </row>
    <row r="20" spans="3:9" s="11" customFormat="1" ht="21" x14ac:dyDescent="0.35">
      <c r="C20" s="289" t="s">
        <v>42</v>
      </c>
      <c r="D20" s="290"/>
      <c r="E20" s="290"/>
      <c r="F20" s="291"/>
      <c r="G20" s="58">
        <f>DATA!W208</f>
        <v>4.7610837438423648</v>
      </c>
      <c r="H20" s="58">
        <f>DATA!W207</f>
        <v>0.45494572502963299</v>
      </c>
      <c r="I20" s="59" t="str">
        <f t="shared" si="0"/>
        <v>มากที่สุด</v>
      </c>
    </row>
    <row r="21" spans="3:9" s="11" customFormat="1" ht="21" x14ac:dyDescent="0.35">
      <c r="C21" s="298" t="s">
        <v>104</v>
      </c>
      <c r="D21" s="299"/>
      <c r="E21" s="299"/>
      <c r="F21" s="300"/>
      <c r="G21" s="60"/>
      <c r="H21" s="60"/>
      <c r="I21" s="39"/>
    </row>
    <row r="22" spans="3:9" s="11" customFormat="1" ht="21" x14ac:dyDescent="0.35">
      <c r="C22" s="54" t="s">
        <v>108</v>
      </c>
      <c r="D22" s="54"/>
      <c r="E22" s="54"/>
      <c r="F22" s="54"/>
      <c r="G22" s="60">
        <f>DATA!X205</f>
        <v>4.6798029556650249</v>
      </c>
      <c r="H22" s="60">
        <f>DATA!X206</f>
        <v>0.54585382349570788</v>
      </c>
      <c r="I22" s="53" t="str">
        <f t="shared" ref="I22:I26" si="1">IF(G22&gt;4.5,"มากที่สุด",IF(G22&gt;3.5,"มาก",IF(G22&gt;2.5,"ปานกลาง",IF(G22&gt;1.5,"น้อย",IF(G22&lt;=1.5,"น้อยที่สุด")))))</f>
        <v>มากที่สุด</v>
      </c>
    </row>
    <row r="23" spans="3:9" s="11" customFormat="1" ht="21" x14ac:dyDescent="0.35">
      <c r="C23" s="296" t="s">
        <v>109</v>
      </c>
      <c r="D23" s="297"/>
      <c r="E23" s="297"/>
      <c r="F23" s="297"/>
      <c r="G23" s="61">
        <f>DATA!Y205</f>
        <v>4.6650246305418719</v>
      </c>
      <c r="H23" s="61">
        <f>DATA!Y206</f>
        <v>0.51329683225614464</v>
      </c>
      <c r="I23" s="62" t="str">
        <f t="shared" si="1"/>
        <v>มากที่สุด</v>
      </c>
    </row>
    <row r="24" spans="3:9" s="11" customFormat="1" ht="21" x14ac:dyDescent="0.35">
      <c r="C24" s="54" t="s">
        <v>110</v>
      </c>
      <c r="D24" s="54"/>
      <c r="E24" s="54"/>
      <c r="F24" s="54"/>
      <c r="G24" s="60">
        <f>DATA!Z205</f>
        <v>4.7241379310344831</v>
      </c>
      <c r="H24" s="60">
        <f>DATA!Z206</f>
        <v>0.50025599455555558</v>
      </c>
      <c r="I24" s="53" t="str">
        <f t="shared" si="1"/>
        <v>มากที่สุด</v>
      </c>
    </row>
    <row r="25" spans="3:9" s="11" customFormat="1" ht="21" x14ac:dyDescent="0.35">
      <c r="C25" s="289" t="s">
        <v>43</v>
      </c>
      <c r="D25" s="290"/>
      <c r="E25" s="290"/>
      <c r="F25" s="291"/>
      <c r="G25" s="58">
        <f>DATA!Z208</f>
        <v>4.6896551724137927</v>
      </c>
      <c r="H25" s="58">
        <f>DATA!Z207</f>
        <v>0.5199076771316915</v>
      </c>
      <c r="I25" s="59" t="str">
        <f t="shared" si="1"/>
        <v>มากที่สุด</v>
      </c>
    </row>
    <row r="26" spans="3:9" s="11" customFormat="1" ht="21.75" thickBot="1" x14ac:dyDescent="0.4">
      <c r="C26" s="292" t="s">
        <v>25</v>
      </c>
      <c r="D26" s="293"/>
      <c r="E26" s="293"/>
      <c r="F26" s="294"/>
      <c r="G26" s="63">
        <f>DATA!AA205</f>
        <v>4.5311240483654274</v>
      </c>
      <c r="H26" s="63">
        <f>DATA!AA206</f>
        <v>0.73203908230916814</v>
      </c>
      <c r="I26" s="64" t="str">
        <f t="shared" si="1"/>
        <v>มากที่สุด</v>
      </c>
    </row>
    <row r="27" spans="3:9" s="21" customFormat="1" ht="21.75" thickTop="1" x14ac:dyDescent="0.35">
      <c r="C27" s="86"/>
      <c r="D27" s="86"/>
      <c r="E27" s="86"/>
      <c r="F27" s="86"/>
      <c r="G27" s="87"/>
      <c r="H27" s="87"/>
      <c r="I27" s="86"/>
    </row>
    <row r="28" spans="3:9" s="8" customFormat="1" ht="21" x14ac:dyDescent="0.35">
      <c r="C28" s="28"/>
      <c r="D28" s="295" t="s">
        <v>594</v>
      </c>
      <c r="E28" s="295"/>
      <c r="F28" s="295"/>
      <c r="G28" s="295"/>
      <c r="H28" s="295"/>
      <c r="I28" s="295"/>
    </row>
    <row r="29" spans="3:9" s="8" customFormat="1" ht="21" x14ac:dyDescent="0.35">
      <c r="C29" s="242" t="s">
        <v>212</v>
      </c>
      <c r="D29" s="288"/>
      <c r="E29" s="288"/>
      <c r="F29" s="288"/>
      <c r="G29" s="288"/>
      <c r="H29" s="288"/>
      <c r="I29" s="288"/>
    </row>
    <row r="30" spans="3:9" s="8" customFormat="1" ht="21" x14ac:dyDescent="0.35">
      <c r="C30" s="242" t="s">
        <v>587</v>
      </c>
      <c r="D30" s="288"/>
      <c r="E30" s="288"/>
      <c r="F30" s="288"/>
      <c r="G30" s="288"/>
      <c r="H30" s="288"/>
      <c r="I30" s="288"/>
    </row>
    <row r="31" spans="3:9" s="8" customFormat="1" ht="21" x14ac:dyDescent="0.35">
      <c r="C31" s="65"/>
      <c r="D31" s="242" t="s">
        <v>588</v>
      </c>
      <c r="E31" s="242"/>
      <c r="F31" s="242"/>
      <c r="G31" s="242"/>
      <c r="H31" s="242"/>
      <c r="I31" s="242"/>
    </row>
    <row r="32" spans="3:9" s="8" customFormat="1" ht="21" x14ac:dyDescent="0.35">
      <c r="C32" s="65" t="s">
        <v>589</v>
      </c>
      <c r="D32" s="79"/>
      <c r="E32" s="79"/>
      <c r="F32" s="79"/>
      <c r="G32" s="79"/>
      <c r="H32" s="79"/>
      <c r="I32" s="79"/>
    </row>
    <row r="33" spans="3:9" s="8" customFormat="1" ht="21" x14ac:dyDescent="0.35">
      <c r="C33" s="242" t="s">
        <v>590</v>
      </c>
      <c r="D33" s="288"/>
      <c r="E33" s="288"/>
      <c r="F33" s="288"/>
      <c r="G33" s="288"/>
      <c r="H33" s="288"/>
      <c r="I33" s="288"/>
    </row>
    <row r="34" spans="3:9" s="8" customFormat="1" ht="21" x14ac:dyDescent="0.35">
      <c r="C34" s="8" t="s">
        <v>592</v>
      </c>
    </row>
    <row r="35" spans="3:9" s="8" customFormat="1" ht="21" x14ac:dyDescent="0.35">
      <c r="C35" s="8" t="s">
        <v>591</v>
      </c>
    </row>
    <row r="36" spans="3:9" s="21" customFormat="1" ht="21" x14ac:dyDescent="0.35"/>
    <row r="37" spans="3:9" s="21" customFormat="1" ht="21" x14ac:dyDescent="0.35"/>
    <row r="38" spans="3:9" s="21" customFormat="1" ht="21" x14ac:dyDescent="0.35"/>
    <row r="39" spans="3:9" s="21" customFormat="1" ht="21" x14ac:dyDescent="0.35"/>
    <row r="40" spans="3:9" s="21" customFormat="1" ht="21" x14ac:dyDescent="0.35"/>
    <row r="41" spans="3:9" s="21" customFormat="1" ht="21" x14ac:dyDescent="0.35"/>
    <row r="42" spans="3:9" s="21" customFormat="1" ht="21" x14ac:dyDescent="0.35"/>
    <row r="43" spans="3:9" s="21" customFormat="1" ht="21" x14ac:dyDescent="0.35"/>
    <row r="44" spans="3:9" s="21" customFormat="1" ht="21" x14ac:dyDescent="0.35"/>
    <row r="45" spans="3:9" s="21" customFormat="1" ht="21" x14ac:dyDescent="0.35"/>
    <row r="46" spans="3:9" s="21" customFormat="1" ht="21" x14ac:dyDescent="0.35"/>
    <row r="47" spans="3:9" s="21" customFormat="1" ht="21" x14ac:dyDescent="0.35"/>
    <row r="48" spans="3:9" s="21" customFormat="1" ht="21" x14ac:dyDescent="0.35"/>
    <row r="49" spans="3:9" s="8" customFormat="1" ht="21" x14ac:dyDescent="0.35"/>
    <row r="50" spans="3:9" s="8" customFormat="1" ht="21" x14ac:dyDescent="0.35"/>
    <row r="51" spans="3:9" s="8" customFormat="1" ht="21" x14ac:dyDescent="0.35"/>
    <row r="52" spans="3:9" s="8" customFormat="1" ht="21" x14ac:dyDescent="0.35"/>
    <row r="53" spans="3:9" s="8" customFormat="1" ht="21" x14ac:dyDescent="0.35"/>
    <row r="54" spans="3:9" s="8" customFormat="1" ht="21" x14ac:dyDescent="0.35"/>
    <row r="55" spans="3:9" s="20" customFormat="1" ht="21" x14ac:dyDescent="0.35"/>
    <row r="56" spans="3:9" s="20" customFormat="1" ht="21" x14ac:dyDescent="0.35"/>
    <row r="57" spans="3:9" s="20" customFormat="1" ht="21" x14ac:dyDescent="0.35"/>
    <row r="58" spans="3:9" s="20" customFormat="1" ht="21" x14ac:dyDescent="0.35"/>
    <row r="59" spans="3:9" s="20" customFormat="1" ht="21" x14ac:dyDescent="0.35"/>
    <row r="60" spans="3:9" s="20" customFormat="1" ht="21" x14ac:dyDescent="0.35"/>
    <row r="61" spans="3:9" s="6" customFormat="1" x14ac:dyDescent="0.3">
      <c r="C61" s="7"/>
      <c r="D61" s="7"/>
    </row>
    <row r="62" spans="3:9" x14ac:dyDescent="0.3">
      <c r="C62" s="4"/>
      <c r="D62" s="4"/>
      <c r="E62" s="4"/>
      <c r="F62" s="4"/>
      <c r="G62" s="5"/>
      <c r="H62" s="5"/>
      <c r="I62" s="5"/>
    </row>
    <row r="63" spans="3:9" x14ac:dyDescent="0.3">
      <c r="C63" s="4"/>
      <c r="D63" s="4"/>
      <c r="E63" s="4"/>
      <c r="F63" s="4"/>
      <c r="G63" s="5"/>
      <c r="H63" s="5"/>
      <c r="I63" s="5"/>
    </row>
    <row r="64" spans="3:9" x14ac:dyDescent="0.3">
      <c r="C64" s="4"/>
      <c r="D64" s="4"/>
      <c r="E64" s="4"/>
      <c r="F64" s="4"/>
      <c r="G64" s="5"/>
      <c r="H64" s="5"/>
      <c r="I64" s="5"/>
    </row>
    <row r="65" spans="3:9" x14ac:dyDescent="0.3">
      <c r="C65" s="4"/>
      <c r="D65" s="4"/>
      <c r="E65" s="4"/>
      <c r="F65" s="4"/>
      <c r="G65" s="5"/>
      <c r="H65" s="5"/>
      <c r="I65" s="5"/>
    </row>
    <row r="66" spans="3:9" x14ac:dyDescent="0.3">
      <c r="C66" s="4"/>
      <c r="D66" s="4"/>
      <c r="E66" s="4"/>
      <c r="F66" s="4"/>
      <c r="G66" s="5"/>
      <c r="H66" s="5"/>
      <c r="I66" s="5"/>
    </row>
    <row r="67" spans="3:9" x14ac:dyDescent="0.3">
      <c r="C67" s="4"/>
      <c r="D67" s="4"/>
      <c r="E67" s="4"/>
      <c r="F67" s="4"/>
      <c r="G67" s="5"/>
      <c r="H67" s="5"/>
      <c r="I67" s="5"/>
    </row>
    <row r="68" spans="3:9" x14ac:dyDescent="0.3">
      <c r="C68" s="4"/>
      <c r="D68" s="4"/>
      <c r="E68" s="4"/>
      <c r="F68" s="4"/>
      <c r="G68" s="5"/>
      <c r="H68" s="5"/>
      <c r="I68" s="5"/>
    </row>
    <row r="69" spans="3:9" x14ac:dyDescent="0.3">
      <c r="C69" s="4"/>
      <c r="D69" s="4"/>
      <c r="E69" s="4"/>
      <c r="F69" s="4"/>
      <c r="G69" s="5"/>
      <c r="H69" s="5"/>
      <c r="I69" s="5"/>
    </row>
    <row r="70" spans="3:9" x14ac:dyDescent="0.3">
      <c r="C70" s="4"/>
      <c r="D70" s="4"/>
      <c r="E70" s="4"/>
      <c r="F70" s="4"/>
      <c r="G70" s="5"/>
      <c r="H70" s="5"/>
      <c r="I70" s="5"/>
    </row>
    <row r="71" spans="3:9" x14ac:dyDescent="0.3">
      <c r="C71" s="4"/>
      <c r="D71" s="4"/>
      <c r="E71" s="4"/>
      <c r="F71" s="4"/>
      <c r="G71" s="5"/>
      <c r="H71" s="5"/>
      <c r="I71" s="5"/>
    </row>
    <row r="72" spans="3:9" x14ac:dyDescent="0.3">
      <c r="C72" s="4"/>
      <c r="D72" s="4"/>
      <c r="E72" s="4"/>
      <c r="F72" s="4"/>
      <c r="G72" s="5"/>
      <c r="H72" s="5"/>
      <c r="I72" s="5"/>
    </row>
    <row r="73" spans="3:9" x14ac:dyDescent="0.3">
      <c r="C73" s="4"/>
      <c r="D73" s="4"/>
      <c r="E73" s="4"/>
      <c r="F73" s="4"/>
      <c r="G73" s="5"/>
      <c r="H73" s="5"/>
      <c r="I73" s="5"/>
    </row>
  </sheetData>
  <mergeCells count="27">
    <mergeCell ref="C6:F6"/>
    <mergeCell ref="C7:F7"/>
    <mergeCell ref="C10:F10"/>
    <mergeCell ref="B1:I1"/>
    <mergeCell ref="C4:F5"/>
    <mergeCell ref="G4:G5"/>
    <mergeCell ref="H4:H5"/>
    <mergeCell ref="I4:I5"/>
    <mergeCell ref="C23:F23"/>
    <mergeCell ref="C11:F11"/>
    <mergeCell ref="C12:F12"/>
    <mergeCell ref="C13:F13"/>
    <mergeCell ref="C15:F15"/>
    <mergeCell ref="C16:F16"/>
    <mergeCell ref="C17:F17"/>
    <mergeCell ref="C19:F19"/>
    <mergeCell ref="C20:F20"/>
    <mergeCell ref="C21:F21"/>
    <mergeCell ref="C14:F14"/>
    <mergeCell ref="C18:F18"/>
    <mergeCell ref="D31:I31"/>
    <mergeCell ref="C33:I33"/>
    <mergeCell ref="C25:F25"/>
    <mergeCell ref="C26:F26"/>
    <mergeCell ref="D28:I28"/>
    <mergeCell ref="C29:I29"/>
    <mergeCell ref="C30:I30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133350</xdr:colOff>
                <xdr:row>3</xdr:row>
                <xdr:rowOff>171450</xdr:rowOff>
              </from>
              <to>
                <xdr:col>6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33" zoomScale="140" zoomScaleNormal="140" workbookViewId="0">
      <selection activeCell="D67" sqref="D67"/>
    </sheetView>
  </sheetViews>
  <sheetFormatPr defaultRowHeight="21" x14ac:dyDescent="0.35"/>
  <cols>
    <col min="1" max="1" width="2.75" style="8" customWidth="1"/>
    <col min="2" max="2" width="5.625" style="8" customWidth="1"/>
    <col min="3" max="3" width="67.875" style="8" customWidth="1"/>
    <col min="4" max="4" width="7.5" style="8" customWidth="1"/>
    <col min="5" max="255" width="9" style="8"/>
    <col min="256" max="256" width="5.875" style="8" customWidth="1"/>
    <col min="257" max="257" width="5.625" style="8" customWidth="1"/>
    <col min="258" max="258" width="69.25" style="8" customWidth="1"/>
    <col min="259" max="259" width="7.375" style="8" customWidth="1"/>
    <col min="260" max="511" width="9" style="8"/>
    <col min="512" max="512" width="5.875" style="8" customWidth="1"/>
    <col min="513" max="513" width="5.625" style="8" customWidth="1"/>
    <col min="514" max="514" width="69.25" style="8" customWidth="1"/>
    <col min="515" max="515" width="7.375" style="8" customWidth="1"/>
    <col min="516" max="767" width="9" style="8"/>
    <col min="768" max="768" width="5.875" style="8" customWidth="1"/>
    <col min="769" max="769" width="5.625" style="8" customWidth="1"/>
    <col min="770" max="770" width="69.25" style="8" customWidth="1"/>
    <col min="771" max="771" width="7.375" style="8" customWidth="1"/>
    <col min="772" max="1023" width="9" style="8"/>
    <col min="1024" max="1024" width="5.875" style="8" customWidth="1"/>
    <col min="1025" max="1025" width="5.625" style="8" customWidth="1"/>
    <col min="1026" max="1026" width="69.25" style="8" customWidth="1"/>
    <col min="1027" max="1027" width="7.375" style="8" customWidth="1"/>
    <col min="1028" max="1279" width="9" style="8"/>
    <col min="1280" max="1280" width="5.875" style="8" customWidth="1"/>
    <col min="1281" max="1281" width="5.625" style="8" customWidth="1"/>
    <col min="1282" max="1282" width="69.25" style="8" customWidth="1"/>
    <col min="1283" max="1283" width="7.375" style="8" customWidth="1"/>
    <col min="1284" max="1535" width="9" style="8"/>
    <col min="1536" max="1536" width="5.875" style="8" customWidth="1"/>
    <col min="1537" max="1537" width="5.625" style="8" customWidth="1"/>
    <col min="1538" max="1538" width="69.25" style="8" customWidth="1"/>
    <col min="1539" max="1539" width="7.375" style="8" customWidth="1"/>
    <col min="1540" max="1791" width="9" style="8"/>
    <col min="1792" max="1792" width="5.875" style="8" customWidth="1"/>
    <col min="1793" max="1793" width="5.625" style="8" customWidth="1"/>
    <col min="1794" max="1794" width="69.25" style="8" customWidth="1"/>
    <col min="1795" max="1795" width="7.375" style="8" customWidth="1"/>
    <col min="1796" max="2047" width="9" style="8"/>
    <col min="2048" max="2048" width="5.875" style="8" customWidth="1"/>
    <col min="2049" max="2049" width="5.625" style="8" customWidth="1"/>
    <col min="2050" max="2050" width="69.25" style="8" customWidth="1"/>
    <col min="2051" max="2051" width="7.375" style="8" customWidth="1"/>
    <col min="2052" max="2303" width="9" style="8"/>
    <col min="2304" max="2304" width="5.875" style="8" customWidth="1"/>
    <col min="2305" max="2305" width="5.625" style="8" customWidth="1"/>
    <col min="2306" max="2306" width="69.25" style="8" customWidth="1"/>
    <col min="2307" max="2307" width="7.375" style="8" customWidth="1"/>
    <col min="2308" max="2559" width="9" style="8"/>
    <col min="2560" max="2560" width="5.875" style="8" customWidth="1"/>
    <col min="2561" max="2561" width="5.625" style="8" customWidth="1"/>
    <col min="2562" max="2562" width="69.25" style="8" customWidth="1"/>
    <col min="2563" max="2563" width="7.375" style="8" customWidth="1"/>
    <col min="2564" max="2815" width="9" style="8"/>
    <col min="2816" max="2816" width="5.875" style="8" customWidth="1"/>
    <col min="2817" max="2817" width="5.625" style="8" customWidth="1"/>
    <col min="2818" max="2818" width="69.25" style="8" customWidth="1"/>
    <col min="2819" max="2819" width="7.375" style="8" customWidth="1"/>
    <col min="2820" max="3071" width="9" style="8"/>
    <col min="3072" max="3072" width="5.875" style="8" customWidth="1"/>
    <col min="3073" max="3073" width="5.625" style="8" customWidth="1"/>
    <col min="3074" max="3074" width="69.25" style="8" customWidth="1"/>
    <col min="3075" max="3075" width="7.375" style="8" customWidth="1"/>
    <col min="3076" max="3327" width="9" style="8"/>
    <col min="3328" max="3328" width="5.875" style="8" customWidth="1"/>
    <col min="3329" max="3329" width="5.625" style="8" customWidth="1"/>
    <col min="3330" max="3330" width="69.25" style="8" customWidth="1"/>
    <col min="3331" max="3331" width="7.375" style="8" customWidth="1"/>
    <col min="3332" max="3583" width="9" style="8"/>
    <col min="3584" max="3584" width="5.875" style="8" customWidth="1"/>
    <col min="3585" max="3585" width="5.625" style="8" customWidth="1"/>
    <col min="3586" max="3586" width="69.25" style="8" customWidth="1"/>
    <col min="3587" max="3587" width="7.375" style="8" customWidth="1"/>
    <col min="3588" max="3839" width="9" style="8"/>
    <col min="3840" max="3840" width="5.875" style="8" customWidth="1"/>
    <col min="3841" max="3841" width="5.625" style="8" customWidth="1"/>
    <col min="3842" max="3842" width="69.25" style="8" customWidth="1"/>
    <col min="3843" max="3843" width="7.375" style="8" customWidth="1"/>
    <col min="3844" max="4095" width="9" style="8"/>
    <col min="4096" max="4096" width="5.875" style="8" customWidth="1"/>
    <col min="4097" max="4097" width="5.625" style="8" customWidth="1"/>
    <col min="4098" max="4098" width="69.25" style="8" customWidth="1"/>
    <col min="4099" max="4099" width="7.375" style="8" customWidth="1"/>
    <col min="4100" max="4351" width="9" style="8"/>
    <col min="4352" max="4352" width="5.875" style="8" customWidth="1"/>
    <col min="4353" max="4353" width="5.625" style="8" customWidth="1"/>
    <col min="4354" max="4354" width="69.25" style="8" customWidth="1"/>
    <col min="4355" max="4355" width="7.375" style="8" customWidth="1"/>
    <col min="4356" max="4607" width="9" style="8"/>
    <col min="4608" max="4608" width="5.875" style="8" customWidth="1"/>
    <col min="4609" max="4609" width="5.625" style="8" customWidth="1"/>
    <col min="4610" max="4610" width="69.25" style="8" customWidth="1"/>
    <col min="4611" max="4611" width="7.375" style="8" customWidth="1"/>
    <col min="4612" max="4863" width="9" style="8"/>
    <col min="4864" max="4864" width="5.875" style="8" customWidth="1"/>
    <col min="4865" max="4865" width="5.625" style="8" customWidth="1"/>
    <col min="4866" max="4866" width="69.25" style="8" customWidth="1"/>
    <col min="4867" max="4867" width="7.375" style="8" customWidth="1"/>
    <col min="4868" max="5119" width="9" style="8"/>
    <col min="5120" max="5120" width="5.875" style="8" customWidth="1"/>
    <col min="5121" max="5121" width="5.625" style="8" customWidth="1"/>
    <col min="5122" max="5122" width="69.25" style="8" customWidth="1"/>
    <col min="5123" max="5123" width="7.375" style="8" customWidth="1"/>
    <col min="5124" max="5375" width="9" style="8"/>
    <col min="5376" max="5376" width="5.875" style="8" customWidth="1"/>
    <col min="5377" max="5377" width="5.625" style="8" customWidth="1"/>
    <col min="5378" max="5378" width="69.25" style="8" customWidth="1"/>
    <col min="5379" max="5379" width="7.375" style="8" customWidth="1"/>
    <col min="5380" max="5631" width="9" style="8"/>
    <col min="5632" max="5632" width="5.875" style="8" customWidth="1"/>
    <col min="5633" max="5633" width="5.625" style="8" customWidth="1"/>
    <col min="5634" max="5634" width="69.25" style="8" customWidth="1"/>
    <col min="5635" max="5635" width="7.375" style="8" customWidth="1"/>
    <col min="5636" max="5887" width="9" style="8"/>
    <col min="5888" max="5888" width="5.875" style="8" customWidth="1"/>
    <col min="5889" max="5889" width="5.625" style="8" customWidth="1"/>
    <col min="5890" max="5890" width="69.25" style="8" customWidth="1"/>
    <col min="5891" max="5891" width="7.375" style="8" customWidth="1"/>
    <col min="5892" max="6143" width="9" style="8"/>
    <col min="6144" max="6144" width="5.875" style="8" customWidth="1"/>
    <col min="6145" max="6145" width="5.625" style="8" customWidth="1"/>
    <col min="6146" max="6146" width="69.25" style="8" customWidth="1"/>
    <col min="6147" max="6147" width="7.375" style="8" customWidth="1"/>
    <col min="6148" max="6399" width="9" style="8"/>
    <col min="6400" max="6400" width="5.875" style="8" customWidth="1"/>
    <col min="6401" max="6401" width="5.625" style="8" customWidth="1"/>
    <col min="6402" max="6402" width="69.25" style="8" customWidth="1"/>
    <col min="6403" max="6403" width="7.375" style="8" customWidth="1"/>
    <col min="6404" max="6655" width="9" style="8"/>
    <col min="6656" max="6656" width="5.875" style="8" customWidth="1"/>
    <col min="6657" max="6657" width="5.625" style="8" customWidth="1"/>
    <col min="6658" max="6658" width="69.25" style="8" customWidth="1"/>
    <col min="6659" max="6659" width="7.375" style="8" customWidth="1"/>
    <col min="6660" max="6911" width="9" style="8"/>
    <col min="6912" max="6912" width="5.875" style="8" customWidth="1"/>
    <col min="6913" max="6913" width="5.625" style="8" customWidth="1"/>
    <col min="6914" max="6914" width="69.25" style="8" customWidth="1"/>
    <col min="6915" max="6915" width="7.375" style="8" customWidth="1"/>
    <col min="6916" max="7167" width="9" style="8"/>
    <col min="7168" max="7168" width="5.875" style="8" customWidth="1"/>
    <col min="7169" max="7169" width="5.625" style="8" customWidth="1"/>
    <col min="7170" max="7170" width="69.25" style="8" customWidth="1"/>
    <col min="7171" max="7171" width="7.375" style="8" customWidth="1"/>
    <col min="7172" max="7423" width="9" style="8"/>
    <col min="7424" max="7424" width="5.875" style="8" customWidth="1"/>
    <col min="7425" max="7425" width="5.625" style="8" customWidth="1"/>
    <col min="7426" max="7426" width="69.25" style="8" customWidth="1"/>
    <col min="7427" max="7427" width="7.375" style="8" customWidth="1"/>
    <col min="7428" max="7679" width="9" style="8"/>
    <col min="7680" max="7680" width="5.875" style="8" customWidth="1"/>
    <col min="7681" max="7681" width="5.625" style="8" customWidth="1"/>
    <col min="7682" max="7682" width="69.25" style="8" customWidth="1"/>
    <col min="7683" max="7683" width="7.375" style="8" customWidth="1"/>
    <col min="7684" max="7935" width="9" style="8"/>
    <col min="7936" max="7936" width="5.875" style="8" customWidth="1"/>
    <col min="7937" max="7937" width="5.625" style="8" customWidth="1"/>
    <col min="7938" max="7938" width="69.25" style="8" customWidth="1"/>
    <col min="7939" max="7939" width="7.375" style="8" customWidth="1"/>
    <col min="7940" max="8191" width="9" style="8"/>
    <col min="8192" max="8192" width="5.875" style="8" customWidth="1"/>
    <col min="8193" max="8193" width="5.625" style="8" customWidth="1"/>
    <col min="8194" max="8194" width="69.25" style="8" customWidth="1"/>
    <col min="8195" max="8195" width="7.375" style="8" customWidth="1"/>
    <col min="8196" max="8447" width="9" style="8"/>
    <col min="8448" max="8448" width="5.875" style="8" customWidth="1"/>
    <col min="8449" max="8449" width="5.625" style="8" customWidth="1"/>
    <col min="8450" max="8450" width="69.25" style="8" customWidth="1"/>
    <col min="8451" max="8451" width="7.375" style="8" customWidth="1"/>
    <col min="8452" max="8703" width="9" style="8"/>
    <col min="8704" max="8704" width="5.875" style="8" customWidth="1"/>
    <col min="8705" max="8705" width="5.625" style="8" customWidth="1"/>
    <col min="8706" max="8706" width="69.25" style="8" customWidth="1"/>
    <col min="8707" max="8707" width="7.375" style="8" customWidth="1"/>
    <col min="8708" max="8959" width="9" style="8"/>
    <col min="8960" max="8960" width="5.875" style="8" customWidth="1"/>
    <col min="8961" max="8961" width="5.625" style="8" customWidth="1"/>
    <col min="8962" max="8962" width="69.25" style="8" customWidth="1"/>
    <col min="8963" max="8963" width="7.375" style="8" customWidth="1"/>
    <col min="8964" max="9215" width="9" style="8"/>
    <col min="9216" max="9216" width="5.875" style="8" customWidth="1"/>
    <col min="9217" max="9217" width="5.625" style="8" customWidth="1"/>
    <col min="9218" max="9218" width="69.25" style="8" customWidth="1"/>
    <col min="9219" max="9219" width="7.375" style="8" customWidth="1"/>
    <col min="9220" max="9471" width="9" style="8"/>
    <col min="9472" max="9472" width="5.875" style="8" customWidth="1"/>
    <col min="9473" max="9473" width="5.625" style="8" customWidth="1"/>
    <col min="9474" max="9474" width="69.25" style="8" customWidth="1"/>
    <col min="9475" max="9475" width="7.375" style="8" customWidth="1"/>
    <col min="9476" max="9727" width="9" style="8"/>
    <col min="9728" max="9728" width="5.875" style="8" customWidth="1"/>
    <col min="9729" max="9729" width="5.625" style="8" customWidth="1"/>
    <col min="9730" max="9730" width="69.25" style="8" customWidth="1"/>
    <col min="9731" max="9731" width="7.375" style="8" customWidth="1"/>
    <col min="9732" max="9983" width="9" style="8"/>
    <col min="9984" max="9984" width="5.875" style="8" customWidth="1"/>
    <col min="9985" max="9985" width="5.625" style="8" customWidth="1"/>
    <col min="9986" max="9986" width="69.25" style="8" customWidth="1"/>
    <col min="9987" max="9987" width="7.375" style="8" customWidth="1"/>
    <col min="9988" max="10239" width="9" style="8"/>
    <col min="10240" max="10240" width="5.875" style="8" customWidth="1"/>
    <col min="10241" max="10241" width="5.625" style="8" customWidth="1"/>
    <col min="10242" max="10242" width="69.25" style="8" customWidth="1"/>
    <col min="10243" max="10243" width="7.375" style="8" customWidth="1"/>
    <col min="10244" max="10495" width="9" style="8"/>
    <col min="10496" max="10496" width="5.875" style="8" customWidth="1"/>
    <col min="10497" max="10497" width="5.625" style="8" customWidth="1"/>
    <col min="10498" max="10498" width="69.25" style="8" customWidth="1"/>
    <col min="10499" max="10499" width="7.375" style="8" customWidth="1"/>
    <col min="10500" max="10751" width="9" style="8"/>
    <col min="10752" max="10752" width="5.875" style="8" customWidth="1"/>
    <col min="10753" max="10753" width="5.625" style="8" customWidth="1"/>
    <col min="10754" max="10754" width="69.25" style="8" customWidth="1"/>
    <col min="10755" max="10755" width="7.375" style="8" customWidth="1"/>
    <col min="10756" max="11007" width="9" style="8"/>
    <col min="11008" max="11008" width="5.875" style="8" customWidth="1"/>
    <col min="11009" max="11009" width="5.625" style="8" customWidth="1"/>
    <col min="11010" max="11010" width="69.25" style="8" customWidth="1"/>
    <col min="11011" max="11011" width="7.375" style="8" customWidth="1"/>
    <col min="11012" max="11263" width="9" style="8"/>
    <col min="11264" max="11264" width="5.875" style="8" customWidth="1"/>
    <col min="11265" max="11265" width="5.625" style="8" customWidth="1"/>
    <col min="11266" max="11266" width="69.25" style="8" customWidth="1"/>
    <col min="11267" max="11267" width="7.375" style="8" customWidth="1"/>
    <col min="11268" max="11519" width="9" style="8"/>
    <col min="11520" max="11520" width="5.875" style="8" customWidth="1"/>
    <col min="11521" max="11521" width="5.625" style="8" customWidth="1"/>
    <col min="11522" max="11522" width="69.25" style="8" customWidth="1"/>
    <col min="11523" max="11523" width="7.375" style="8" customWidth="1"/>
    <col min="11524" max="11775" width="9" style="8"/>
    <col min="11776" max="11776" width="5.875" style="8" customWidth="1"/>
    <col min="11777" max="11777" width="5.625" style="8" customWidth="1"/>
    <col min="11778" max="11778" width="69.25" style="8" customWidth="1"/>
    <col min="11779" max="11779" width="7.375" style="8" customWidth="1"/>
    <col min="11780" max="12031" width="9" style="8"/>
    <col min="12032" max="12032" width="5.875" style="8" customWidth="1"/>
    <col min="12033" max="12033" width="5.625" style="8" customWidth="1"/>
    <col min="12034" max="12034" width="69.25" style="8" customWidth="1"/>
    <col min="12035" max="12035" width="7.375" style="8" customWidth="1"/>
    <col min="12036" max="12287" width="9" style="8"/>
    <col min="12288" max="12288" width="5.875" style="8" customWidth="1"/>
    <col min="12289" max="12289" width="5.625" style="8" customWidth="1"/>
    <col min="12290" max="12290" width="69.25" style="8" customWidth="1"/>
    <col min="12291" max="12291" width="7.375" style="8" customWidth="1"/>
    <col min="12292" max="12543" width="9" style="8"/>
    <col min="12544" max="12544" width="5.875" style="8" customWidth="1"/>
    <col min="12545" max="12545" width="5.625" style="8" customWidth="1"/>
    <col min="12546" max="12546" width="69.25" style="8" customWidth="1"/>
    <col min="12547" max="12547" width="7.375" style="8" customWidth="1"/>
    <col min="12548" max="12799" width="9" style="8"/>
    <col min="12800" max="12800" width="5.875" style="8" customWidth="1"/>
    <col min="12801" max="12801" width="5.625" style="8" customWidth="1"/>
    <col min="12802" max="12802" width="69.25" style="8" customWidth="1"/>
    <col min="12803" max="12803" width="7.375" style="8" customWidth="1"/>
    <col min="12804" max="13055" width="9" style="8"/>
    <col min="13056" max="13056" width="5.875" style="8" customWidth="1"/>
    <col min="13057" max="13057" width="5.625" style="8" customWidth="1"/>
    <col min="13058" max="13058" width="69.25" style="8" customWidth="1"/>
    <col min="13059" max="13059" width="7.375" style="8" customWidth="1"/>
    <col min="13060" max="13311" width="9" style="8"/>
    <col min="13312" max="13312" width="5.875" style="8" customWidth="1"/>
    <col min="13313" max="13313" width="5.625" style="8" customWidth="1"/>
    <col min="13314" max="13314" width="69.25" style="8" customWidth="1"/>
    <col min="13315" max="13315" width="7.375" style="8" customWidth="1"/>
    <col min="13316" max="13567" width="9" style="8"/>
    <col min="13568" max="13568" width="5.875" style="8" customWidth="1"/>
    <col min="13569" max="13569" width="5.625" style="8" customWidth="1"/>
    <col min="13570" max="13570" width="69.25" style="8" customWidth="1"/>
    <col min="13571" max="13571" width="7.375" style="8" customWidth="1"/>
    <col min="13572" max="13823" width="9" style="8"/>
    <col min="13824" max="13824" width="5.875" style="8" customWidth="1"/>
    <col min="13825" max="13825" width="5.625" style="8" customWidth="1"/>
    <col min="13826" max="13826" width="69.25" style="8" customWidth="1"/>
    <col min="13827" max="13827" width="7.375" style="8" customWidth="1"/>
    <col min="13828" max="14079" width="9" style="8"/>
    <col min="14080" max="14080" width="5.875" style="8" customWidth="1"/>
    <col min="14081" max="14081" width="5.625" style="8" customWidth="1"/>
    <col min="14082" max="14082" width="69.25" style="8" customWidth="1"/>
    <col min="14083" max="14083" width="7.375" style="8" customWidth="1"/>
    <col min="14084" max="14335" width="9" style="8"/>
    <col min="14336" max="14336" width="5.875" style="8" customWidth="1"/>
    <col min="14337" max="14337" width="5.625" style="8" customWidth="1"/>
    <col min="14338" max="14338" width="69.25" style="8" customWidth="1"/>
    <col min="14339" max="14339" width="7.375" style="8" customWidth="1"/>
    <col min="14340" max="14591" width="9" style="8"/>
    <col min="14592" max="14592" width="5.875" style="8" customWidth="1"/>
    <col min="14593" max="14593" width="5.625" style="8" customWidth="1"/>
    <col min="14594" max="14594" width="69.25" style="8" customWidth="1"/>
    <col min="14595" max="14595" width="7.375" style="8" customWidth="1"/>
    <col min="14596" max="14847" width="9" style="8"/>
    <col min="14848" max="14848" width="5.875" style="8" customWidth="1"/>
    <col min="14849" max="14849" width="5.625" style="8" customWidth="1"/>
    <col min="14850" max="14850" width="69.25" style="8" customWidth="1"/>
    <col min="14851" max="14851" width="7.375" style="8" customWidth="1"/>
    <col min="14852" max="15103" width="9" style="8"/>
    <col min="15104" max="15104" width="5.875" style="8" customWidth="1"/>
    <col min="15105" max="15105" width="5.625" style="8" customWidth="1"/>
    <col min="15106" max="15106" width="69.25" style="8" customWidth="1"/>
    <col min="15107" max="15107" width="7.375" style="8" customWidth="1"/>
    <col min="15108" max="15359" width="9" style="8"/>
    <col min="15360" max="15360" width="5.875" style="8" customWidth="1"/>
    <col min="15361" max="15361" width="5.625" style="8" customWidth="1"/>
    <col min="15362" max="15362" width="69.25" style="8" customWidth="1"/>
    <col min="15363" max="15363" width="7.375" style="8" customWidth="1"/>
    <col min="15364" max="15615" width="9" style="8"/>
    <col min="15616" max="15616" width="5.875" style="8" customWidth="1"/>
    <col min="15617" max="15617" width="5.625" style="8" customWidth="1"/>
    <col min="15618" max="15618" width="69.25" style="8" customWidth="1"/>
    <col min="15619" max="15619" width="7.375" style="8" customWidth="1"/>
    <col min="15620" max="15871" width="9" style="8"/>
    <col min="15872" max="15872" width="5.875" style="8" customWidth="1"/>
    <col min="15873" max="15873" width="5.625" style="8" customWidth="1"/>
    <col min="15874" max="15874" width="69.25" style="8" customWidth="1"/>
    <col min="15875" max="15875" width="7.375" style="8" customWidth="1"/>
    <col min="15876" max="16127" width="9" style="8"/>
    <col min="16128" max="16128" width="5.875" style="8" customWidth="1"/>
    <col min="16129" max="16129" width="5.625" style="8" customWidth="1"/>
    <col min="16130" max="16130" width="69.25" style="8" customWidth="1"/>
    <col min="16131" max="16131" width="7.375" style="8" customWidth="1"/>
    <col min="16132" max="16383" width="9" style="8"/>
    <col min="16384" max="16384" width="9" style="8" customWidth="1"/>
  </cols>
  <sheetData>
    <row r="1" spans="1:4" ht="21" customHeight="1" x14ac:dyDescent="0.35">
      <c r="A1" s="262" t="s">
        <v>654</v>
      </c>
      <c r="B1" s="262"/>
      <c r="C1" s="262"/>
      <c r="D1" s="262"/>
    </row>
    <row r="2" spans="1:4" x14ac:dyDescent="0.35">
      <c r="A2" s="135"/>
      <c r="B2" s="135"/>
      <c r="C2" s="135"/>
      <c r="D2" s="135"/>
    </row>
    <row r="3" spans="1:4" x14ac:dyDescent="0.35">
      <c r="A3" s="9" t="s">
        <v>83</v>
      </c>
    </row>
    <row r="4" spans="1:4" x14ac:dyDescent="0.35">
      <c r="B4" s="93" t="s">
        <v>56</v>
      </c>
    </row>
    <row r="5" spans="1:4" x14ac:dyDescent="0.35">
      <c r="B5" s="12" t="s">
        <v>29</v>
      </c>
      <c r="C5" s="12" t="s">
        <v>19</v>
      </c>
      <c r="D5" s="13" t="s">
        <v>30</v>
      </c>
    </row>
    <row r="6" spans="1:4" x14ac:dyDescent="0.35">
      <c r="B6" s="92">
        <v>1</v>
      </c>
      <c r="C6" s="151" t="s">
        <v>574</v>
      </c>
      <c r="D6" s="26">
        <v>8</v>
      </c>
    </row>
    <row r="7" spans="1:4" x14ac:dyDescent="0.35">
      <c r="B7" s="92">
        <v>2</v>
      </c>
      <c r="C7" s="47" t="s">
        <v>579</v>
      </c>
      <c r="D7" s="150">
        <v>5</v>
      </c>
    </row>
    <row r="8" spans="1:4" x14ac:dyDescent="0.35">
      <c r="B8" s="92">
        <v>3</v>
      </c>
      <c r="C8" s="149" t="s">
        <v>573</v>
      </c>
      <c r="D8" s="26">
        <v>1</v>
      </c>
    </row>
    <row r="9" spans="1:4" x14ac:dyDescent="0.35">
      <c r="B9" s="92">
        <v>4</v>
      </c>
      <c r="C9" s="8" t="s">
        <v>394</v>
      </c>
      <c r="D9" s="153">
        <v>1</v>
      </c>
    </row>
    <row r="10" spans="1:4" x14ac:dyDescent="0.35">
      <c r="B10" s="137">
        <v>5</v>
      </c>
      <c r="C10" s="149" t="s">
        <v>655</v>
      </c>
      <c r="D10" s="137">
        <v>1</v>
      </c>
    </row>
    <row r="11" spans="1:4" x14ac:dyDescent="0.35">
      <c r="B11" s="92">
        <v>6</v>
      </c>
      <c r="C11" s="15" t="s">
        <v>572</v>
      </c>
      <c r="D11" s="137">
        <v>1</v>
      </c>
    </row>
    <row r="12" spans="1:4" x14ac:dyDescent="0.35">
      <c r="B12" s="227">
        <v>7</v>
      </c>
      <c r="C12" s="47" t="s">
        <v>285</v>
      </c>
      <c r="D12" s="228">
        <v>1</v>
      </c>
    </row>
    <row r="13" spans="1:4" x14ac:dyDescent="0.35">
      <c r="B13" s="320">
        <v>8</v>
      </c>
      <c r="C13" s="8" t="s">
        <v>576</v>
      </c>
      <c r="D13" s="322">
        <v>1</v>
      </c>
    </row>
    <row r="14" spans="1:4" x14ac:dyDescent="0.35">
      <c r="B14" s="321"/>
      <c r="C14" s="8" t="s">
        <v>577</v>
      </c>
      <c r="D14" s="323"/>
    </row>
    <row r="15" spans="1:4" x14ac:dyDescent="0.35">
      <c r="B15" s="92">
        <v>9</v>
      </c>
      <c r="C15" s="15" t="s">
        <v>578</v>
      </c>
      <c r="D15" s="14">
        <v>1</v>
      </c>
    </row>
    <row r="16" spans="1:4" x14ac:dyDescent="0.35">
      <c r="B16" s="92">
        <v>10</v>
      </c>
      <c r="C16" s="235" t="s">
        <v>580</v>
      </c>
      <c r="D16" s="39">
        <v>1</v>
      </c>
    </row>
    <row r="17" spans="2:4" x14ac:dyDescent="0.35">
      <c r="B17" s="233">
        <v>11</v>
      </c>
      <c r="C17" s="47" t="s">
        <v>575</v>
      </c>
      <c r="D17" s="234">
        <v>1</v>
      </c>
    </row>
    <row r="18" spans="2:4" x14ac:dyDescent="0.35">
      <c r="B18" s="92">
        <v>12</v>
      </c>
      <c r="C18" s="91" t="s">
        <v>435</v>
      </c>
      <c r="D18" s="14">
        <v>1</v>
      </c>
    </row>
    <row r="19" spans="2:4" x14ac:dyDescent="0.35">
      <c r="B19" s="92">
        <v>13</v>
      </c>
      <c r="C19" s="47" t="s">
        <v>581</v>
      </c>
      <c r="D19" s="39">
        <v>1</v>
      </c>
    </row>
    <row r="20" spans="2:4" x14ac:dyDescent="0.35">
      <c r="B20" s="318" t="s">
        <v>13</v>
      </c>
      <c r="C20" s="319"/>
      <c r="D20" s="198">
        <f>SUM(D6:D19)</f>
        <v>24</v>
      </c>
    </row>
    <row r="21" spans="2:4" x14ac:dyDescent="0.35">
      <c r="B21" s="35"/>
      <c r="C21" s="35"/>
      <c r="D21" s="142"/>
    </row>
    <row r="22" spans="2:4" x14ac:dyDescent="0.35">
      <c r="B22" s="35"/>
      <c r="C22" s="35"/>
      <c r="D22" s="142"/>
    </row>
    <row r="23" spans="2:4" x14ac:dyDescent="0.35">
      <c r="B23" s="35"/>
      <c r="C23" s="35"/>
      <c r="D23" s="142"/>
    </row>
    <row r="24" spans="2:4" x14ac:dyDescent="0.35">
      <c r="B24" s="35"/>
      <c r="C24" s="35"/>
      <c r="D24" s="142"/>
    </row>
    <row r="25" spans="2:4" x14ac:dyDescent="0.35">
      <c r="B25" s="35"/>
      <c r="C25" s="35"/>
      <c r="D25" s="142"/>
    </row>
    <row r="26" spans="2:4" x14ac:dyDescent="0.35">
      <c r="B26" s="35"/>
      <c r="C26" s="35"/>
      <c r="D26" s="142"/>
    </row>
    <row r="27" spans="2:4" x14ac:dyDescent="0.35">
      <c r="B27" s="35"/>
      <c r="C27" s="35"/>
      <c r="D27" s="142"/>
    </row>
    <row r="28" spans="2:4" x14ac:dyDescent="0.35">
      <c r="B28" s="35"/>
      <c r="C28" s="35"/>
      <c r="D28" s="142"/>
    </row>
    <row r="29" spans="2:4" x14ac:dyDescent="0.35">
      <c r="B29" s="35"/>
      <c r="C29" s="35"/>
      <c r="D29" s="142"/>
    </row>
    <row r="30" spans="2:4" x14ac:dyDescent="0.35">
      <c r="B30" s="35"/>
      <c r="C30" s="35"/>
      <c r="D30" s="142"/>
    </row>
    <row r="31" spans="2:4" x14ac:dyDescent="0.35">
      <c r="B31" s="35"/>
      <c r="C31" s="35"/>
      <c r="D31" s="142"/>
    </row>
    <row r="32" spans="2:4" x14ac:dyDescent="0.35">
      <c r="B32" s="35"/>
      <c r="C32" s="35"/>
      <c r="D32" s="142"/>
    </row>
    <row r="33" spans="1:5" x14ac:dyDescent="0.35">
      <c r="B33" s="35"/>
      <c r="C33" s="35"/>
      <c r="D33" s="142"/>
    </row>
    <row r="34" spans="1:5" x14ac:dyDescent="0.35">
      <c r="A34" s="262" t="s">
        <v>82</v>
      </c>
      <c r="B34" s="262"/>
      <c r="C34" s="262"/>
      <c r="D34" s="262"/>
      <c r="E34" s="96"/>
    </row>
    <row r="35" spans="1:5" x14ac:dyDescent="0.35">
      <c r="B35" s="160"/>
      <c r="C35" s="160"/>
      <c r="D35" s="160"/>
      <c r="E35" s="160"/>
    </row>
    <row r="36" spans="1:5" x14ac:dyDescent="0.35">
      <c r="B36" s="93" t="s">
        <v>115</v>
      </c>
    </row>
    <row r="37" spans="1:5" x14ac:dyDescent="0.35">
      <c r="B37" s="12" t="s">
        <v>29</v>
      </c>
      <c r="C37" s="12" t="s">
        <v>19</v>
      </c>
      <c r="D37" s="13" t="s">
        <v>30</v>
      </c>
    </row>
    <row r="38" spans="1:5" x14ac:dyDescent="0.35">
      <c r="B38" s="92">
        <v>1</v>
      </c>
      <c r="C38" s="91" t="s">
        <v>232</v>
      </c>
      <c r="D38" s="26">
        <v>2</v>
      </c>
    </row>
    <row r="39" spans="1:5" x14ac:dyDescent="0.35">
      <c r="B39" s="92">
        <v>2</v>
      </c>
      <c r="C39" s="15" t="s">
        <v>219</v>
      </c>
      <c r="D39" s="26">
        <v>1</v>
      </c>
    </row>
    <row r="40" spans="1:5" x14ac:dyDescent="0.35">
      <c r="B40" s="92">
        <v>3</v>
      </c>
      <c r="C40" s="197" t="s">
        <v>222</v>
      </c>
      <c r="D40" s="26">
        <v>1</v>
      </c>
    </row>
    <row r="41" spans="1:5" x14ac:dyDescent="0.35">
      <c r="B41" s="92">
        <v>4</v>
      </c>
      <c r="C41" s="91" t="s">
        <v>227</v>
      </c>
      <c r="D41" s="26">
        <v>1</v>
      </c>
    </row>
    <row r="42" spans="1:5" x14ac:dyDescent="0.35">
      <c r="B42" s="92">
        <v>5</v>
      </c>
      <c r="C42" s="197" t="s">
        <v>156</v>
      </c>
      <c r="D42" s="26">
        <v>1</v>
      </c>
    </row>
    <row r="43" spans="1:5" x14ac:dyDescent="0.35">
      <c r="B43" s="92">
        <v>6</v>
      </c>
      <c r="C43" s="91" t="s">
        <v>252</v>
      </c>
      <c r="D43" s="26">
        <v>1</v>
      </c>
    </row>
    <row r="44" spans="1:5" x14ac:dyDescent="0.35">
      <c r="B44" s="92">
        <v>7</v>
      </c>
      <c r="C44" s="91" t="s">
        <v>585</v>
      </c>
      <c r="D44" s="26">
        <v>1</v>
      </c>
    </row>
    <row r="45" spans="1:5" x14ac:dyDescent="0.35">
      <c r="B45" s="92">
        <v>8</v>
      </c>
      <c r="C45" s="91" t="s">
        <v>582</v>
      </c>
      <c r="D45" s="26">
        <v>1</v>
      </c>
    </row>
    <row r="46" spans="1:5" x14ac:dyDescent="0.35">
      <c r="B46" s="92">
        <v>9</v>
      </c>
      <c r="C46" s="8" t="s">
        <v>273</v>
      </c>
      <c r="D46" s="14">
        <v>1</v>
      </c>
    </row>
    <row r="47" spans="1:5" x14ac:dyDescent="0.35">
      <c r="B47" s="92">
        <v>10</v>
      </c>
      <c r="C47" s="15" t="s">
        <v>279</v>
      </c>
      <c r="D47" s="26">
        <v>1</v>
      </c>
    </row>
    <row r="48" spans="1:5" x14ac:dyDescent="0.35">
      <c r="B48" s="92">
        <v>11</v>
      </c>
      <c r="C48" s="149" t="s">
        <v>583</v>
      </c>
      <c r="D48" s="26">
        <v>1</v>
      </c>
    </row>
    <row r="49" spans="2:4" x14ac:dyDescent="0.35">
      <c r="B49" s="92">
        <v>12</v>
      </c>
      <c r="C49" s="15" t="s">
        <v>311</v>
      </c>
      <c r="D49" s="26">
        <v>1</v>
      </c>
    </row>
    <row r="50" spans="2:4" x14ac:dyDescent="0.35">
      <c r="B50" s="92">
        <v>13</v>
      </c>
      <c r="C50" s="91" t="s">
        <v>317</v>
      </c>
      <c r="D50" s="26">
        <v>1</v>
      </c>
    </row>
    <row r="51" spans="2:4" x14ac:dyDescent="0.35">
      <c r="B51" s="92">
        <v>14</v>
      </c>
      <c r="C51" s="91" t="s">
        <v>331</v>
      </c>
      <c r="D51" s="26">
        <v>1</v>
      </c>
    </row>
    <row r="52" spans="2:4" x14ac:dyDescent="0.35">
      <c r="B52" s="92">
        <v>15</v>
      </c>
      <c r="C52" s="91" t="s">
        <v>339</v>
      </c>
      <c r="D52" s="26">
        <v>1</v>
      </c>
    </row>
    <row r="53" spans="2:4" x14ac:dyDescent="0.35">
      <c r="B53" s="92">
        <v>16</v>
      </c>
      <c r="C53" s="15" t="s">
        <v>347</v>
      </c>
      <c r="D53" s="26">
        <v>1</v>
      </c>
    </row>
    <row r="54" spans="2:4" x14ac:dyDescent="0.35">
      <c r="B54" s="92">
        <v>17</v>
      </c>
      <c r="C54" s="15" t="s">
        <v>349</v>
      </c>
      <c r="D54" s="26">
        <v>1</v>
      </c>
    </row>
    <row r="55" spans="2:4" x14ac:dyDescent="0.35">
      <c r="B55" s="92">
        <v>18</v>
      </c>
      <c r="C55" s="8" t="s">
        <v>362</v>
      </c>
      <c r="D55" s="14">
        <v>1</v>
      </c>
    </row>
    <row r="56" spans="2:4" x14ac:dyDescent="0.35">
      <c r="B56" s="92">
        <v>19</v>
      </c>
      <c r="C56" s="15" t="s">
        <v>380</v>
      </c>
      <c r="D56" s="26">
        <v>1</v>
      </c>
    </row>
    <row r="57" spans="2:4" x14ac:dyDescent="0.35">
      <c r="B57" s="92">
        <v>20</v>
      </c>
      <c r="C57" s="151" t="s">
        <v>382</v>
      </c>
      <c r="D57" s="26">
        <v>1</v>
      </c>
    </row>
    <row r="58" spans="2:4" x14ac:dyDescent="0.35">
      <c r="B58" s="92">
        <v>21</v>
      </c>
      <c r="C58" s="47" t="s">
        <v>398</v>
      </c>
      <c r="D58" s="226">
        <v>1</v>
      </c>
    </row>
    <row r="59" spans="2:4" x14ac:dyDescent="0.35">
      <c r="B59" s="92">
        <v>22</v>
      </c>
      <c r="C59" s="91" t="s">
        <v>411</v>
      </c>
      <c r="D59" s="26">
        <v>1</v>
      </c>
    </row>
    <row r="60" spans="2:4" x14ac:dyDescent="0.35">
      <c r="B60" s="92">
        <v>23</v>
      </c>
      <c r="C60" s="15" t="s">
        <v>584</v>
      </c>
      <c r="D60" s="26">
        <v>1</v>
      </c>
    </row>
    <row r="61" spans="2:4" x14ac:dyDescent="0.35">
      <c r="B61" s="92">
        <v>24</v>
      </c>
      <c r="C61" s="15" t="s">
        <v>417</v>
      </c>
      <c r="D61" s="26">
        <v>1</v>
      </c>
    </row>
    <row r="62" spans="2:4" x14ac:dyDescent="0.35">
      <c r="B62" s="92">
        <v>25</v>
      </c>
      <c r="C62" s="15" t="s">
        <v>586</v>
      </c>
      <c r="D62" s="26">
        <v>1</v>
      </c>
    </row>
    <row r="63" spans="2:4" x14ac:dyDescent="0.35">
      <c r="B63" s="92">
        <v>26</v>
      </c>
      <c r="C63" s="15" t="s">
        <v>424</v>
      </c>
      <c r="D63" s="26">
        <v>1</v>
      </c>
    </row>
    <row r="64" spans="2:4" x14ac:dyDescent="0.35">
      <c r="B64" s="92">
        <v>27</v>
      </c>
      <c r="C64" s="15" t="s">
        <v>432</v>
      </c>
      <c r="D64" s="26">
        <v>1</v>
      </c>
    </row>
    <row r="65" spans="2:4" x14ac:dyDescent="0.35">
      <c r="B65" s="92">
        <v>28</v>
      </c>
      <c r="C65" s="15" t="s">
        <v>434</v>
      </c>
      <c r="D65" s="26">
        <v>1</v>
      </c>
    </row>
    <row r="66" spans="2:4" x14ac:dyDescent="0.35">
      <c r="B66" s="318" t="s">
        <v>13</v>
      </c>
      <c r="C66" s="319"/>
      <c r="D66" s="198">
        <f>SUM(D38:D65)</f>
        <v>29</v>
      </c>
    </row>
    <row r="67" spans="2:4" ht="7.5" customHeight="1" x14ac:dyDescent="0.35">
      <c r="B67" s="35"/>
      <c r="C67" s="35"/>
      <c r="D67" s="142"/>
    </row>
    <row r="68" spans="2:4" ht="7.5" customHeight="1" x14ac:dyDescent="0.35">
      <c r="B68" s="35"/>
      <c r="C68" s="35"/>
      <c r="D68" s="142"/>
    </row>
    <row r="69" spans="2:4" ht="7.5" customHeight="1" x14ac:dyDescent="0.35">
      <c r="B69" s="35"/>
      <c r="C69" s="35"/>
      <c r="D69" s="142"/>
    </row>
  </sheetData>
  <mergeCells count="6">
    <mergeCell ref="B66:C66"/>
    <mergeCell ref="A1:D1"/>
    <mergeCell ref="B20:C20"/>
    <mergeCell ref="A34:D34"/>
    <mergeCell ref="B13:B14"/>
    <mergeCell ref="D13:D14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3</vt:i4>
      </vt:variant>
    </vt:vector>
  </HeadingPairs>
  <TitlesOfParts>
    <vt:vector size="11" baseType="lpstr">
      <vt:lpstr>Sheet1</vt:lpstr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  <vt:lpstr>Chart3</vt:lpstr>
      <vt:lpstr>Chart2</vt:lpstr>
      <vt:lpstr>Chart1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2021-12-16T07:04:32Z</cp:lastPrinted>
  <dcterms:created xsi:type="dcterms:W3CDTF">2014-10-15T08:34:52Z</dcterms:created>
  <dcterms:modified xsi:type="dcterms:W3CDTF">2021-12-16T07:56:51Z</dcterms:modified>
</cp:coreProperties>
</file>