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0490" windowHeight="7755" activeTab="9"/>
  </bookViews>
  <sheets>
    <sheet name="Chart3" sheetId="19" r:id="rId1"/>
    <sheet name="Chart2" sheetId="18" r:id="rId2"/>
    <sheet name="Chart1" sheetId="17" r:id="rId3"/>
    <sheet name="DATA" sheetId="1" r:id="rId4"/>
    <sheet name="บทสรุป" sheetId="9" r:id="rId5"/>
    <sheet name="สรุปตาราง1-2" sheetId="2" r:id="rId6"/>
    <sheet name="ตาราง 3 " sheetId="16" r:id="rId7"/>
    <sheet name="ก่อน-หลัง" sheetId="12" r:id="rId8"/>
    <sheet name="ตาราง 5" sheetId="14" r:id="rId9"/>
    <sheet name="รวมข้อเสนอแนะ" sheetId="3" r:id="rId10"/>
  </sheets>
  <externalReferences>
    <externalReference r:id="rId11"/>
  </externalReferences>
  <definedNames>
    <definedName name="_xlnm._FilterDatabase" localSheetId="3" hidden="1">DATA!$C$1:$C$345</definedName>
  </definedNames>
  <calcPr calcId="162913"/>
</workbook>
</file>

<file path=xl/calcChain.xml><?xml version="1.0" encoding="utf-8"?>
<calcChain xmlns="http://schemas.openxmlformats.org/spreadsheetml/2006/main">
  <c r="D44" i="3" l="1"/>
  <c r="F64" i="16" l="1"/>
  <c r="F8" i="16"/>
  <c r="AA196" i="1" l="1"/>
  <c r="Q196" i="1"/>
  <c r="AA197" i="1"/>
  <c r="W198" i="1"/>
  <c r="S198" i="1"/>
  <c r="Q199" i="1"/>
  <c r="Q198" i="1"/>
  <c r="X196" i="1"/>
  <c r="Y196" i="1"/>
  <c r="M196" i="1"/>
  <c r="N196" i="1"/>
  <c r="O196" i="1"/>
  <c r="P196" i="1"/>
  <c r="R196" i="1"/>
  <c r="F9" i="12" s="1"/>
  <c r="S196" i="1"/>
  <c r="F10" i="12" s="1"/>
  <c r="T196" i="1"/>
  <c r="F13" i="12" s="1"/>
  <c r="U196" i="1"/>
  <c r="F14" i="12" s="1"/>
  <c r="V196" i="1"/>
  <c r="W196" i="1"/>
  <c r="Z196" i="1"/>
  <c r="M197" i="1"/>
  <c r="N197" i="1"/>
  <c r="O197" i="1"/>
  <c r="P197" i="1"/>
  <c r="Q197" i="1"/>
  <c r="R197" i="1"/>
  <c r="G9" i="12" s="1"/>
  <c r="S197" i="1"/>
  <c r="G10" i="12" s="1"/>
  <c r="T197" i="1"/>
  <c r="G13" i="12" s="1"/>
  <c r="U197" i="1"/>
  <c r="G14" i="12" s="1"/>
  <c r="V197" i="1"/>
  <c r="W197" i="1"/>
  <c r="X197" i="1"/>
  <c r="Y197" i="1"/>
  <c r="Z197" i="1"/>
  <c r="N199" i="1"/>
  <c r="N198" i="1"/>
  <c r="L197" i="1"/>
  <c r="L196" i="1"/>
  <c r="F23" i="16" l="1"/>
  <c r="F22" i="16"/>
  <c r="F21" i="16"/>
  <c r="F49" i="16"/>
  <c r="F26" i="16"/>
  <c r="F15" i="16"/>
  <c r="F14" i="16"/>
  <c r="F55" i="16"/>
  <c r="C21" i="2"/>
  <c r="C269" i="1"/>
  <c r="C268" i="1"/>
  <c r="C267" i="1"/>
  <c r="C265" i="1"/>
  <c r="C263" i="1"/>
  <c r="C253" i="1"/>
  <c r="C266" i="1"/>
  <c r="C264" i="1"/>
  <c r="C262" i="1"/>
  <c r="C261" i="1"/>
  <c r="C260" i="1"/>
  <c r="C259" i="1"/>
  <c r="C258" i="1"/>
  <c r="C257" i="1"/>
  <c r="C256" i="1"/>
  <c r="C255" i="1"/>
  <c r="C254" i="1"/>
  <c r="C252" i="1"/>
  <c r="C270" i="1" l="1"/>
  <c r="C205" i="1"/>
  <c r="C204" i="1" l="1"/>
  <c r="C209" i="1"/>
  <c r="C203" i="1"/>
  <c r="C199" i="1"/>
  <c r="F11" i="2" s="1"/>
  <c r="C198" i="1"/>
  <c r="F10" i="2" l="1"/>
  <c r="C207" i="1"/>
  <c r="C206" i="1"/>
  <c r="C210" i="1"/>
  <c r="C211" i="1"/>
  <c r="C200" i="1"/>
  <c r="F196" i="1"/>
  <c r="F21" i="2" s="1"/>
  <c r="G196" i="1"/>
  <c r="F20" i="2" s="1"/>
  <c r="H196" i="1"/>
  <c r="F23" i="2" s="1"/>
  <c r="I196" i="1"/>
  <c r="F25" i="2" s="1"/>
  <c r="J196" i="1"/>
  <c r="F26" i="2" s="1"/>
  <c r="K196" i="1"/>
  <c r="F24" i="2" s="1"/>
  <c r="F197" i="1"/>
  <c r="G197" i="1"/>
  <c r="H197" i="1"/>
  <c r="I197" i="1"/>
  <c r="J197" i="1"/>
  <c r="K197" i="1"/>
  <c r="E197" i="1"/>
  <c r="E196" i="1"/>
  <c r="F22" i="2" s="1"/>
  <c r="F27" i="2" l="1"/>
  <c r="C215" i="1"/>
  <c r="C216" i="1"/>
  <c r="C214" i="1"/>
  <c r="C212" i="1"/>
  <c r="F51" i="16"/>
  <c r="F57" i="16"/>
  <c r="F56" i="16"/>
  <c r="F53" i="16"/>
  <c r="F52" i="16"/>
  <c r="F61" i="16"/>
  <c r="F60" i="16"/>
  <c r="F59" i="16"/>
  <c r="F58" i="16"/>
  <c r="F71" i="16"/>
  <c r="F70" i="16"/>
  <c r="F77" i="16"/>
  <c r="F76" i="16"/>
  <c r="F9" i="16"/>
  <c r="F10" i="16"/>
  <c r="C218" i="1" l="1"/>
  <c r="C221" i="1"/>
  <c r="C219" i="1"/>
  <c r="C217" i="1"/>
  <c r="C225" i="1" l="1"/>
  <c r="C223" i="1"/>
  <c r="C226" i="1"/>
  <c r="C224" i="1"/>
  <c r="C222" i="1"/>
  <c r="Z199" i="1"/>
  <c r="Z198" i="1"/>
  <c r="W199" i="1"/>
  <c r="U199" i="1"/>
  <c r="U198" i="1"/>
  <c r="S199" i="1"/>
  <c r="C232" i="1" l="1"/>
  <c r="C231" i="1"/>
  <c r="C229" i="1"/>
  <c r="C228" i="1"/>
  <c r="C230" i="1"/>
  <c r="C227" i="1"/>
  <c r="C233" i="1" s="1"/>
  <c r="AB196" i="1"/>
  <c r="C238" i="1" l="1"/>
  <c r="C237" i="1"/>
  <c r="C234" i="1"/>
  <c r="C239" i="1" s="1"/>
  <c r="C235" i="1"/>
  <c r="C236" i="1"/>
  <c r="F16" i="16"/>
  <c r="F7" i="16"/>
  <c r="F6" i="16"/>
  <c r="F5" i="16"/>
  <c r="F74" i="16"/>
  <c r="F44" i="16"/>
  <c r="F43" i="16"/>
  <c r="F42" i="16"/>
  <c r="F41" i="16"/>
  <c r="F20" i="16"/>
  <c r="F75" i="16"/>
  <c r="F38" i="16"/>
  <c r="F39" i="16"/>
  <c r="C242" i="1" l="1"/>
  <c r="C243" i="1"/>
  <c r="C241" i="1"/>
  <c r="C240" i="1"/>
  <c r="C247" i="1" s="1"/>
  <c r="C244" i="1"/>
  <c r="C246" i="1"/>
  <c r="C245" i="1"/>
  <c r="F40" i="16"/>
  <c r="C249" i="1" l="1"/>
  <c r="F48" i="16"/>
  <c r="F29" i="16"/>
  <c r="F28" i="16"/>
  <c r="F19" i="16"/>
  <c r="F18" i="16" l="1"/>
  <c r="F50" i="16" l="1"/>
  <c r="F73" i="16"/>
  <c r="F32" i="16"/>
  <c r="F25" i="16"/>
  <c r="F31" i="16"/>
  <c r="F47" i="16"/>
  <c r="F46" i="16"/>
  <c r="F17" i="16"/>
  <c r="F63" i="16"/>
  <c r="F78" i="16"/>
  <c r="F62" i="16"/>
  <c r="F33" i="16"/>
  <c r="F27" i="16"/>
  <c r="F24" i="16"/>
  <c r="F72" i="16" l="1"/>
  <c r="F30" i="16"/>
  <c r="F45" i="16"/>
  <c r="G25" i="14" l="1"/>
  <c r="F15" i="12" l="1"/>
  <c r="G15" i="12"/>
  <c r="F11" i="12"/>
  <c r="G11" i="12"/>
  <c r="G22" i="2" l="1"/>
  <c r="G24" i="2"/>
  <c r="G27" i="2"/>
  <c r="G23" i="14"/>
  <c r="G7" i="14"/>
  <c r="G23" i="2" l="1"/>
  <c r="G26" i="2"/>
  <c r="G20" i="2"/>
  <c r="G21" i="2"/>
  <c r="G25" i="2"/>
  <c r="H25" i="14"/>
  <c r="H10" i="14" l="1"/>
  <c r="G17" i="14"/>
  <c r="G18" i="14"/>
  <c r="G21" i="14"/>
  <c r="G22" i="14"/>
  <c r="H8" i="14"/>
  <c r="H9" i="14"/>
  <c r="H17" i="14"/>
  <c r="H18" i="14"/>
  <c r="H21" i="14"/>
  <c r="H22" i="14"/>
  <c r="H23" i="14"/>
  <c r="H7" i="14"/>
  <c r="G8" i="14" l="1"/>
  <c r="G9" i="14"/>
  <c r="I25" i="14" l="1"/>
  <c r="I23" i="14"/>
  <c r="I22" i="14"/>
  <c r="I21" i="14"/>
  <c r="I18" i="14"/>
  <c r="I17" i="14"/>
  <c r="I9" i="14"/>
  <c r="I8" i="14"/>
  <c r="I7" i="14"/>
  <c r="H15" i="12"/>
  <c r="H14" i="12"/>
  <c r="H13" i="12"/>
  <c r="G19" i="14" l="1"/>
  <c r="I19" i="14" s="1"/>
  <c r="G15" i="14"/>
  <c r="I15" i="14" s="1"/>
  <c r="G24" i="14" l="1"/>
  <c r="I24" i="14" s="1"/>
  <c r="G10" i="14"/>
  <c r="I10" i="14" s="1"/>
  <c r="F12" i="2" l="1"/>
  <c r="H19" i="14" l="1"/>
  <c r="H24" i="14" l="1"/>
  <c r="H15" i="14" l="1"/>
  <c r="G10" i="2" l="1"/>
  <c r="G11" i="2" l="1"/>
  <c r="G12" i="2" s="1"/>
</calcChain>
</file>

<file path=xl/sharedStrings.xml><?xml version="1.0" encoding="utf-8"?>
<sst xmlns="http://schemas.openxmlformats.org/spreadsheetml/2006/main" count="965" uniqueCount="326">
  <si>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</si>
  <si>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</si>
  <si>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</si>
  <si>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</si>
  <si>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</si>
  <si>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</si>
  <si>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</si>
  <si>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</si>
  <si>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</si>
  <si>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</si>
  <si>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</si>
  <si>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</si>
  <si>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</si>
  <si>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</si>
  <si>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</si>
  <si>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</si>
  <si>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</si>
  <si>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</si>
  <si>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</si>
  <si>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</si>
  <si>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</si>
  <si>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</si>
  <si>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</si>
  <si>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</si>
  <si>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</si>
  <si>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</si>
  <si>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</si>
  <si>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</si>
  <si>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</si>
  <si>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</si>
  <si>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</si>
  <si>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</si>
  <si>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</si>
  <si>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</si>
  <si>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</si>
  <si>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</si>
  <si>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</si>
  <si>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</si>
  <si>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</si>
  <si>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</si>
  <si>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</si>
  <si>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วิศวกรรมคอมพิวเตอร์</t>
  </si>
  <si>
    <t>วิศวกรรมสิ่งแวดล้อม</t>
  </si>
  <si>
    <t>ใบปลิว</t>
  </si>
  <si>
    <t>- 4 -</t>
  </si>
  <si>
    <t>สรีรวิทยา</t>
  </si>
  <si>
    <t>วิศวกรรมโยธา</t>
  </si>
  <si>
    <t xml:space="preserve">       เฉลี่ยรวมด้านคุณภาพการให้บริการ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</si>
  <si>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</si>
  <si>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</si>
  <si>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คำชื่นชม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</si>
  <si>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</si>
  <si>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</si>
  <si>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สาขาวิชาฟิสิกส์ประยุกต์</t>
  </si>
  <si>
    <t>สาขาวิชาวิศวกรรมสิ่งแวดล้อม</t>
  </si>
  <si>
    <t>สาขาวิชาวิศวกรรมโยธา</t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</si>
  <si>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</si>
  <si>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</si>
  <si>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</si>
  <si>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</si>
  <si>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</si>
  <si>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</si>
  <si>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</si>
  <si>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</si>
  <si>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</si>
  <si>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</si>
  <si>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</si>
  <si>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สาขาวิชาสรีวิทยา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</si>
  <si>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</si>
  <si>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</si>
  <si>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การจัดการกีฬา</t>
  </si>
  <si>
    <t>คณะเกษตรศาสตร์ ทรัพยากรธรรมชาติและสิ่งแวดล้อม</t>
  </si>
  <si>
    <t>สาขาวิชาเกษตรศาสตร์ ทรัพยากรธรรมชาติและสิ่งแวดล้อม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</si>
  <si>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</si>
  <si>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</si>
  <si>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</si>
  <si>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</si>
  <si>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</si>
  <si>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สาขาวิชาบริหารธุรกิจ</t>
  </si>
  <si>
    <t>สาขาวิชาสาธารณสุขศาสตร์</t>
  </si>
  <si>
    <t>สาธารณสุขศาสตร์</t>
  </si>
  <si>
    <t>บริหารธุรกิจ</t>
  </si>
  <si>
    <t>ใบปลิว/โปสเตอร์ประชาสัมพันธ์</t>
  </si>
  <si>
    <t>จากตาราง 2  พบว่าผู้ตอบแบบสอบถามทราบข้อมูลจากการจัดโครงการฯ จำแนกตาม</t>
  </si>
  <si>
    <t>วิศวกรรมไฟฟ้า</t>
  </si>
  <si>
    <t>เคมี</t>
  </si>
  <si>
    <t>สถิติ</t>
  </si>
  <si>
    <t>สาขาวิชาเคมี</t>
  </si>
  <si>
    <t>สาขาวิชาวิศวกรรมไฟฟ้า</t>
  </si>
  <si>
    <t>สาขาวิชาสถิติ</t>
  </si>
  <si>
    <t>สาขาวิชาการจัดการกีฬา</t>
  </si>
  <si>
    <t xml:space="preserve">   1.3  ความเหมาะสมของระยะเวลาในการจัดโครงการ (08.30 - 12.15 น.)</t>
  </si>
  <si>
    <t>- 7 -</t>
  </si>
  <si>
    <t>เมื่อพิจารณารายสาขาวิชา พบว่า ผู้ตอบแบบสอบถามส่วนใหญ่สังกัดสาขาวิชาสาธารณสุขศาสตร์</t>
  </si>
  <si>
    <t>การบริหารการพยาบาล</t>
  </si>
  <si>
    <t>เภสัชกรรมชุมชน</t>
  </si>
  <si>
    <t>ภาษาไทย</t>
  </si>
  <si>
    <t>เทคโนโลยีสารสนเทศ</t>
  </si>
  <si>
    <t>วิทยาศาสตร์และเทคโนโลยีการอาหาร</t>
  </si>
  <si>
    <t>พลังงานทดแทนและสมาร์ตกริดเทคโนโลยี</t>
  </si>
  <si>
    <t>วิทยาศาสตร์ชีวภาพ</t>
  </si>
  <si>
    <t>เทคโนโลยีหัวใจและทรวงอก</t>
  </si>
  <si>
    <t>วิศวกรรมเครื่องกล</t>
  </si>
  <si>
    <t>การพยาบาลเวชปฏิบัติชุมชน</t>
  </si>
  <si>
    <t>วิทยาศาสตร์เครื่องสำอาง</t>
  </si>
  <si>
    <t>เภสัชศาสตร์</t>
  </si>
  <si>
    <t>พัฒนาสังคม</t>
  </si>
  <si>
    <t>วิจัยและประเมินผลการศึกษา</t>
  </si>
  <si>
    <t>ปรสิตวิทยา</t>
  </si>
  <si>
    <t>การบริหารเทคโนโลยีสารสนเทศเชิงกลยุทธ์</t>
  </si>
  <si>
    <t>เทคโนโลยีผู้ประกอบการและการจัดการนวัตกรรม</t>
  </si>
  <si>
    <t>เภสัชวิทยาและวิทยาศาสตร์ชีวโมเลกุล</t>
  </si>
  <si>
    <t>สาขาวิชาวิทยาศาสตร์เทคโนโลยีการอาหาร</t>
  </si>
  <si>
    <t>สาขาวิชาปรสิตวิทยา</t>
  </si>
  <si>
    <t>สาขาวิชาวิทยาศาสตร์ชีวภาพ</t>
  </si>
  <si>
    <t>สาขาวิชาวิศวกรรมเครื่องกล</t>
  </si>
  <si>
    <t>สาขาวิชาพลศึกษาและวิทยาศาสตร์การออกกำลังกาย</t>
  </si>
  <si>
    <t>สาขาวิชาวิจัยและประเมินผลการศึกษา</t>
  </si>
  <si>
    <t>สาขาวิชาภาษาไทย</t>
  </si>
  <si>
    <t>บัณฑิตวิทยาลัย</t>
  </si>
  <si>
    <t>สาขาวิชาเทคโนโลยีผู้ประกอบการและการจัดการนวัตกรรม</t>
  </si>
  <si>
    <t>คณะสหเวชศาสตร์</t>
  </si>
  <si>
    <t>สาขาวิชาเทคโนโลยีหัวใจและทรวงอก</t>
  </si>
  <si>
    <t>สาขาวิชาพัฒนาสังคม</t>
  </si>
  <si>
    <t>คณะเภสัชศาสตร์</t>
  </si>
  <si>
    <t>สาขาวิชาวิทยาศาสตร์เครื่องสำอาง</t>
  </si>
  <si>
    <t>สาขาวิชาเภสัชกรรมชุมชน</t>
  </si>
  <si>
    <t>สาขาวิชาเภสัชวิทยาและวิทยาศาสตร์ชีวโมเลกุล</t>
  </si>
  <si>
    <t>คณะพยาบาลศาสตร์</t>
  </si>
  <si>
    <t>สาขาวิชาการบริหารการพยาบาล</t>
  </si>
  <si>
    <t>สาขาวิชาการพยาบาลเวชปฏิบัติชุมชน</t>
  </si>
  <si>
    <t>สาขาวิชาวิชาเทคโนโลยีสารสนเทศ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</si>
  <si>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</si>
  <si>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</si>
  <si>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</si>
  <si>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</si>
  <si>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5"/>
        <rFont val="TH SarabunPSK"/>
        <family val="2"/>
      </rPr>
      <t xml:space="preserve">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</si>
  <si>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</si>
  <si>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- 8 - </t>
  </si>
  <si>
    <t xml:space="preserve">     คำชื่นชม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</si>
  <si>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</si>
  <si>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มาก</t>
  </si>
  <si>
    <t xml:space="preserve">         ระดับบัณฑิตศึกษา เกิดความรู้ ความเข้าใจ ในเรื่องจรรยาบรรณของนักวิจัยและการคัดลอกงานวิจัย </t>
  </si>
  <si>
    <t>วันศุกร์ที่ 28 สิงหาคม 2563</t>
  </si>
  <si>
    <t xml:space="preserve">          จากการจัดโครงการอบรมจริยธรรมการวิจัยระดับบัณฑิตศึกษา ในวันศุกร์ที่ 28 สิงหาคม 2563</t>
  </si>
  <si>
    <t xml:space="preserve">   1.2  ความเหมาะสมของวันจัดโครงการ (วันศุกร์ที่ 28 สิงหาคม 2563)</t>
  </si>
  <si>
    <t>ผ่านระบบออนไลน์ โดยใช้โปรแกรม Microsoft Teams</t>
  </si>
  <si>
    <t xml:space="preserve">         ผ่านระบบออนไลน์ โดยใช้โปรแกรม Microsoft Teams โดยมีวัตถุประสงค์ เพื่อให้นิสิต</t>
  </si>
  <si>
    <t>ระดับบัณฑิตศึกษา ในวันศุกร์ที่ 28 สิงหาคม 2563 ผ่านระบบออนไลน์ โดยใช้โปรแกรม Microsoft Teams</t>
  </si>
  <si>
    <t>วิทยาศาสตร์ศึกษา</t>
  </si>
  <si>
    <t>สัตวศาสตร์และเทคโนโลยีอาหารสัตว์</t>
  </si>
  <si>
    <t>คณะโลจิสติกส์และดิจิทัลซัพพลายเชน</t>
  </si>
  <si>
    <t>หลักสูตรและการสอน</t>
  </si>
  <si>
    <t>การจัดการสมาร์ตซิตี้และนวัตกรรมดิจิทัล</t>
  </si>
  <si>
    <t>ทันตแพทยศาสตร์</t>
  </si>
  <si>
    <t>คณะทันตแพทยศาสตร์</t>
  </si>
  <si>
    <t>เทคโนโลยีชีวภาพ</t>
  </si>
  <si>
    <t>เภสัชเคมีและผลิตภัณฑ์ธรรมชาติ</t>
  </si>
  <si>
    <t>วิทยาศาสตร์การเกษตร</t>
  </si>
  <si>
    <t>ฟิสิกส์</t>
  </si>
  <si>
    <t>ภูมิสารสนเทศศาสตร์</t>
  </si>
  <si>
    <t>วิทยาลัยเพื่อการค้นคว้าระดับรากฐาน</t>
  </si>
  <si>
    <t>นวัตกรรมทางการวัดผลการเรียนรู้</t>
  </si>
  <si>
    <t>วิศวกรรมการจัดการ</t>
  </si>
  <si>
    <t>วิทยาศาสตร์การประมง</t>
  </si>
  <si>
    <t>การพยาบาลผู้ใหญ่</t>
  </si>
  <si>
    <t>วิทยาศาสตร์สิ่งแวดล้อม</t>
  </si>
  <si>
    <t>พัฒนศึกษา</t>
  </si>
  <si>
    <t>ทรัพยากรธรรมชาติและสิ่งแวดล้อม</t>
  </si>
  <si>
    <t>วิทยาการคอมพิวเตอร์</t>
  </si>
  <si>
    <t>คณะแพทยศาสตร์</t>
  </si>
  <si>
    <t>ระดับ</t>
  </si>
  <si>
    <t>อีเมล์</t>
  </si>
  <si>
    <t xml:space="preserve">ภาษาไทย </t>
  </si>
  <si>
    <t>โลจิสติกส์และดิจิทัลซัพพลายเชน</t>
  </si>
  <si>
    <t xml:space="preserve">สาธารณสุขศาสตร์ </t>
  </si>
  <si>
    <t xml:space="preserve">เคมี </t>
  </si>
  <si>
    <t xml:space="preserve">ชีววิทยา </t>
  </si>
  <si>
    <t>ชีววิทยา</t>
  </si>
  <si>
    <t>คิดเป็นร้อยละ 65.46 และนิสิตระดับปริญญาเอก คิดเป็นร้อยละ 34.54</t>
  </si>
  <si>
    <t>คณะที่สังกัดมากที่สุด คิดเป็นร้อยละ 32.54 รองลงมาได้แก่ website บัณฑิตวิทยาลัย</t>
  </si>
  <si>
    <t>คิดเป็นร้อยละ 25.37 และ Facebook บัณฑิตวิทยาลัย คิดเป็นร้อยละ 23.58</t>
  </si>
  <si>
    <t>สาขาวิชาเภสัชเคมีและผลิตภัณฑ์ธรรมชาติ</t>
  </si>
  <si>
    <t>สาขาวิชาเภสัชกรรมศาสตร์</t>
  </si>
  <si>
    <t>สาขาวิชาเทคโนโลยีชีวภาพ</t>
  </si>
  <si>
    <t>สาขาวิชาวิทยาศาสตร์ศึกษา</t>
  </si>
  <si>
    <t>สาขาวิชาทันตแพทยศาสตร์</t>
  </si>
  <si>
    <t>สาขาวิชาการพยาบาลผู้ใหญ่</t>
  </si>
  <si>
    <t>สาขาวิชาวิทยาการคอมพิวเตอร์</t>
  </si>
  <si>
    <t>สาขาวิชาโลจิสติกส์และดิจิทัลซัพพลายเชน</t>
  </si>
  <si>
    <t>สาขาวิชาวิทยาศาสตร์การเกษตร</t>
  </si>
  <si>
    <t>สาขาวิชาการจัดการสมาร์ตซิตี้และนวัตกรรมดิจิทัล</t>
  </si>
  <si>
    <t xml:space="preserve">สาขาวิชานวัตกรรมทางการวัดผลการเรียนรู้ </t>
  </si>
  <si>
    <t>สาขาวิชาวิทยาศาสตร์การประมง</t>
  </si>
  <si>
    <t>สาขาวิชาวิทยาศาสตร์สิ่งแวดล้อม</t>
  </si>
  <si>
    <t>สาขาวิชาวิศวกรรมการจัดการ</t>
  </si>
  <si>
    <t>สาขาวิชาวิศวกรรมคอมพิวเตอร์</t>
  </si>
  <si>
    <t>สาขาวิชาสัตวศาสตร์และเทคโนโลยีอาหารสัตว์</t>
  </si>
  <si>
    <t>สาขาวิชาหลักสูตรและการสอน</t>
  </si>
  <si>
    <t>สาขาวิชาชีววิทยา</t>
  </si>
  <si>
    <t>(N = 194)</t>
  </si>
  <si>
    <t>ที่จัดในโครงการฯ ภาพรวม อยู่ในระดับมาก (ค่าเฉลี่ย 3.72)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</si>
  <si>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4.42) </t>
  </si>
  <si>
    <t>2. ด้านสิ่งอำนวยความสะดวก</t>
  </si>
  <si>
    <t>3. ด้านคุณภาพการให้บริการ (โครงการอบรมจริยธรรมการวิจัยฯ)</t>
  </si>
  <si>
    <t>4. ด้านเอกสารประกอบการอบรม</t>
  </si>
  <si>
    <t xml:space="preserve">   2.1 ใช้งานง่าย สะดวกในการเข้าถึงการอบรมออนไลน์</t>
  </si>
  <si>
    <t xml:space="preserve">   2.2 สัญญาณภาพ และเสียงมีความชัดเจน</t>
  </si>
  <si>
    <t xml:space="preserve">   2.3 การใช้งานระบบนี้มีความเหมาะสม</t>
  </si>
  <si>
    <t xml:space="preserve">   4.1 ความชัดเจน ความสมบูรณ์ของเอกสารประกอบโครงการฯ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</si>
  <si>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194)</t>
    </r>
  </si>
  <si>
    <t xml:space="preserve">   4.2 เนื้อหาสาระของเอกสารประกอบการอบรมตรงตามความต้องการของท่าน
</t>
  </si>
  <si>
    <t xml:space="preserve">   4.3 ประโยชน์ที่ได้รับจากเอกสารประกอบโครงการ</t>
  </si>
  <si>
    <t xml:space="preserve">   3.1 ความรู้ และความสามารถในการถ่ายทอดความรู้ของวิทยากร             (รศ.ดร.รัตติมา จีนาพงษา)</t>
  </si>
  <si>
    <t xml:space="preserve">   3.2 ประโยชน์ที่ได้รับจากการเข้าร่วมโครงการฯ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</si>
  <si>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</si>
  <si>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</si>
  <si>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</si>
  <si>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ในภาพรวมพบว่า ผู้เข้าร่วมโครงการฯ มีความคิดเห็นอยู่ในระดับมาก (ค่าเฉลี่ย 4.38)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</si>
  <si>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4.65) </t>
  </si>
  <si>
    <t xml:space="preserve">รองลงมาคือ ด้านเอกสารประกอบการอบรม (ค่าเฉลี่ย 4.51) และด้านกระบวนการและขั้นตอนการให้บริการ </t>
  </si>
  <si>
    <t>ลดสัญญานเสียงรบกวนการแจ้งเข้าร่วมและข้อความที่ไม่เกี่ยวข้องกับการบรรยาย</t>
  </si>
  <si>
    <t>สัณญาณบางช่วงไม่ดี</t>
  </si>
  <si>
    <t>ได้รับรู้เกี่ยวกับการคัดลอกผลงานวิจัย</t>
  </si>
  <si>
    <t>อยากให้ดำเนินโครงการในวัน เสาร์-อาทิตย์</t>
  </si>
  <si>
    <t>มีการแนะนำขั้นตอนการเข้าใช้งานที่ง่ายและสะดวกกับผู้ที่ยังไม่เคยใช้โปรแกรม</t>
  </si>
  <si>
    <t>เพื่อให้เข้าใจและใช้งานได้ง่ายขั้น</t>
  </si>
  <si>
    <t>การจัดอบรมมีความเหมาะสมทั้งในเรื่องเวลาและช่องทางที่จัดโครงการที่มีความสะดวก</t>
  </si>
  <si>
    <t>อยากให้มีผู้ควบคุมการเปิดปิดเสียง</t>
  </si>
  <si>
    <t>อยากให้มีการยกตัวอย่างในแต่ละหัวข้อให้มากขึ้น</t>
  </si>
  <si>
    <t>เป็นโครงการที่ดี ควรจัดการอบรมเพื่อเป็นประโยชน์ต่อไป</t>
  </si>
  <si>
    <t>อยากให้มีการปรับเนื้อหาสไลด์ให้สั้นกระชับมากกว่านี้</t>
  </si>
  <si>
    <t>เพื่อการอธิบายเนื้อหาที่ครบถ้วน</t>
  </si>
  <si>
    <t>ควรจำกัดจำนวนผู้เข้าอบรมonline</t>
  </si>
  <si>
    <t>ไม่ค่อยสะดวกสำหรับผู้ที่มีอินเทอร์เน็ตไม่เสถียร จึงอยากให้มีการเพิ่มการอัดคลิป</t>
  </si>
  <si>
    <t>สำหรับดูย้อนหลังได้</t>
  </si>
  <si>
    <t>อาจารย์สอนดีมาก ให้ความรู้ได้เข้าใจมากยิ่งขึ้น</t>
  </si>
  <si>
    <t>โปรแกรมการเข้าร่วมอบรมค่อนข้างใช้ยาก</t>
  </si>
  <si>
    <t>กระชับเนื้อหาส่วนของการเขียนและอ่านผลงานวิจัย</t>
  </si>
  <si>
    <t xml:space="preserve">อยากให้มีการเพิ่มระยะเวลาจัดการอบรมให้นานกว่านี้ </t>
  </si>
  <si>
    <t>เหมาะสมทั้งระยะเวลาและรูปแบบการจัดวิทยากรบรรยายได้ดี</t>
  </si>
  <si>
    <t>เนื่องจากสัญญาณอินเทอร์เน็ตมีปัญหา ทำให้เสียงขาดหายบางช่วง</t>
  </si>
  <si>
    <t>อยากให้เป็นการประชุมที่ไม่ใช่ออนไลน์</t>
  </si>
  <si>
    <t xml:space="preserve">การใช้โปรแกรมการประชุมออนไลน์บางครั้งทำให้เกิดปัญหาในการเชื่อมต่อกับระบบ เนื่องจากสัญญาณอินเตอร์เน็ตไม่ดี </t>
  </si>
  <si>
    <t>ผู้ใช้มีปัญหาในการลงทะเบียนเข้าอบรม</t>
  </si>
  <si>
    <t>ควรจัดอบรมปีการศึกษาละ 2 ครั้ง</t>
  </si>
  <si>
    <t>มีการแจ้งเตือนทางemail ล่วงหน้า เกี่ยวกับวิธีการเข้าอบรมที่ชัดเจน</t>
  </si>
  <si>
    <t>เพิ่มการยกตัวอย่างในการอธิบาย</t>
  </si>
  <si>
    <t>ปรับปรุงระบบการประชุมออนไลน์ เรื่องสัญญาณภาพและเสียง</t>
  </si>
  <si>
    <t xml:space="preserve">อยากให้จัดอบรมรูปแบบนี้อีกในครั้งต่อไป เนื่องจากสามารถเข้าร่วมโครงการได้ง่าย สะดวกต่อผู้ที่ทำงานอยู่ต่างจังหวัด </t>
  </si>
  <si>
    <t>จัดการเวลาหรือเนื้อหาให้สามารถบรรยายได้ทั้งหมดในเวลา หรือ เพิ่มเวลา</t>
  </si>
  <si>
    <t>อยากให้กล่าวถึงวิธีการขอจริยธรรมวิจัยในรูปแบบต่างๆ กล่าวถึงข้อมูลด้านต่างๆ</t>
  </si>
  <si>
    <t>การอบรมมีประสิทธิภาพดี</t>
  </si>
  <si>
    <t xml:space="preserve">โครงการอบรมจริยธรรมการวิจัยระดับบัณฑิตศึกษามีการประชาสัมพันธ์ที่ดี  </t>
  </si>
  <si>
    <t xml:space="preserve">รศ.ดร.รัตติมา จีนาพงษา วิทยากรเป็นผู้มีความรู้ความสามารถอย่างสูงในการอธิบาย </t>
  </si>
  <si>
    <t xml:space="preserve">         เป้าหมายผู้เข้าร่วมโครงการ จำนวน 250 คน มีผู้เข้าร่วมโครงการจำนวน 250 คน ผู้ตอบแบบสอบถาม</t>
  </si>
  <si>
    <t xml:space="preserve">         จำนวนทั้งสิ้น 194 คน คิดเป็นร้อยละ 78.00 ของผู้เข้าร่วมโครงการ โดยผู้เข้าร่วมโครงการเป็นนิสิตปริญญาโท </t>
  </si>
  <si>
    <t>และความรู้จากโครงการนี้มาก</t>
  </si>
  <si>
    <t>การยกตัวอย่าง บรรยายได้ชัดเจนให้ความรู้ได้เข้าใจมากยิ่งขึ้นและได้รับประโยชน์</t>
  </si>
  <si>
    <t>หัวข้อที่ท่านสนใจและมีความต้องการให้จัดโครงการในครั้งต่อไป</t>
  </si>
  <si>
    <t>เพิ่มเติมตัวอย่าง รูปแบบการเขียนบทความภาษาไทย</t>
  </si>
  <si>
    <t>การวิจัยในสัตว์</t>
  </si>
  <si>
    <t>หัวข้อเกี่ยวกับช่องทางและขั้นตอนต่างๆในการส่งงานวิจัยตาม Journal ต่างๆ</t>
  </si>
  <si>
    <t>การเลือกวารสารในการตีพิมพ์สำหรับการตีพิมพ์ต่างประเทศ</t>
  </si>
  <si>
    <t>การใช้งานโปรแกรมตรวจสอบการคัดลอกวิทยานิพนธ์</t>
  </si>
  <si>
    <t>การใช้ภาษาอังกฤษในการเขียนงานวิจัย</t>
  </si>
  <si>
    <t xml:space="preserve">แนวทางในการนำเสนอรูปแบบต่างๆ </t>
  </si>
  <si>
    <t>ขั้นตอนและประสบการณ์การตีพิมพ์วารสารระดับนานาชาติ</t>
  </si>
  <si>
    <t>ปัจจัยที่มีการนำนโยบายด้านสาธารณสุขสู่การปฏิบัติ</t>
  </si>
  <si>
    <t>ขั้นตอนการตรวจสอบการคัดลอกที่สามารถตรวจสอบด้วยตนเองแบบละเอียด</t>
  </si>
  <si>
    <t>รูปแบบจริยธรรมชนิดต่างๆและขั้นตอนการขอในแต่ละประเภท</t>
  </si>
  <si>
    <t>การวิจัยเชิงคุณภาพ (Qualitative Research)</t>
  </si>
  <si>
    <t>การเขียนบทความเพื่อตีพิมพ์ในระดับนานาชาติ</t>
  </si>
  <si>
    <t>การสืบค้นข้อมูล และการเขียนอ้างอิง งานวิจัยและบทความวิจัย</t>
  </si>
  <si>
    <t>การนำเสนอผลงานทางวิชาการ</t>
  </si>
  <si>
    <t xml:space="preserve">การใช้โปรแกรมตรวจสอบการคัดลอกผลงาน โดยการอบรมแบบออนไลน์ </t>
  </si>
  <si>
    <t>การใช้ประโยคและคำในภาษาไทยในงานวิจัย</t>
  </si>
  <si>
    <t>การสอนการค้นหาและเก็บข้อมูลวรรณกรรม</t>
  </si>
  <si>
    <t xml:space="preserve">อยากให้บัณฑิตวิทยาลัยจัดอบรมออนไลน์แบบนี้อีก </t>
  </si>
  <si>
    <t xml:space="preserve">- 9 - </t>
  </si>
  <si>
    <t xml:space="preserve">- 10 - </t>
  </si>
  <si>
    <t>รูปแบบ และมาตราฐานการเขียนเล่มวิจัยของมหาวิทยาลัยนเรศวร เช่น รูปแบบตัวอักษร</t>
  </si>
  <si>
    <t>เกษตรศาสตร์ ทรัพยากรธรรมชาติและสิ่งแวดล้อม</t>
  </si>
  <si>
    <t>สาขาวิชาภูมิสารสนเทศศาสตร์</t>
  </si>
  <si>
    <t>สาขาวิชาการบริหารเทคโนโลยีสารสนเทศเชิงกลยุทธ์</t>
  </si>
  <si>
    <t xml:space="preserve">     จากตาราง 3 พบว่า ผู้ตอบแบบสอบถามส่วนใหญ่สังกัดคณะสาธารณสุขศาสตร์ มากที่สุด </t>
  </si>
  <si>
    <t xml:space="preserve">          คิดเป็นร้อยละ 20.10 รองลงมาได้แก่ คณะศึกษาศาสตร์ คิดเป็นร้อยละ 14.43</t>
  </si>
  <si>
    <t xml:space="preserve">          และคณะเกษตรศาสตร์ ทรัพยากรธรรมชาติและสิ่งแวดล้อม คิดเป็นร้อยละ 12.37</t>
  </si>
  <si>
    <t xml:space="preserve">          มากที่สุด คิดเป็นร้อยละ 20.10 รองลงมาได้แก่ สาขาวิชาบริหารธุรกิจ คิดเป็นร้อยละ 6.19</t>
  </si>
  <si>
    <t xml:space="preserve">          และสาขาวิชาวิทยาศาสตร์ศึกษา สาขาวิชาภาษาไทย คิดเป็นร้อยละ 5.67</t>
  </si>
  <si>
    <t>(ค่าเฉลี่ย 4.27) เมื่อพิจารณารายข้อแล้ว พบว่า ข้อที่มีค่าเฉลี่ยสูงที่สุดคือ ความรู้ และความสามารถในการ</t>
  </si>
  <si>
    <t xml:space="preserve">ถ่ายทอดความรู้ของวิทยากร (รศ.ดร.รัตติมา  จีนาพงษา) (ค่าเฉลี่ย 4.66) และข้อที่มีค่าเฉลี่ยต่ำที่สุดคือ </t>
  </si>
  <si>
    <t>ความเหมาะสมของวันจัดโครงการ (วันศุกร์ที่ 28 สิงหาคม 2563) (ค่าเฉลี่ย 4.03)</t>
  </si>
  <si>
    <t>จริยธรรมการทำวิจัยในมนุษย์</t>
  </si>
  <si>
    <t>การใช้โปรแกรมการคัดลอกการใช้ iThesis , การอ้างอิงการเค้าโครงวิจัย</t>
  </si>
  <si>
    <t>การอบรมเทคนิคการเขียนวิทยานิพนธ์</t>
  </si>
  <si>
    <t xml:space="preserve">         คิดเป็นร้อยละ 65.46 และนิสิตระดับปริญญาเอก คิดเป็นร้อยละ 34.54</t>
  </si>
  <si>
    <t xml:space="preserve">          ผู้ตอบแบบสอบถามทราบข้อมูลการดำเนินโครงการจากคณะที่สังกัดมากที่สุด คิดเป็นร้อยละ 32.54</t>
  </si>
  <si>
    <t xml:space="preserve">          รองลงมาได้แก่  website บัณฑิตวิทยาลัย คิดเป็นร้อยละ 25.37 และFacebook บัณฑิตวิทยาลัย</t>
  </si>
  <si>
    <t xml:space="preserve">          คิดเป็นร้อยละ 23.58 ผู้ตอบแบบสอบถามส่วนใหญ่สังกัดคณะสาธารณสุขศาสตร์มากที่สุด คิดเป็นร้อยละ 20.10</t>
  </si>
  <si>
    <t xml:space="preserve">          รองลงมาได้แก่ คณะศึกษาศาสตร์ คิดเป็นร้อยละ 14.43 และเกษตรศาสตร์ ทรัพยากรธรรมชาติและสิ่งแวดล้อม </t>
  </si>
  <si>
    <t xml:space="preserve">          คิดเป็นร้อยละ 14.43 เมื่อพิจารณารายสาขาวิชา พบว่า ผู้ตอบแบบสอบถามส่วนใหญ่สังกัดสาขาวิชาสาธารณสุขศาสตร์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</si>
  <si>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4.42)</t>
  </si>
  <si>
    <t>เมื่อเทียบกับก่อนการเข้ารับการอบรม (ค่าเฉลี่ย 3.72)</t>
  </si>
  <si>
    <t xml:space="preserve">อยู่ในระดับมาก (ค่าเฉลี่ย 3.72) และหลังเข้ารับการอบรมค่าเฉลี่ยความรู้ ความเข้าใจสูงขึ้น อยู่ในระดับมาก </t>
  </si>
  <si>
    <t>(ค่าเฉลี่ย 4.42)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</si>
  <si>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3.66) (ค่าเฉลี่ยหลัง 4.41)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</si>
  <si>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3.77 ) </t>
  </si>
  <si>
    <t>(ค่าเฉลี่ยหลัง 4.42)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</si>
  <si>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4.38 ) เมื่อพิจารณารายด้าน</t>
  </si>
  <si>
    <t xml:space="preserve">          พบว่า ด้านคุณภาพการให้บริการ มีค่าเฉลี่ยสูงสุด (ค่าเฉลี่ย 4.65) รองลงมาคือ ด้านเอกสารประกอบการอบรม</t>
  </si>
  <si>
    <t xml:space="preserve">          (ค่าเฉลี่ย 4.351) และด้านกระบวนการและขั้นตอนการให้บริการ (ค่าเฉลี่ย 4.27) เมื่อพิจารณารายข้อแล้ว พบว่า</t>
  </si>
  <si>
    <t xml:space="preserve">          ข้อที่มีค่าเฉลี่ยสูงที่สุดคือ ความรู้ และความสามารถในการถ่ายทอดความรู้ของวิทยากร (รศ.ดร.รัตติมา  จีนาพงษา) </t>
  </si>
  <si>
    <t xml:space="preserve">          (ค่าเฉลี่ย 4.66) และข้อที่มีค่าเฉลี่ยต่ำที่สุดคือ ความเหมาะสมของวันจัดโครงการ (วันพฤหัสบดีที่ 22 สิงหาคม 2562) </t>
  </si>
  <si>
    <t xml:space="preserve">          (ค่าเฉลี่ย 4.03)</t>
  </si>
  <si>
    <t xml:space="preserve">              เป็นโครงการที่ดี ควรจัดการอบรมเพื่อเป็นประโยชน์ต่อไป ควรจัดอบรมปีการศึกษาละ 2 ครั้ง</t>
  </si>
  <si>
    <t>อยากให้จัดอบรมรูปแบบนี้อีกในครั้งต่อไป เนื่องจากสามารถเข้าร่วมโครงการได้ง่าย สะดวกต่อผู้ที่ทำงาน</t>
  </si>
  <si>
    <t>อยู่ต่างจังหวัด ปรับปรุงระบบการประชุมออนไลน์ เรื่องสัญญาณภาพและเสียงอยากให้ดำเนินโครงการ</t>
  </si>
  <si>
    <t>ในวัน เสาร์-อาทิตย์</t>
  </si>
  <si>
    <t xml:space="preserve">                  หัวข้อที่ท่านสนใจและมีความต้องการให้จัดโครงการในครั้งต่อไป</t>
  </si>
  <si>
    <t>1.จริยธรรมการทำวิจัยในมนุษย์</t>
  </si>
  <si>
    <t>2.การใช้ภาษาอังกฤษในการเขียนงานวิจัย</t>
  </si>
  <si>
    <t>3.การเขียนบทความเพื่อตีพิมพ์ในระดับนานาชาติ</t>
  </si>
  <si>
    <t xml:space="preserve">4.การใช้โปรแกรมตรวจสอบการคัดลอกผลงาน โดยการอบรมแบบออนไลน์ 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</si>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</sst>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  <font>
      <sz val="15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4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5" borderId="0" xfId="0" applyFont="1" applyFill="1" applyAlignment="1">
      <alignment wrapText="1"/>
    </xf>
    <xf numFmtId="0" fontId="23" fillId="0" borderId="14" xfId="0" applyFont="1" applyBorder="1" applyAlignment="1">
      <alignment horizontal="center" wrapText="1"/>
    </xf>
    <xf numFmtId="0" fontId="11" fillId="6" borderId="0" xfId="0" applyFont="1" applyFill="1" applyAlignment="1">
      <alignment wrapText="1"/>
    </xf>
    <xf numFmtId="0" fontId="1" fillId="0" borderId="11" xfId="0" applyFont="1" applyBorder="1"/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5" fillId="0" borderId="0" xfId="0" applyFont="1" applyFill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" fillId="7" borderId="14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11" fillId="9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7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1" fillId="0" borderId="0" xfId="0" applyFont="1" applyAlignment="1">
      <alignment horizontal="left" indent="5"/>
    </xf>
    <xf numFmtId="0" fontId="23" fillId="10" borderId="14" xfId="0" applyFont="1" applyFill="1" applyBorder="1" applyAlignment="1">
      <alignment horizontal="center" wrapText="1"/>
    </xf>
    <xf numFmtId="0" fontId="11" fillId="10" borderId="14" xfId="0" applyFont="1" applyFill="1" applyBorder="1" applyAlignment="1">
      <alignment wrapText="1"/>
    </xf>
    <xf numFmtId="0" fontId="11" fillId="10" borderId="14" xfId="0" applyFont="1" applyFill="1" applyBorder="1" applyAlignment="1">
      <alignment vertical="top" wrapText="1"/>
    </xf>
    <xf numFmtId="0" fontId="23" fillId="11" borderId="14" xfId="0" applyFont="1" applyFill="1" applyBorder="1" applyAlignment="1">
      <alignment horizontal="center" wrapText="1"/>
    </xf>
    <xf numFmtId="0" fontId="11" fillId="11" borderId="14" xfId="0" applyFont="1" applyFill="1" applyBorder="1" applyAlignment="1">
      <alignment wrapText="1"/>
    </xf>
    <xf numFmtId="0" fontId="11" fillId="11" borderId="14" xfId="0" applyFont="1" applyFill="1" applyBorder="1" applyAlignment="1">
      <alignment vertical="top" wrapText="1"/>
    </xf>
    <xf numFmtId="0" fontId="23" fillId="13" borderId="14" xfId="0" applyFont="1" applyFill="1" applyBorder="1" applyAlignment="1">
      <alignment horizontal="center" wrapText="1"/>
    </xf>
    <xf numFmtId="0" fontId="11" fillId="13" borderId="14" xfId="0" applyFont="1" applyFill="1" applyBorder="1" applyAlignment="1">
      <alignment wrapText="1"/>
    </xf>
    <xf numFmtId="0" fontId="11" fillId="13" borderId="14" xfId="0" applyFont="1" applyFill="1" applyBorder="1" applyAlignment="1">
      <alignment vertical="top" wrapText="1"/>
    </xf>
    <xf numFmtId="0" fontId="23" fillId="14" borderId="14" xfId="0" applyFont="1" applyFill="1" applyBorder="1" applyAlignment="1">
      <alignment horizontal="center" wrapText="1"/>
    </xf>
    <xf numFmtId="0" fontId="11" fillId="14" borderId="14" xfId="0" applyFont="1" applyFill="1" applyBorder="1" applyAlignment="1">
      <alignment wrapText="1"/>
    </xf>
    <xf numFmtId="0" fontId="11" fillId="14" borderId="14" xfId="0" applyFont="1" applyFill="1" applyBorder="1" applyAlignment="1">
      <alignment vertical="top" wrapText="1"/>
    </xf>
    <xf numFmtId="2" fontId="10" fillId="12" borderId="14" xfId="0" applyNumberFormat="1" applyFont="1" applyFill="1" applyBorder="1" applyAlignment="1">
      <alignment wrapText="1"/>
    </xf>
    <xf numFmtId="2" fontId="8" fillId="12" borderId="14" xfId="0" applyNumberFormat="1" applyFont="1" applyFill="1" applyBorder="1" applyAlignment="1">
      <alignment wrapText="1"/>
    </xf>
    <xf numFmtId="0" fontId="8" fillId="12" borderId="14" xfId="0" applyFont="1" applyFill="1" applyBorder="1" applyAlignment="1">
      <alignment horizontal="right"/>
    </xf>
    <xf numFmtId="2" fontId="25" fillId="0" borderId="0" xfId="0" applyNumberFormat="1" applyFont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/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2" fillId="0" borderId="14" xfId="0" applyFont="1" applyBorder="1" applyAlignment="1">
      <alignment horizontal="left"/>
    </xf>
    <xf numFmtId="0" fontId="11" fillId="7" borderId="14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11" fillId="8" borderId="24" xfId="0" applyFont="1" applyFill="1" applyBorder="1" applyAlignment="1">
      <alignment wrapText="1"/>
    </xf>
    <xf numFmtId="0" fontId="26" fillId="0" borderId="0" xfId="0" applyFont="1"/>
    <xf numFmtId="1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1" xfId="0" applyFont="1" applyBorder="1"/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DATA!$B$202:$B$243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DATA!$C$202:$C$243</c:f>
              <c:numCache>
                <c:formatCode>General</c:formatCode>
                <c:ptCount val="42"/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39</c:v>
                </c:pt>
                <c:pt idx="7">
                  <c:v>12</c:v>
                </c:pt>
                <c:pt idx="8">
                  <c:v>2</c:v>
                </c:pt>
                <c:pt idx="9">
                  <c:v>2</c:v>
                </c:pt>
                <c:pt idx="10">
                  <c:v>11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11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DATA!$B$202:$B$243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DATA!$C$202:$C$243</c:f>
              <c:numCache>
                <c:formatCode>General</c:formatCode>
                <c:ptCount val="42"/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39</c:v>
                </c:pt>
                <c:pt idx="7">
                  <c:v>12</c:v>
                </c:pt>
                <c:pt idx="8">
                  <c:v>2</c:v>
                </c:pt>
                <c:pt idx="9">
                  <c:v>2</c:v>
                </c:pt>
                <c:pt idx="10">
                  <c:v>11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11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DATA!$B$202:$B$243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DATA!$C$202:$C$243</c:f>
              <c:numCache>
                <c:formatCode>General</c:formatCode>
                <c:ptCount val="42"/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39</c:v>
                </c:pt>
                <c:pt idx="7">
                  <c:v>12</c:v>
                </c:pt>
                <c:pt idx="8">
                  <c:v>2</c:v>
                </c:pt>
                <c:pt idx="9">
                  <c:v>2</c:v>
                </c:pt>
                <c:pt idx="10">
                  <c:v>11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11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41</xdr:row>
      <xdr:rowOff>241300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23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5600698" cy="138709"/>
    <xdr:sp macro="" textlink="">
      <xdr:nvSpPr>
        <xdr:cNvPr id="18" name="TextBox 17"/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36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37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38</xdr:row>
      <xdr:rowOff>63698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5"/>
  <sheetViews>
    <sheetView topLeftCell="A196" zoomScale="120" zoomScaleNormal="120" workbookViewId="0">
      <selection activeCell="C349" sqref="C349"/>
    </sheetView>
  </sheetViews>
  <sheetFormatPr defaultColWidth="15" defaultRowHeight="24"/>
  <cols>
    <col min="1" max="1" width="4.42578125" style="17" bestFit="1" customWidth="1"/>
    <col min="2" max="2" width="41.28515625" style="17" bestFit="1" customWidth="1"/>
    <col min="3" max="4" width="40.5703125" style="17" customWidth="1"/>
    <col min="5" max="5" width="7" style="17" customWidth="1"/>
    <col min="6" max="6" width="7.7109375" style="17" bestFit="1" customWidth="1"/>
    <col min="7" max="7" width="5.7109375" style="17" bestFit="1" customWidth="1"/>
    <col min="8" max="8" width="8.42578125" style="17" customWidth="1"/>
    <col min="9" max="9" width="7" style="17" customWidth="1"/>
    <col min="10" max="10" width="9" style="17" customWidth="1"/>
    <col min="11" max="11" width="10.28515625" style="17" customWidth="1"/>
    <col min="12" max="13" width="5.140625" style="91" bestFit="1" customWidth="1"/>
    <col min="14" max="14" width="5.5703125" style="91" bestFit="1" customWidth="1"/>
    <col min="15" max="17" width="5.140625" style="17" bestFit="1" customWidth="1"/>
    <col min="18" max="19" width="6.28515625" style="19" bestFit="1" customWidth="1"/>
    <col min="20" max="21" width="6.28515625" style="131" bestFit="1" customWidth="1"/>
    <col min="22" max="23" width="5.140625" style="68" bestFit="1" customWidth="1"/>
    <col min="24" max="26" width="5.140625" style="93" bestFit="1" customWidth="1"/>
    <col min="27" max="28" width="5" style="17" bestFit="1" customWidth="1"/>
    <col min="29" max="16384" width="15" style="17"/>
  </cols>
  <sheetData>
    <row r="1" spans="1:26" s="92" customFormat="1" ht="55.5">
      <c r="B1" s="92" t="s">
        <v>171</v>
      </c>
      <c r="C1" s="92" t="s">
        <v>1</v>
      </c>
      <c r="D1" s="92" t="s">
        <v>0</v>
      </c>
      <c r="E1" s="92" t="s">
        <v>2</v>
      </c>
      <c r="F1" s="92" t="s">
        <v>3</v>
      </c>
      <c r="G1" s="92" t="s">
        <v>0</v>
      </c>
      <c r="H1" s="92" t="s">
        <v>4</v>
      </c>
      <c r="I1" s="92" t="s">
        <v>34</v>
      </c>
      <c r="J1" s="92" t="s">
        <v>43</v>
      </c>
      <c r="K1" s="92" t="s">
        <v>172</v>
      </c>
      <c r="L1" s="165">
        <v>1.1000000000000001</v>
      </c>
      <c r="M1" s="165">
        <v>1.2</v>
      </c>
      <c r="N1" s="165">
        <v>1.3</v>
      </c>
      <c r="O1" s="171">
        <v>3.1</v>
      </c>
      <c r="P1" s="171">
        <v>3.2</v>
      </c>
      <c r="Q1" s="171">
        <v>3.3</v>
      </c>
      <c r="R1" s="168" t="s">
        <v>5</v>
      </c>
      <c r="S1" s="168" t="s">
        <v>35</v>
      </c>
      <c r="T1" s="168" t="s">
        <v>6</v>
      </c>
      <c r="U1" s="168" t="s">
        <v>36</v>
      </c>
      <c r="V1" s="171">
        <v>4.3</v>
      </c>
      <c r="W1" s="171">
        <v>4.4000000000000004</v>
      </c>
      <c r="X1" s="174">
        <v>5.0999999999999996</v>
      </c>
      <c r="Y1" s="174">
        <v>5.2</v>
      </c>
      <c r="Z1" s="174">
        <v>5.3</v>
      </c>
    </row>
    <row r="2" spans="1:26" s="89" customFormat="1">
      <c r="A2" s="89">
        <v>1</v>
      </c>
      <c r="B2" s="89" t="s">
        <v>7</v>
      </c>
      <c r="C2" s="89" t="s">
        <v>149</v>
      </c>
      <c r="D2" s="89" t="s">
        <v>63</v>
      </c>
      <c r="E2" s="89">
        <v>0</v>
      </c>
      <c r="F2" s="89">
        <v>1</v>
      </c>
      <c r="G2" s="89">
        <v>0</v>
      </c>
      <c r="H2" s="89">
        <v>0</v>
      </c>
      <c r="I2" s="89">
        <v>0</v>
      </c>
      <c r="J2" s="89">
        <v>0</v>
      </c>
      <c r="K2" s="89">
        <v>0</v>
      </c>
      <c r="L2" s="166">
        <v>5</v>
      </c>
      <c r="M2" s="166">
        <v>3</v>
      </c>
      <c r="N2" s="166">
        <v>5</v>
      </c>
      <c r="O2" s="172">
        <v>5</v>
      </c>
      <c r="P2" s="172">
        <v>3</v>
      </c>
      <c r="Q2" s="172">
        <v>4</v>
      </c>
      <c r="R2" s="169">
        <v>4</v>
      </c>
      <c r="S2" s="169">
        <v>5</v>
      </c>
      <c r="T2" s="169">
        <v>4</v>
      </c>
      <c r="U2" s="169">
        <v>5</v>
      </c>
      <c r="V2" s="172">
        <v>5</v>
      </c>
      <c r="W2" s="172">
        <v>5</v>
      </c>
      <c r="X2" s="175">
        <v>4</v>
      </c>
      <c r="Y2" s="175">
        <v>5</v>
      </c>
      <c r="Z2" s="175">
        <v>5</v>
      </c>
    </row>
    <row r="3" spans="1:26" s="89" customFormat="1">
      <c r="A3" s="89">
        <v>2</v>
      </c>
      <c r="B3" s="89" t="s">
        <v>7</v>
      </c>
      <c r="C3" s="89" t="s">
        <v>100</v>
      </c>
      <c r="D3" s="89" t="s">
        <v>59</v>
      </c>
      <c r="E3" s="89">
        <v>0</v>
      </c>
      <c r="F3" s="89">
        <v>1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166">
        <v>5</v>
      </c>
      <c r="M3" s="166">
        <v>4</v>
      </c>
      <c r="N3" s="166">
        <v>4</v>
      </c>
      <c r="O3" s="172">
        <v>4</v>
      </c>
      <c r="P3" s="172">
        <v>3</v>
      </c>
      <c r="Q3" s="172">
        <v>4</v>
      </c>
      <c r="R3" s="169">
        <v>4</v>
      </c>
      <c r="S3" s="169">
        <v>4</v>
      </c>
      <c r="T3" s="169">
        <v>4</v>
      </c>
      <c r="U3" s="169">
        <v>4</v>
      </c>
      <c r="V3" s="172">
        <v>4</v>
      </c>
      <c r="W3" s="172">
        <v>4</v>
      </c>
      <c r="X3" s="175">
        <v>4</v>
      </c>
      <c r="Y3" s="175">
        <v>4</v>
      </c>
      <c r="Z3" s="175">
        <v>4</v>
      </c>
    </row>
    <row r="4" spans="1:26" s="89" customFormat="1">
      <c r="A4" s="89">
        <v>3</v>
      </c>
      <c r="B4" s="89" t="s">
        <v>7</v>
      </c>
      <c r="C4" s="89" t="s">
        <v>46</v>
      </c>
      <c r="D4" s="89" t="s">
        <v>61</v>
      </c>
      <c r="E4" s="89">
        <v>0</v>
      </c>
      <c r="F4" s="89">
        <v>1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166">
        <v>5</v>
      </c>
      <c r="M4" s="166">
        <v>4</v>
      </c>
      <c r="N4" s="166">
        <v>4</v>
      </c>
      <c r="O4" s="172">
        <v>4</v>
      </c>
      <c r="P4" s="172">
        <v>4</v>
      </c>
      <c r="Q4" s="172">
        <v>4</v>
      </c>
      <c r="R4" s="169">
        <v>4</v>
      </c>
      <c r="S4" s="169">
        <v>4</v>
      </c>
      <c r="T4" s="169">
        <v>4</v>
      </c>
      <c r="U4" s="169">
        <v>4</v>
      </c>
      <c r="V4" s="172">
        <v>4</v>
      </c>
      <c r="W4" s="172">
        <v>4</v>
      </c>
      <c r="X4" s="175">
        <v>4</v>
      </c>
      <c r="Y4" s="175">
        <v>4</v>
      </c>
      <c r="Z4" s="175">
        <v>4</v>
      </c>
    </row>
    <row r="5" spans="1:26" s="89" customFormat="1" ht="48">
      <c r="A5" s="89">
        <v>4</v>
      </c>
      <c r="B5" s="89" t="s">
        <v>7</v>
      </c>
      <c r="C5" s="89" t="s">
        <v>150</v>
      </c>
      <c r="D5" s="89" t="s">
        <v>71</v>
      </c>
      <c r="E5" s="89">
        <v>1</v>
      </c>
      <c r="F5" s="89">
        <v>1</v>
      </c>
      <c r="G5" s="89">
        <v>1</v>
      </c>
      <c r="H5" s="89">
        <v>0</v>
      </c>
      <c r="I5" s="89">
        <v>0</v>
      </c>
      <c r="J5" s="89">
        <v>0</v>
      </c>
      <c r="K5" s="89">
        <v>0</v>
      </c>
      <c r="L5" s="166">
        <v>4</v>
      </c>
      <c r="M5" s="166">
        <v>4</v>
      </c>
      <c r="N5" s="166">
        <v>4</v>
      </c>
      <c r="O5" s="172">
        <v>4</v>
      </c>
      <c r="P5" s="172">
        <v>4</v>
      </c>
      <c r="Q5" s="172">
        <v>4</v>
      </c>
      <c r="R5" s="169">
        <v>4</v>
      </c>
      <c r="S5" s="169">
        <v>4</v>
      </c>
      <c r="T5" s="169">
        <v>4</v>
      </c>
      <c r="U5" s="169">
        <v>4</v>
      </c>
      <c r="V5" s="172">
        <v>4</v>
      </c>
      <c r="W5" s="172">
        <v>4</v>
      </c>
      <c r="X5" s="175">
        <v>4</v>
      </c>
      <c r="Y5" s="175">
        <v>4</v>
      </c>
      <c r="Z5" s="175">
        <v>4</v>
      </c>
    </row>
    <row r="6" spans="1:26" s="89" customFormat="1">
      <c r="A6" s="89">
        <v>5</v>
      </c>
      <c r="B6" s="89" t="s">
        <v>37</v>
      </c>
      <c r="C6" s="89" t="s">
        <v>174</v>
      </c>
      <c r="D6" s="89" t="s">
        <v>151</v>
      </c>
      <c r="E6" s="89">
        <v>0</v>
      </c>
      <c r="F6" s="89">
        <v>0</v>
      </c>
      <c r="G6" s="89">
        <v>1</v>
      </c>
      <c r="H6" s="89">
        <v>0</v>
      </c>
      <c r="I6" s="89">
        <v>0</v>
      </c>
      <c r="J6" s="89">
        <v>0</v>
      </c>
      <c r="K6" s="89">
        <v>0</v>
      </c>
      <c r="L6" s="166">
        <v>5</v>
      </c>
      <c r="M6" s="166">
        <v>5</v>
      </c>
      <c r="N6" s="166">
        <v>5</v>
      </c>
      <c r="O6" s="172">
        <v>5</v>
      </c>
      <c r="P6" s="172">
        <v>5</v>
      </c>
      <c r="Q6" s="172">
        <v>5</v>
      </c>
      <c r="R6" s="169">
        <v>5</v>
      </c>
      <c r="S6" s="169">
        <v>5</v>
      </c>
      <c r="T6" s="169">
        <v>5</v>
      </c>
      <c r="U6" s="169">
        <v>5</v>
      </c>
      <c r="V6" s="172">
        <v>5</v>
      </c>
      <c r="W6" s="172">
        <v>5</v>
      </c>
      <c r="X6" s="175">
        <v>5</v>
      </c>
      <c r="Y6" s="175">
        <v>5</v>
      </c>
      <c r="Z6" s="175">
        <v>5</v>
      </c>
    </row>
    <row r="7" spans="1:26" s="134" customFormat="1">
      <c r="A7" s="134">
        <v>6</v>
      </c>
      <c r="B7" s="134" t="s">
        <v>7</v>
      </c>
      <c r="C7" s="134" t="s">
        <v>110</v>
      </c>
      <c r="D7" s="134" t="s">
        <v>119</v>
      </c>
      <c r="E7" s="89">
        <v>0</v>
      </c>
      <c r="F7" s="89">
        <v>0</v>
      </c>
      <c r="G7" s="89">
        <v>1</v>
      </c>
      <c r="H7" s="89">
        <v>0</v>
      </c>
      <c r="I7" s="89">
        <v>0</v>
      </c>
      <c r="J7" s="89">
        <v>0</v>
      </c>
      <c r="K7" s="89">
        <v>0</v>
      </c>
      <c r="L7" s="167">
        <v>5</v>
      </c>
      <c r="M7" s="167">
        <v>3</v>
      </c>
      <c r="N7" s="167">
        <v>4</v>
      </c>
      <c r="O7" s="173">
        <v>4</v>
      </c>
      <c r="P7" s="173">
        <v>5</v>
      </c>
      <c r="Q7" s="173">
        <v>4</v>
      </c>
      <c r="R7" s="170">
        <v>2</v>
      </c>
      <c r="S7" s="170">
        <v>2</v>
      </c>
      <c r="T7" s="170">
        <v>3</v>
      </c>
      <c r="U7" s="170">
        <v>5</v>
      </c>
      <c r="V7" s="173">
        <v>3</v>
      </c>
      <c r="W7" s="173">
        <v>5</v>
      </c>
      <c r="X7" s="176">
        <v>4</v>
      </c>
      <c r="Y7" s="176">
        <v>5</v>
      </c>
      <c r="Z7" s="176">
        <v>5</v>
      </c>
    </row>
    <row r="8" spans="1:26" s="89" customFormat="1">
      <c r="A8" s="89">
        <v>7</v>
      </c>
      <c r="B8" s="89" t="s">
        <v>37</v>
      </c>
      <c r="C8" s="89" t="s">
        <v>175</v>
      </c>
      <c r="D8" s="89" t="s">
        <v>62</v>
      </c>
      <c r="E8" s="89">
        <v>1</v>
      </c>
      <c r="F8" s="89">
        <v>1</v>
      </c>
      <c r="G8" s="89">
        <v>1</v>
      </c>
      <c r="H8" s="89">
        <v>1</v>
      </c>
      <c r="I8" s="89">
        <v>1</v>
      </c>
      <c r="J8" s="89">
        <v>1</v>
      </c>
      <c r="K8" s="89">
        <v>0</v>
      </c>
      <c r="L8" s="166">
        <v>5</v>
      </c>
      <c r="M8" s="166">
        <v>5</v>
      </c>
      <c r="N8" s="166">
        <v>5</v>
      </c>
      <c r="O8" s="172">
        <v>5</v>
      </c>
      <c r="P8" s="172">
        <v>5</v>
      </c>
      <c r="Q8" s="172">
        <v>5</v>
      </c>
      <c r="R8" s="169">
        <v>5</v>
      </c>
      <c r="S8" s="169">
        <v>5</v>
      </c>
      <c r="T8" s="169">
        <v>5</v>
      </c>
      <c r="U8" s="169">
        <v>5</v>
      </c>
      <c r="V8" s="172">
        <v>5</v>
      </c>
      <c r="W8" s="172">
        <v>5</v>
      </c>
      <c r="X8" s="175">
        <v>5</v>
      </c>
      <c r="Y8" s="175">
        <v>5</v>
      </c>
      <c r="Z8" s="175">
        <v>5</v>
      </c>
    </row>
    <row r="9" spans="1:26" s="89" customFormat="1">
      <c r="A9" s="89">
        <v>8</v>
      </c>
      <c r="B9" s="89" t="s">
        <v>7</v>
      </c>
      <c r="C9" s="89" t="s">
        <v>84</v>
      </c>
      <c r="D9" s="89" t="s">
        <v>61</v>
      </c>
      <c r="E9" s="89">
        <v>0</v>
      </c>
      <c r="F9" s="89">
        <v>1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166">
        <v>5</v>
      </c>
      <c r="M9" s="166">
        <v>4</v>
      </c>
      <c r="N9" s="166">
        <v>4</v>
      </c>
      <c r="O9" s="172">
        <v>2</v>
      </c>
      <c r="P9" s="172">
        <v>4</v>
      </c>
      <c r="Q9" s="172">
        <v>2</v>
      </c>
      <c r="R9" s="169">
        <v>4</v>
      </c>
      <c r="S9" s="169">
        <v>4</v>
      </c>
      <c r="T9" s="169">
        <v>4</v>
      </c>
      <c r="U9" s="169">
        <v>4</v>
      </c>
      <c r="V9" s="172">
        <v>4</v>
      </c>
      <c r="W9" s="172">
        <v>4</v>
      </c>
      <c r="X9" s="175">
        <v>4</v>
      </c>
      <c r="Y9" s="175">
        <v>4</v>
      </c>
      <c r="Z9" s="175">
        <v>4</v>
      </c>
    </row>
    <row r="10" spans="1:26" s="89" customFormat="1">
      <c r="A10" s="89">
        <v>9</v>
      </c>
      <c r="B10" s="89" t="s">
        <v>7</v>
      </c>
      <c r="C10" s="89" t="s">
        <v>173</v>
      </c>
      <c r="D10" s="89" t="s">
        <v>65</v>
      </c>
      <c r="E10" s="89">
        <v>0</v>
      </c>
      <c r="F10" s="89">
        <v>1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166">
        <v>3</v>
      </c>
      <c r="M10" s="166">
        <v>4</v>
      </c>
      <c r="N10" s="166">
        <v>3</v>
      </c>
      <c r="O10" s="172">
        <v>3</v>
      </c>
      <c r="P10" s="172">
        <v>4</v>
      </c>
      <c r="Q10" s="172">
        <v>3</v>
      </c>
      <c r="R10" s="169">
        <v>3</v>
      </c>
      <c r="S10" s="169">
        <v>3</v>
      </c>
      <c r="T10" s="169">
        <v>5</v>
      </c>
      <c r="U10" s="169">
        <v>5</v>
      </c>
      <c r="V10" s="172">
        <v>5</v>
      </c>
      <c r="W10" s="172">
        <v>5</v>
      </c>
      <c r="X10" s="175">
        <v>5</v>
      </c>
      <c r="Y10" s="175">
        <v>5</v>
      </c>
      <c r="Z10" s="175">
        <v>5</v>
      </c>
    </row>
    <row r="11" spans="1:26" s="89" customFormat="1">
      <c r="A11" s="89">
        <v>10</v>
      </c>
      <c r="B11" s="89" t="s">
        <v>7</v>
      </c>
      <c r="C11" s="89" t="s">
        <v>46</v>
      </c>
      <c r="D11" s="89" t="s">
        <v>61</v>
      </c>
      <c r="E11" s="89">
        <v>0</v>
      </c>
      <c r="F11" s="89">
        <v>0</v>
      </c>
      <c r="G11" s="89">
        <v>1</v>
      </c>
      <c r="H11" s="89">
        <v>0</v>
      </c>
      <c r="I11" s="89">
        <v>0</v>
      </c>
      <c r="J11" s="89">
        <v>0</v>
      </c>
      <c r="K11" s="89">
        <v>0</v>
      </c>
      <c r="L11" s="166">
        <v>3</v>
      </c>
      <c r="M11" s="166">
        <v>3</v>
      </c>
      <c r="N11" s="166">
        <v>5</v>
      </c>
      <c r="O11" s="172">
        <v>5</v>
      </c>
      <c r="P11" s="172">
        <v>4</v>
      </c>
      <c r="Q11" s="172">
        <v>5</v>
      </c>
      <c r="R11" s="169">
        <v>2</v>
      </c>
      <c r="S11" s="169">
        <v>3</v>
      </c>
      <c r="T11" s="169">
        <v>4</v>
      </c>
      <c r="U11" s="169">
        <v>5</v>
      </c>
      <c r="V11" s="172">
        <v>5</v>
      </c>
      <c r="W11" s="172">
        <v>5</v>
      </c>
      <c r="X11" s="175">
        <v>5</v>
      </c>
      <c r="Y11" s="175">
        <v>5</v>
      </c>
      <c r="Z11" s="175">
        <v>5</v>
      </c>
    </row>
    <row r="12" spans="1:26" s="89" customFormat="1">
      <c r="A12" s="89">
        <v>11</v>
      </c>
      <c r="B12" s="89" t="s">
        <v>37</v>
      </c>
      <c r="C12" s="89" t="s">
        <v>152</v>
      </c>
      <c r="D12" s="89" t="s">
        <v>63</v>
      </c>
      <c r="E12" s="89">
        <v>1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166">
        <v>5</v>
      </c>
      <c r="M12" s="166">
        <v>5</v>
      </c>
      <c r="N12" s="166">
        <v>5</v>
      </c>
      <c r="O12" s="172">
        <v>5</v>
      </c>
      <c r="P12" s="172">
        <v>5</v>
      </c>
      <c r="Q12" s="172">
        <v>5</v>
      </c>
      <c r="R12" s="169">
        <v>5</v>
      </c>
      <c r="S12" s="169">
        <v>5</v>
      </c>
      <c r="T12" s="169">
        <v>5</v>
      </c>
      <c r="U12" s="169">
        <v>5</v>
      </c>
      <c r="V12" s="172">
        <v>5</v>
      </c>
      <c r="W12" s="172">
        <v>5</v>
      </c>
      <c r="X12" s="175">
        <v>5</v>
      </c>
      <c r="Y12" s="175">
        <v>5</v>
      </c>
      <c r="Z12" s="175">
        <v>5</v>
      </c>
    </row>
    <row r="13" spans="1:26" s="89" customFormat="1">
      <c r="A13" s="89">
        <v>12</v>
      </c>
      <c r="B13" s="89" t="s">
        <v>37</v>
      </c>
      <c r="C13" s="89" t="s">
        <v>86</v>
      </c>
      <c r="D13" s="89" t="s">
        <v>119</v>
      </c>
      <c r="E13" s="89">
        <v>1</v>
      </c>
      <c r="F13" s="89">
        <v>0</v>
      </c>
      <c r="G13" s="89">
        <v>0</v>
      </c>
      <c r="H13" s="89">
        <v>1</v>
      </c>
      <c r="I13" s="89">
        <v>0</v>
      </c>
      <c r="J13" s="89">
        <v>0</v>
      </c>
      <c r="K13" s="89">
        <v>0</v>
      </c>
      <c r="L13" s="166">
        <v>5</v>
      </c>
      <c r="M13" s="166">
        <v>5</v>
      </c>
      <c r="N13" s="166">
        <v>4</v>
      </c>
      <c r="O13" s="172">
        <v>4</v>
      </c>
      <c r="P13" s="172">
        <v>4</v>
      </c>
      <c r="Q13" s="172">
        <v>4</v>
      </c>
      <c r="R13" s="169">
        <v>3</v>
      </c>
      <c r="S13" s="169">
        <v>3</v>
      </c>
      <c r="T13" s="169">
        <v>4</v>
      </c>
      <c r="U13" s="169">
        <v>4</v>
      </c>
      <c r="V13" s="172">
        <v>5</v>
      </c>
      <c r="W13" s="172">
        <v>5</v>
      </c>
      <c r="X13" s="175">
        <v>5</v>
      </c>
      <c r="Y13" s="175">
        <v>5</v>
      </c>
      <c r="Z13" s="175">
        <v>5</v>
      </c>
    </row>
    <row r="14" spans="1:26" s="89" customFormat="1">
      <c r="A14" s="89">
        <v>13</v>
      </c>
      <c r="B14" s="89" t="s">
        <v>7</v>
      </c>
      <c r="C14" s="89" t="s">
        <v>95</v>
      </c>
      <c r="D14" s="89" t="s">
        <v>124</v>
      </c>
      <c r="E14" s="89">
        <v>0</v>
      </c>
      <c r="F14" s="89">
        <v>0</v>
      </c>
      <c r="G14" s="89">
        <v>1</v>
      </c>
      <c r="H14" s="89">
        <v>0</v>
      </c>
      <c r="I14" s="89">
        <v>0</v>
      </c>
      <c r="J14" s="89">
        <v>0</v>
      </c>
      <c r="K14" s="89">
        <v>0</v>
      </c>
      <c r="L14" s="166">
        <v>5</v>
      </c>
      <c r="M14" s="166">
        <v>4</v>
      </c>
      <c r="N14" s="166">
        <v>4</v>
      </c>
      <c r="O14" s="172">
        <v>4</v>
      </c>
      <c r="P14" s="172">
        <v>4</v>
      </c>
      <c r="Q14" s="172">
        <v>4</v>
      </c>
      <c r="R14" s="169">
        <v>2</v>
      </c>
      <c r="S14" s="169">
        <v>2</v>
      </c>
      <c r="T14" s="169">
        <v>4</v>
      </c>
      <c r="U14" s="169">
        <v>4</v>
      </c>
      <c r="V14" s="172">
        <v>4</v>
      </c>
      <c r="W14" s="172">
        <v>4</v>
      </c>
      <c r="X14" s="175">
        <v>4</v>
      </c>
      <c r="Y14" s="175">
        <v>4</v>
      </c>
      <c r="Z14" s="175">
        <v>4</v>
      </c>
    </row>
    <row r="15" spans="1:26" s="89" customFormat="1">
      <c r="A15" s="89">
        <v>14</v>
      </c>
      <c r="B15" s="89" t="s">
        <v>7</v>
      </c>
      <c r="C15" s="89" t="s">
        <v>94</v>
      </c>
      <c r="D15" s="89" t="s">
        <v>128</v>
      </c>
      <c r="E15" s="89">
        <v>1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166">
        <v>3</v>
      </c>
      <c r="M15" s="166">
        <v>4</v>
      </c>
      <c r="N15" s="166">
        <v>4</v>
      </c>
      <c r="O15" s="172">
        <v>4</v>
      </c>
      <c r="P15" s="172">
        <v>4</v>
      </c>
      <c r="Q15" s="172">
        <v>4</v>
      </c>
      <c r="R15" s="169">
        <v>4</v>
      </c>
      <c r="S15" s="169">
        <v>4</v>
      </c>
      <c r="T15" s="169">
        <v>4</v>
      </c>
      <c r="U15" s="169">
        <v>4</v>
      </c>
      <c r="V15" s="172">
        <v>4</v>
      </c>
      <c r="W15" s="172">
        <v>4</v>
      </c>
      <c r="X15" s="175">
        <v>4</v>
      </c>
      <c r="Y15" s="175">
        <v>4</v>
      </c>
      <c r="Z15" s="175">
        <v>4</v>
      </c>
    </row>
    <row r="16" spans="1:26" s="89" customFormat="1" ht="48">
      <c r="A16" s="89">
        <v>15</v>
      </c>
      <c r="B16" s="89" t="s">
        <v>37</v>
      </c>
      <c r="C16" s="89" t="s">
        <v>153</v>
      </c>
      <c r="D16" s="89" t="s">
        <v>132</v>
      </c>
      <c r="E16" s="89">
        <v>0</v>
      </c>
      <c r="F16" s="89">
        <v>0</v>
      </c>
      <c r="G16" s="89">
        <v>1</v>
      </c>
      <c r="H16" s="89">
        <v>1</v>
      </c>
      <c r="I16" s="89">
        <v>0</v>
      </c>
      <c r="J16" s="89">
        <v>0</v>
      </c>
      <c r="K16" s="89">
        <v>0</v>
      </c>
      <c r="L16" s="166">
        <v>4</v>
      </c>
      <c r="M16" s="166">
        <v>4</v>
      </c>
      <c r="N16" s="166">
        <v>4</v>
      </c>
      <c r="O16" s="172">
        <v>4</v>
      </c>
      <c r="P16" s="172">
        <v>4</v>
      </c>
      <c r="Q16" s="172">
        <v>4</v>
      </c>
      <c r="R16" s="169">
        <v>4</v>
      </c>
      <c r="S16" s="169">
        <v>4</v>
      </c>
      <c r="T16" s="169">
        <v>4</v>
      </c>
      <c r="U16" s="169">
        <v>4</v>
      </c>
      <c r="V16" s="172">
        <v>4</v>
      </c>
      <c r="W16" s="172">
        <v>4</v>
      </c>
      <c r="X16" s="175">
        <v>4</v>
      </c>
      <c r="Y16" s="175">
        <v>3</v>
      </c>
      <c r="Z16" s="175">
        <v>4</v>
      </c>
    </row>
    <row r="17" spans="1:26" s="89" customFormat="1">
      <c r="A17" s="89">
        <v>16</v>
      </c>
      <c r="B17" s="89" t="s">
        <v>7</v>
      </c>
      <c r="C17" s="89" t="s">
        <v>94</v>
      </c>
      <c r="D17" s="89" t="s">
        <v>128</v>
      </c>
      <c r="E17" s="89">
        <v>1</v>
      </c>
      <c r="F17" s="89">
        <v>1</v>
      </c>
      <c r="G17" s="89">
        <v>1</v>
      </c>
      <c r="H17" s="89">
        <v>0</v>
      </c>
      <c r="I17" s="89">
        <v>0</v>
      </c>
      <c r="J17" s="89">
        <v>0</v>
      </c>
      <c r="K17" s="89">
        <v>0</v>
      </c>
      <c r="L17" s="166">
        <v>3</v>
      </c>
      <c r="M17" s="166">
        <v>3</v>
      </c>
      <c r="N17" s="166">
        <v>3</v>
      </c>
      <c r="O17" s="172">
        <v>3</v>
      </c>
      <c r="P17" s="172">
        <v>4</v>
      </c>
      <c r="Q17" s="172">
        <v>3</v>
      </c>
      <c r="R17" s="169">
        <v>1</v>
      </c>
      <c r="S17" s="169">
        <v>1</v>
      </c>
      <c r="T17" s="169">
        <v>2</v>
      </c>
      <c r="U17" s="169">
        <v>2</v>
      </c>
      <c r="V17" s="172">
        <v>5</v>
      </c>
      <c r="W17" s="172">
        <v>5</v>
      </c>
      <c r="X17" s="175">
        <v>3</v>
      </c>
      <c r="Y17" s="175">
        <v>3</v>
      </c>
      <c r="Z17" s="175">
        <v>3</v>
      </c>
    </row>
    <row r="18" spans="1:26" s="89" customFormat="1">
      <c r="A18" s="89">
        <v>17</v>
      </c>
      <c r="B18" s="89" t="s">
        <v>37</v>
      </c>
      <c r="C18" s="89" t="s">
        <v>80</v>
      </c>
      <c r="D18" s="89" t="s">
        <v>62</v>
      </c>
      <c r="E18" s="89">
        <v>0</v>
      </c>
      <c r="F18" s="89">
        <v>0</v>
      </c>
      <c r="G18" s="89">
        <v>1</v>
      </c>
      <c r="H18" s="89">
        <v>0</v>
      </c>
      <c r="I18" s="89">
        <v>0</v>
      </c>
      <c r="J18" s="89">
        <v>0</v>
      </c>
      <c r="K18" s="89">
        <v>0</v>
      </c>
      <c r="L18" s="166">
        <v>5</v>
      </c>
      <c r="M18" s="166">
        <v>1</v>
      </c>
      <c r="N18" s="166">
        <v>5</v>
      </c>
      <c r="O18" s="172">
        <v>5</v>
      </c>
      <c r="P18" s="172">
        <v>5</v>
      </c>
      <c r="Q18" s="172">
        <v>5</v>
      </c>
      <c r="R18" s="169">
        <v>4</v>
      </c>
      <c r="S18" s="169">
        <v>3</v>
      </c>
      <c r="T18" s="169">
        <v>5</v>
      </c>
      <c r="U18" s="169">
        <v>4</v>
      </c>
      <c r="V18" s="172">
        <v>5</v>
      </c>
      <c r="W18" s="172">
        <v>4</v>
      </c>
      <c r="X18" s="175">
        <v>4</v>
      </c>
      <c r="Y18" s="175">
        <v>4</v>
      </c>
      <c r="Z18" s="175">
        <v>4</v>
      </c>
    </row>
    <row r="19" spans="1:26" s="89" customFormat="1">
      <c r="A19" s="89">
        <v>18</v>
      </c>
      <c r="B19" s="89" t="s">
        <v>37</v>
      </c>
      <c r="C19" s="89" t="s">
        <v>173</v>
      </c>
      <c r="D19" s="89" t="s">
        <v>65</v>
      </c>
      <c r="E19" s="89">
        <v>1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166">
        <v>5</v>
      </c>
      <c r="M19" s="166">
        <v>5</v>
      </c>
      <c r="N19" s="166">
        <v>5</v>
      </c>
      <c r="O19" s="172">
        <v>5</v>
      </c>
      <c r="P19" s="172">
        <v>5</v>
      </c>
      <c r="Q19" s="172">
        <v>5</v>
      </c>
      <c r="R19" s="169">
        <v>5</v>
      </c>
      <c r="S19" s="169">
        <v>5</v>
      </c>
      <c r="T19" s="169">
        <v>5</v>
      </c>
      <c r="U19" s="169">
        <v>5</v>
      </c>
      <c r="V19" s="172">
        <v>5</v>
      </c>
      <c r="W19" s="172">
        <v>5</v>
      </c>
      <c r="X19" s="175">
        <v>5</v>
      </c>
      <c r="Y19" s="175">
        <v>5</v>
      </c>
      <c r="Z19" s="175">
        <v>5</v>
      </c>
    </row>
    <row r="20" spans="1:26" s="134" customFormat="1">
      <c r="A20" s="134">
        <v>19</v>
      </c>
      <c r="B20" s="134" t="s">
        <v>7</v>
      </c>
      <c r="C20" s="134" t="s">
        <v>81</v>
      </c>
      <c r="D20" s="134" t="s">
        <v>69</v>
      </c>
      <c r="E20" s="89">
        <v>0</v>
      </c>
      <c r="F20" s="89">
        <v>0</v>
      </c>
      <c r="G20" s="89">
        <v>1</v>
      </c>
      <c r="H20" s="89">
        <v>0</v>
      </c>
      <c r="I20" s="89">
        <v>0</v>
      </c>
      <c r="J20" s="89">
        <v>0</v>
      </c>
      <c r="K20" s="89">
        <v>0</v>
      </c>
      <c r="L20" s="167">
        <v>4</v>
      </c>
      <c r="M20" s="167">
        <v>4</v>
      </c>
      <c r="N20" s="167">
        <v>4</v>
      </c>
      <c r="O20" s="173">
        <v>4</v>
      </c>
      <c r="P20" s="173">
        <v>3</v>
      </c>
      <c r="Q20" s="173">
        <v>3</v>
      </c>
      <c r="R20" s="170">
        <v>3</v>
      </c>
      <c r="S20" s="170">
        <v>3</v>
      </c>
      <c r="T20" s="170">
        <v>5</v>
      </c>
      <c r="U20" s="170">
        <v>5</v>
      </c>
      <c r="V20" s="173">
        <v>5</v>
      </c>
      <c r="W20" s="173">
        <v>5</v>
      </c>
      <c r="X20" s="176">
        <v>5</v>
      </c>
      <c r="Y20" s="176">
        <v>5</v>
      </c>
      <c r="Z20" s="176">
        <v>5</v>
      </c>
    </row>
    <row r="21" spans="1:26" s="89" customFormat="1">
      <c r="A21" s="89">
        <v>20</v>
      </c>
      <c r="B21" s="89" t="s">
        <v>7</v>
      </c>
      <c r="C21" s="89" t="s">
        <v>95</v>
      </c>
      <c r="D21" s="89" t="s">
        <v>124</v>
      </c>
      <c r="E21" s="89">
        <v>0</v>
      </c>
      <c r="F21" s="89">
        <v>0</v>
      </c>
      <c r="G21" s="89">
        <v>1</v>
      </c>
      <c r="H21" s="89">
        <v>0</v>
      </c>
      <c r="I21" s="89">
        <v>0</v>
      </c>
      <c r="J21" s="89">
        <v>0</v>
      </c>
      <c r="K21" s="89">
        <v>1</v>
      </c>
      <c r="L21" s="166">
        <v>5</v>
      </c>
      <c r="M21" s="166">
        <v>3</v>
      </c>
      <c r="N21" s="166">
        <v>5</v>
      </c>
      <c r="O21" s="172">
        <v>5</v>
      </c>
      <c r="P21" s="172">
        <v>4</v>
      </c>
      <c r="Q21" s="172">
        <v>4</v>
      </c>
      <c r="R21" s="169">
        <v>3</v>
      </c>
      <c r="S21" s="169">
        <v>3</v>
      </c>
      <c r="T21" s="169">
        <v>4</v>
      </c>
      <c r="U21" s="169">
        <v>4</v>
      </c>
      <c r="V21" s="172">
        <v>5</v>
      </c>
      <c r="W21" s="172">
        <v>5</v>
      </c>
      <c r="X21" s="175">
        <v>5</v>
      </c>
      <c r="Y21" s="175">
        <v>5</v>
      </c>
      <c r="Z21" s="175">
        <v>5</v>
      </c>
    </row>
    <row r="22" spans="1:26" s="89" customFormat="1">
      <c r="A22" s="89">
        <v>21</v>
      </c>
      <c r="B22" s="89" t="s">
        <v>37</v>
      </c>
      <c r="C22" s="89" t="s">
        <v>152</v>
      </c>
      <c r="D22" s="89" t="s">
        <v>63</v>
      </c>
      <c r="E22" s="89">
        <v>1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166">
        <v>4</v>
      </c>
      <c r="M22" s="166">
        <v>4</v>
      </c>
      <c r="N22" s="166">
        <v>4</v>
      </c>
      <c r="O22" s="172">
        <v>4</v>
      </c>
      <c r="P22" s="172">
        <v>3</v>
      </c>
      <c r="Q22" s="172">
        <v>4</v>
      </c>
      <c r="R22" s="169">
        <v>4</v>
      </c>
      <c r="S22" s="169">
        <v>4</v>
      </c>
      <c r="T22" s="169">
        <v>4</v>
      </c>
      <c r="U22" s="169">
        <v>4</v>
      </c>
      <c r="V22" s="172">
        <v>4</v>
      </c>
      <c r="W22" s="172">
        <v>4</v>
      </c>
      <c r="X22" s="175">
        <v>4</v>
      </c>
      <c r="Y22" s="175">
        <v>4</v>
      </c>
      <c r="Z22" s="175">
        <v>4</v>
      </c>
    </row>
    <row r="23" spans="1:26" s="89" customFormat="1">
      <c r="A23" s="89">
        <v>22</v>
      </c>
      <c r="B23" s="89" t="s">
        <v>7</v>
      </c>
      <c r="C23" s="89" t="s">
        <v>173</v>
      </c>
      <c r="D23" s="89" t="s">
        <v>65</v>
      </c>
      <c r="E23" s="89">
        <v>0</v>
      </c>
      <c r="F23" s="89">
        <v>1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166">
        <v>5</v>
      </c>
      <c r="M23" s="166">
        <v>5</v>
      </c>
      <c r="N23" s="166">
        <v>5</v>
      </c>
      <c r="O23" s="172">
        <v>5</v>
      </c>
      <c r="P23" s="172">
        <v>5</v>
      </c>
      <c r="Q23" s="172">
        <v>5</v>
      </c>
      <c r="R23" s="169">
        <v>2</v>
      </c>
      <c r="S23" s="169">
        <v>2</v>
      </c>
      <c r="T23" s="169">
        <v>4</v>
      </c>
      <c r="U23" s="169">
        <v>4</v>
      </c>
      <c r="V23" s="172">
        <v>5</v>
      </c>
      <c r="W23" s="172">
        <v>5</v>
      </c>
      <c r="X23" s="175">
        <v>5</v>
      </c>
      <c r="Y23" s="175">
        <v>4</v>
      </c>
      <c r="Z23" s="175">
        <v>5</v>
      </c>
    </row>
    <row r="24" spans="1:26" s="89" customFormat="1">
      <c r="A24" s="89">
        <v>23</v>
      </c>
      <c r="B24" s="89" t="s">
        <v>7</v>
      </c>
      <c r="C24" s="89" t="s">
        <v>154</v>
      </c>
      <c r="D24" s="89" t="s">
        <v>155</v>
      </c>
      <c r="E24" s="89">
        <v>0</v>
      </c>
      <c r="F24" s="89">
        <v>0</v>
      </c>
      <c r="G24" s="89">
        <v>1</v>
      </c>
      <c r="H24" s="89">
        <v>0</v>
      </c>
      <c r="I24" s="89">
        <v>0</v>
      </c>
      <c r="J24" s="89">
        <v>0</v>
      </c>
      <c r="K24" s="89">
        <v>0</v>
      </c>
      <c r="L24" s="166">
        <v>5</v>
      </c>
      <c r="M24" s="166">
        <v>4</v>
      </c>
      <c r="N24" s="166">
        <v>5</v>
      </c>
      <c r="O24" s="172">
        <v>5</v>
      </c>
      <c r="P24" s="172">
        <v>4</v>
      </c>
      <c r="Q24" s="172">
        <v>4</v>
      </c>
      <c r="R24" s="169">
        <v>5</v>
      </c>
      <c r="S24" s="169">
        <v>5</v>
      </c>
      <c r="T24" s="169">
        <v>4</v>
      </c>
      <c r="U24" s="169">
        <v>4</v>
      </c>
      <c r="V24" s="172">
        <v>5</v>
      </c>
      <c r="W24" s="172">
        <v>4</v>
      </c>
      <c r="X24" s="175">
        <v>5</v>
      </c>
      <c r="Y24" s="175">
        <v>4</v>
      </c>
      <c r="Z24" s="175">
        <v>4</v>
      </c>
    </row>
    <row r="25" spans="1:26" s="89" customFormat="1">
      <c r="A25" s="89">
        <v>24</v>
      </c>
      <c r="B25" s="89" t="s">
        <v>7</v>
      </c>
      <c r="C25" s="89" t="s">
        <v>85</v>
      </c>
      <c r="D25" s="89" t="s">
        <v>59</v>
      </c>
      <c r="E25" s="89">
        <v>0</v>
      </c>
      <c r="F25" s="89">
        <v>0</v>
      </c>
      <c r="G25" s="89">
        <v>0</v>
      </c>
      <c r="H25" s="89">
        <v>1</v>
      </c>
      <c r="I25" s="89">
        <v>0</v>
      </c>
      <c r="J25" s="89">
        <v>0</v>
      </c>
      <c r="K25" s="89">
        <v>0</v>
      </c>
      <c r="L25" s="166">
        <v>5</v>
      </c>
      <c r="M25" s="166">
        <v>4</v>
      </c>
      <c r="N25" s="166">
        <v>4</v>
      </c>
      <c r="O25" s="172">
        <v>5</v>
      </c>
      <c r="P25" s="172">
        <v>5</v>
      </c>
      <c r="Q25" s="172">
        <v>5</v>
      </c>
      <c r="R25" s="169">
        <v>2</v>
      </c>
      <c r="S25" s="169">
        <v>2</v>
      </c>
      <c r="T25" s="169">
        <v>5</v>
      </c>
      <c r="U25" s="169">
        <v>5</v>
      </c>
      <c r="V25" s="172">
        <v>5</v>
      </c>
      <c r="W25" s="172">
        <v>5</v>
      </c>
      <c r="X25" s="175">
        <v>5</v>
      </c>
      <c r="Y25" s="175">
        <v>5</v>
      </c>
      <c r="Z25" s="175">
        <v>5</v>
      </c>
    </row>
    <row r="26" spans="1:26" s="89" customFormat="1">
      <c r="A26" s="89">
        <v>25</v>
      </c>
      <c r="B26" s="89" t="s">
        <v>7</v>
      </c>
      <c r="C26" s="89" t="s">
        <v>46</v>
      </c>
      <c r="D26" s="89" t="s">
        <v>61</v>
      </c>
      <c r="E26" s="89">
        <v>1</v>
      </c>
      <c r="F26" s="89">
        <v>0</v>
      </c>
      <c r="G26" s="89">
        <v>0</v>
      </c>
      <c r="H26" s="89">
        <v>1</v>
      </c>
      <c r="I26" s="89">
        <v>0</v>
      </c>
      <c r="J26" s="89">
        <v>0</v>
      </c>
      <c r="K26" s="89">
        <v>0</v>
      </c>
      <c r="L26" s="166">
        <v>5</v>
      </c>
      <c r="M26" s="166">
        <v>4</v>
      </c>
      <c r="N26" s="166">
        <v>5</v>
      </c>
      <c r="O26" s="172">
        <v>5</v>
      </c>
      <c r="P26" s="172">
        <v>5</v>
      </c>
      <c r="Q26" s="172">
        <v>5</v>
      </c>
      <c r="R26" s="169">
        <v>3</v>
      </c>
      <c r="S26" s="169">
        <v>3</v>
      </c>
      <c r="T26" s="169">
        <v>5</v>
      </c>
      <c r="U26" s="169">
        <v>4</v>
      </c>
      <c r="V26" s="172">
        <v>5</v>
      </c>
      <c r="W26" s="172">
        <v>5</v>
      </c>
      <c r="X26" s="175">
        <v>5</v>
      </c>
      <c r="Y26" s="175">
        <v>5</v>
      </c>
      <c r="Z26" s="175">
        <v>5</v>
      </c>
    </row>
    <row r="27" spans="1:26" s="89" customFormat="1">
      <c r="A27" s="89">
        <v>26</v>
      </c>
      <c r="B27" s="89" t="s">
        <v>7</v>
      </c>
      <c r="C27" s="89" t="s">
        <v>156</v>
      </c>
      <c r="D27" s="89" t="s">
        <v>59</v>
      </c>
      <c r="E27" s="89">
        <v>0</v>
      </c>
      <c r="F27" s="89">
        <v>1</v>
      </c>
      <c r="G27" s="89">
        <v>1</v>
      </c>
      <c r="H27" s="89">
        <v>1</v>
      </c>
      <c r="I27" s="89">
        <v>0</v>
      </c>
      <c r="J27" s="89">
        <v>0</v>
      </c>
      <c r="K27" s="89">
        <v>1</v>
      </c>
      <c r="L27" s="166">
        <v>5</v>
      </c>
      <c r="M27" s="166">
        <v>5</v>
      </c>
      <c r="N27" s="166">
        <v>5</v>
      </c>
      <c r="O27" s="172">
        <v>5</v>
      </c>
      <c r="P27" s="172">
        <v>5</v>
      </c>
      <c r="Q27" s="172">
        <v>5</v>
      </c>
      <c r="R27" s="169">
        <v>5</v>
      </c>
      <c r="S27" s="169">
        <v>5</v>
      </c>
      <c r="T27" s="169">
        <v>5</v>
      </c>
      <c r="U27" s="169">
        <v>5</v>
      </c>
      <c r="V27" s="172">
        <v>5</v>
      </c>
      <c r="W27" s="172">
        <v>5</v>
      </c>
      <c r="X27" s="175">
        <v>5</v>
      </c>
      <c r="Y27" s="175">
        <v>5</v>
      </c>
      <c r="Z27" s="175">
        <v>5</v>
      </c>
    </row>
    <row r="28" spans="1:26" s="89" customFormat="1">
      <c r="A28" s="89">
        <v>27</v>
      </c>
      <c r="B28" s="89" t="s">
        <v>37</v>
      </c>
      <c r="C28" s="134" t="s">
        <v>81</v>
      </c>
      <c r="D28" s="89" t="s">
        <v>69</v>
      </c>
      <c r="E28" s="89">
        <v>1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166">
        <v>4</v>
      </c>
      <c r="M28" s="166">
        <v>4</v>
      </c>
      <c r="N28" s="166">
        <v>5</v>
      </c>
      <c r="O28" s="172">
        <v>4</v>
      </c>
      <c r="P28" s="172">
        <v>3</v>
      </c>
      <c r="Q28" s="172">
        <v>4</v>
      </c>
      <c r="R28" s="169">
        <v>4</v>
      </c>
      <c r="S28" s="169">
        <v>4</v>
      </c>
      <c r="T28" s="169">
        <v>4</v>
      </c>
      <c r="U28" s="169">
        <v>4</v>
      </c>
      <c r="V28" s="172">
        <v>5</v>
      </c>
      <c r="W28" s="172">
        <v>4</v>
      </c>
      <c r="X28" s="175">
        <v>5</v>
      </c>
      <c r="Y28" s="175">
        <v>5</v>
      </c>
      <c r="Z28" s="175">
        <v>4</v>
      </c>
    </row>
    <row r="29" spans="1:26" s="89" customFormat="1">
      <c r="A29" s="89">
        <v>28</v>
      </c>
      <c r="B29" s="89" t="s">
        <v>37</v>
      </c>
      <c r="C29" s="89" t="s">
        <v>80</v>
      </c>
      <c r="D29" s="89" t="s">
        <v>62</v>
      </c>
      <c r="E29" s="89">
        <v>1</v>
      </c>
      <c r="F29" s="89">
        <v>1</v>
      </c>
      <c r="G29" s="89">
        <v>1</v>
      </c>
      <c r="H29" s="89">
        <v>0</v>
      </c>
      <c r="I29" s="89">
        <v>0</v>
      </c>
      <c r="J29" s="89">
        <v>0</v>
      </c>
      <c r="K29" s="89">
        <v>0</v>
      </c>
      <c r="L29" s="166">
        <v>4</v>
      </c>
      <c r="M29" s="166">
        <v>5</v>
      </c>
      <c r="N29" s="166">
        <v>5</v>
      </c>
      <c r="O29" s="172">
        <v>4</v>
      </c>
      <c r="P29" s="172">
        <v>4</v>
      </c>
      <c r="Q29" s="172">
        <v>4</v>
      </c>
      <c r="R29" s="169">
        <v>5</v>
      </c>
      <c r="S29" s="169">
        <v>5</v>
      </c>
      <c r="T29" s="169">
        <v>5</v>
      </c>
      <c r="U29" s="169">
        <v>5</v>
      </c>
      <c r="V29" s="172">
        <v>5</v>
      </c>
      <c r="W29" s="172">
        <v>5</v>
      </c>
      <c r="X29" s="175">
        <v>5</v>
      </c>
      <c r="Y29" s="175">
        <v>5</v>
      </c>
      <c r="Z29" s="175">
        <v>5</v>
      </c>
    </row>
    <row r="30" spans="1:26" s="89" customFormat="1">
      <c r="A30" s="89">
        <v>29</v>
      </c>
      <c r="B30" s="89" t="s">
        <v>37</v>
      </c>
      <c r="C30" s="89" t="s">
        <v>174</v>
      </c>
      <c r="D30" s="89" t="s">
        <v>151</v>
      </c>
      <c r="E30" s="89">
        <v>1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166">
        <v>5</v>
      </c>
      <c r="M30" s="166">
        <v>4</v>
      </c>
      <c r="N30" s="166">
        <v>5</v>
      </c>
      <c r="O30" s="172">
        <v>5</v>
      </c>
      <c r="P30" s="172">
        <v>5</v>
      </c>
      <c r="Q30" s="172">
        <v>5</v>
      </c>
      <c r="R30" s="169">
        <v>5</v>
      </c>
      <c r="S30" s="169">
        <v>5</v>
      </c>
      <c r="T30" s="169">
        <v>5</v>
      </c>
      <c r="U30" s="169">
        <v>4</v>
      </c>
      <c r="V30" s="172">
        <v>4</v>
      </c>
      <c r="W30" s="172">
        <v>5</v>
      </c>
      <c r="X30" s="175">
        <v>5</v>
      </c>
      <c r="Y30" s="175">
        <v>5</v>
      </c>
      <c r="Z30" s="175">
        <v>5</v>
      </c>
    </row>
    <row r="31" spans="1:26" s="89" customFormat="1">
      <c r="A31" s="89">
        <v>30</v>
      </c>
      <c r="B31" s="89" t="s">
        <v>37</v>
      </c>
      <c r="C31" s="89" t="s">
        <v>80</v>
      </c>
      <c r="D31" s="89" t="s">
        <v>62</v>
      </c>
      <c r="E31" s="89">
        <v>1</v>
      </c>
      <c r="F31" s="89">
        <v>1</v>
      </c>
      <c r="G31" s="89">
        <v>1</v>
      </c>
      <c r="H31" s="89">
        <v>0</v>
      </c>
      <c r="I31" s="89">
        <v>0</v>
      </c>
      <c r="J31" s="89">
        <v>0</v>
      </c>
      <c r="K31" s="89">
        <v>1</v>
      </c>
      <c r="L31" s="166">
        <v>5</v>
      </c>
      <c r="M31" s="166">
        <v>5</v>
      </c>
      <c r="N31" s="166">
        <v>5</v>
      </c>
      <c r="O31" s="172">
        <v>5</v>
      </c>
      <c r="P31" s="172">
        <v>5</v>
      </c>
      <c r="Q31" s="172">
        <v>5</v>
      </c>
      <c r="R31" s="169">
        <v>1</v>
      </c>
      <c r="S31" s="169">
        <v>1</v>
      </c>
      <c r="T31" s="169">
        <v>5</v>
      </c>
      <c r="U31" s="169">
        <v>5</v>
      </c>
      <c r="V31" s="172">
        <v>5</v>
      </c>
      <c r="W31" s="172">
        <v>5</v>
      </c>
      <c r="X31" s="175">
        <v>5</v>
      </c>
      <c r="Y31" s="175">
        <v>5</v>
      </c>
      <c r="Z31" s="175">
        <v>5</v>
      </c>
    </row>
    <row r="32" spans="1:26" s="89" customFormat="1" ht="48">
      <c r="A32" s="89">
        <v>31</v>
      </c>
      <c r="B32" s="89" t="s">
        <v>7</v>
      </c>
      <c r="C32" s="89" t="s">
        <v>150</v>
      </c>
      <c r="D32" s="89" t="s">
        <v>71</v>
      </c>
      <c r="E32" s="89">
        <v>1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166">
        <v>3</v>
      </c>
      <c r="M32" s="166">
        <v>4</v>
      </c>
      <c r="N32" s="166">
        <v>4</v>
      </c>
      <c r="O32" s="172">
        <v>4</v>
      </c>
      <c r="P32" s="172">
        <v>4</v>
      </c>
      <c r="Q32" s="172">
        <v>4</v>
      </c>
      <c r="R32" s="169">
        <v>3</v>
      </c>
      <c r="S32" s="169">
        <v>4</v>
      </c>
      <c r="T32" s="169">
        <v>4</v>
      </c>
      <c r="U32" s="169">
        <v>4</v>
      </c>
      <c r="V32" s="172">
        <v>4</v>
      </c>
      <c r="W32" s="172">
        <v>4</v>
      </c>
      <c r="X32" s="175">
        <v>4</v>
      </c>
      <c r="Y32" s="175">
        <v>4</v>
      </c>
      <c r="Z32" s="175">
        <v>4</v>
      </c>
    </row>
    <row r="33" spans="1:26" s="89" customFormat="1">
      <c r="A33" s="89">
        <v>32</v>
      </c>
      <c r="B33" s="89" t="s">
        <v>37</v>
      </c>
      <c r="C33" s="89" t="s">
        <v>174</v>
      </c>
      <c r="D33" s="89" t="s">
        <v>151</v>
      </c>
      <c r="E33" s="89">
        <v>0</v>
      </c>
      <c r="F33" s="89">
        <v>0</v>
      </c>
      <c r="G33" s="89">
        <v>1</v>
      </c>
      <c r="H33" s="89">
        <v>0</v>
      </c>
      <c r="I33" s="89">
        <v>0</v>
      </c>
      <c r="J33" s="89">
        <v>0</v>
      </c>
      <c r="K33" s="89">
        <v>0</v>
      </c>
      <c r="L33" s="166">
        <v>4</v>
      </c>
      <c r="M33" s="166">
        <v>5</v>
      </c>
      <c r="N33" s="166">
        <v>4</v>
      </c>
      <c r="O33" s="172">
        <v>5</v>
      </c>
      <c r="P33" s="172">
        <v>4</v>
      </c>
      <c r="Q33" s="172">
        <v>5</v>
      </c>
      <c r="R33" s="169">
        <v>5</v>
      </c>
      <c r="S33" s="169">
        <v>5</v>
      </c>
      <c r="T33" s="169">
        <v>4</v>
      </c>
      <c r="U33" s="169">
        <v>4</v>
      </c>
      <c r="V33" s="172">
        <v>5</v>
      </c>
      <c r="W33" s="172">
        <v>5</v>
      </c>
      <c r="X33" s="175">
        <v>5</v>
      </c>
      <c r="Y33" s="175">
        <v>5</v>
      </c>
      <c r="Z33" s="175">
        <v>5</v>
      </c>
    </row>
    <row r="34" spans="1:26" s="89" customFormat="1">
      <c r="A34" s="89">
        <v>33</v>
      </c>
      <c r="B34" s="89" t="s">
        <v>37</v>
      </c>
      <c r="C34" s="89" t="s">
        <v>84</v>
      </c>
      <c r="D34" s="89" t="s">
        <v>61</v>
      </c>
      <c r="E34" s="89">
        <v>1</v>
      </c>
      <c r="F34" s="89">
        <v>1</v>
      </c>
      <c r="G34" s="89">
        <v>1</v>
      </c>
      <c r="H34" s="89">
        <v>0</v>
      </c>
      <c r="I34" s="89">
        <v>0</v>
      </c>
      <c r="J34" s="89">
        <v>0</v>
      </c>
      <c r="K34" s="89">
        <v>0</v>
      </c>
      <c r="L34" s="166">
        <v>5</v>
      </c>
      <c r="M34" s="166">
        <v>5</v>
      </c>
      <c r="N34" s="166">
        <v>5</v>
      </c>
      <c r="O34" s="172">
        <v>5</v>
      </c>
      <c r="P34" s="172">
        <v>5</v>
      </c>
      <c r="Q34" s="172">
        <v>5</v>
      </c>
      <c r="R34" s="169">
        <v>5</v>
      </c>
      <c r="S34" s="169">
        <v>5</v>
      </c>
      <c r="T34" s="169">
        <v>5</v>
      </c>
      <c r="U34" s="169">
        <v>5</v>
      </c>
      <c r="V34" s="172">
        <v>5</v>
      </c>
      <c r="W34" s="172">
        <v>5</v>
      </c>
      <c r="X34" s="175">
        <v>5</v>
      </c>
      <c r="Y34" s="175">
        <v>5</v>
      </c>
      <c r="Z34" s="175">
        <v>5</v>
      </c>
    </row>
    <row r="35" spans="1:26" s="89" customFormat="1">
      <c r="A35" s="89">
        <v>34</v>
      </c>
      <c r="B35" s="89" t="s">
        <v>7</v>
      </c>
      <c r="C35" s="89" t="s">
        <v>96</v>
      </c>
      <c r="D35" s="89" t="s">
        <v>65</v>
      </c>
      <c r="E35" s="89">
        <v>1</v>
      </c>
      <c r="F35" s="89">
        <v>1</v>
      </c>
      <c r="G35" s="89">
        <v>1</v>
      </c>
      <c r="H35" s="89">
        <v>0</v>
      </c>
      <c r="I35" s="89">
        <v>0</v>
      </c>
      <c r="J35" s="89">
        <v>0</v>
      </c>
      <c r="K35" s="89">
        <v>0</v>
      </c>
      <c r="L35" s="166">
        <v>4</v>
      </c>
      <c r="M35" s="166">
        <v>4</v>
      </c>
      <c r="N35" s="166">
        <v>4</v>
      </c>
      <c r="O35" s="172">
        <v>4</v>
      </c>
      <c r="P35" s="172">
        <v>4</v>
      </c>
      <c r="Q35" s="172">
        <v>4</v>
      </c>
      <c r="R35" s="169">
        <v>3</v>
      </c>
      <c r="S35" s="169">
        <v>3</v>
      </c>
      <c r="T35" s="169">
        <v>5</v>
      </c>
      <c r="U35" s="169">
        <v>5</v>
      </c>
      <c r="V35" s="172">
        <v>5</v>
      </c>
      <c r="W35" s="172">
        <v>5</v>
      </c>
      <c r="X35" s="175">
        <v>5</v>
      </c>
      <c r="Y35" s="175">
        <v>5</v>
      </c>
      <c r="Z35" s="175">
        <v>5</v>
      </c>
    </row>
    <row r="36" spans="1:26" s="89" customFormat="1" ht="48">
      <c r="A36" s="89">
        <v>35</v>
      </c>
      <c r="B36" s="89" t="s">
        <v>7</v>
      </c>
      <c r="C36" s="89" t="s">
        <v>150</v>
      </c>
      <c r="D36" s="89" t="s">
        <v>71</v>
      </c>
      <c r="E36" s="89">
        <v>1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166">
        <v>3</v>
      </c>
      <c r="M36" s="166">
        <v>3</v>
      </c>
      <c r="N36" s="166">
        <v>3</v>
      </c>
      <c r="O36" s="172">
        <v>3</v>
      </c>
      <c r="P36" s="172">
        <v>3</v>
      </c>
      <c r="Q36" s="172">
        <v>3</v>
      </c>
      <c r="R36" s="169">
        <v>2</v>
      </c>
      <c r="S36" s="169">
        <v>2</v>
      </c>
      <c r="T36" s="169">
        <v>4</v>
      </c>
      <c r="U36" s="169">
        <v>4</v>
      </c>
      <c r="V36" s="172">
        <v>4</v>
      </c>
      <c r="W36" s="172">
        <v>5</v>
      </c>
      <c r="X36" s="175">
        <v>4</v>
      </c>
      <c r="Y36" s="175">
        <v>4</v>
      </c>
      <c r="Z36" s="175">
        <v>4</v>
      </c>
    </row>
    <row r="37" spans="1:26" s="89" customFormat="1">
      <c r="A37" s="89">
        <v>36</v>
      </c>
      <c r="B37" s="89" t="s">
        <v>7</v>
      </c>
      <c r="C37" s="89" t="s">
        <v>159</v>
      </c>
      <c r="D37" s="89" t="s">
        <v>59</v>
      </c>
      <c r="E37" s="89">
        <v>1</v>
      </c>
      <c r="F37" s="89">
        <v>0</v>
      </c>
      <c r="G37" s="89">
        <v>1</v>
      </c>
      <c r="H37" s="89">
        <v>0</v>
      </c>
      <c r="I37" s="89">
        <v>0</v>
      </c>
      <c r="J37" s="89">
        <v>0</v>
      </c>
      <c r="K37" s="89">
        <v>0</v>
      </c>
      <c r="L37" s="166">
        <v>5</v>
      </c>
      <c r="M37" s="166">
        <v>4</v>
      </c>
      <c r="N37" s="166">
        <v>5</v>
      </c>
      <c r="O37" s="172">
        <v>5</v>
      </c>
      <c r="P37" s="172">
        <v>5</v>
      </c>
      <c r="Q37" s="172">
        <v>4</v>
      </c>
      <c r="R37" s="169">
        <v>2</v>
      </c>
      <c r="S37" s="169">
        <v>2</v>
      </c>
      <c r="T37" s="169">
        <v>4</v>
      </c>
      <c r="U37" s="169">
        <v>4</v>
      </c>
      <c r="V37" s="172">
        <v>5</v>
      </c>
      <c r="W37" s="172">
        <v>4</v>
      </c>
      <c r="X37" s="175">
        <v>4</v>
      </c>
      <c r="Y37" s="175">
        <v>4</v>
      </c>
      <c r="Z37" s="175">
        <v>4</v>
      </c>
    </row>
    <row r="38" spans="1:26" s="89" customFormat="1" ht="48">
      <c r="A38" s="89">
        <v>37</v>
      </c>
      <c r="B38" s="89" t="s">
        <v>7</v>
      </c>
      <c r="C38" s="89" t="s">
        <v>153</v>
      </c>
      <c r="D38" s="89" t="s">
        <v>132</v>
      </c>
      <c r="E38" s="89">
        <v>0</v>
      </c>
      <c r="F38" s="89">
        <v>0</v>
      </c>
      <c r="G38" s="89">
        <v>1</v>
      </c>
      <c r="H38" s="89">
        <v>0</v>
      </c>
      <c r="I38" s="89">
        <v>0</v>
      </c>
      <c r="J38" s="89">
        <v>0</v>
      </c>
      <c r="K38" s="89">
        <v>0</v>
      </c>
      <c r="L38" s="166">
        <v>5</v>
      </c>
      <c r="M38" s="166">
        <v>3</v>
      </c>
      <c r="N38" s="166">
        <v>1</v>
      </c>
      <c r="O38" s="172">
        <v>1</v>
      </c>
      <c r="P38" s="172">
        <v>1</v>
      </c>
      <c r="Q38" s="172">
        <v>1</v>
      </c>
      <c r="R38" s="169">
        <v>5</v>
      </c>
      <c r="S38" s="169">
        <v>5</v>
      </c>
      <c r="T38" s="169">
        <v>5</v>
      </c>
      <c r="U38" s="169">
        <v>5</v>
      </c>
      <c r="V38" s="172">
        <v>5</v>
      </c>
      <c r="W38" s="172">
        <v>5</v>
      </c>
      <c r="X38" s="175">
        <v>5</v>
      </c>
      <c r="Y38" s="175">
        <v>5</v>
      </c>
      <c r="Z38" s="175">
        <v>5</v>
      </c>
    </row>
    <row r="39" spans="1:26" s="89" customFormat="1">
      <c r="A39" s="89">
        <v>38</v>
      </c>
      <c r="B39" s="89" t="s">
        <v>7</v>
      </c>
      <c r="C39" s="89" t="s">
        <v>174</v>
      </c>
      <c r="D39" s="89" t="s">
        <v>151</v>
      </c>
      <c r="E39" s="89">
        <v>0</v>
      </c>
      <c r="F39" s="89">
        <v>0</v>
      </c>
      <c r="G39" s="89">
        <v>1</v>
      </c>
      <c r="H39" s="89">
        <v>0</v>
      </c>
      <c r="I39" s="89">
        <v>0</v>
      </c>
      <c r="J39" s="89">
        <v>0</v>
      </c>
      <c r="K39" s="89">
        <v>0</v>
      </c>
      <c r="L39" s="166">
        <v>4</v>
      </c>
      <c r="M39" s="166">
        <v>4</v>
      </c>
      <c r="N39" s="166">
        <v>4</v>
      </c>
      <c r="O39" s="172">
        <v>5</v>
      </c>
      <c r="P39" s="172">
        <v>4</v>
      </c>
      <c r="Q39" s="172">
        <v>4</v>
      </c>
      <c r="R39" s="169">
        <v>3</v>
      </c>
      <c r="S39" s="169">
        <v>3</v>
      </c>
      <c r="T39" s="169">
        <v>4</v>
      </c>
      <c r="U39" s="169">
        <v>4</v>
      </c>
      <c r="V39" s="172">
        <v>4</v>
      </c>
      <c r="W39" s="172">
        <v>4</v>
      </c>
      <c r="X39" s="175">
        <v>4</v>
      </c>
      <c r="Y39" s="175">
        <v>4</v>
      </c>
      <c r="Z39" s="175">
        <v>4</v>
      </c>
    </row>
    <row r="40" spans="1:26" s="89" customFormat="1">
      <c r="A40" s="89">
        <v>39</v>
      </c>
      <c r="B40" s="89" t="s">
        <v>7</v>
      </c>
      <c r="C40" s="134" t="s">
        <v>81</v>
      </c>
      <c r="D40" s="89" t="s">
        <v>69</v>
      </c>
      <c r="E40" s="89">
        <v>1</v>
      </c>
      <c r="F40" s="89">
        <v>1</v>
      </c>
      <c r="G40" s="89">
        <v>1</v>
      </c>
      <c r="H40" s="89">
        <v>0</v>
      </c>
      <c r="I40" s="89">
        <v>0</v>
      </c>
      <c r="J40" s="89">
        <v>0</v>
      </c>
      <c r="K40" s="89">
        <v>0</v>
      </c>
      <c r="L40" s="166">
        <v>5</v>
      </c>
      <c r="M40" s="166">
        <v>5</v>
      </c>
      <c r="N40" s="166">
        <v>5</v>
      </c>
      <c r="O40" s="172">
        <v>5</v>
      </c>
      <c r="P40" s="172">
        <v>5</v>
      </c>
      <c r="Q40" s="172">
        <v>5</v>
      </c>
      <c r="R40" s="169">
        <v>5</v>
      </c>
      <c r="S40" s="169">
        <v>5</v>
      </c>
      <c r="T40" s="169">
        <v>5</v>
      </c>
      <c r="U40" s="169">
        <v>5</v>
      </c>
      <c r="V40" s="172">
        <v>5</v>
      </c>
      <c r="W40" s="172">
        <v>5</v>
      </c>
      <c r="X40" s="175">
        <v>5</v>
      </c>
      <c r="Y40" s="175">
        <v>5</v>
      </c>
      <c r="Z40" s="175">
        <v>5</v>
      </c>
    </row>
    <row r="41" spans="1:26" s="89" customFormat="1">
      <c r="A41" s="89">
        <v>40</v>
      </c>
      <c r="B41" s="89" t="s">
        <v>7</v>
      </c>
      <c r="C41" s="89" t="s">
        <v>80</v>
      </c>
      <c r="D41" s="89" t="s">
        <v>62</v>
      </c>
      <c r="E41" s="89">
        <v>0</v>
      </c>
      <c r="F41" s="89">
        <v>1</v>
      </c>
      <c r="G41" s="89">
        <v>1</v>
      </c>
      <c r="H41" s="89">
        <v>0</v>
      </c>
      <c r="I41" s="89">
        <v>0</v>
      </c>
      <c r="J41" s="89">
        <v>0</v>
      </c>
      <c r="K41" s="89">
        <v>0</v>
      </c>
      <c r="L41" s="166">
        <v>5</v>
      </c>
      <c r="M41" s="166">
        <v>5</v>
      </c>
      <c r="N41" s="166">
        <v>5</v>
      </c>
      <c r="O41" s="172">
        <v>4</v>
      </c>
      <c r="P41" s="172">
        <v>4</v>
      </c>
      <c r="Q41" s="172">
        <v>4</v>
      </c>
      <c r="R41" s="169">
        <v>5</v>
      </c>
      <c r="S41" s="169">
        <v>5</v>
      </c>
      <c r="T41" s="169">
        <v>4</v>
      </c>
      <c r="U41" s="169">
        <v>5</v>
      </c>
      <c r="V41" s="172">
        <v>5</v>
      </c>
      <c r="W41" s="172">
        <v>5</v>
      </c>
      <c r="X41" s="175">
        <v>5</v>
      </c>
      <c r="Y41" s="175">
        <v>5</v>
      </c>
      <c r="Z41" s="175">
        <v>5</v>
      </c>
    </row>
    <row r="42" spans="1:26" s="89" customFormat="1">
      <c r="A42" s="89">
        <v>41</v>
      </c>
      <c r="B42" s="89" t="s">
        <v>7</v>
      </c>
      <c r="C42" s="89" t="s">
        <v>157</v>
      </c>
      <c r="D42" s="89" t="s">
        <v>124</v>
      </c>
      <c r="E42" s="89">
        <v>0</v>
      </c>
      <c r="F42" s="89">
        <v>1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166">
        <v>4</v>
      </c>
      <c r="M42" s="166">
        <v>4</v>
      </c>
      <c r="N42" s="166">
        <v>4</v>
      </c>
      <c r="O42" s="172">
        <v>4</v>
      </c>
      <c r="P42" s="172">
        <v>3</v>
      </c>
      <c r="Q42" s="172">
        <v>4</v>
      </c>
      <c r="R42" s="169">
        <v>4</v>
      </c>
      <c r="S42" s="169">
        <v>4</v>
      </c>
      <c r="T42" s="169">
        <v>4</v>
      </c>
      <c r="U42" s="169">
        <v>4</v>
      </c>
      <c r="V42" s="172">
        <v>5</v>
      </c>
      <c r="W42" s="172">
        <v>5</v>
      </c>
      <c r="X42" s="175">
        <v>4</v>
      </c>
      <c r="Y42" s="175">
        <v>4</v>
      </c>
      <c r="Z42" s="175">
        <v>4</v>
      </c>
    </row>
    <row r="43" spans="1:26" s="89" customFormat="1">
      <c r="A43" s="89">
        <v>42</v>
      </c>
      <c r="B43" s="89" t="s">
        <v>7</v>
      </c>
      <c r="C43" s="89" t="s">
        <v>80</v>
      </c>
      <c r="D43" s="89" t="s">
        <v>62</v>
      </c>
      <c r="E43" s="89">
        <v>0</v>
      </c>
      <c r="F43" s="89">
        <v>0</v>
      </c>
      <c r="G43" s="89">
        <v>1</v>
      </c>
      <c r="H43" s="89">
        <v>0</v>
      </c>
      <c r="I43" s="89">
        <v>0</v>
      </c>
      <c r="J43" s="89">
        <v>0</v>
      </c>
      <c r="K43" s="89">
        <v>0</v>
      </c>
      <c r="L43" s="166">
        <v>5</v>
      </c>
      <c r="M43" s="166">
        <v>3</v>
      </c>
      <c r="N43" s="166">
        <v>4</v>
      </c>
      <c r="O43" s="172">
        <v>4</v>
      </c>
      <c r="P43" s="172">
        <v>4</v>
      </c>
      <c r="Q43" s="172">
        <v>4</v>
      </c>
      <c r="R43" s="169">
        <v>3</v>
      </c>
      <c r="S43" s="169">
        <v>3</v>
      </c>
      <c r="T43" s="169">
        <v>4</v>
      </c>
      <c r="U43" s="169">
        <v>4</v>
      </c>
      <c r="V43" s="172">
        <v>4</v>
      </c>
      <c r="W43" s="172">
        <v>4</v>
      </c>
      <c r="X43" s="175">
        <v>4</v>
      </c>
      <c r="Y43" s="175">
        <v>4</v>
      </c>
      <c r="Z43" s="175">
        <v>4</v>
      </c>
    </row>
    <row r="44" spans="1:26" s="89" customFormat="1">
      <c r="A44" s="89">
        <v>43</v>
      </c>
      <c r="B44" s="89" t="s">
        <v>37</v>
      </c>
      <c r="C44" s="89" t="s">
        <v>152</v>
      </c>
      <c r="D44" s="89" t="s">
        <v>63</v>
      </c>
      <c r="E44" s="89">
        <v>1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166">
        <v>5</v>
      </c>
      <c r="M44" s="166">
        <v>5</v>
      </c>
      <c r="N44" s="166">
        <v>5</v>
      </c>
      <c r="O44" s="172">
        <v>5</v>
      </c>
      <c r="P44" s="172">
        <v>5</v>
      </c>
      <c r="Q44" s="172">
        <v>5</v>
      </c>
      <c r="R44" s="169">
        <v>5</v>
      </c>
      <c r="S44" s="169">
        <v>5</v>
      </c>
      <c r="T44" s="169">
        <v>5</v>
      </c>
      <c r="U44" s="169">
        <v>5</v>
      </c>
      <c r="V44" s="172">
        <v>5</v>
      </c>
      <c r="W44" s="172">
        <v>5</v>
      </c>
      <c r="X44" s="175">
        <v>5</v>
      </c>
      <c r="Y44" s="175">
        <v>5</v>
      </c>
      <c r="Z44" s="175">
        <v>5</v>
      </c>
    </row>
    <row r="45" spans="1:26" s="89" customFormat="1">
      <c r="A45" s="89">
        <v>44</v>
      </c>
      <c r="B45" s="89" t="s">
        <v>37</v>
      </c>
      <c r="C45" s="134" t="s">
        <v>81</v>
      </c>
      <c r="D45" s="89" t="s">
        <v>69</v>
      </c>
      <c r="E45" s="89">
        <v>1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166">
        <v>5</v>
      </c>
      <c r="M45" s="166">
        <v>4</v>
      </c>
      <c r="N45" s="166">
        <v>5</v>
      </c>
      <c r="O45" s="172">
        <v>5</v>
      </c>
      <c r="P45" s="172">
        <v>5</v>
      </c>
      <c r="Q45" s="172">
        <v>5</v>
      </c>
      <c r="R45" s="169">
        <v>3</v>
      </c>
      <c r="S45" s="169">
        <v>3</v>
      </c>
      <c r="T45" s="169">
        <v>5</v>
      </c>
      <c r="U45" s="169">
        <v>5</v>
      </c>
      <c r="V45" s="172">
        <v>5</v>
      </c>
      <c r="W45" s="172">
        <v>5</v>
      </c>
      <c r="X45" s="175">
        <v>5</v>
      </c>
      <c r="Y45" s="175">
        <v>5</v>
      </c>
      <c r="Z45" s="175">
        <v>5</v>
      </c>
    </row>
    <row r="46" spans="1:26" s="89" customFormat="1">
      <c r="A46" s="89">
        <v>45</v>
      </c>
      <c r="B46" s="89" t="s">
        <v>7</v>
      </c>
      <c r="C46" s="89" t="s">
        <v>149</v>
      </c>
      <c r="D46" s="89" t="s">
        <v>63</v>
      </c>
      <c r="E46" s="89">
        <v>0</v>
      </c>
      <c r="F46" s="89">
        <v>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166">
        <v>5</v>
      </c>
      <c r="M46" s="166">
        <v>2</v>
      </c>
      <c r="N46" s="166">
        <v>3</v>
      </c>
      <c r="O46" s="172">
        <v>5</v>
      </c>
      <c r="P46" s="172">
        <v>3</v>
      </c>
      <c r="Q46" s="172">
        <v>4</v>
      </c>
      <c r="R46" s="169">
        <v>4</v>
      </c>
      <c r="S46" s="169">
        <v>4</v>
      </c>
      <c r="T46" s="169">
        <v>4</v>
      </c>
      <c r="U46" s="169">
        <v>4</v>
      </c>
      <c r="V46" s="172">
        <v>5</v>
      </c>
      <c r="W46" s="172">
        <v>4</v>
      </c>
      <c r="X46" s="175">
        <v>5</v>
      </c>
      <c r="Y46" s="175">
        <v>4</v>
      </c>
      <c r="Z46" s="175">
        <v>4</v>
      </c>
    </row>
    <row r="47" spans="1:26" s="89" customFormat="1">
      <c r="A47" s="89">
        <v>46</v>
      </c>
      <c r="B47" s="89" t="s">
        <v>37</v>
      </c>
      <c r="C47" s="89" t="s">
        <v>152</v>
      </c>
      <c r="D47" s="89" t="s">
        <v>63</v>
      </c>
      <c r="E47" s="89">
        <v>1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166">
        <v>5</v>
      </c>
      <c r="M47" s="166">
        <v>5</v>
      </c>
      <c r="N47" s="166">
        <v>5</v>
      </c>
      <c r="O47" s="172">
        <v>5</v>
      </c>
      <c r="P47" s="172">
        <v>4</v>
      </c>
      <c r="Q47" s="172">
        <v>5</v>
      </c>
      <c r="R47" s="169">
        <v>5</v>
      </c>
      <c r="S47" s="169">
        <v>5</v>
      </c>
      <c r="T47" s="169">
        <v>5</v>
      </c>
      <c r="U47" s="169">
        <v>5</v>
      </c>
      <c r="V47" s="172">
        <v>5</v>
      </c>
      <c r="W47" s="172">
        <v>5</v>
      </c>
      <c r="X47" s="175">
        <v>5</v>
      </c>
      <c r="Y47" s="175">
        <v>5</v>
      </c>
      <c r="Z47" s="175">
        <v>5</v>
      </c>
    </row>
    <row r="48" spans="1:26" s="89" customFormat="1" ht="48">
      <c r="A48" s="89">
        <v>47</v>
      </c>
      <c r="B48" s="89" t="s">
        <v>7</v>
      </c>
      <c r="C48" s="89" t="s">
        <v>158</v>
      </c>
      <c r="D48" s="89" t="s">
        <v>71</v>
      </c>
      <c r="E48" s="89">
        <v>0</v>
      </c>
      <c r="F48" s="89">
        <v>1</v>
      </c>
      <c r="G48" s="89">
        <v>1</v>
      </c>
      <c r="H48" s="89">
        <v>0</v>
      </c>
      <c r="I48" s="89">
        <v>0</v>
      </c>
      <c r="J48" s="89">
        <v>0</v>
      </c>
      <c r="K48" s="89">
        <v>0</v>
      </c>
      <c r="L48" s="166">
        <v>5</v>
      </c>
      <c r="M48" s="166">
        <v>5</v>
      </c>
      <c r="N48" s="166">
        <v>5</v>
      </c>
      <c r="O48" s="172">
        <v>5</v>
      </c>
      <c r="P48" s="172">
        <v>5</v>
      </c>
      <c r="Q48" s="172">
        <v>5</v>
      </c>
      <c r="R48" s="169">
        <v>5</v>
      </c>
      <c r="S48" s="169">
        <v>5</v>
      </c>
      <c r="T48" s="169">
        <v>5</v>
      </c>
      <c r="U48" s="169">
        <v>5</v>
      </c>
      <c r="V48" s="172">
        <v>5</v>
      </c>
      <c r="W48" s="172">
        <v>5</v>
      </c>
      <c r="X48" s="175">
        <v>5</v>
      </c>
      <c r="Y48" s="175">
        <v>5</v>
      </c>
      <c r="Z48" s="175">
        <v>5</v>
      </c>
    </row>
    <row r="49" spans="1:26" s="89" customFormat="1">
      <c r="A49" s="89">
        <v>48</v>
      </c>
      <c r="B49" s="89" t="s">
        <v>7</v>
      </c>
      <c r="C49" s="89" t="s">
        <v>96</v>
      </c>
      <c r="D49" s="89" t="s">
        <v>65</v>
      </c>
      <c r="E49" s="89">
        <v>0</v>
      </c>
      <c r="F49" s="89">
        <v>1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166">
        <v>4</v>
      </c>
      <c r="M49" s="166">
        <v>1</v>
      </c>
      <c r="N49" s="166">
        <v>4</v>
      </c>
      <c r="O49" s="172">
        <v>3</v>
      </c>
      <c r="P49" s="172">
        <v>3</v>
      </c>
      <c r="Q49" s="172">
        <v>4</v>
      </c>
      <c r="R49" s="169">
        <v>5</v>
      </c>
      <c r="S49" s="169">
        <v>4</v>
      </c>
      <c r="T49" s="169">
        <v>4</v>
      </c>
      <c r="U49" s="169">
        <v>4</v>
      </c>
      <c r="V49" s="172">
        <v>5</v>
      </c>
      <c r="W49" s="172">
        <v>4</v>
      </c>
      <c r="X49" s="175">
        <v>4</v>
      </c>
      <c r="Y49" s="175">
        <v>4</v>
      </c>
      <c r="Z49" s="175">
        <v>5</v>
      </c>
    </row>
    <row r="50" spans="1:26" s="89" customFormat="1">
      <c r="A50" s="89">
        <v>49</v>
      </c>
      <c r="B50" s="89" t="s">
        <v>7</v>
      </c>
      <c r="C50" s="89" t="s">
        <v>80</v>
      </c>
      <c r="D50" s="89" t="s">
        <v>62</v>
      </c>
      <c r="E50" s="89">
        <v>0</v>
      </c>
      <c r="F50" s="89">
        <v>0</v>
      </c>
      <c r="G50" s="89">
        <v>1</v>
      </c>
      <c r="H50" s="89">
        <v>0</v>
      </c>
      <c r="I50" s="89">
        <v>0</v>
      </c>
      <c r="J50" s="89">
        <v>0</v>
      </c>
      <c r="K50" s="89">
        <v>0</v>
      </c>
      <c r="L50" s="166">
        <v>5</v>
      </c>
      <c r="M50" s="166">
        <v>5</v>
      </c>
      <c r="N50" s="166">
        <v>5</v>
      </c>
      <c r="O50" s="172">
        <v>4</v>
      </c>
      <c r="P50" s="172">
        <v>4</v>
      </c>
      <c r="Q50" s="172">
        <v>5</v>
      </c>
      <c r="R50" s="169">
        <v>4</v>
      </c>
      <c r="S50" s="169">
        <v>4</v>
      </c>
      <c r="T50" s="169">
        <v>5</v>
      </c>
      <c r="U50" s="169">
        <v>4</v>
      </c>
      <c r="V50" s="172">
        <v>5</v>
      </c>
      <c r="W50" s="172">
        <v>5</v>
      </c>
      <c r="X50" s="175">
        <v>4</v>
      </c>
      <c r="Y50" s="175">
        <v>4</v>
      </c>
      <c r="Z50" s="175">
        <v>4</v>
      </c>
    </row>
    <row r="51" spans="1:26" s="89" customFormat="1">
      <c r="A51" s="89">
        <v>50</v>
      </c>
      <c r="B51" s="89" t="s">
        <v>7</v>
      </c>
      <c r="C51" s="89" t="s">
        <v>175</v>
      </c>
      <c r="D51" s="89" t="s">
        <v>62</v>
      </c>
      <c r="E51" s="89">
        <v>0</v>
      </c>
      <c r="F51" s="89">
        <v>0</v>
      </c>
      <c r="G51" s="89">
        <v>1</v>
      </c>
      <c r="H51" s="89">
        <v>0</v>
      </c>
      <c r="I51" s="89">
        <v>0</v>
      </c>
      <c r="J51" s="89">
        <v>0</v>
      </c>
      <c r="K51" s="89">
        <v>0</v>
      </c>
      <c r="L51" s="166">
        <v>5</v>
      </c>
      <c r="M51" s="166">
        <v>4</v>
      </c>
      <c r="N51" s="166">
        <v>5</v>
      </c>
      <c r="O51" s="172">
        <v>4</v>
      </c>
      <c r="P51" s="172">
        <v>4</v>
      </c>
      <c r="Q51" s="172">
        <v>4</v>
      </c>
      <c r="R51" s="169">
        <v>4</v>
      </c>
      <c r="S51" s="169">
        <v>4</v>
      </c>
      <c r="T51" s="169">
        <v>4</v>
      </c>
      <c r="U51" s="169">
        <v>4</v>
      </c>
      <c r="V51" s="172">
        <v>5</v>
      </c>
      <c r="W51" s="172">
        <v>5</v>
      </c>
      <c r="X51" s="175">
        <v>4</v>
      </c>
      <c r="Y51" s="175">
        <v>4</v>
      </c>
      <c r="Z51" s="175">
        <v>4</v>
      </c>
    </row>
    <row r="52" spans="1:26" s="89" customFormat="1">
      <c r="A52" s="89">
        <v>51</v>
      </c>
      <c r="B52" s="89" t="s">
        <v>37</v>
      </c>
      <c r="C52" s="89" t="s">
        <v>152</v>
      </c>
      <c r="D52" s="89" t="s">
        <v>63</v>
      </c>
      <c r="E52" s="89">
        <v>1</v>
      </c>
      <c r="F52" s="89">
        <v>1</v>
      </c>
      <c r="G52" s="89">
        <v>1</v>
      </c>
      <c r="H52" s="89">
        <v>0</v>
      </c>
      <c r="I52" s="89">
        <v>1</v>
      </c>
      <c r="J52" s="89">
        <v>0</v>
      </c>
      <c r="K52" s="89">
        <v>0</v>
      </c>
      <c r="L52" s="166">
        <v>5</v>
      </c>
      <c r="M52" s="166">
        <v>5</v>
      </c>
      <c r="N52" s="166">
        <v>5</v>
      </c>
      <c r="O52" s="172">
        <v>5</v>
      </c>
      <c r="P52" s="172">
        <v>5</v>
      </c>
      <c r="Q52" s="172">
        <v>5</v>
      </c>
      <c r="R52" s="169">
        <v>2</v>
      </c>
      <c r="S52" s="169">
        <v>2</v>
      </c>
      <c r="T52" s="169">
        <v>5</v>
      </c>
      <c r="U52" s="169">
        <v>5</v>
      </c>
      <c r="V52" s="172">
        <v>5</v>
      </c>
      <c r="W52" s="172">
        <v>5</v>
      </c>
      <c r="X52" s="175">
        <v>5</v>
      </c>
      <c r="Y52" s="175">
        <v>5</v>
      </c>
      <c r="Z52" s="175">
        <v>5</v>
      </c>
    </row>
    <row r="53" spans="1:26" s="89" customFormat="1">
      <c r="A53" s="89">
        <v>52</v>
      </c>
      <c r="B53" s="89" t="s">
        <v>7</v>
      </c>
      <c r="C53" s="89" t="s">
        <v>175</v>
      </c>
      <c r="D53" s="89" t="s">
        <v>62</v>
      </c>
      <c r="E53" s="89">
        <v>0</v>
      </c>
      <c r="F53" s="89">
        <v>0</v>
      </c>
      <c r="G53" s="89">
        <v>1</v>
      </c>
      <c r="H53" s="89">
        <v>0</v>
      </c>
      <c r="I53" s="89">
        <v>0</v>
      </c>
      <c r="J53" s="89">
        <v>0</v>
      </c>
      <c r="K53" s="89">
        <v>0</v>
      </c>
      <c r="L53" s="166">
        <v>5</v>
      </c>
      <c r="M53" s="166">
        <v>4</v>
      </c>
      <c r="N53" s="166">
        <v>3</v>
      </c>
      <c r="O53" s="172">
        <v>5</v>
      </c>
      <c r="P53" s="172">
        <v>5</v>
      </c>
      <c r="Q53" s="172">
        <v>5</v>
      </c>
      <c r="R53" s="169">
        <v>2</v>
      </c>
      <c r="S53" s="169">
        <v>4</v>
      </c>
      <c r="T53" s="169">
        <v>4</v>
      </c>
      <c r="U53" s="169">
        <v>4</v>
      </c>
      <c r="V53" s="172">
        <v>4</v>
      </c>
      <c r="W53" s="172">
        <v>4</v>
      </c>
      <c r="X53" s="175">
        <v>4</v>
      </c>
      <c r="Y53" s="175">
        <v>4</v>
      </c>
      <c r="Z53" s="175">
        <v>4</v>
      </c>
    </row>
    <row r="54" spans="1:26" s="89" customFormat="1">
      <c r="A54" s="89">
        <v>53</v>
      </c>
      <c r="B54" s="89" t="s">
        <v>7</v>
      </c>
      <c r="C54" s="89" t="s">
        <v>159</v>
      </c>
      <c r="D54" s="89" t="s">
        <v>59</v>
      </c>
      <c r="E54" s="89">
        <v>1</v>
      </c>
      <c r="F54" s="89">
        <v>1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166">
        <v>5</v>
      </c>
      <c r="M54" s="166">
        <v>5</v>
      </c>
      <c r="N54" s="166">
        <v>4</v>
      </c>
      <c r="O54" s="172">
        <v>5</v>
      </c>
      <c r="P54" s="172">
        <v>5</v>
      </c>
      <c r="Q54" s="172">
        <v>5</v>
      </c>
      <c r="R54" s="169">
        <v>4</v>
      </c>
      <c r="S54" s="169">
        <v>4</v>
      </c>
      <c r="T54" s="169">
        <v>5</v>
      </c>
      <c r="U54" s="169">
        <v>5</v>
      </c>
      <c r="V54" s="172">
        <v>5</v>
      </c>
      <c r="W54" s="172">
        <v>5</v>
      </c>
      <c r="X54" s="175">
        <v>4</v>
      </c>
      <c r="Y54" s="175">
        <v>4</v>
      </c>
      <c r="Z54" s="175">
        <v>5</v>
      </c>
    </row>
    <row r="55" spans="1:26" s="89" customFormat="1">
      <c r="A55" s="89">
        <v>54</v>
      </c>
      <c r="B55" s="89" t="s">
        <v>7</v>
      </c>
      <c r="C55" s="89" t="s">
        <v>159</v>
      </c>
      <c r="D55" s="89" t="s">
        <v>59</v>
      </c>
      <c r="E55" s="89">
        <v>0</v>
      </c>
      <c r="F55" s="89">
        <v>1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166">
        <v>3</v>
      </c>
      <c r="M55" s="166">
        <v>3</v>
      </c>
      <c r="N55" s="166">
        <v>3</v>
      </c>
      <c r="O55" s="172">
        <v>3</v>
      </c>
      <c r="P55" s="172">
        <v>3</v>
      </c>
      <c r="Q55" s="172">
        <v>3</v>
      </c>
      <c r="R55" s="169">
        <v>3</v>
      </c>
      <c r="S55" s="169">
        <v>3</v>
      </c>
      <c r="T55" s="169">
        <v>3</v>
      </c>
      <c r="U55" s="169">
        <v>3</v>
      </c>
      <c r="V55" s="172">
        <v>3</v>
      </c>
      <c r="W55" s="172">
        <v>3</v>
      </c>
      <c r="X55" s="175">
        <v>3</v>
      </c>
      <c r="Y55" s="175">
        <v>3</v>
      </c>
      <c r="Z55" s="175">
        <v>3</v>
      </c>
    </row>
    <row r="56" spans="1:26" s="89" customFormat="1" ht="48">
      <c r="A56" s="89">
        <v>55</v>
      </c>
      <c r="B56" s="89" t="s">
        <v>7</v>
      </c>
      <c r="C56" s="89" t="s">
        <v>160</v>
      </c>
      <c r="D56" s="89" t="s">
        <v>71</v>
      </c>
      <c r="E56" s="89">
        <v>0</v>
      </c>
      <c r="F56" s="89">
        <v>1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166">
        <v>5</v>
      </c>
      <c r="M56" s="166">
        <v>5</v>
      </c>
      <c r="N56" s="166">
        <v>5</v>
      </c>
      <c r="O56" s="172">
        <v>3</v>
      </c>
      <c r="P56" s="172">
        <v>3</v>
      </c>
      <c r="Q56" s="172">
        <v>4</v>
      </c>
      <c r="R56" s="169">
        <v>4</v>
      </c>
      <c r="S56" s="169">
        <v>4</v>
      </c>
      <c r="T56" s="169">
        <v>4</v>
      </c>
      <c r="U56" s="169">
        <v>4</v>
      </c>
      <c r="V56" s="172">
        <v>5</v>
      </c>
      <c r="W56" s="172">
        <v>4</v>
      </c>
      <c r="X56" s="175">
        <v>5</v>
      </c>
      <c r="Y56" s="175">
        <v>5</v>
      </c>
      <c r="Z56" s="175">
        <v>5</v>
      </c>
    </row>
    <row r="57" spans="1:26" s="89" customFormat="1" ht="48">
      <c r="A57" s="89">
        <v>56</v>
      </c>
      <c r="B57" s="89" t="s">
        <v>37</v>
      </c>
      <c r="C57" s="89" t="s">
        <v>153</v>
      </c>
      <c r="D57" s="89" t="s">
        <v>132</v>
      </c>
      <c r="E57" s="89">
        <v>0</v>
      </c>
      <c r="F57" s="89">
        <v>0</v>
      </c>
      <c r="G57" s="89">
        <v>1</v>
      </c>
      <c r="H57" s="89">
        <v>0</v>
      </c>
      <c r="I57" s="89">
        <v>0</v>
      </c>
      <c r="J57" s="89">
        <v>0</v>
      </c>
      <c r="K57" s="89">
        <v>0</v>
      </c>
      <c r="L57" s="166">
        <v>5</v>
      </c>
      <c r="M57" s="166">
        <v>5</v>
      </c>
      <c r="N57" s="166">
        <v>5</v>
      </c>
      <c r="O57" s="172">
        <v>5</v>
      </c>
      <c r="P57" s="172">
        <v>5</v>
      </c>
      <c r="Q57" s="172">
        <v>5</v>
      </c>
      <c r="R57" s="169">
        <v>5</v>
      </c>
      <c r="S57" s="169">
        <v>5</v>
      </c>
      <c r="T57" s="169">
        <v>5</v>
      </c>
      <c r="U57" s="169">
        <v>5</v>
      </c>
      <c r="V57" s="172">
        <v>5</v>
      </c>
      <c r="W57" s="172">
        <v>5</v>
      </c>
      <c r="X57" s="175">
        <v>5</v>
      </c>
      <c r="Y57" s="175">
        <v>5</v>
      </c>
      <c r="Z57" s="175">
        <v>5</v>
      </c>
    </row>
    <row r="58" spans="1:26" s="89" customFormat="1">
      <c r="A58" s="89">
        <v>57</v>
      </c>
      <c r="B58" s="89" t="s">
        <v>7</v>
      </c>
      <c r="C58" s="89" t="s">
        <v>159</v>
      </c>
      <c r="D58" s="89" t="s">
        <v>161</v>
      </c>
      <c r="E58" s="89">
        <v>0</v>
      </c>
      <c r="F58" s="89">
        <v>0</v>
      </c>
      <c r="G58" s="89">
        <v>1</v>
      </c>
      <c r="H58" s="89">
        <v>0</v>
      </c>
      <c r="I58" s="89">
        <v>0</v>
      </c>
      <c r="J58" s="89">
        <v>0</v>
      </c>
      <c r="K58" s="89">
        <v>0</v>
      </c>
      <c r="L58" s="166">
        <v>5</v>
      </c>
      <c r="M58" s="166">
        <v>5</v>
      </c>
      <c r="N58" s="166">
        <v>5</v>
      </c>
      <c r="O58" s="172">
        <v>4</v>
      </c>
      <c r="P58" s="172">
        <v>4</v>
      </c>
      <c r="Q58" s="172">
        <v>3</v>
      </c>
      <c r="R58" s="169">
        <v>3</v>
      </c>
      <c r="S58" s="169">
        <v>2</v>
      </c>
      <c r="T58" s="169">
        <v>4</v>
      </c>
      <c r="U58" s="169">
        <v>5</v>
      </c>
      <c r="V58" s="172">
        <v>5</v>
      </c>
      <c r="W58" s="172">
        <v>4</v>
      </c>
      <c r="X58" s="175">
        <v>5</v>
      </c>
      <c r="Y58" s="175">
        <v>5</v>
      </c>
      <c r="Z58" s="175">
        <v>5</v>
      </c>
    </row>
    <row r="59" spans="1:26" s="89" customFormat="1">
      <c r="A59" s="89">
        <v>58</v>
      </c>
      <c r="B59" s="89" t="s">
        <v>7</v>
      </c>
      <c r="C59" s="89" t="s">
        <v>174</v>
      </c>
      <c r="D59" s="89" t="s">
        <v>151</v>
      </c>
      <c r="E59" s="89">
        <v>0</v>
      </c>
      <c r="F59" s="89">
        <v>0</v>
      </c>
      <c r="G59" s="89">
        <v>1</v>
      </c>
      <c r="H59" s="89">
        <v>0</v>
      </c>
      <c r="I59" s="89">
        <v>0</v>
      </c>
      <c r="J59" s="89">
        <v>0</v>
      </c>
      <c r="K59" s="89">
        <v>0</v>
      </c>
      <c r="L59" s="166">
        <v>4</v>
      </c>
      <c r="M59" s="166">
        <v>4</v>
      </c>
      <c r="N59" s="166">
        <v>4</v>
      </c>
      <c r="O59" s="172">
        <v>4</v>
      </c>
      <c r="P59" s="172">
        <v>4</v>
      </c>
      <c r="Q59" s="172">
        <v>4</v>
      </c>
      <c r="R59" s="169">
        <v>3</v>
      </c>
      <c r="S59" s="169">
        <v>3</v>
      </c>
      <c r="T59" s="169">
        <v>4</v>
      </c>
      <c r="U59" s="169">
        <v>2</v>
      </c>
      <c r="V59" s="172">
        <v>3</v>
      </c>
      <c r="W59" s="172">
        <v>3</v>
      </c>
      <c r="X59" s="175">
        <v>3</v>
      </c>
      <c r="Y59" s="175">
        <v>3</v>
      </c>
      <c r="Z59" s="175">
        <v>3</v>
      </c>
    </row>
    <row r="60" spans="1:26" s="89" customFormat="1">
      <c r="A60" s="89">
        <v>59</v>
      </c>
      <c r="B60" s="89" t="s">
        <v>7</v>
      </c>
      <c r="C60" s="89" t="s">
        <v>80</v>
      </c>
      <c r="D60" s="89" t="s">
        <v>62</v>
      </c>
      <c r="E60" s="89">
        <v>0</v>
      </c>
      <c r="F60" s="89">
        <v>0</v>
      </c>
      <c r="G60" s="89">
        <v>1</v>
      </c>
      <c r="H60" s="89">
        <v>0</v>
      </c>
      <c r="I60" s="89">
        <v>0</v>
      </c>
      <c r="J60" s="89">
        <v>0</v>
      </c>
      <c r="K60" s="89">
        <v>0</v>
      </c>
      <c r="L60" s="166">
        <v>5</v>
      </c>
      <c r="M60" s="166">
        <v>3</v>
      </c>
      <c r="N60" s="166">
        <v>4</v>
      </c>
      <c r="O60" s="172">
        <v>3</v>
      </c>
      <c r="P60" s="172">
        <v>4</v>
      </c>
      <c r="Q60" s="172">
        <v>4</v>
      </c>
      <c r="R60" s="169">
        <v>4</v>
      </c>
      <c r="S60" s="169">
        <v>4</v>
      </c>
      <c r="T60" s="169">
        <v>4</v>
      </c>
      <c r="U60" s="169">
        <v>4</v>
      </c>
      <c r="V60" s="172">
        <v>4</v>
      </c>
      <c r="W60" s="172">
        <v>5</v>
      </c>
      <c r="X60" s="175">
        <v>4</v>
      </c>
      <c r="Y60" s="175">
        <v>4</v>
      </c>
      <c r="Z60" s="175">
        <v>5</v>
      </c>
    </row>
    <row r="61" spans="1:26" s="89" customFormat="1">
      <c r="A61" s="89">
        <v>60</v>
      </c>
      <c r="B61" s="89" t="s">
        <v>7</v>
      </c>
      <c r="C61" s="89" t="s">
        <v>42</v>
      </c>
      <c r="D61" s="89" t="s">
        <v>61</v>
      </c>
      <c r="E61" s="89">
        <v>0</v>
      </c>
      <c r="F61" s="89">
        <v>1</v>
      </c>
      <c r="G61" s="89">
        <v>0</v>
      </c>
      <c r="H61" s="89">
        <v>1</v>
      </c>
      <c r="I61" s="89">
        <v>0</v>
      </c>
      <c r="J61" s="89">
        <v>0</v>
      </c>
      <c r="K61" s="89">
        <v>1</v>
      </c>
      <c r="L61" s="166">
        <v>5</v>
      </c>
      <c r="M61" s="166">
        <v>5</v>
      </c>
      <c r="N61" s="166">
        <v>5</v>
      </c>
      <c r="O61" s="172">
        <v>5</v>
      </c>
      <c r="P61" s="172">
        <v>4</v>
      </c>
      <c r="Q61" s="172">
        <v>5</v>
      </c>
      <c r="R61" s="169">
        <v>5</v>
      </c>
      <c r="S61" s="169">
        <v>5</v>
      </c>
      <c r="T61" s="169">
        <v>5</v>
      </c>
      <c r="U61" s="169">
        <v>5</v>
      </c>
      <c r="V61" s="172">
        <v>5</v>
      </c>
      <c r="W61" s="172">
        <v>5</v>
      </c>
      <c r="X61" s="175">
        <v>5</v>
      </c>
      <c r="Y61" s="175">
        <v>5</v>
      </c>
      <c r="Z61" s="175">
        <v>5</v>
      </c>
    </row>
    <row r="62" spans="1:26" s="89" customFormat="1">
      <c r="A62" s="89">
        <v>61</v>
      </c>
      <c r="B62" s="89" t="s">
        <v>7</v>
      </c>
      <c r="C62" s="89" t="s">
        <v>80</v>
      </c>
      <c r="D62" s="89" t="s">
        <v>119</v>
      </c>
      <c r="E62" s="89">
        <v>1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166">
        <v>4</v>
      </c>
      <c r="M62" s="166">
        <v>4</v>
      </c>
      <c r="N62" s="166">
        <v>4</v>
      </c>
      <c r="O62" s="172">
        <v>3</v>
      </c>
      <c r="P62" s="172">
        <v>4</v>
      </c>
      <c r="Q62" s="172">
        <v>4</v>
      </c>
      <c r="R62" s="169">
        <v>2</v>
      </c>
      <c r="S62" s="169">
        <v>2</v>
      </c>
      <c r="T62" s="169">
        <v>4</v>
      </c>
      <c r="U62" s="169">
        <v>4</v>
      </c>
      <c r="V62" s="172">
        <v>5</v>
      </c>
      <c r="W62" s="172">
        <v>5</v>
      </c>
      <c r="X62" s="175">
        <v>4</v>
      </c>
      <c r="Y62" s="175">
        <v>4</v>
      </c>
      <c r="Z62" s="175">
        <v>5</v>
      </c>
    </row>
    <row r="63" spans="1:26" s="134" customFormat="1">
      <c r="A63" s="134">
        <v>62</v>
      </c>
      <c r="B63" s="134" t="s">
        <v>7</v>
      </c>
      <c r="C63" s="134" t="s">
        <v>81</v>
      </c>
      <c r="D63" s="134" t="s">
        <v>69</v>
      </c>
      <c r="E63" s="89">
        <v>0</v>
      </c>
      <c r="F63" s="89">
        <v>0</v>
      </c>
      <c r="G63" s="89">
        <v>1</v>
      </c>
      <c r="H63" s="89">
        <v>0</v>
      </c>
      <c r="I63" s="89">
        <v>0</v>
      </c>
      <c r="J63" s="89">
        <v>0</v>
      </c>
      <c r="K63" s="89">
        <v>0</v>
      </c>
      <c r="L63" s="167">
        <v>5</v>
      </c>
      <c r="M63" s="167">
        <v>4</v>
      </c>
      <c r="N63" s="167">
        <v>4</v>
      </c>
      <c r="O63" s="173">
        <v>4</v>
      </c>
      <c r="P63" s="173">
        <v>5</v>
      </c>
      <c r="Q63" s="173">
        <v>4</v>
      </c>
      <c r="R63" s="170">
        <v>3</v>
      </c>
      <c r="S63" s="170">
        <v>4</v>
      </c>
      <c r="T63" s="170">
        <v>5</v>
      </c>
      <c r="U63" s="170">
        <v>5</v>
      </c>
      <c r="V63" s="173">
        <v>4</v>
      </c>
      <c r="W63" s="173">
        <v>5</v>
      </c>
      <c r="X63" s="176">
        <v>5</v>
      </c>
      <c r="Y63" s="176">
        <v>5</v>
      </c>
      <c r="Z63" s="176">
        <v>5</v>
      </c>
    </row>
    <row r="64" spans="1:26" s="134" customFormat="1">
      <c r="A64" s="134">
        <v>63</v>
      </c>
      <c r="B64" s="134" t="s">
        <v>7</v>
      </c>
      <c r="C64" s="134" t="s">
        <v>154</v>
      </c>
      <c r="D64" s="134" t="s">
        <v>155</v>
      </c>
      <c r="E64" s="89">
        <v>0</v>
      </c>
      <c r="F64" s="89">
        <v>0</v>
      </c>
      <c r="G64" s="89">
        <v>1</v>
      </c>
      <c r="H64" s="89">
        <v>0</v>
      </c>
      <c r="I64" s="89">
        <v>0</v>
      </c>
      <c r="J64" s="89">
        <v>0</v>
      </c>
      <c r="K64" s="89">
        <v>0</v>
      </c>
      <c r="L64" s="167">
        <v>5</v>
      </c>
      <c r="M64" s="167">
        <v>5</v>
      </c>
      <c r="N64" s="167">
        <v>5</v>
      </c>
      <c r="O64" s="173">
        <v>5</v>
      </c>
      <c r="P64" s="173">
        <v>4</v>
      </c>
      <c r="Q64" s="173">
        <v>5</v>
      </c>
      <c r="R64" s="170">
        <v>1</v>
      </c>
      <c r="S64" s="170">
        <v>1</v>
      </c>
      <c r="T64" s="170">
        <v>3</v>
      </c>
      <c r="U64" s="170">
        <v>3</v>
      </c>
      <c r="V64" s="173">
        <v>5</v>
      </c>
      <c r="W64" s="173">
        <v>5</v>
      </c>
      <c r="X64" s="176">
        <v>4</v>
      </c>
      <c r="Y64" s="176">
        <v>4</v>
      </c>
      <c r="Z64" s="176">
        <v>4</v>
      </c>
    </row>
    <row r="65" spans="1:26" s="89" customFormat="1">
      <c r="A65" s="89">
        <v>64</v>
      </c>
      <c r="B65" s="89" t="s">
        <v>7</v>
      </c>
      <c r="C65" s="89" t="s">
        <v>111</v>
      </c>
      <c r="D65" s="89" t="s">
        <v>124</v>
      </c>
      <c r="E65" s="89">
        <v>0</v>
      </c>
      <c r="F65" s="89">
        <v>0</v>
      </c>
      <c r="G65" s="89">
        <v>1</v>
      </c>
      <c r="H65" s="89">
        <v>1</v>
      </c>
      <c r="I65" s="89">
        <v>0</v>
      </c>
      <c r="J65" s="89">
        <v>0</v>
      </c>
      <c r="K65" s="89">
        <v>0</v>
      </c>
      <c r="L65" s="166">
        <v>3</v>
      </c>
      <c r="M65" s="166">
        <v>5</v>
      </c>
      <c r="N65" s="166">
        <v>5</v>
      </c>
      <c r="O65" s="172">
        <v>4</v>
      </c>
      <c r="P65" s="172">
        <v>5</v>
      </c>
      <c r="Q65" s="172">
        <v>5</v>
      </c>
      <c r="R65" s="169">
        <v>3</v>
      </c>
      <c r="S65" s="169">
        <v>3</v>
      </c>
      <c r="T65" s="169">
        <v>4</v>
      </c>
      <c r="U65" s="169">
        <v>5</v>
      </c>
      <c r="V65" s="172">
        <v>5</v>
      </c>
      <c r="W65" s="172">
        <v>5</v>
      </c>
      <c r="X65" s="175">
        <v>4</v>
      </c>
      <c r="Y65" s="175">
        <v>4</v>
      </c>
      <c r="Z65" s="175">
        <v>5</v>
      </c>
    </row>
    <row r="66" spans="1:26" s="89" customFormat="1">
      <c r="A66" s="89">
        <v>65</v>
      </c>
      <c r="B66" s="89" t="s">
        <v>7</v>
      </c>
      <c r="C66" s="89" t="s">
        <v>175</v>
      </c>
      <c r="D66" s="89" t="s">
        <v>62</v>
      </c>
      <c r="E66" s="89">
        <v>0</v>
      </c>
      <c r="F66" s="89">
        <v>0</v>
      </c>
      <c r="G66" s="89">
        <v>1</v>
      </c>
      <c r="H66" s="89">
        <v>0</v>
      </c>
      <c r="I66" s="89">
        <v>0</v>
      </c>
      <c r="J66" s="89">
        <v>0</v>
      </c>
      <c r="K66" s="89">
        <v>0</v>
      </c>
      <c r="L66" s="166">
        <v>3</v>
      </c>
      <c r="M66" s="166">
        <v>3</v>
      </c>
      <c r="N66" s="166">
        <v>4</v>
      </c>
      <c r="O66" s="172">
        <v>2</v>
      </c>
      <c r="P66" s="172">
        <v>3</v>
      </c>
      <c r="Q66" s="172">
        <v>2</v>
      </c>
      <c r="R66" s="169">
        <v>1</v>
      </c>
      <c r="S66" s="169">
        <v>2</v>
      </c>
      <c r="T66" s="169">
        <v>4</v>
      </c>
      <c r="U66" s="169">
        <v>4</v>
      </c>
      <c r="V66" s="172">
        <v>5</v>
      </c>
      <c r="W66" s="172">
        <v>5</v>
      </c>
      <c r="X66" s="175">
        <v>3</v>
      </c>
      <c r="Y66" s="175">
        <v>4</v>
      </c>
      <c r="Z66" s="175">
        <v>4</v>
      </c>
    </row>
    <row r="67" spans="1:26" s="89" customFormat="1">
      <c r="A67" s="89">
        <v>66</v>
      </c>
      <c r="B67" s="89" t="s">
        <v>7</v>
      </c>
      <c r="C67" s="89" t="s">
        <v>80</v>
      </c>
      <c r="D67" s="89" t="s">
        <v>62</v>
      </c>
      <c r="E67" s="89">
        <v>0</v>
      </c>
      <c r="F67" s="89">
        <v>0</v>
      </c>
      <c r="G67" s="89">
        <v>1</v>
      </c>
      <c r="H67" s="89">
        <v>0</v>
      </c>
      <c r="I67" s="89">
        <v>0</v>
      </c>
      <c r="J67" s="89">
        <v>0</v>
      </c>
      <c r="K67" s="89">
        <v>1</v>
      </c>
      <c r="L67" s="166">
        <v>5</v>
      </c>
      <c r="M67" s="166">
        <v>5</v>
      </c>
      <c r="N67" s="166">
        <v>5</v>
      </c>
      <c r="O67" s="172">
        <v>5</v>
      </c>
      <c r="P67" s="172">
        <v>5</v>
      </c>
      <c r="Q67" s="172">
        <v>5</v>
      </c>
      <c r="R67" s="169">
        <v>3</v>
      </c>
      <c r="S67" s="169">
        <v>3</v>
      </c>
      <c r="T67" s="169">
        <v>4</v>
      </c>
      <c r="U67" s="169">
        <v>5</v>
      </c>
      <c r="V67" s="172">
        <v>5</v>
      </c>
      <c r="W67" s="172">
        <v>5</v>
      </c>
      <c r="X67" s="175">
        <v>5</v>
      </c>
      <c r="Y67" s="175">
        <v>5</v>
      </c>
      <c r="Z67" s="175">
        <v>5</v>
      </c>
    </row>
    <row r="68" spans="1:26" s="89" customFormat="1">
      <c r="A68" s="89">
        <v>67</v>
      </c>
      <c r="B68" s="89" t="s">
        <v>37</v>
      </c>
      <c r="C68" s="89" t="s">
        <v>152</v>
      </c>
      <c r="D68" s="89" t="s">
        <v>63</v>
      </c>
      <c r="E68" s="89">
        <v>0</v>
      </c>
      <c r="F68" s="89">
        <v>1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166">
        <v>5</v>
      </c>
      <c r="M68" s="166">
        <v>4</v>
      </c>
      <c r="N68" s="166">
        <v>5</v>
      </c>
      <c r="O68" s="172">
        <v>5</v>
      </c>
      <c r="P68" s="172">
        <v>5</v>
      </c>
      <c r="Q68" s="172">
        <v>5</v>
      </c>
      <c r="R68" s="169">
        <v>3</v>
      </c>
      <c r="S68" s="169">
        <v>4</v>
      </c>
      <c r="T68" s="169">
        <v>4</v>
      </c>
      <c r="U68" s="169">
        <v>5</v>
      </c>
      <c r="V68" s="172">
        <v>5</v>
      </c>
      <c r="W68" s="172">
        <v>5</v>
      </c>
      <c r="X68" s="175">
        <v>4</v>
      </c>
      <c r="Y68" s="175">
        <v>5</v>
      </c>
      <c r="Z68" s="175">
        <v>5</v>
      </c>
    </row>
    <row r="69" spans="1:26" s="89" customFormat="1">
      <c r="A69" s="89">
        <v>68</v>
      </c>
      <c r="B69" s="89" t="s">
        <v>37</v>
      </c>
      <c r="C69" s="89" t="s">
        <v>97</v>
      </c>
      <c r="D69" s="89" t="s">
        <v>59</v>
      </c>
      <c r="E69" s="89">
        <v>1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166">
        <v>5</v>
      </c>
      <c r="M69" s="166">
        <v>5</v>
      </c>
      <c r="N69" s="166">
        <v>5</v>
      </c>
      <c r="O69" s="172">
        <v>5</v>
      </c>
      <c r="P69" s="172">
        <v>4</v>
      </c>
      <c r="Q69" s="172">
        <v>5</v>
      </c>
      <c r="R69" s="169">
        <v>2</v>
      </c>
      <c r="S69" s="169">
        <v>2</v>
      </c>
      <c r="T69" s="169">
        <v>5</v>
      </c>
      <c r="U69" s="169">
        <v>4</v>
      </c>
      <c r="V69" s="172">
        <v>5</v>
      </c>
      <c r="W69" s="172">
        <v>5</v>
      </c>
      <c r="X69" s="175">
        <v>5</v>
      </c>
      <c r="Y69" s="175">
        <v>5</v>
      </c>
      <c r="Z69" s="175">
        <v>5</v>
      </c>
    </row>
    <row r="70" spans="1:26" s="89" customFormat="1">
      <c r="A70" s="89">
        <v>69</v>
      </c>
      <c r="B70" s="89" t="s">
        <v>7</v>
      </c>
      <c r="C70" s="89" t="s">
        <v>80</v>
      </c>
      <c r="D70" s="89" t="s">
        <v>62</v>
      </c>
      <c r="E70" s="89">
        <v>0</v>
      </c>
      <c r="F70" s="89">
        <v>1</v>
      </c>
      <c r="G70" s="89">
        <v>1</v>
      </c>
      <c r="H70" s="89">
        <v>0</v>
      </c>
      <c r="I70" s="89">
        <v>0</v>
      </c>
      <c r="J70" s="89">
        <v>0</v>
      </c>
      <c r="K70" s="89">
        <v>0</v>
      </c>
      <c r="L70" s="166">
        <v>5</v>
      </c>
      <c r="M70" s="166">
        <v>4</v>
      </c>
      <c r="N70" s="166">
        <v>5</v>
      </c>
      <c r="O70" s="172">
        <v>4</v>
      </c>
      <c r="P70" s="172">
        <v>4</v>
      </c>
      <c r="Q70" s="172">
        <v>4</v>
      </c>
      <c r="R70" s="169">
        <v>1</v>
      </c>
      <c r="S70" s="169">
        <v>1</v>
      </c>
      <c r="T70" s="169">
        <v>3</v>
      </c>
      <c r="U70" s="169">
        <v>4</v>
      </c>
      <c r="V70" s="172">
        <v>5</v>
      </c>
      <c r="W70" s="172">
        <v>5</v>
      </c>
      <c r="X70" s="175">
        <v>5</v>
      </c>
      <c r="Y70" s="175">
        <v>5</v>
      </c>
      <c r="Z70" s="175">
        <v>5</v>
      </c>
    </row>
    <row r="71" spans="1:26" s="134" customFormat="1">
      <c r="A71" s="134">
        <v>70</v>
      </c>
      <c r="B71" s="134" t="s">
        <v>7</v>
      </c>
      <c r="C71" s="89" t="s">
        <v>94</v>
      </c>
      <c r="D71" s="134" t="s">
        <v>128</v>
      </c>
      <c r="E71" s="89">
        <v>1</v>
      </c>
      <c r="F71" s="89">
        <v>0</v>
      </c>
      <c r="G71" s="89">
        <v>1</v>
      </c>
      <c r="H71" s="89">
        <v>0</v>
      </c>
      <c r="I71" s="89">
        <v>0</v>
      </c>
      <c r="J71" s="89">
        <v>0</v>
      </c>
      <c r="K71" s="89">
        <v>0</v>
      </c>
      <c r="L71" s="167">
        <v>5</v>
      </c>
      <c r="M71" s="167">
        <v>2</v>
      </c>
      <c r="N71" s="167">
        <v>3</v>
      </c>
      <c r="O71" s="173">
        <v>1</v>
      </c>
      <c r="P71" s="173">
        <v>1</v>
      </c>
      <c r="Q71" s="173">
        <v>2</v>
      </c>
      <c r="R71" s="170">
        <v>2</v>
      </c>
      <c r="S71" s="170">
        <v>2</v>
      </c>
      <c r="T71" s="170">
        <v>4</v>
      </c>
      <c r="U71" s="170">
        <v>4</v>
      </c>
      <c r="V71" s="173">
        <v>4</v>
      </c>
      <c r="W71" s="173">
        <v>4</v>
      </c>
      <c r="X71" s="176">
        <v>3</v>
      </c>
      <c r="Y71" s="176">
        <v>4</v>
      </c>
      <c r="Z71" s="176">
        <v>5</v>
      </c>
    </row>
    <row r="72" spans="1:26" s="134" customFormat="1" ht="48">
      <c r="A72" s="134">
        <v>71</v>
      </c>
      <c r="B72" s="134" t="s">
        <v>7</v>
      </c>
      <c r="C72" s="134" t="s">
        <v>158</v>
      </c>
      <c r="D72" s="134" t="s">
        <v>71</v>
      </c>
      <c r="E72" s="89">
        <v>0</v>
      </c>
      <c r="F72" s="89">
        <v>1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167">
        <v>5</v>
      </c>
      <c r="M72" s="167">
        <v>4</v>
      </c>
      <c r="N72" s="167">
        <v>4</v>
      </c>
      <c r="O72" s="173">
        <v>5</v>
      </c>
      <c r="P72" s="173">
        <v>4</v>
      </c>
      <c r="Q72" s="173">
        <v>4</v>
      </c>
      <c r="R72" s="170">
        <v>5</v>
      </c>
      <c r="S72" s="170">
        <v>5</v>
      </c>
      <c r="T72" s="170">
        <v>5</v>
      </c>
      <c r="U72" s="170">
        <v>5</v>
      </c>
      <c r="V72" s="173">
        <v>4</v>
      </c>
      <c r="W72" s="173">
        <v>4</v>
      </c>
      <c r="X72" s="176">
        <v>5</v>
      </c>
      <c r="Y72" s="176">
        <v>4</v>
      </c>
      <c r="Z72" s="176">
        <v>4</v>
      </c>
    </row>
    <row r="73" spans="1:26" s="89" customFormat="1">
      <c r="A73" s="89">
        <v>72</v>
      </c>
      <c r="B73" s="89" t="s">
        <v>7</v>
      </c>
      <c r="C73" s="89" t="s">
        <v>103</v>
      </c>
      <c r="D73" s="89" t="s">
        <v>128</v>
      </c>
      <c r="E73" s="89">
        <v>1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166">
        <v>5</v>
      </c>
      <c r="M73" s="166">
        <v>5</v>
      </c>
      <c r="N73" s="166">
        <v>5</v>
      </c>
      <c r="O73" s="172">
        <v>5</v>
      </c>
      <c r="P73" s="172">
        <v>5</v>
      </c>
      <c r="Q73" s="172">
        <v>5</v>
      </c>
      <c r="R73" s="169">
        <v>5</v>
      </c>
      <c r="S73" s="169">
        <v>5</v>
      </c>
      <c r="T73" s="169">
        <v>5</v>
      </c>
      <c r="U73" s="169">
        <v>5</v>
      </c>
      <c r="V73" s="172">
        <v>4</v>
      </c>
      <c r="W73" s="172">
        <v>4</v>
      </c>
      <c r="X73" s="175">
        <v>5</v>
      </c>
      <c r="Y73" s="175">
        <v>5</v>
      </c>
      <c r="Z73" s="175">
        <v>5</v>
      </c>
    </row>
    <row r="74" spans="1:26" s="134" customFormat="1">
      <c r="A74" s="134">
        <v>73</v>
      </c>
      <c r="B74" s="134" t="s">
        <v>7</v>
      </c>
      <c r="C74" s="134" t="s">
        <v>175</v>
      </c>
      <c r="D74" s="134" t="s">
        <v>62</v>
      </c>
      <c r="E74" s="89">
        <v>1</v>
      </c>
      <c r="F74" s="89">
        <v>0</v>
      </c>
      <c r="G74" s="89">
        <v>1</v>
      </c>
      <c r="H74" s="89">
        <v>0</v>
      </c>
      <c r="I74" s="89">
        <v>0</v>
      </c>
      <c r="J74" s="89">
        <v>0</v>
      </c>
      <c r="K74" s="89">
        <v>0</v>
      </c>
      <c r="L74" s="167">
        <v>4</v>
      </c>
      <c r="M74" s="167">
        <v>4</v>
      </c>
      <c r="N74" s="167">
        <v>5</v>
      </c>
      <c r="O74" s="173">
        <v>4</v>
      </c>
      <c r="P74" s="173">
        <v>4</v>
      </c>
      <c r="Q74" s="173">
        <v>4</v>
      </c>
      <c r="R74" s="170">
        <v>5</v>
      </c>
      <c r="S74" s="170">
        <v>4</v>
      </c>
      <c r="T74" s="170">
        <v>5</v>
      </c>
      <c r="U74" s="170">
        <v>4</v>
      </c>
      <c r="V74" s="173">
        <v>5</v>
      </c>
      <c r="W74" s="173">
        <v>5</v>
      </c>
      <c r="X74" s="176">
        <v>5</v>
      </c>
      <c r="Y74" s="176">
        <v>5</v>
      </c>
      <c r="Z74" s="176">
        <v>5</v>
      </c>
    </row>
    <row r="75" spans="1:26" s="89" customFormat="1">
      <c r="A75" s="89">
        <v>74</v>
      </c>
      <c r="B75" s="89" t="s">
        <v>37</v>
      </c>
      <c r="C75" s="89" t="s">
        <v>100</v>
      </c>
      <c r="D75" s="89" t="s">
        <v>59</v>
      </c>
      <c r="E75" s="89">
        <v>1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166">
        <v>5</v>
      </c>
      <c r="M75" s="166">
        <v>5</v>
      </c>
      <c r="N75" s="166">
        <v>5</v>
      </c>
      <c r="O75" s="172">
        <v>5</v>
      </c>
      <c r="P75" s="172">
        <v>5</v>
      </c>
      <c r="Q75" s="172">
        <v>5</v>
      </c>
      <c r="R75" s="169">
        <v>5</v>
      </c>
      <c r="S75" s="169">
        <v>5</v>
      </c>
      <c r="T75" s="169">
        <v>5</v>
      </c>
      <c r="U75" s="169">
        <v>5</v>
      </c>
      <c r="V75" s="172">
        <v>5</v>
      </c>
      <c r="W75" s="172">
        <v>5</v>
      </c>
      <c r="X75" s="175">
        <v>5</v>
      </c>
      <c r="Y75" s="175">
        <v>5</v>
      </c>
      <c r="Z75" s="175">
        <v>5</v>
      </c>
    </row>
    <row r="76" spans="1:26" s="89" customFormat="1">
      <c r="A76" s="89">
        <v>75</v>
      </c>
      <c r="B76" s="89" t="s">
        <v>37</v>
      </c>
      <c r="C76" s="89" t="s">
        <v>107</v>
      </c>
      <c r="D76" s="89" t="s">
        <v>63</v>
      </c>
      <c r="E76" s="89">
        <v>0</v>
      </c>
      <c r="F76" s="89">
        <v>0</v>
      </c>
      <c r="G76" s="89">
        <v>0</v>
      </c>
      <c r="H76" s="89">
        <v>1</v>
      </c>
      <c r="I76" s="89">
        <v>0</v>
      </c>
      <c r="J76" s="89">
        <v>0</v>
      </c>
      <c r="K76" s="89">
        <v>0</v>
      </c>
      <c r="L76" s="166">
        <v>4</v>
      </c>
      <c r="M76" s="166">
        <v>3</v>
      </c>
      <c r="N76" s="166">
        <v>4</v>
      </c>
      <c r="O76" s="172">
        <v>4</v>
      </c>
      <c r="P76" s="172">
        <v>3</v>
      </c>
      <c r="Q76" s="172">
        <v>4</v>
      </c>
      <c r="R76" s="169">
        <v>5</v>
      </c>
      <c r="S76" s="169">
        <v>5</v>
      </c>
      <c r="T76" s="169">
        <v>5</v>
      </c>
      <c r="U76" s="169">
        <v>5</v>
      </c>
      <c r="V76" s="172">
        <v>5</v>
      </c>
      <c r="W76" s="172">
        <v>5</v>
      </c>
      <c r="X76" s="175">
        <v>5</v>
      </c>
      <c r="Y76" s="175">
        <v>5</v>
      </c>
      <c r="Z76" s="175">
        <v>5</v>
      </c>
    </row>
    <row r="77" spans="1:26" s="89" customFormat="1">
      <c r="A77" s="89">
        <v>76</v>
      </c>
      <c r="B77" s="89" t="s">
        <v>7</v>
      </c>
      <c r="C77" s="89" t="s">
        <v>104</v>
      </c>
      <c r="D77" s="89" t="s">
        <v>124</v>
      </c>
      <c r="E77" s="89">
        <v>1</v>
      </c>
      <c r="F77" s="89">
        <v>0</v>
      </c>
      <c r="G77" s="89">
        <v>1</v>
      </c>
      <c r="H77" s="89">
        <v>0</v>
      </c>
      <c r="I77" s="89">
        <v>0</v>
      </c>
      <c r="J77" s="89">
        <v>0</v>
      </c>
      <c r="K77" s="89">
        <v>0</v>
      </c>
      <c r="L77" s="166">
        <v>4</v>
      </c>
      <c r="M77" s="166">
        <v>3</v>
      </c>
      <c r="N77" s="166">
        <v>3</v>
      </c>
      <c r="O77" s="172">
        <v>3</v>
      </c>
      <c r="P77" s="172">
        <v>2</v>
      </c>
      <c r="Q77" s="172">
        <v>3</v>
      </c>
      <c r="R77" s="169">
        <v>3</v>
      </c>
      <c r="S77" s="169">
        <v>3</v>
      </c>
      <c r="T77" s="169">
        <v>4</v>
      </c>
      <c r="U77" s="169">
        <v>4</v>
      </c>
      <c r="V77" s="172">
        <v>5</v>
      </c>
      <c r="W77" s="172">
        <v>4</v>
      </c>
      <c r="X77" s="175">
        <v>4</v>
      </c>
      <c r="Y77" s="175">
        <v>4</v>
      </c>
      <c r="Z77" s="175">
        <v>4</v>
      </c>
    </row>
    <row r="78" spans="1:26" s="89" customFormat="1">
      <c r="A78" s="89">
        <v>77</v>
      </c>
      <c r="B78" s="89" t="s">
        <v>7</v>
      </c>
      <c r="C78" s="89" t="s">
        <v>159</v>
      </c>
      <c r="D78" s="89" t="s">
        <v>59</v>
      </c>
      <c r="E78" s="89">
        <v>0</v>
      </c>
      <c r="F78" s="89">
        <v>1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166">
        <v>5</v>
      </c>
      <c r="M78" s="166">
        <v>5</v>
      </c>
      <c r="N78" s="166">
        <v>5</v>
      </c>
      <c r="O78" s="172">
        <v>3</v>
      </c>
      <c r="P78" s="172">
        <v>3</v>
      </c>
      <c r="Q78" s="172">
        <v>3</v>
      </c>
      <c r="R78" s="169">
        <v>3</v>
      </c>
      <c r="S78" s="169">
        <v>3</v>
      </c>
      <c r="T78" s="169">
        <v>5</v>
      </c>
      <c r="U78" s="169">
        <v>5</v>
      </c>
      <c r="V78" s="172">
        <v>5</v>
      </c>
      <c r="W78" s="172">
        <v>5</v>
      </c>
      <c r="X78" s="175">
        <v>5</v>
      </c>
      <c r="Y78" s="175">
        <v>5</v>
      </c>
      <c r="Z78" s="175">
        <v>5</v>
      </c>
    </row>
    <row r="79" spans="1:26" s="89" customFormat="1">
      <c r="A79" s="89">
        <v>78</v>
      </c>
      <c r="B79" s="89" t="s">
        <v>37</v>
      </c>
      <c r="C79" s="89" t="s">
        <v>152</v>
      </c>
      <c r="D79" s="89" t="s">
        <v>63</v>
      </c>
      <c r="E79" s="89">
        <v>1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166">
        <v>4</v>
      </c>
      <c r="M79" s="166">
        <v>4</v>
      </c>
      <c r="N79" s="166">
        <v>4</v>
      </c>
      <c r="O79" s="172">
        <v>4</v>
      </c>
      <c r="P79" s="172">
        <v>4</v>
      </c>
      <c r="Q79" s="172">
        <v>4</v>
      </c>
      <c r="R79" s="169">
        <v>4</v>
      </c>
      <c r="S79" s="169">
        <v>4</v>
      </c>
      <c r="T79" s="169">
        <v>4</v>
      </c>
      <c r="U79" s="169">
        <v>4</v>
      </c>
      <c r="V79" s="172">
        <v>4</v>
      </c>
      <c r="W79" s="172">
        <v>4</v>
      </c>
      <c r="X79" s="175">
        <v>4</v>
      </c>
      <c r="Y79" s="175">
        <v>4</v>
      </c>
      <c r="Z79" s="175">
        <v>4</v>
      </c>
    </row>
    <row r="80" spans="1:26" s="89" customFormat="1">
      <c r="A80" s="89">
        <v>79</v>
      </c>
      <c r="B80" s="89" t="s">
        <v>37</v>
      </c>
      <c r="C80" s="89" t="s">
        <v>159</v>
      </c>
      <c r="D80" s="89" t="s">
        <v>161</v>
      </c>
      <c r="E80" s="89">
        <v>1</v>
      </c>
      <c r="F80" s="89">
        <v>1</v>
      </c>
      <c r="G80" s="89">
        <v>1</v>
      </c>
      <c r="H80" s="89">
        <v>0</v>
      </c>
      <c r="I80" s="89">
        <v>0</v>
      </c>
      <c r="J80" s="89">
        <v>0</v>
      </c>
      <c r="K80" s="89">
        <v>1</v>
      </c>
      <c r="L80" s="166">
        <v>3</v>
      </c>
      <c r="M80" s="166">
        <v>2</v>
      </c>
      <c r="N80" s="166">
        <v>4</v>
      </c>
      <c r="O80" s="172">
        <v>3</v>
      </c>
      <c r="P80" s="172">
        <v>2</v>
      </c>
      <c r="Q80" s="172">
        <v>2</v>
      </c>
      <c r="R80" s="169">
        <v>4</v>
      </c>
      <c r="S80" s="169">
        <v>5</v>
      </c>
      <c r="T80" s="169">
        <v>5</v>
      </c>
      <c r="U80" s="169">
        <v>5</v>
      </c>
      <c r="V80" s="172">
        <v>5</v>
      </c>
      <c r="W80" s="172">
        <v>5</v>
      </c>
      <c r="X80" s="175">
        <v>4</v>
      </c>
      <c r="Y80" s="175">
        <v>4</v>
      </c>
      <c r="Z80" s="175">
        <v>4</v>
      </c>
    </row>
    <row r="81" spans="1:26" s="89" customFormat="1">
      <c r="A81" s="89">
        <v>80</v>
      </c>
      <c r="B81" s="89" t="s">
        <v>37</v>
      </c>
      <c r="C81" s="89" t="s">
        <v>176</v>
      </c>
      <c r="D81" s="89" t="s">
        <v>59</v>
      </c>
      <c r="E81" s="89">
        <v>1</v>
      </c>
      <c r="F81" s="89">
        <v>1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166">
        <v>5</v>
      </c>
      <c r="M81" s="166">
        <v>5</v>
      </c>
      <c r="N81" s="166">
        <v>5</v>
      </c>
      <c r="O81" s="172">
        <v>5</v>
      </c>
      <c r="P81" s="172">
        <v>5</v>
      </c>
      <c r="Q81" s="172">
        <v>5</v>
      </c>
      <c r="R81" s="169">
        <v>4</v>
      </c>
      <c r="S81" s="169">
        <v>4</v>
      </c>
      <c r="T81" s="169">
        <v>5</v>
      </c>
      <c r="U81" s="169">
        <v>5</v>
      </c>
      <c r="V81" s="172">
        <v>5</v>
      </c>
      <c r="W81" s="172">
        <v>5</v>
      </c>
      <c r="X81" s="175">
        <v>5</v>
      </c>
      <c r="Y81" s="175">
        <v>5</v>
      </c>
      <c r="Z81" s="175">
        <v>5</v>
      </c>
    </row>
    <row r="82" spans="1:26" s="89" customFormat="1">
      <c r="A82" s="89">
        <v>81</v>
      </c>
      <c r="B82" s="89" t="s">
        <v>37</v>
      </c>
      <c r="C82" s="89" t="s">
        <v>174</v>
      </c>
      <c r="D82" s="89" t="s">
        <v>151</v>
      </c>
      <c r="E82" s="89">
        <v>1</v>
      </c>
      <c r="F82" s="89">
        <v>1</v>
      </c>
      <c r="G82" s="89">
        <v>1</v>
      </c>
      <c r="H82" s="89">
        <v>0</v>
      </c>
      <c r="I82" s="89">
        <v>0</v>
      </c>
      <c r="J82" s="89">
        <v>0</v>
      </c>
      <c r="K82" s="89">
        <v>0</v>
      </c>
      <c r="L82" s="166">
        <v>5</v>
      </c>
      <c r="M82" s="166">
        <v>4</v>
      </c>
      <c r="N82" s="166">
        <v>5</v>
      </c>
      <c r="O82" s="172">
        <v>5</v>
      </c>
      <c r="P82" s="172">
        <v>4</v>
      </c>
      <c r="Q82" s="172">
        <v>4</v>
      </c>
      <c r="R82" s="169">
        <v>3</v>
      </c>
      <c r="S82" s="169">
        <v>3</v>
      </c>
      <c r="T82" s="169">
        <v>5</v>
      </c>
      <c r="U82" s="169">
        <v>5</v>
      </c>
      <c r="V82" s="172">
        <v>5</v>
      </c>
      <c r="W82" s="172">
        <v>5</v>
      </c>
      <c r="X82" s="175">
        <v>5</v>
      </c>
      <c r="Y82" s="175">
        <v>5</v>
      </c>
      <c r="Z82" s="175">
        <v>5</v>
      </c>
    </row>
    <row r="83" spans="1:26" s="89" customFormat="1">
      <c r="A83" s="89">
        <v>82</v>
      </c>
      <c r="B83" s="89" t="s">
        <v>37</v>
      </c>
      <c r="C83" s="89" t="s">
        <v>173</v>
      </c>
      <c r="D83" s="89" t="s">
        <v>65</v>
      </c>
      <c r="E83" s="89">
        <v>1</v>
      </c>
      <c r="F83" s="89">
        <v>1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166">
        <v>5</v>
      </c>
      <c r="M83" s="166">
        <v>5</v>
      </c>
      <c r="N83" s="166">
        <v>5</v>
      </c>
      <c r="O83" s="172">
        <v>5</v>
      </c>
      <c r="P83" s="172">
        <v>5</v>
      </c>
      <c r="Q83" s="172">
        <v>5</v>
      </c>
      <c r="R83" s="169">
        <v>4</v>
      </c>
      <c r="S83" s="169">
        <v>5</v>
      </c>
      <c r="T83" s="169">
        <v>5</v>
      </c>
      <c r="U83" s="169">
        <v>5</v>
      </c>
      <c r="V83" s="172">
        <v>5</v>
      </c>
      <c r="W83" s="172">
        <v>5</v>
      </c>
      <c r="X83" s="175">
        <v>5</v>
      </c>
      <c r="Y83" s="175">
        <v>5</v>
      </c>
      <c r="Z83" s="175">
        <v>5</v>
      </c>
    </row>
    <row r="84" spans="1:26" s="89" customFormat="1">
      <c r="A84" s="89">
        <v>83</v>
      </c>
      <c r="B84" s="89" t="s">
        <v>7</v>
      </c>
      <c r="C84" s="89" t="s">
        <v>173</v>
      </c>
      <c r="D84" s="89" t="s">
        <v>65</v>
      </c>
      <c r="E84" s="89">
        <v>1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166">
        <v>4</v>
      </c>
      <c r="M84" s="166">
        <v>4</v>
      </c>
      <c r="N84" s="166">
        <v>4</v>
      </c>
      <c r="O84" s="172">
        <v>4</v>
      </c>
      <c r="P84" s="172">
        <v>4</v>
      </c>
      <c r="Q84" s="172">
        <v>4</v>
      </c>
      <c r="R84" s="169">
        <v>2</v>
      </c>
      <c r="S84" s="169">
        <v>4</v>
      </c>
      <c r="T84" s="169">
        <v>3</v>
      </c>
      <c r="U84" s="169">
        <v>4</v>
      </c>
      <c r="V84" s="172">
        <v>3</v>
      </c>
      <c r="W84" s="172">
        <v>4</v>
      </c>
      <c r="X84" s="175">
        <v>4</v>
      </c>
      <c r="Y84" s="175">
        <v>4</v>
      </c>
      <c r="Z84" s="175">
        <v>4</v>
      </c>
    </row>
    <row r="85" spans="1:26" s="89" customFormat="1">
      <c r="A85" s="89">
        <v>84</v>
      </c>
      <c r="B85" s="89" t="s">
        <v>7</v>
      </c>
      <c r="C85" s="89" t="s">
        <v>101</v>
      </c>
      <c r="D85" s="89" t="s">
        <v>121</v>
      </c>
      <c r="E85" s="89">
        <v>0</v>
      </c>
      <c r="F85" s="89">
        <v>1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166">
        <v>5</v>
      </c>
      <c r="M85" s="166">
        <v>3</v>
      </c>
      <c r="N85" s="166">
        <v>1</v>
      </c>
      <c r="O85" s="172">
        <v>4</v>
      </c>
      <c r="P85" s="172">
        <v>4</v>
      </c>
      <c r="Q85" s="172">
        <v>4</v>
      </c>
      <c r="R85" s="169">
        <v>3</v>
      </c>
      <c r="S85" s="169">
        <v>4</v>
      </c>
      <c r="T85" s="169">
        <v>4</v>
      </c>
      <c r="U85" s="169">
        <v>4</v>
      </c>
      <c r="V85" s="172">
        <v>4</v>
      </c>
      <c r="W85" s="172">
        <v>3</v>
      </c>
      <c r="X85" s="175">
        <v>4</v>
      </c>
      <c r="Y85" s="175">
        <v>3</v>
      </c>
      <c r="Z85" s="175">
        <v>3</v>
      </c>
    </row>
    <row r="86" spans="1:26" s="89" customFormat="1">
      <c r="A86" s="89">
        <v>85</v>
      </c>
      <c r="B86" s="89" t="s">
        <v>7</v>
      </c>
      <c r="C86" s="89" t="s">
        <v>149</v>
      </c>
      <c r="D86" s="89" t="s">
        <v>63</v>
      </c>
      <c r="E86" s="89">
        <v>1</v>
      </c>
      <c r="F86" s="89">
        <v>1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166">
        <v>5</v>
      </c>
      <c r="M86" s="166">
        <v>5</v>
      </c>
      <c r="N86" s="166">
        <v>4</v>
      </c>
      <c r="O86" s="172">
        <v>5</v>
      </c>
      <c r="P86" s="172">
        <v>4</v>
      </c>
      <c r="Q86" s="172">
        <v>4</v>
      </c>
      <c r="R86" s="169">
        <v>5</v>
      </c>
      <c r="S86" s="169">
        <v>5</v>
      </c>
      <c r="T86" s="169">
        <v>4</v>
      </c>
      <c r="U86" s="169">
        <v>4</v>
      </c>
      <c r="V86" s="172">
        <v>5</v>
      </c>
      <c r="W86" s="172">
        <v>5</v>
      </c>
      <c r="X86" s="175">
        <v>5</v>
      </c>
      <c r="Y86" s="175">
        <v>5</v>
      </c>
      <c r="Z86" s="175">
        <v>5</v>
      </c>
    </row>
    <row r="87" spans="1:26" s="89" customFormat="1">
      <c r="A87" s="89">
        <v>86</v>
      </c>
      <c r="B87" s="89" t="s">
        <v>37</v>
      </c>
      <c r="C87" s="89" t="s">
        <v>41</v>
      </c>
      <c r="D87" s="89" t="s">
        <v>61</v>
      </c>
      <c r="E87" s="89">
        <v>1</v>
      </c>
      <c r="F87" s="89">
        <v>1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166">
        <v>5</v>
      </c>
      <c r="M87" s="166">
        <v>5</v>
      </c>
      <c r="N87" s="166">
        <v>5</v>
      </c>
      <c r="O87" s="172">
        <v>5</v>
      </c>
      <c r="P87" s="172">
        <v>5</v>
      </c>
      <c r="Q87" s="172">
        <v>5</v>
      </c>
      <c r="R87" s="169">
        <v>5</v>
      </c>
      <c r="S87" s="169">
        <v>5</v>
      </c>
      <c r="T87" s="169">
        <v>5</v>
      </c>
      <c r="U87" s="169">
        <v>5</v>
      </c>
      <c r="V87" s="172">
        <v>5</v>
      </c>
      <c r="W87" s="172">
        <v>5</v>
      </c>
      <c r="X87" s="175">
        <v>5</v>
      </c>
      <c r="Y87" s="175">
        <v>5</v>
      </c>
      <c r="Z87" s="175">
        <v>5</v>
      </c>
    </row>
    <row r="88" spans="1:26" s="89" customFormat="1">
      <c r="A88" s="89">
        <v>87</v>
      </c>
      <c r="B88" s="89" t="s">
        <v>7</v>
      </c>
      <c r="C88" s="134" t="s">
        <v>81</v>
      </c>
      <c r="D88" s="89" t="s">
        <v>69</v>
      </c>
      <c r="E88" s="89">
        <v>0</v>
      </c>
      <c r="F88" s="89">
        <v>0</v>
      </c>
      <c r="G88" s="89">
        <v>1</v>
      </c>
      <c r="H88" s="89">
        <v>0</v>
      </c>
      <c r="I88" s="89">
        <v>0</v>
      </c>
      <c r="J88" s="89">
        <v>0</v>
      </c>
      <c r="K88" s="89">
        <v>0</v>
      </c>
      <c r="L88" s="166">
        <v>3</v>
      </c>
      <c r="M88" s="166">
        <v>3</v>
      </c>
      <c r="N88" s="166">
        <v>5</v>
      </c>
      <c r="O88" s="172">
        <v>4</v>
      </c>
      <c r="P88" s="172">
        <v>3</v>
      </c>
      <c r="Q88" s="172">
        <v>3</v>
      </c>
      <c r="R88" s="169">
        <v>3</v>
      </c>
      <c r="S88" s="169">
        <v>4</v>
      </c>
      <c r="T88" s="169">
        <v>4</v>
      </c>
      <c r="U88" s="169">
        <v>4</v>
      </c>
      <c r="V88" s="172">
        <v>4</v>
      </c>
      <c r="W88" s="172">
        <v>4</v>
      </c>
      <c r="X88" s="175">
        <v>3</v>
      </c>
      <c r="Y88" s="175">
        <v>3</v>
      </c>
      <c r="Z88" s="175">
        <v>3</v>
      </c>
    </row>
    <row r="89" spans="1:26" s="89" customFormat="1">
      <c r="A89" s="89">
        <v>88</v>
      </c>
      <c r="B89" s="89" t="s">
        <v>7</v>
      </c>
      <c r="C89" s="134" t="s">
        <v>81</v>
      </c>
      <c r="D89" s="89" t="s">
        <v>69</v>
      </c>
      <c r="E89" s="89">
        <v>0</v>
      </c>
      <c r="F89" s="89">
        <v>0</v>
      </c>
      <c r="G89" s="89">
        <v>1</v>
      </c>
      <c r="H89" s="89">
        <v>0</v>
      </c>
      <c r="I89" s="89">
        <v>0</v>
      </c>
      <c r="J89" s="89">
        <v>0</v>
      </c>
      <c r="K89" s="89">
        <v>0</v>
      </c>
      <c r="L89" s="166">
        <v>5</v>
      </c>
      <c r="M89" s="166">
        <v>3</v>
      </c>
      <c r="N89" s="166">
        <v>5</v>
      </c>
      <c r="O89" s="172">
        <v>5</v>
      </c>
      <c r="P89" s="172">
        <v>5</v>
      </c>
      <c r="Q89" s="172">
        <v>5</v>
      </c>
      <c r="R89" s="169">
        <v>3</v>
      </c>
      <c r="S89" s="169">
        <v>3</v>
      </c>
      <c r="T89" s="169">
        <v>5</v>
      </c>
      <c r="U89" s="169">
        <v>4</v>
      </c>
      <c r="V89" s="172">
        <v>4</v>
      </c>
      <c r="W89" s="172">
        <v>5</v>
      </c>
      <c r="X89" s="175">
        <v>3</v>
      </c>
      <c r="Y89" s="175">
        <v>4</v>
      </c>
      <c r="Z89" s="175">
        <v>4</v>
      </c>
    </row>
    <row r="90" spans="1:26" s="89" customFormat="1">
      <c r="A90" s="89">
        <v>89</v>
      </c>
      <c r="B90" s="89" t="s">
        <v>37</v>
      </c>
      <c r="C90" s="89" t="s">
        <v>162</v>
      </c>
      <c r="D90" s="89" t="s">
        <v>63</v>
      </c>
      <c r="E90" s="89">
        <v>0</v>
      </c>
      <c r="F90" s="89">
        <v>1</v>
      </c>
      <c r="G90" s="89">
        <v>0</v>
      </c>
      <c r="H90" s="89">
        <v>0</v>
      </c>
      <c r="I90" s="89">
        <v>0</v>
      </c>
      <c r="J90" s="89">
        <v>0</v>
      </c>
      <c r="K90" s="89">
        <v>1</v>
      </c>
      <c r="L90" s="166">
        <v>5</v>
      </c>
      <c r="M90" s="166">
        <v>4</v>
      </c>
      <c r="N90" s="166">
        <v>4</v>
      </c>
      <c r="O90" s="172">
        <v>5</v>
      </c>
      <c r="P90" s="172">
        <v>4</v>
      </c>
      <c r="Q90" s="172">
        <v>4</v>
      </c>
      <c r="R90" s="169">
        <v>4</v>
      </c>
      <c r="S90" s="169">
        <v>4</v>
      </c>
      <c r="T90" s="169">
        <v>4</v>
      </c>
      <c r="U90" s="169">
        <v>5</v>
      </c>
      <c r="V90" s="172">
        <v>5</v>
      </c>
      <c r="W90" s="172">
        <v>5</v>
      </c>
      <c r="X90" s="175">
        <v>5</v>
      </c>
      <c r="Y90" s="175">
        <v>5</v>
      </c>
      <c r="Z90" s="175">
        <v>5</v>
      </c>
    </row>
    <row r="91" spans="1:26" s="89" customFormat="1">
      <c r="A91" s="89">
        <v>90</v>
      </c>
      <c r="B91" s="89" t="s">
        <v>7</v>
      </c>
      <c r="C91" s="89" t="s">
        <v>173</v>
      </c>
      <c r="D91" s="89" t="s">
        <v>65</v>
      </c>
      <c r="E91" s="89">
        <v>0</v>
      </c>
      <c r="F91" s="89">
        <v>1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166">
        <v>5</v>
      </c>
      <c r="M91" s="166">
        <v>5</v>
      </c>
      <c r="N91" s="166">
        <v>4</v>
      </c>
      <c r="O91" s="172">
        <v>5</v>
      </c>
      <c r="P91" s="172">
        <v>4</v>
      </c>
      <c r="Q91" s="172">
        <v>3</v>
      </c>
      <c r="R91" s="169">
        <v>4</v>
      </c>
      <c r="S91" s="169">
        <v>4</v>
      </c>
      <c r="T91" s="169">
        <v>4</v>
      </c>
      <c r="U91" s="169">
        <v>4</v>
      </c>
      <c r="V91" s="172">
        <v>5</v>
      </c>
      <c r="W91" s="172">
        <v>5</v>
      </c>
      <c r="X91" s="175">
        <v>4</v>
      </c>
      <c r="Y91" s="175">
        <v>5</v>
      </c>
      <c r="Z91" s="175">
        <v>4</v>
      </c>
    </row>
    <row r="92" spans="1:26" s="89" customFormat="1">
      <c r="A92" s="89">
        <v>91</v>
      </c>
      <c r="B92" s="89" t="s">
        <v>7</v>
      </c>
      <c r="C92" s="89" t="s">
        <v>177</v>
      </c>
      <c r="D92" s="89" t="s">
        <v>59</v>
      </c>
      <c r="E92" s="89">
        <v>0</v>
      </c>
      <c r="F92" s="89">
        <v>0</v>
      </c>
      <c r="G92" s="89">
        <v>0</v>
      </c>
      <c r="H92" s="89">
        <v>1</v>
      </c>
      <c r="I92" s="89">
        <v>0</v>
      </c>
      <c r="J92" s="89">
        <v>0</v>
      </c>
      <c r="K92" s="89">
        <v>0</v>
      </c>
      <c r="L92" s="166">
        <v>5</v>
      </c>
      <c r="M92" s="166">
        <v>5</v>
      </c>
      <c r="N92" s="166">
        <v>5</v>
      </c>
      <c r="O92" s="172">
        <v>5</v>
      </c>
      <c r="P92" s="172">
        <v>4</v>
      </c>
      <c r="Q92" s="172">
        <v>4</v>
      </c>
      <c r="R92" s="169">
        <v>3</v>
      </c>
      <c r="S92" s="169">
        <v>4</v>
      </c>
      <c r="T92" s="169">
        <v>5</v>
      </c>
      <c r="U92" s="169">
        <v>4</v>
      </c>
      <c r="V92" s="172">
        <v>5</v>
      </c>
      <c r="W92" s="172">
        <v>5</v>
      </c>
      <c r="X92" s="175">
        <v>4</v>
      </c>
      <c r="Y92" s="175">
        <v>5</v>
      </c>
      <c r="Z92" s="175">
        <v>5</v>
      </c>
    </row>
    <row r="93" spans="1:26" s="89" customFormat="1">
      <c r="A93" s="89">
        <v>92</v>
      </c>
      <c r="B93" s="89" t="s">
        <v>7</v>
      </c>
      <c r="C93" s="89" t="s">
        <v>175</v>
      </c>
      <c r="D93" s="89" t="s">
        <v>62</v>
      </c>
      <c r="E93" s="89">
        <v>1</v>
      </c>
      <c r="F93" s="89">
        <v>1</v>
      </c>
      <c r="G93" s="89">
        <v>1</v>
      </c>
      <c r="H93" s="89">
        <v>0</v>
      </c>
      <c r="I93" s="89">
        <v>0</v>
      </c>
      <c r="J93" s="89">
        <v>0</v>
      </c>
      <c r="K93" s="89">
        <v>0</v>
      </c>
      <c r="L93" s="166">
        <v>1</v>
      </c>
      <c r="M93" s="166">
        <v>1</v>
      </c>
      <c r="N93" s="166">
        <v>5</v>
      </c>
      <c r="O93" s="172">
        <v>1</v>
      </c>
      <c r="P93" s="172">
        <v>1</v>
      </c>
      <c r="Q93" s="172">
        <v>1</v>
      </c>
      <c r="R93" s="169">
        <v>5</v>
      </c>
      <c r="S93" s="169">
        <v>5</v>
      </c>
      <c r="T93" s="169">
        <v>5</v>
      </c>
      <c r="U93" s="169">
        <v>5</v>
      </c>
      <c r="V93" s="172">
        <v>5</v>
      </c>
      <c r="W93" s="172">
        <v>5</v>
      </c>
      <c r="X93" s="175">
        <v>5</v>
      </c>
      <c r="Y93" s="175">
        <v>5</v>
      </c>
      <c r="Z93" s="175">
        <v>5</v>
      </c>
    </row>
    <row r="94" spans="1:26" s="89" customFormat="1">
      <c r="A94" s="89">
        <v>93</v>
      </c>
      <c r="B94" s="89" t="s">
        <v>37</v>
      </c>
      <c r="C94" s="89" t="s">
        <v>107</v>
      </c>
      <c r="D94" s="89" t="s">
        <v>63</v>
      </c>
      <c r="E94" s="89">
        <v>1</v>
      </c>
      <c r="F94" s="89">
        <v>0</v>
      </c>
      <c r="G94" s="89">
        <v>0</v>
      </c>
      <c r="H94" s="89">
        <v>1</v>
      </c>
      <c r="I94" s="89">
        <v>0</v>
      </c>
      <c r="J94" s="89">
        <v>0</v>
      </c>
      <c r="K94" s="89">
        <v>0</v>
      </c>
      <c r="L94" s="166">
        <v>5</v>
      </c>
      <c r="M94" s="166">
        <v>5</v>
      </c>
      <c r="N94" s="166">
        <v>5</v>
      </c>
      <c r="O94" s="172">
        <v>5</v>
      </c>
      <c r="P94" s="172">
        <v>5</v>
      </c>
      <c r="Q94" s="172">
        <v>4</v>
      </c>
      <c r="R94" s="169">
        <v>2</v>
      </c>
      <c r="S94" s="169">
        <v>4</v>
      </c>
      <c r="T94" s="169">
        <v>4</v>
      </c>
      <c r="U94" s="169">
        <v>4</v>
      </c>
      <c r="V94" s="172">
        <v>4</v>
      </c>
      <c r="W94" s="172">
        <v>4</v>
      </c>
      <c r="X94" s="175">
        <v>4</v>
      </c>
      <c r="Y94" s="175">
        <v>4</v>
      </c>
      <c r="Z94" s="175">
        <v>4</v>
      </c>
    </row>
    <row r="95" spans="1:26" s="89" customFormat="1">
      <c r="A95" s="89">
        <v>94</v>
      </c>
      <c r="B95" s="89" t="s">
        <v>37</v>
      </c>
      <c r="C95" s="89" t="s">
        <v>41</v>
      </c>
      <c r="D95" s="89" t="s">
        <v>61</v>
      </c>
      <c r="E95" s="89">
        <v>1</v>
      </c>
      <c r="F95" s="89">
        <v>1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166">
        <v>5</v>
      </c>
      <c r="M95" s="166">
        <v>5</v>
      </c>
      <c r="N95" s="166">
        <v>5</v>
      </c>
      <c r="O95" s="172">
        <v>5</v>
      </c>
      <c r="P95" s="172">
        <v>5</v>
      </c>
      <c r="Q95" s="172">
        <v>5</v>
      </c>
      <c r="R95" s="169">
        <v>2</v>
      </c>
      <c r="S95" s="169">
        <v>4</v>
      </c>
      <c r="T95" s="169">
        <v>4</v>
      </c>
      <c r="U95" s="169">
        <v>4</v>
      </c>
      <c r="V95" s="172">
        <v>5</v>
      </c>
      <c r="W95" s="172">
        <v>5</v>
      </c>
      <c r="X95" s="175">
        <v>5</v>
      </c>
      <c r="Y95" s="175">
        <v>5</v>
      </c>
      <c r="Z95" s="175">
        <v>5</v>
      </c>
    </row>
    <row r="96" spans="1:26" s="134" customFormat="1">
      <c r="A96" s="89">
        <v>95</v>
      </c>
      <c r="B96" s="89" t="s">
        <v>7</v>
      </c>
      <c r="C96" s="89" t="s">
        <v>149</v>
      </c>
      <c r="D96" s="89" t="s">
        <v>63</v>
      </c>
      <c r="E96" s="89">
        <v>0</v>
      </c>
      <c r="F96" s="89">
        <v>1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167">
        <v>5</v>
      </c>
      <c r="M96" s="167">
        <v>5</v>
      </c>
      <c r="N96" s="167">
        <v>4</v>
      </c>
      <c r="O96" s="173">
        <v>5</v>
      </c>
      <c r="P96" s="173">
        <v>3</v>
      </c>
      <c r="Q96" s="173">
        <v>4</v>
      </c>
      <c r="R96" s="170">
        <v>5</v>
      </c>
      <c r="S96" s="170">
        <v>5</v>
      </c>
      <c r="T96" s="170">
        <v>5</v>
      </c>
      <c r="U96" s="170">
        <v>5</v>
      </c>
      <c r="V96" s="173">
        <v>5</v>
      </c>
      <c r="W96" s="173">
        <v>5</v>
      </c>
      <c r="X96" s="176">
        <v>4</v>
      </c>
      <c r="Y96" s="176">
        <v>5</v>
      </c>
      <c r="Z96" s="176">
        <v>5</v>
      </c>
    </row>
    <row r="97" spans="1:26" s="89" customFormat="1">
      <c r="A97" s="89">
        <v>96</v>
      </c>
      <c r="B97" s="89" t="s">
        <v>37</v>
      </c>
      <c r="C97" s="89" t="s">
        <v>175</v>
      </c>
      <c r="D97" s="89" t="s">
        <v>62</v>
      </c>
      <c r="E97" s="89">
        <v>1</v>
      </c>
      <c r="F97" s="89">
        <v>1</v>
      </c>
      <c r="G97" s="89">
        <v>1</v>
      </c>
      <c r="H97" s="89">
        <v>0</v>
      </c>
      <c r="I97" s="89">
        <v>0</v>
      </c>
      <c r="J97" s="89">
        <v>0</v>
      </c>
      <c r="K97" s="89">
        <v>0</v>
      </c>
      <c r="L97" s="166">
        <v>4</v>
      </c>
      <c r="M97" s="166">
        <v>3</v>
      </c>
      <c r="N97" s="166">
        <v>4</v>
      </c>
      <c r="O97" s="172">
        <v>5</v>
      </c>
      <c r="P97" s="172">
        <v>4</v>
      </c>
      <c r="Q97" s="172">
        <v>4</v>
      </c>
      <c r="R97" s="169">
        <v>4</v>
      </c>
      <c r="S97" s="169">
        <v>4</v>
      </c>
      <c r="T97" s="169">
        <v>4</v>
      </c>
      <c r="U97" s="169">
        <v>4</v>
      </c>
      <c r="V97" s="172">
        <v>5</v>
      </c>
      <c r="W97" s="172">
        <v>4</v>
      </c>
      <c r="X97" s="175">
        <v>4</v>
      </c>
      <c r="Y97" s="175">
        <v>4</v>
      </c>
      <c r="Z97" s="175">
        <v>4</v>
      </c>
    </row>
    <row r="98" spans="1:26" s="89" customFormat="1">
      <c r="A98" s="89">
        <v>97</v>
      </c>
      <c r="B98" s="89" t="s">
        <v>7</v>
      </c>
      <c r="C98" s="89" t="s">
        <v>154</v>
      </c>
      <c r="D98" s="89" t="s">
        <v>155</v>
      </c>
      <c r="E98" s="89">
        <v>0</v>
      </c>
      <c r="F98" s="89">
        <v>1</v>
      </c>
      <c r="G98" s="89">
        <v>1</v>
      </c>
      <c r="H98" s="89">
        <v>0</v>
      </c>
      <c r="I98" s="89">
        <v>0</v>
      </c>
      <c r="J98" s="89">
        <v>0</v>
      </c>
      <c r="K98" s="89">
        <v>0</v>
      </c>
      <c r="L98" s="166">
        <v>5</v>
      </c>
      <c r="M98" s="166">
        <v>5</v>
      </c>
      <c r="N98" s="166">
        <v>5</v>
      </c>
      <c r="O98" s="172">
        <v>5</v>
      </c>
      <c r="P98" s="172">
        <v>4</v>
      </c>
      <c r="Q98" s="172">
        <v>5</v>
      </c>
      <c r="R98" s="169">
        <v>5</v>
      </c>
      <c r="S98" s="169">
        <v>5</v>
      </c>
      <c r="T98" s="169">
        <v>5</v>
      </c>
      <c r="U98" s="169">
        <v>5</v>
      </c>
      <c r="V98" s="172">
        <v>5</v>
      </c>
      <c r="W98" s="172">
        <v>5</v>
      </c>
      <c r="X98" s="175">
        <v>5</v>
      </c>
      <c r="Y98" s="175">
        <v>5</v>
      </c>
      <c r="Z98" s="175">
        <v>5</v>
      </c>
    </row>
    <row r="99" spans="1:26" s="89" customFormat="1">
      <c r="A99" s="89">
        <v>98</v>
      </c>
      <c r="B99" s="89" t="s">
        <v>7</v>
      </c>
      <c r="C99" s="134" t="s">
        <v>81</v>
      </c>
      <c r="D99" s="89" t="s">
        <v>69</v>
      </c>
      <c r="E99" s="89">
        <v>0</v>
      </c>
      <c r="F99" s="89">
        <v>0</v>
      </c>
      <c r="G99" s="89">
        <v>1</v>
      </c>
      <c r="H99" s="89">
        <v>0</v>
      </c>
      <c r="I99" s="89">
        <v>0</v>
      </c>
      <c r="J99" s="89">
        <v>0</v>
      </c>
      <c r="K99" s="89">
        <v>0</v>
      </c>
      <c r="L99" s="166">
        <v>5</v>
      </c>
      <c r="M99" s="166">
        <v>4</v>
      </c>
      <c r="N99" s="166">
        <v>5</v>
      </c>
      <c r="O99" s="172">
        <v>5</v>
      </c>
      <c r="P99" s="172">
        <v>5</v>
      </c>
      <c r="Q99" s="172">
        <v>5</v>
      </c>
      <c r="R99" s="169">
        <v>2</v>
      </c>
      <c r="S99" s="169">
        <v>2</v>
      </c>
      <c r="T99" s="169">
        <v>4</v>
      </c>
      <c r="U99" s="169">
        <v>4</v>
      </c>
      <c r="V99" s="172">
        <v>5</v>
      </c>
      <c r="W99" s="172">
        <v>5</v>
      </c>
      <c r="X99" s="175">
        <v>5</v>
      </c>
      <c r="Y99" s="175">
        <v>4</v>
      </c>
      <c r="Z99" s="175">
        <v>5</v>
      </c>
    </row>
    <row r="100" spans="1:26" s="89" customFormat="1">
      <c r="A100" s="89">
        <v>99</v>
      </c>
      <c r="B100" s="89" t="s">
        <v>7</v>
      </c>
      <c r="C100" s="89" t="s">
        <v>175</v>
      </c>
      <c r="D100" s="89" t="s">
        <v>62</v>
      </c>
      <c r="E100" s="89">
        <v>0</v>
      </c>
      <c r="F100" s="89">
        <v>1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166">
        <v>5</v>
      </c>
      <c r="M100" s="166">
        <v>5</v>
      </c>
      <c r="N100" s="166">
        <v>5</v>
      </c>
      <c r="O100" s="172">
        <v>4</v>
      </c>
      <c r="P100" s="172">
        <v>4</v>
      </c>
      <c r="Q100" s="172">
        <v>4</v>
      </c>
      <c r="R100" s="169">
        <v>5</v>
      </c>
      <c r="S100" s="169">
        <v>5</v>
      </c>
      <c r="T100" s="169">
        <v>5</v>
      </c>
      <c r="U100" s="169">
        <v>5</v>
      </c>
      <c r="V100" s="172">
        <v>5</v>
      </c>
      <c r="W100" s="172">
        <v>5</v>
      </c>
      <c r="X100" s="175">
        <v>5</v>
      </c>
      <c r="Y100" s="175">
        <v>5</v>
      </c>
      <c r="Z100" s="175">
        <v>5</v>
      </c>
    </row>
    <row r="101" spans="1:26" s="134" customFormat="1">
      <c r="A101" s="89">
        <v>100</v>
      </c>
      <c r="B101" s="89" t="s">
        <v>37</v>
      </c>
      <c r="C101" s="89" t="s">
        <v>175</v>
      </c>
      <c r="D101" s="89" t="s">
        <v>62</v>
      </c>
      <c r="E101" s="89">
        <v>0</v>
      </c>
      <c r="F101" s="89">
        <v>0</v>
      </c>
      <c r="G101" s="89">
        <v>1</v>
      </c>
      <c r="H101" s="89">
        <v>0</v>
      </c>
      <c r="I101" s="89">
        <v>0</v>
      </c>
      <c r="J101" s="89">
        <v>0</v>
      </c>
      <c r="K101" s="89">
        <v>0</v>
      </c>
      <c r="L101" s="167">
        <v>5</v>
      </c>
      <c r="M101" s="167">
        <v>4</v>
      </c>
      <c r="N101" s="167">
        <v>5</v>
      </c>
      <c r="O101" s="173">
        <v>5</v>
      </c>
      <c r="P101" s="173">
        <v>4</v>
      </c>
      <c r="Q101" s="173">
        <v>5</v>
      </c>
      <c r="R101" s="170">
        <v>3</v>
      </c>
      <c r="S101" s="170">
        <v>3</v>
      </c>
      <c r="T101" s="170">
        <v>4</v>
      </c>
      <c r="U101" s="170">
        <v>5</v>
      </c>
      <c r="V101" s="173">
        <v>5</v>
      </c>
      <c r="W101" s="173">
        <v>5</v>
      </c>
      <c r="X101" s="176">
        <v>5</v>
      </c>
      <c r="Y101" s="176">
        <v>5</v>
      </c>
      <c r="Z101" s="176">
        <v>5</v>
      </c>
    </row>
    <row r="102" spans="1:26" s="89" customFormat="1">
      <c r="A102" s="89">
        <v>101</v>
      </c>
      <c r="B102" s="89" t="s">
        <v>37</v>
      </c>
      <c r="C102" s="89" t="s">
        <v>84</v>
      </c>
      <c r="D102" s="89" t="s">
        <v>61</v>
      </c>
      <c r="E102" s="89">
        <v>1</v>
      </c>
      <c r="F102" s="89">
        <v>1</v>
      </c>
      <c r="G102" s="89">
        <v>1</v>
      </c>
      <c r="H102" s="89">
        <v>0</v>
      </c>
      <c r="I102" s="89">
        <v>0</v>
      </c>
      <c r="J102" s="89">
        <v>0</v>
      </c>
      <c r="K102" s="89">
        <v>0</v>
      </c>
      <c r="L102" s="166">
        <v>5</v>
      </c>
      <c r="M102" s="166">
        <v>5</v>
      </c>
      <c r="N102" s="166">
        <v>5</v>
      </c>
      <c r="O102" s="172">
        <v>5</v>
      </c>
      <c r="P102" s="172">
        <v>3</v>
      </c>
      <c r="Q102" s="172">
        <v>5</v>
      </c>
      <c r="R102" s="169">
        <v>5</v>
      </c>
      <c r="S102" s="169">
        <v>5</v>
      </c>
      <c r="T102" s="169">
        <v>5</v>
      </c>
      <c r="U102" s="169">
        <v>4</v>
      </c>
      <c r="V102" s="172">
        <v>5</v>
      </c>
      <c r="W102" s="172">
        <v>5</v>
      </c>
      <c r="X102" s="175">
        <v>4</v>
      </c>
      <c r="Y102" s="175">
        <v>5</v>
      </c>
      <c r="Z102" s="175">
        <v>5</v>
      </c>
    </row>
    <row r="103" spans="1:26" s="89" customFormat="1">
      <c r="A103" s="89">
        <v>102</v>
      </c>
      <c r="B103" s="89" t="s">
        <v>37</v>
      </c>
      <c r="C103" s="89" t="s">
        <v>163</v>
      </c>
      <c r="D103" s="89" t="s">
        <v>61</v>
      </c>
      <c r="E103" s="89">
        <v>1</v>
      </c>
      <c r="F103" s="89">
        <v>1</v>
      </c>
      <c r="G103" s="89">
        <v>0</v>
      </c>
      <c r="H103" s="89">
        <v>1</v>
      </c>
      <c r="I103" s="89">
        <v>0</v>
      </c>
      <c r="J103" s="89">
        <v>0</v>
      </c>
      <c r="K103" s="89">
        <v>0</v>
      </c>
      <c r="L103" s="166">
        <v>5</v>
      </c>
      <c r="M103" s="166">
        <v>5</v>
      </c>
      <c r="N103" s="166">
        <v>3</v>
      </c>
      <c r="O103" s="172">
        <v>5</v>
      </c>
      <c r="P103" s="172">
        <v>5</v>
      </c>
      <c r="Q103" s="172">
        <v>5</v>
      </c>
      <c r="R103" s="169">
        <v>3</v>
      </c>
      <c r="S103" s="169">
        <v>3</v>
      </c>
      <c r="T103" s="169">
        <v>5</v>
      </c>
      <c r="U103" s="169">
        <v>5</v>
      </c>
      <c r="V103" s="172">
        <v>5</v>
      </c>
      <c r="W103" s="172">
        <v>5</v>
      </c>
      <c r="X103" s="175">
        <v>4</v>
      </c>
      <c r="Y103" s="175">
        <v>4</v>
      </c>
      <c r="Z103" s="175">
        <v>4</v>
      </c>
    </row>
    <row r="104" spans="1:26" s="89" customFormat="1" ht="48">
      <c r="A104" s="89">
        <v>103</v>
      </c>
      <c r="B104" s="89" t="s">
        <v>37</v>
      </c>
      <c r="C104" s="89" t="s">
        <v>99</v>
      </c>
      <c r="D104" s="89" t="s">
        <v>132</v>
      </c>
      <c r="E104" s="89">
        <v>0</v>
      </c>
      <c r="F104" s="89">
        <v>0</v>
      </c>
      <c r="G104" s="89">
        <v>1</v>
      </c>
      <c r="H104" s="89">
        <v>0</v>
      </c>
      <c r="I104" s="89">
        <v>0</v>
      </c>
      <c r="J104" s="89">
        <v>0</v>
      </c>
      <c r="K104" s="89">
        <v>0</v>
      </c>
      <c r="L104" s="166">
        <v>1</v>
      </c>
      <c r="M104" s="166">
        <v>1</v>
      </c>
      <c r="N104" s="166">
        <v>1</v>
      </c>
      <c r="O104" s="172">
        <v>1</v>
      </c>
      <c r="P104" s="172">
        <v>2</v>
      </c>
      <c r="Q104" s="172">
        <v>2</v>
      </c>
      <c r="R104" s="169">
        <v>3</v>
      </c>
      <c r="S104" s="169">
        <v>3</v>
      </c>
      <c r="T104" s="169">
        <v>1</v>
      </c>
      <c r="U104" s="169">
        <v>1</v>
      </c>
      <c r="V104" s="172">
        <v>1</v>
      </c>
      <c r="W104" s="172">
        <v>1</v>
      </c>
      <c r="X104" s="175">
        <v>1</v>
      </c>
      <c r="Y104" s="175">
        <v>1</v>
      </c>
      <c r="Z104" s="175">
        <v>1</v>
      </c>
    </row>
    <row r="105" spans="1:26" s="89" customFormat="1" ht="48">
      <c r="A105" s="89">
        <v>104</v>
      </c>
      <c r="B105" s="89" t="s">
        <v>7</v>
      </c>
      <c r="C105" s="89" t="s">
        <v>164</v>
      </c>
      <c r="D105" s="89" t="s">
        <v>71</v>
      </c>
      <c r="E105" s="89">
        <v>1</v>
      </c>
      <c r="F105" s="89">
        <v>1</v>
      </c>
      <c r="G105" s="89">
        <v>0</v>
      </c>
      <c r="H105" s="89">
        <v>0</v>
      </c>
      <c r="I105" s="89">
        <v>0</v>
      </c>
      <c r="J105" s="89">
        <v>0</v>
      </c>
      <c r="K105" s="89">
        <v>1</v>
      </c>
      <c r="L105" s="166">
        <v>5</v>
      </c>
      <c r="M105" s="166">
        <v>5</v>
      </c>
      <c r="N105" s="166">
        <v>4</v>
      </c>
      <c r="O105" s="172">
        <v>5</v>
      </c>
      <c r="P105" s="172">
        <v>4</v>
      </c>
      <c r="Q105" s="172">
        <v>5</v>
      </c>
      <c r="R105" s="169">
        <v>2</v>
      </c>
      <c r="S105" s="169">
        <v>2</v>
      </c>
      <c r="T105" s="169">
        <v>4</v>
      </c>
      <c r="U105" s="169">
        <v>4</v>
      </c>
      <c r="V105" s="172">
        <v>4</v>
      </c>
      <c r="W105" s="172">
        <v>4</v>
      </c>
      <c r="X105" s="175">
        <v>4</v>
      </c>
      <c r="Y105" s="175">
        <v>5</v>
      </c>
      <c r="Z105" s="175">
        <v>5</v>
      </c>
    </row>
    <row r="106" spans="1:26" s="89" customFormat="1">
      <c r="A106" s="89">
        <v>105</v>
      </c>
      <c r="B106" s="89" t="s">
        <v>7</v>
      </c>
      <c r="C106" s="89" t="s">
        <v>80</v>
      </c>
      <c r="D106" s="89" t="s">
        <v>62</v>
      </c>
      <c r="E106" s="89">
        <v>0</v>
      </c>
      <c r="F106" s="89">
        <v>0</v>
      </c>
      <c r="G106" s="89">
        <v>1</v>
      </c>
      <c r="H106" s="89">
        <v>0</v>
      </c>
      <c r="I106" s="89">
        <v>0</v>
      </c>
      <c r="J106" s="89">
        <v>0</v>
      </c>
      <c r="K106" s="89">
        <v>0</v>
      </c>
      <c r="L106" s="166">
        <v>4</v>
      </c>
      <c r="M106" s="166">
        <v>3</v>
      </c>
      <c r="N106" s="166">
        <v>4</v>
      </c>
      <c r="O106" s="172">
        <v>4</v>
      </c>
      <c r="P106" s="172">
        <v>4</v>
      </c>
      <c r="Q106" s="172">
        <v>4</v>
      </c>
      <c r="R106" s="169">
        <v>4</v>
      </c>
      <c r="S106" s="169">
        <v>4</v>
      </c>
      <c r="T106" s="169">
        <v>4</v>
      </c>
      <c r="U106" s="169">
        <v>4</v>
      </c>
      <c r="V106" s="172">
        <v>4</v>
      </c>
      <c r="W106" s="172">
        <v>4</v>
      </c>
      <c r="X106" s="175">
        <v>4</v>
      </c>
      <c r="Y106" s="175">
        <v>3</v>
      </c>
      <c r="Z106" s="175">
        <v>4</v>
      </c>
    </row>
    <row r="107" spans="1:26" s="89" customFormat="1" ht="48">
      <c r="A107" s="89">
        <v>106</v>
      </c>
      <c r="B107" s="89" t="s">
        <v>37</v>
      </c>
      <c r="C107" s="89" t="s">
        <v>158</v>
      </c>
      <c r="D107" s="89" t="s">
        <v>71</v>
      </c>
      <c r="E107" s="89">
        <v>0</v>
      </c>
      <c r="F107" s="89">
        <v>0</v>
      </c>
      <c r="G107" s="89">
        <v>1</v>
      </c>
      <c r="H107" s="89">
        <v>0</v>
      </c>
      <c r="I107" s="89">
        <v>0</v>
      </c>
      <c r="J107" s="89">
        <v>0</v>
      </c>
      <c r="K107" s="89">
        <v>0</v>
      </c>
      <c r="L107" s="166">
        <v>3</v>
      </c>
      <c r="M107" s="166">
        <v>5</v>
      </c>
      <c r="N107" s="166">
        <v>5</v>
      </c>
      <c r="O107" s="172">
        <v>4</v>
      </c>
      <c r="P107" s="172">
        <v>5</v>
      </c>
      <c r="Q107" s="172">
        <v>5</v>
      </c>
      <c r="R107" s="169">
        <v>5</v>
      </c>
      <c r="S107" s="169">
        <v>5</v>
      </c>
      <c r="T107" s="169">
        <v>5</v>
      </c>
      <c r="U107" s="169">
        <v>5</v>
      </c>
      <c r="V107" s="172">
        <v>5</v>
      </c>
      <c r="W107" s="172">
        <v>5</v>
      </c>
      <c r="X107" s="175">
        <v>5</v>
      </c>
      <c r="Y107" s="175">
        <v>5</v>
      </c>
      <c r="Z107" s="175">
        <v>5</v>
      </c>
    </row>
    <row r="108" spans="1:26" s="89" customFormat="1">
      <c r="A108" s="89">
        <v>107</v>
      </c>
      <c r="B108" s="89" t="s">
        <v>7</v>
      </c>
      <c r="C108" s="89" t="s">
        <v>80</v>
      </c>
      <c r="D108" s="89" t="s">
        <v>62</v>
      </c>
      <c r="E108" s="89">
        <v>0</v>
      </c>
      <c r="F108" s="89">
        <v>0</v>
      </c>
      <c r="G108" s="89">
        <v>1</v>
      </c>
      <c r="H108" s="89">
        <v>0</v>
      </c>
      <c r="I108" s="89">
        <v>0</v>
      </c>
      <c r="J108" s="89">
        <v>0</v>
      </c>
      <c r="K108" s="89">
        <v>0</v>
      </c>
      <c r="L108" s="166">
        <v>4</v>
      </c>
      <c r="M108" s="166">
        <v>5</v>
      </c>
      <c r="N108" s="166">
        <v>4</v>
      </c>
      <c r="O108" s="172">
        <v>4</v>
      </c>
      <c r="P108" s="172">
        <v>4</v>
      </c>
      <c r="Q108" s="172">
        <v>4</v>
      </c>
      <c r="R108" s="169">
        <v>3</v>
      </c>
      <c r="S108" s="169">
        <v>3</v>
      </c>
      <c r="T108" s="169">
        <v>5</v>
      </c>
      <c r="U108" s="169">
        <v>5</v>
      </c>
      <c r="V108" s="172">
        <v>5</v>
      </c>
      <c r="W108" s="172">
        <v>5</v>
      </c>
      <c r="X108" s="175">
        <v>4</v>
      </c>
      <c r="Y108" s="175">
        <v>4</v>
      </c>
      <c r="Z108" s="175">
        <v>4</v>
      </c>
    </row>
    <row r="109" spans="1:26" s="89" customFormat="1">
      <c r="A109" s="89">
        <v>108</v>
      </c>
      <c r="B109" s="89" t="s">
        <v>7</v>
      </c>
      <c r="C109" s="89" t="s">
        <v>80</v>
      </c>
      <c r="D109" s="89" t="s">
        <v>62</v>
      </c>
      <c r="E109" s="89">
        <v>1</v>
      </c>
      <c r="F109" s="89">
        <v>0</v>
      </c>
      <c r="G109" s="89">
        <v>1</v>
      </c>
      <c r="H109" s="89">
        <v>1</v>
      </c>
      <c r="I109" s="89">
        <v>0</v>
      </c>
      <c r="J109" s="89">
        <v>0</v>
      </c>
      <c r="K109" s="89">
        <v>0</v>
      </c>
      <c r="L109" s="166">
        <v>3</v>
      </c>
      <c r="M109" s="166">
        <v>2</v>
      </c>
      <c r="N109" s="166">
        <v>3</v>
      </c>
      <c r="O109" s="172">
        <v>3</v>
      </c>
      <c r="P109" s="172">
        <v>4</v>
      </c>
      <c r="Q109" s="172">
        <v>4</v>
      </c>
      <c r="R109" s="169">
        <v>2</v>
      </c>
      <c r="S109" s="169">
        <v>2</v>
      </c>
      <c r="T109" s="169">
        <v>4</v>
      </c>
      <c r="U109" s="169">
        <v>4</v>
      </c>
      <c r="V109" s="172">
        <v>4</v>
      </c>
      <c r="W109" s="172">
        <v>5</v>
      </c>
      <c r="X109" s="175">
        <v>4</v>
      </c>
      <c r="Y109" s="175">
        <v>4</v>
      </c>
      <c r="Z109" s="175">
        <v>4</v>
      </c>
    </row>
    <row r="110" spans="1:26" s="89" customFormat="1">
      <c r="A110" s="89">
        <v>109</v>
      </c>
      <c r="B110" s="89" t="s">
        <v>7</v>
      </c>
      <c r="C110" s="89" t="s">
        <v>80</v>
      </c>
      <c r="D110" s="89" t="s">
        <v>62</v>
      </c>
      <c r="E110" s="89">
        <v>0</v>
      </c>
      <c r="F110" s="89">
        <v>0</v>
      </c>
      <c r="G110" s="89">
        <v>1</v>
      </c>
      <c r="H110" s="89">
        <v>0</v>
      </c>
      <c r="I110" s="89">
        <v>0</v>
      </c>
      <c r="J110" s="89">
        <v>0</v>
      </c>
      <c r="K110" s="89">
        <v>1</v>
      </c>
      <c r="L110" s="166">
        <v>3</v>
      </c>
      <c r="M110" s="166">
        <v>3</v>
      </c>
      <c r="N110" s="166">
        <v>3</v>
      </c>
      <c r="O110" s="172">
        <v>2</v>
      </c>
      <c r="P110" s="172">
        <v>2</v>
      </c>
      <c r="Q110" s="172">
        <v>3</v>
      </c>
      <c r="R110" s="169">
        <v>3</v>
      </c>
      <c r="S110" s="169">
        <v>3</v>
      </c>
      <c r="T110" s="169">
        <v>3</v>
      </c>
      <c r="U110" s="169">
        <v>3</v>
      </c>
      <c r="V110" s="172">
        <v>3</v>
      </c>
      <c r="W110" s="172">
        <v>3</v>
      </c>
      <c r="X110" s="175">
        <v>3</v>
      </c>
      <c r="Y110" s="175">
        <v>3</v>
      </c>
      <c r="Z110" s="175">
        <v>3</v>
      </c>
    </row>
    <row r="111" spans="1:26" s="89" customFormat="1">
      <c r="A111" s="89">
        <v>110</v>
      </c>
      <c r="B111" s="89" t="s">
        <v>37</v>
      </c>
      <c r="C111" s="89" t="s">
        <v>162</v>
      </c>
      <c r="D111" s="89" t="s">
        <v>63</v>
      </c>
      <c r="E111" s="89">
        <v>1</v>
      </c>
      <c r="F111" s="89">
        <v>1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166">
        <v>4</v>
      </c>
      <c r="M111" s="166">
        <v>4</v>
      </c>
      <c r="N111" s="166">
        <v>3</v>
      </c>
      <c r="O111" s="172">
        <v>4</v>
      </c>
      <c r="P111" s="172">
        <v>4</v>
      </c>
      <c r="Q111" s="172">
        <v>4</v>
      </c>
      <c r="R111" s="169">
        <v>3</v>
      </c>
      <c r="S111" s="169">
        <v>4</v>
      </c>
      <c r="T111" s="169">
        <v>4</v>
      </c>
      <c r="U111" s="169">
        <v>4</v>
      </c>
      <c r="V111" s="172">
        <v>4</v>
      </c>
      <c r="W111" s="172">
        <v>4</v>
      </c>
      <c r="X111" s="175">
        <v>3</v>
      </c>
      <c r="Y111" s="175">
        <v>4</v>
      </c>
      <c r="Z111" s="175">
        <v>4</v>
      </c>
    </row>
    <row r="112" spans="1:26" s="89" customFormat="1">
      <c r="A112" s="89">
        <v>111</v>
      </c>
      <c r="B112" s="89" t="s">
        <v>37</v>
      </c>
      <c r="C112" s="89" t="s">
        <v>107</v>
      </c>
      <c r="D112" s="89" t="s">
        <v>63</v>
      </c>
      <c r="E112" s="89">
        <v>0</v>
      </c>
      <c r="F112" s="89">
        <v>0</v>
      </c>
      <c r="G112" s="89">
        <v>1</v>
      </c>
      <c r="H112" s="89">
        <v>0</v>
      </c>
      <c r="I112" s="89">
        <v>0</v>
      </c>
      <c r="J112" s="89">
        <v>0</v>
      </c>
      <c r="K112" s="89">
        <v>0</v>
      </c>
      <c r="L112" s="166">
        <v>4</v>
      </c>
      <c r="M112" s="166">
        <v>4</v>
      </c>
      <c r="N112" s="166">
        <v>5</v>
      </c>
      <c r="O112" s="172">
        <v>4</v>
      </c>
      <c r="P112" s="172">
        <v>4</v>
      </c>
      <c r="Q112" s="172">
        <v>4</v>
      </c>
      <c r="R112" s="169">
        <v>1</v>
      </c>
      <c r="S112" s="169">
        <v>2</v>
      </c>
      <c r="T112" s="169">
        <v>4</v>
      </c>
      <c r="U112" s="169">
        <v>4</v>
      </c>
      <c r="V112" s="172">
        <v>4</v>
      </c>
      <c r="W112" s="172">
        <v>4</v>
      </c>
      <c r="X112" s="175">
        <v>4</v>
      </c>
      <c r="Y112" s="175">
        <v>4</v>
      </c>
      <c r="Z112" s="175">
        <v>4</v>
      </c>
    </row>
    <row r="113" spans="1:26" s="89" customFormat="1">
      <c r="A113" s="89">
        <v>112</v>
      </c>
      <c r="B113" s="89" t="s">
        <v>37</v>
      </c>
      <c r="C113" s="89" t="s">
        <v>152</v>
      </c>
      <c r="D113" s="89" t="s">
        <v>63</v>
      </c>
      <c r="E113" s="89">
        <v>1</v>
      </c>
      <c r="F113" s="89"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166">
        <v>5</v>
      </c>
      <c r="M113" s="166">
        <v>5</v>
      </c>
      <c r="N113" s="166">
        <v>5</v>
      </c>
      <c r="O113" s="172">
        <v>5</v>
      </c>
      <c r="P113" s="172">
        <v>5</v>
      </c>
      <c r="Q113" s="172">
        <v>5</v>
      </c>
      <c r="R113" s="169">
        <v>5</v>
      </c>
      <c r="S113" s="169">
        <v>5</v>
      </c>
      <c r="T113" s="169">
        <v>5</v>
      </c>
      <c r="U113" s="169">
        <v>5</v>
      </c>
      <c r="V113" s="172">
        <v>5</v>
      </c>
      <c r="W113" s="172">
        <v>5</v>
      </c>
      <c r="X113" s="175">
        <v>5</v>
      </c>
      <c r="Y113" s="175">
        <v>5</v>
      </c>
      <c r="Z113" s="175">
        <v>5</v>
      </c>
    </row>
    <row r="114" spans="1:26" s="134" customFormat="1">
      <c r="A114" s="134">
        <v>113</v>
      </c>
      <c r="B114" s="134" t="s">
        <v>7</v>
      </c>
      <c r="C114" s="134" t="s">
        <v>80</v>
      </c>
      <c r="D114" s="134" t="s">
        <v>62</v>
      </c>
      <c r="E114" s="89">
        <v>1</v>
      </c>
      <c r="F114" s="89">
        <v>1</v>
      </c>
      <c r="G114" s="89">
        <v>1</v>
      </c>
      <c r="H114" s="89">
        <v>0</v>
      </c>
      <c r="I114" s="89">
        <v>0</v>
      </c>
      <c r="J114" s="89">
        <v>0</v>
      </c>
      <c r="K114" s="89">
        <v>1</v>
      </c>
      <c r="L114" s="167">
        <v>5</v>
      </c>
      <c r="M114" s="167">
        <v>5</v>
      </c>
      <c r="N114" s="167">
        <v>5</v>
      </c>
      <c r="O114" s="173">
        <v>5</v>
      </c>
      <c r="P114" s="173">
        <v>4</v>
      </c>
      <c r="Q114" s="173">
        <v>4</v>
      </c>
      <c r="R114" s="170">
        <v>2</v>
      </c>
      <c r="S114" s="170">
        <v>2</v>
      </c>
      <c r="T114" s="170">
        <v>5</v>
      </c>
      <c r="U114" s="170">
        <v>5</v>
      </c>
      <c r="V114" s="173">
        <v>5</v>
      </c>
      <c r="W114" s="173">
        <v>5</v>
      </c>
      <c r="X114" s="176">
        <v>5</v>
      </c>
      <c r="Y114" s="176">
        <v>5</v>
      </c>
      <c r="Z114" s="176">
        <v>5</v>
      </c>
    </row>
    <row r="115" spans="1:26" s="89" customFormat="1">
      <c r="A115" s="89">
        <v>114</v>
      </c>
      <c r="B115" s="89" t="s">
        <v>7</v>
      </c>
      <c r="C115" s="89" t="s">
        <v>159</v>
      </c>
      <c r="D115" s="89" t="s">
        <v>161</v>
      </c>
      <c r="E115" s="89">
        <v>0</v>
      </c>
      <c r="F115" s="89">
        <v>0</v>
      </c>
      <c r="G115" s="89">
        <v>1</v>
      </c>
      <c r="H115" s="89">
        <v>0</v>
      </c>
      <c r="I115" s="89">
        <v>0</v>
      </c>
      <c r="J115" s="89">
        <v>0</v>
      </c>
      <c r="K115" s="89">
        <v>0</v>
      </c>
      <c r="L115" s="166">
        <v>3</v>
      </c>
      <c r="M115" s="166">
        <v>3</v>
      </c>
      <c r="N115" s="166">
        <v>3</v>
      </c>
      <c r="O115" s="172">
        <v>3</v>
      </c>
      <c r="P115" s="172">
        <v>2</v>
      </c>
      <c r="Q115" s="172">
        <v>3</v>
      </c>
      <c r="R115" s="169">
        <v>3</v>
      </c>
      <c r="S115" s="169">
        <v>4</v>
      </c>
      <c r="T115" s="169">
        <v>4</v>
      </c>
      <c r="U115" s="169">
        <v>4</v>
      </c>
      <c r="V115" s="172">
        <v>4</v>
      </c>
      <c r="W115" s="172">
        <v>4</v>
      </c>
      <c r="X115" s="175">
        <v>3</v>
      </c>
      <c r="Y115" s="175">
        <v>3</v>
      </c>
      <c r="Z115" s="175">
        <v>4</v>
      </c>
    </row>
    <row r="116" spans="1:26" s="89" customFormat="1">
      <c r="A116" s="89">
        <v>115</v>
      </c>
      <c r="B116" s="89" t="s">
        <v>7</v>
      </c>
      <c r="C116" s="89" t="s">
        <v>110</v>
      </c>
      <c r="D116" s="89" t="s">
        <v>119</v>
      </c>
      <c r="E116" s="89">
        <v>1</v>
      </c>
      <c r="F116" s="89">
        <v>1</v>
      </c>
      <c r="G116" s="89">
        <v>1</v>
      </c>
      <c r="H116" s="89">
        <v>1</v>
      </c>
      <c r="I116" s="89">
        <v>0</v>
      </c>
      <c r="J116" s="89">
        <v>0</v>
      </c>
      <c r="K116" s="89">
        <v>0</v>
      </c>
      <c r="L116" s="166">
        <v>4</v>
      </c>
      <c r="M116" s="166">
        <v>4</v>
      </c>
      <c r="N116" s="166">
        <v>4</v>
      </c>
      <c r="O116" s="172">
        <v>4</v>
      </c>
      <c r="P116" s="172">
        <v>3</v>
      </c>
      <c r="Q116" s="172">
        <v>4</v>
      </c>
      <c r="R116" s="169">
        <v>5</v>
      </c>
      <c r="S116" s="169">
        <v>5</v>
      </c>
      <c r="T116" s="169">
        <v>4</v>
      </c>
      <c r="U116" s="169">
        <v>4</v>
      </c>
      <c r="V116" s="172">
        <v>4</v>
      </c>
      <c r="W116" s="172">
        <v>4</v>
      </c>
      <c r="X116" s="175">
        <v>5</v>
      </c>
      <c r="Y116" s="175">
        <v>5</v>
      </c>
      <c r="Z116" s="175">
        <v>4</v>
      </c>
    </row>
    <row r="117" spans="1:26" s="89" customFormat="1">
      <c r="A117" s="89">
        <v>116</v>
      </c>
      <c r="B117" s="89" t="s">
        <v>7</v>
      </c>
      <c r="C117" s="89" t="s">
        <v>175</v>
      </c>
      <c r="D117" s="89" t="s">
        <v>62</v>
      </c>
      <c r="E117" s="89">
        <v>0</v>
      </c>
      <c r="F117" s="89">
        <v>0</v>
      </c>
      <c r="G117" s="89">
        <v>1</v>
      </c>
      <c r="H117" s="89">
        <v>0</v>
      </c>
      <c r="I117" s="89">
        <v>0</v>
      </c>
      <c r="J117" s="89">
        <v>0</v>
      </c>
      <c r="K117" s="89">
        <v>0</v>
      </c>
      <c r="L117" s="166">
        <v>3</v>
      </c>
      <c r="M117" s="166">
        <v>3</v>
      </c>
      <c r="N117" s="166">
        <v>4</v>
      </c>
      <c r="O117" s="172">
        <v>3</v>
      </c>
      <c r="P117" s="172">
        <v>5</v>
      </c>
      <c r="Q117" s="172">
        <v>3</v>
      </c>
      <c r="R117" s="169">
        <v>2</v>
      </c>
      <c r="S117" s="169">
        <v>2</v>
      </c>
      <c r="T117" s="169">
        <v>4</v>
      </c>
      <c r="U117" s="169">
        <v>4</v>
      </c>
      <c r="V117" s="172">
        <v>5</v>
      </c>
      <c r="W117" s="172">
        <v>5</v>
      </c>
      <c r="X117" s="175">
        <v>4</v>
      </c>
      <c r="Y117" s="175">
        <v>4</v>
      </c>
      <c r="Z117" s="175">
        <v>5</v>
      </c>
    </row>
    <row r="118" spans="1:26" s="134" customFormat="1">
      <c r="A118" s="89">
        <v>117</v>
      </c>
      <c r="B118" s="134" t="s">
        <v>37</v>
      </c>
      <c r="C118" s="134" t="s">
        <v>81</v>
      </c>
      <c r="D118" s="134" t="s">
        <v>69</v>
      </c>
      <c r="E118" s="89">
        <v>0</v>
      </c>
      <c r="F118" s="89">
        <v>1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167">
        <v>5</v>
      </c>
      <c r="M118" s="167">
        <v>5</v>
      </c>
      <c r="N118" s="167">
        <v>5</v>
      </c>
      <c r="O118" s="173">
        <v>5</v>
      </c>
      <c r="P118" s="173">
        <v>5</v>
      </c>
      <c r="Q118" s="173">
        <v>5</v>
      </c>
      <c r="R118" s="170">
        <v>2</v>
      </c>
      <c r="S118" s="170">
        <v>2</v>
      </c>
      <c r="T118" s="170">
        <v>4</v>
      </c>
      <c r="U118" s="170">
        <v>4</v>
      </c>
      <c r="V118" s="173">
        <v>5</v>
      </c>
      <c r="W118" s="173">
        <v>5</v>
      </c>
      <c r="X118" s="176">
        <v>5</v>
      </c>
      <c r="Y118" s="176">
        <v>5</v>
      </c>
      <c r="Z118" s="176">
        <v>5</v>
      </c>
    </row>
    <row r="119" spans="1:26" s="134" customFormat="1">
      <c r="A119" s="89">
        <v>118</v>
      </c>
      <c r="B119" s="134" t="s">
        <v>7</v>
      </c>
      <c r="C119" s="134" t="s">
        <v>156</v>
      </c>
      <c r="D119" s="89" t="s">
        <v>59</v>
      </c>
      <c r="E119" s="89">
        <v>1</v>
      </c>
      <c r="F119" s="89">
        <v>0</v>
      </c>
      <c r="G119" s="89">
        <v>0</v>
      </c>
      <c r="H119" s="89">
        <v>1</v>
      </c>
      <c r="I119" s="89">
        <v>0</v>
      </c>
      <c r="J119" s="89">
        <v>0</v>
      </c>
      <c r="K119" s="89">
        <v>0</v>
      </c>
      <c r="L119" s="167">
        <v>4</v>
      </c>
      <c r="M119" s="167">
        <v>4</v>
      </c>
      <c r="N119" s="167">
        <v>4</v>
      </c>
      <c r="O119" s="173">
        <v>4</v>
      </c>
      <c r="P119" s="173">
        <v>4</v>
      </c>
      <c r="Q119" s="173">
        <v>4</v>
      </c>
      <c r="R119" s="170">
        <v>4</v>
      </c>
      <c r="S119" s="170">
        <v>4</v>
      </c>
      <c r="T119" s="170">
        <v>4</v>
      </c>
      <c r="U119" s="170">
        <v>4</v>
      </c>
      <c r="V119" s="173">
        <v>4</v>
      </c>
      <c r="W119" s="173">
        <v>4</v>
      </c>
      <c r="X119" s="176">
        <v>4</v>
      </c>
      <c r="Y119" s="176">
        <v>4</v>
      </c>
      <c r="Z119" s="176">
        <v>4</v>
      </c>
    </row>
    <row r="120" spans="1:26" s="89" customFormat="1">
      <c r="A120" s="89">
        <v>119</v>
      </c>
      <c r="B120" s="134" t="s">
        <v>7</v>
      </c>
      <c r="C120" s="134" t="s">
        <v>45</v>
      </c>
      <c r="D120" s="134" t="s">
        <v>60</v>
      </c>
      <c r="E120" s="89">
        <v>0</v>
      </c>
      <c r="F120" s="89">
        <v>0</v>
      </c>
      <c r="G120" s="89">
        <v>0</v>
      </c>
      <c r="H120" s="89">
        <v>1</v>
      </c>
      <c r="I120" s="89">
        <v>0</v>
      </c>
      <c r="J120" s="89">
        <v>0</v>
      </c>
      <c r="K120" s="89">
        <v>0</v>
      </c>
      <c r="L120" s="166">
        <v>5</v>
      </c>
      <c r="M120" s="166">
        <v>4</v>
      </c>
      <c r="N120" s="166">
        <v>5</v>
      </c>
      <c r="O120" s="172">
        <v>4</v>
      </c>
      <c r="P120" s="172">
        <v>5</v>
      </c>
      <c r="Q120" s="172">
        <v>4</v>
      </c>
      <c r="R120" s="169">
        <v>5</v>
      </c>
      <c r="S120" s="169">
        <v>5</v>
      </c>
      <c r="T120" s="169">
        <v>4</v>
      </c>
      <c r="U120" s="169">
        <v>4</v>
      </c>
      <c r="V120" s="172">
        <v>4</v>
      </c>
      <c r="W120" s="172">
        <v>5</v>
      </c>
      <c r="X120" s="175">
        <v>3</v>
      </c>
      <c r="Y120" s="175">
        <v>4</v>
      </c>
      <c r="Z120" s="175">
        <v>4</v>
      </c>
    </row>
    <row r="121" spans="1:26" s="89" customFormat="1">
      <c r="A121" s="89">
        <v>120</v>
      </c>
      <c r="B121" s="89" t="s">
        <v>7</v>
      </c>
      <c r="C121" s="89" t="s">
        <v>149</v>
      </c>
      <c r="D121" s="89" t="s">
        <v>63</v>
      </c>
      <c r="E121" s="89">
        <v>1</v>
      </c>
      <c r="F121" s="89">
        <v>1</v>
      </c>
      <c r="G121" s="89">
        <v>0</v>
      </c>
      <c r="H121" s="89">
        <v>1</v>
      </c>
      <c r="I121" s="89">
        <v>0</v>
      </c>
      <c r="J121" s="89">
        <v>0</v>
      </c>
      <c r="K121" s="89">
        <v>0</v>
      </c>
      <c r="L121" s="166">
        <v>5</v>
      </c>
      <c r="M121" s="166">
        <v>5</v>
      </c>
      <c r="N121" s="166">
        <v>5</v>
      </c>
      <c r="O121" s="172">
        <v>5</v>
      </c>
      <c r="P121" s="172">
        <v>5</v>
      </c>
      <c r="Q121" s="172">
        <v>5</v>
      </c>
      <c r="R121" s="169">
        <v>5</v>
      </c>
      <c r="S121" s="169">
        <v>5</v>
      </c>
      <c r="T121" s="169">
        <v>5</v>
      </c>
      <c r="U121" s="169">
        <v>5</v>
      </c>
      <c r="V121" s="172">
        <v>5</v>
      </c>
      <c r="W121" s="172">
        <v>5</v>
      </c>
      <c r="X121" s="175">
        <v>5</v>
      </c>
      <c r="Y121" s="175">
        <v>5</v>
      </c>
      <c r="Z121" s="175">
        <v>5</v>
      </c>
    </row>
    <row r="122" spans="1:26" s="89" customFormat="1">
      <c r="A122" s="89">
        <v>121</v>
      </c>
      <c r="B122" s="89" t="s">
        <v>37</v>
      </c>
      <c r="C122" s="89" t="s">
        <v>97</v>
      </c>
      <c r="D122" s="89" t="s">
        <v>59</v>
      </c>
      <c r="E122" s="89">
        <v>0</v>
      </c>
      <c r="F122" s="89">
        <v>0</v>
      </c>
      <c r="G122" s="89">
        <v>0</v>
      </c>
      <c r="H122" s="89">
        <v>1</v>
      </c>
      <c r="I122" s="89">
        <v>0</v>
      </c>
      <c r="J122" s="89">
        <v>0</v>
      </c>
      <c r="K122" s="89">
        <v>0</v>
      </c>
      <c r="L122" s="166">
        <v>5</v>
      </c>
      <c r="M122" s="166">
        <v>5</v>
      </c>
      <c r="N122" s="166">
        <v>5</v>
      </c>
      <c r="O122" s="172">
        <v>5</v>
      </c>
      <c r="P122" s="172">
        <v>4</v>
      </c>
      <c r="Q122" s="172">
        <v>4</v>
      </c>
      <c r="R122" s="169">
        <v>2</v>
      </c>
      <c r="S122" s="169">
        <v>1</v>
      </c>
      <c r="T122" s="169">
        <v>4</v>
      </c>
      <c r="U122" s="169">
        <v>4</v>
      </c>
      <c r="V122" s="172">
        <v>5</v>
      </c>
      <c r="W122" s="172">
        <v>5</v>
      </c>
      <c r="X122" s="175">
        <v>5</v>
      </c>
      <c r="Y122" s="175">
        <v>5</v>
      </c>
      <c r="Z122" s="175">
        <v>5</v>
      </c>
    </row>
    <row r="123" spans="1:26" s="89" customFormat="1">
      <c r="A123" s="89">
        <v>122</v>
      </c>
      <c r="B123" s="89" t="s">
        <v>7</v>
      </c>
      <c r="C123" s="89" t="s">
        <v>149</v>
      </c>
      <c r="D123" s="89" t="s">
        <v>63</v>
      </c>
      <c r="E123" s="89">
        <v>0</v>
      </c>
      <c r="F123" s="89">
        <v>1</v>
      </c>
      <c r="G123" s="89">
        <v>0</v>
      </c>
      <c r="H123" s="89">
        <v>1</v>
      </c>
      <c r="I123" s="89">
        <v>0</v>
      </c>
      <c r="J123" s="89">
        <v>0</v>
      </c>
      <c r="K123" s="89">
        <v>0</v>
      </c>
      <c r="L123" s="166">
        <v>5</v>
      </c>
      <c r="M123" s="166">
        <v>4</v>
      </c>
      <c r="N123" s="166">
        <v>5</v>
      </c>
      <c r="O123" s="172">
        <v>4</v>
      </c>
      <c r="P123" s="172">
        <v>3</v>
      </c>
      <c r="Q123" s="172">
        <v>4</v>
      </c>
      <c r="R123" s="169">
        <v>1</v>
      </c>
      <c r="S123" s="169">
        <v>1</v>
      </c>
      <c r="T123" s="169">
        <v>5</v>
      </c>
      <c r="U123" s="169">
        <v>5</v>
      </c>
      <c r="V123" s="172">
        <v>5</v>
      </c>
      <c r="W123" s="172">
        <v>5</v>
      </c>
      <c r="X123" s="175">
        <v>5</v>
      </c>
      <c r="Y123" s="175">
        <v>5</v>
      </c>
      <c r="Z123" s="175">
        <v>5</v>
      </c>
    </row>
    <row r="124" spans="1:26" s="89" customFormat="1">
      <c r="A124" s="89">
        <v>123</v>
      </c>
      <c r="B124" s="89" t="s">
        <v>37</v>
      </c>
      <c r="C124" s="89" t="s">
        <v>175</v>
      </c>
      <c r="D124" s="89" t="s">
        <v>119</v>
      </c>
      <c r="E124" s="89">
        <v>0</v>
      </c>
      <c r="F124" s="89">
        <v>0</v>
      </c>
      <c r="G124" s="89">
        <v>1</v>
      </c>
      <c r="H124" s="89">
        <v>0</v>
      </c>
      <c r="I124" s="89">
        <v>0</v>
      </c>
      <c r="J124" s="89">
        <v>0</v>
      </c>
      <c r="K124" s="89">
        <v>0</v>
      </c>
      <c r="L124" s="166">
        <v>4</v>
      </c>
      <c r="M124" s="166">
        <v>4</v>
      </c>
      <c r="N124" s="166">
        <v>4</v>
      </c>
      <c r="O124" s="172">
        <v>4</v>
      </c>
      <c r="P124" s="172">
        <v>4</v>
      </c>
      <c r="Q124" s="172">
        <v>4</v>
      </c>
      <c r="R124" s="169">
        <v>4</v>
      </c>
      <c r="S124" s="169">
        <v>4</v>
      </c>
      <c r="T124" s="169">
        <v>4</v>
      </c>
      <c r="U124" s="169">
        <v>4</v>
      </c>
      <c r="V124" s="172">
        <v>4</v>
      </c>
      <c r="W124" s="172">
        <v>4</v>
      </c>
      <c r="X124" s="175">
        <v>4</v>
      </c>
      <c r="Y124" s="175">
        <v>4</v>
      </c>
      <c r="Z124" s="175">
        <v>4</v>
      </c>
    </row>
    <row r="125" spans="1:26" s="89" customFormat="1">
      <c r="A125" s="89">
        <v>124</v>
      </c>
      <c r="B125" s="89" t="s">
        <v>7</v>
      </c>
      <c r="C125" s="89" t="s">
        <v>154</v>
      </c>
      <c r="D125" s="89" t="s">
        <v>155</v>
      </c>
      <c r="E125" s="89">
        <v>0</v>
      </c>
      <c r="F125" s="89">
        <v>0</v>
      </c>
      <c r="G125" s="89">
        <v>1</v>
      </c>
      <c r="H125" s="89">
        <v>0</v>
      </c>
      <c r="I125" s="89">
        <v>0</v>
      </c>
      <c r="J125" s="89">
        <v>0</v>
      </c>
      <c r="K125" s="89">
        <v>0</v>
      </c>
      <c r="L125" s="166">
        <v>3</v>
      </c>
      <c r="M125" s="166">
        <v>3</v>
      </c>
      <c r="N125" s="166">
        <v>3</v>
      </c>
      <c r="O125" s="172">
        <v>3</v>
      </c>
      <c r="P125" s="172">
        <v>2</v>
      </c>
      <c r="Q125" s="172">
        <v>2</v>
      </c>
      <c r="R125" s="169">
        <v>3</v>
      </c>
      <c r="S125" s="169">
        <v>3</v>
      </c>
      <c r="T125" s="169">
        <v>3</v>
      </c>
      <c r="U125" s="169">
        <v>3</v>
      </c>
      <c r="V125" s="172">
        <v>5</v>
      </c>
      <c r="W125" s="172">
        <v>4</v>
      </c>
      <c r="X125" s="175">
        <v>4</v>
      </c>
      <c r="Y125" s="175">
        <v>4</v>
      </c>
      <c r="Z125" s="175">
        <v>4</v>
      </c>
    </row>
    <row r="126" spans="1:26" s="89" customFormat="1">
      <c r="A126" s="89">
        <v>125</v>
      </c>
      <c r="B126" s="89" t="s">
        <v>7</v>
      </c>
      <c r="C126" s="89" t="s">
        <v>165</v>
      </c>
      <c r="D126" s="89" t="s">
        <v>128</v>
      </c>
      <c r="E126" s="89">
        <v>0</v>
      </c>
      <c r="F126" s="89">
        <v>1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166">
        <v>4</v>
      </c>
      <c r="M126" s="166">
        <v>4</v>
      </c>
      <c r="N126" s="166">
        <v>4</v>
      </c>
      <c r="O126" s="172">
        <v>3</v>
      </c>
      <c r="P126" s="172">
        <v>4</v>
      </c>
      <c r="Q126" s="172">
        <v>4</v>
      </c>
      <c r="R126" s="169">
        <v>3</v>
      </c>
      <c r="S126" s="169">
        <v>3</v>
      </c>
      <c r="T126" s="169">
        <v>5</v>
      </c>
      <c r="U126" s="169">
        <v>5</v>
      </c>
      <c r="V126" s="172">
        <v>5</v>
      </c>
      <c r="W126" s="172">
        <v>5</v>
      </c>
      <c r="X126" s="175">
        <v>5</v>
      </c>
      <c r="Y126" s="175">
        <v>5</v>
      </c>
      <c r="Z126" s="175">
        <v>5</v>
      </c>
    </row>
    <row r="127" spans="1:26" s="89" customFormat="1">
      <c r="A127" s="89">
        <v>126</v>
      </c>
      <c r="B127" s="89" t="s">
        <v>7</v>
      </c>
      <c r="C127" s="89" t="s">
        <v>109</v>
      </c>
      <c r="D127" s="89" t="s">
        <v>69</v>
      </c>
      <c r="E127" s="89">
        <v>0</v>
      </c>
      <c r="F127" s="89">
        <v>1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166">
        <v>5</v>
      </c>
      <c r="M127" s="166">
        <v>5</v>
      </c>
      <c r="N127" s="166">
        <v>5</v>
      </c>
      <c r="O127" s="172">
        <v>5</v>
      </c>
      <c r="P127" s="172">
        <v>5</v>
      </c>
      <c r="Q127" s="172">
        <v>5</v>
      </c>
      <c r="R127" s="169">
        <v>5</v>
      </c>
      <c r="S127" s="169">
        <v>5</v>
      </c>
      <c r="T127" s="169">
        <v>5</v>
      </c>
      <c r="U127" s="169">
        <v>5</v>
      </c>
      <c r="V127" s="172">
        <v>5</v>
      </c>
      <c r="W127" s="172">
        <v>5</v>
      </c>
      <c r="X127" s="175">
        <v>5</v>
      </c>
      <c r="Y127" s="175">
        <v>5</v>
      </c>
      <c r="Z127" s="175">
        <v>5</v>
      </c>
    </row>
    <row r="128" spans="1:26" s="89" customFormat="1">
      <c r="A128" s="89">
        <v>127</v>
      </c>
      <c r="B128" s="89" t="s">
        <v>37</v>
      </c>
      <c r="C128" s="89" t="s">
        <v>105</v>
      </c>
      <c r="D128" s="89" t="s">
        <v>124</v>
      </c>
      <c r="E128" s="89">
        <v>0</v>
      </c>
      <c r="F128" s="89">
        <v>0</v>
      </c>
      <c r="G128" s="89">
        <v>1</v>
      </c>
      <c r="H128" s="89">
        <v>0</v>
      </c>
      <c r="I128" s="89">
        <v>0</v>
      </c>
      <c r="J128" s="89">
        <v>0</v>
      </c>
      <c r="K128" s="89">
        <v>0</v>
      </c>
      <c r="L128" s="166">
        <v>5</v>
      </c>
      <c r="M128" s="166">
        <v>5</v>
      </c>
      <c r="N128" s="166">
        <v>5</v>
      </c>
      <c r="O128" s="172">
        <v>4</v>
      </c>
      <c r="P128" s="172">
        <v>5</v>
      </c>
      <c r="Q128" s="172">
        <v>4</v>
      </c>
      <c r="R128" s="169">
        <v>5</v>
      </c>
      <c r="S128" s="169">
        <v>5</v>
      </c>
      <c r="T128" s="169">
        <v>5</v>
      </c>
      <c r="U128" s="169">
        <v>5</v>
      </c>
      <c r="V128" s="172">
        <v>5</v>
      </c>
      <c r="W128" s="172">
        <v>5</v>
      </c>
      <c r="X128" s="175">
        <v>4</v>
      </c>
      <c r="Y128" s="175">
        <v>5</v>
      </c>
      <c r="Z128" s="175">
        <v>5</v>
      </c>
    </row>
    <row r="129" spans="1:26" s="89" customFormat="1">
      <c r="A129" s="89">
        <v>128</v>
      </c>
      <c r="B129" s="89" t="s">
        <v>7</v>
      </c>
      <c r="C129" s="89" t="s">
        <v>175</v>
      </c>
      <c r="D129" s="89" t="s">
        <v>62</v>
      </c>
      <c r="E129" s="89">
        <v>0</v>
      </c>
      <c r="F129" s="89">
        <v>0</v>
      </c>
      <c r="G129" s="89">
        <v>1</v>
      </c>
      <c r="H129" s="89">
        <v>0</v>
      </c>
      <c r="I129" s="89">
        <v>0</v>
      </c>
      <c r="J129" s="89">
        <v>0</v>
      </c>
      <c r="K129" s="89">
        <v>0</v>
      </c>
      <c r="L129" s="166">
        <v>5</v>
      </c>
      <c r="M129" s="166">
        <v>3</v>
      </c>
      <c r="N129" s="166">
        <v>3</v>
      </c>
      <c r="O129" s="172">
        <v>5</v>
      </c>
      <c r="P129" s="172">
        <v>4</v>
      </c>
      <c r="Q129" s="172">
        <v>4</v>
      </c>
      <c r="R129" s="169">
        <v>3</v>
      </c>
      <c r="S129" s="169">
        <v>3</v>
      </c>
      <c r="T129" s="169">
        <v>4</v>
      </c>
      <c r="U129" s="169">
        <v>4</v>
      </c>
      <c r="V129" s="172">
        <v>5</v>
      </c>
      <c r="W129" s="172">
        <v>5</v>
      </c>
      <c r="X129" s="175">
        <v>4</v>
      </c>
      <c r="Y129" s="175">
        <v>4</v>
      </c>
      <c r="Z129" s="175">
        <v>5</v>
      </c>
    </row>
    <row r="130" spans="1:26" s="89" customFormat="1" ht="48">
      <c r="A130" s="89">
        <v>129</v>
      </c>
      <c r="B130" s="89" t="s">
        <v>7</v>
      </c>
      <c r="C130" s="89" t="s">
        <v>150</v>
      </c>
      <c r="D130" s="89" t="s">
        <v>71</v>
      </c>
      <c r="E130" s="89">
        <v>1</v>
      </c>
      <c r="F130" s="89">
        <v>1</v>
      </c>
      <c r="G130" s="89">
        <v>1</v>
      </c>
      <c r="H130" s="89">
        <v>0</v>
      </c>
      <c r="I130" s="89">
        <v>0</v>
      </c>
      <c r="J130" s="89">
        <v>0</v>
      </c>
      <c r="K130" s="89">
        <v>1</v>
      </c>
      <c r="L130" s="166">
        <v>4</v>
      </c>
      <c r="M130" s="166">
        <v>3</v>
      </c>
      <c r="N130" s="166">
        <v>4</v>
      </c>
      <c r="O130" s="172">
        <v>4</v>
      </c>
      <c r="P130" s="172">
        <v>5</v>
      </c>
      <c r="Q130" s="172">
        <v>5</v>
      </c>
      <c r="R130" s="169">
        <v>5</v>
      </c>
      <c r="S130" s="169">
        <v>5</v>
      </c>
      <c r="T130" s="169">
        <v>5</v>
      </c>
      <c r="U130" s="169">
        <v>5</v>
      </c>
      <c r="V130" s="172">
        <v>5</v>
      </c>
      <c r="W130" s="172">
        <v>5</v>
      </c>
      <c r="X130" s="175">
        <v>5</v>
      </c>
      <c r="Y130" s="175">
        <v>5</v>
      </c>
      <c r="Z130" s="175">
        <v>5</v>
      </c>
    </row>
    <row r="131" spans="1:26" s="89" customFormat="1" ht="48">
      <c r="A131" s="89">
        <v>130</v>
      </c>
      <c r="B131" s="89" t="s">
        <v>7</v>
      </c>
      <c r="C131" s="89" t="s">
        <v>166</v>
      </c>
      <c r="D131" s="89" t="s">
        <v>71</v>
      </c>
      <c r="E131" s="89">
        <v>0</v>
      </c>
      <c r="F131" s="89">
        <v>0</v>
      </c>
      <c r="G131" s="89">
        <v>1</v>
      </c>
      <c r="H131" s="89">
        <v>0</v>
      </c>
      <c r="I131" s="89">
        <v>0</v>
      </c>
      <c r="J131" s="89">
        <v>0</v>
      </c>
      <c r="K131" s="89">
        <v>0</v>
      </c>
      <c r="L131" s="166">
        <v>4</v>
      </c>
      <c r="M131" s="166">
        <v>4</v>
      </c>
      <c r="N131" s="166">
        <v>4</v>
      </c>
      <c r="O131" s="172">
        <v>3</v>
      </c>
      <c r="P131" s="172">
        <v>2</v>
      </c>
      <c r="Q131" s="172">
        <v>3</v>
      </c>
      <c r="R131" s="169">
        <v>1</v>
      </c>
      <c r="S131" s="169">
        <v>2</v>
      </c>
      <c r="T131" s="169">
        <v>4</v>
      </c>
      <c r="U131" s="169">
        <v>4</v>
      </c>
      <c r="V131" s="172">
        <v>4</v>
      </c>
      <c r="W131" s="172">
        <v>4</v>
      </c>
      <c r="X131" s="175">
        <v>4</v>
      </c>
      <c r="Y131" s="175">
        <v>4</v>
      </c>
      <c r="Z131" s="175">
        <v>4</v>
      </c>
    </row>
    <row r="132" spans="1:26" s="89" customFormat="1" ht="48">
      <c r="A132" s="89">
        <v>131</v>
      </c>
      <c r="B132" s="89" t="s">
        <v>7</v>
      </c>
      <c r="C132" s="89" t="s">
        <v>166</v>
      </c>
      <c r="D132" s="89" t="s">
        <v>71</v>
      </c>
      <c r="E132" s="89">
        <v>0</v>
      </c>
      <c r="F132" s="89">
        <v>0</v>
      </c>
      <c r="G132" s="89">
        <v>1</v>
      </c>
      <c r="H132" s="89">
        <v>0</v>
      </c>
      <c r="I132" s="89">
        <v>0</v>
      </c>
      <c r="J132" s="89">
        <v>0</v>
      </c>
      <c r="K132" s="89">
        <v>0</v>
      </c>
      <c r="L132" s="166">
        <v>5</v>
      </c>
      <c r="M132" s="166">
        <v>3</v>
      </c>
      <c r="N132" s="166">
        <v>3</v>
      </c>
      <c r="O132" s="172">
        <v>5</v>
      </c>
      <c r="P132" s="172">
        <v>4</v>
      </c>
      <c r="Q132" s="172">
        <v>4</v>
      </c>
      <c r="R132" s="169">
        <v>4</v>
      </c>
      <c r="S132" s="169">
        <v>5</v>
      </c>
      <c r="T132" s="169">
        <v>5</v>
      </c>
      <c r="U132" s="169">
        <v>5</v>
      </c>
      <c r="V132" s="172">
        <v>5</v>
      </c>
      <c r="W132" s="172">
        <v>4</v>
      </c>
      <c r="X132" s="175">
        <v>5</v>
      </c>
      <c r="Y132" s="175">
        <v>4</v>
      </c>
      <c r="Z132" s="175">
        <v>4</v>
      </c>
    </row>
    <row r="133" spans="1:26" s="89" customFormat="1">
      <c r="A133" s="89">
        <v>132</v>
      </c>
      <c r="B133" s="89" t="s">
        <v>37</v>
      </c>
      <c r="C133" s="89" t="s">
        <v>175</v>
      </c>
      <c r="D133" s="89" t="s">
        <v>62</v>
      </c>
      <c r="E133" s="89">
        <v>0</v>
      </c>
      <c r="F133" s="89">
        <v>1</v>
      </c>
      <c r="G133" s="89">
        <v>1</v>
      </c>
      <c r="H133" s="89">
        <v>0</v>
      </c>
      <c r="I133" s="89">
        <v>0</v>
      </c>
      <c r="J133" s="89">
        <v>0</v>
      </c>
      <c r="K133" s="89">
        <v>0</v>
      </c>
      <c r="L133" s="166">
        <v>5</v>
      </c>
      <c r="M133" s="166">
        <v>4</v>
      </c>
      <c r="N133" s="166">
        <v>5</v>
      </c>
      <c r="O133" s="172">
        <v>5</v>
      </c>
      <c r="P133" s="172">
        <v>5</v>
      </c>
      <c r="Q133" s="172">
        <v>5</v>
      </c>
      <c r="R133" s="169">
        <v>5</v>
      </c>
      <c r="S133" s="169">
        <v>5</v>
      </c>
      <c r="T133" s="169">
        <v>5</v>
      </c>
      <c r="U133" s="169">
        <v>5</v>
      </c>
      <c r="V133" s="172">
        <v>5</v>
      </c>
      <c r="W133" s="172">
        <v>5</v>
      </c>
      <c r="X133" s="175">
        <v>5</v>
      </c>
      <c r="Y133" s="175">
        <v>5</v>
      </c>
      <c r="Z133" s="175">
        <v>5</v>
      </c>
    </row>
    <row r="134" spans="1:26" s="89" customFormat="1">
      <c r="A134" s="89">
        <v>133</v>
      </c>
      <c r="B134" s="89" t="s">
        <v>7</v>
      </c>
      <c r="C134" s="89" t="s">
        <v>103</v>
      </c>
      <c r="D134" s="89" t="s">
        <v>128</v>
      </c>
      <c r="E134" s="89">
        <v>1</v>
      </c>
      <c r="F134" s="89">
        <v>1</v>
      </c>
      <c r="G134" s="89">
        <v>1</v>
      </c>
      <c r="H134" s="89">
        <v>1</v>
      </c>
      <c r="I134" s="89">
        <v>0</v>
      </c>
      <c r="J134" s="89">
        <v>0</v>
      </c>
      <c r="K134" s="89">
        <v>0</v>
      </c>
      <c r="L134" s="166">
        <v>4</v>
      </c>
      <c r="M134" s="166">
        <v>4</v>
      </c>
      <c r="N134" s="166">
        <v>5</v>
      </c>
      <c r="O134" s="172">
        <v>4</v>
      </c>
      <c r="P134" s="172">
        <v>5</v>
      </c>
      <c r="Q134" s="172">
        <v>4</v>
      </c>
      <c r="R134" s="169">
        <v>3</v>
      </c>
      <c r="S134" s="169">
        <v>4</v>
      </c>
      <c r="T134" s="169">
        <v>4</v>
      </c>
      <c r="U134" s="169">
        <v>5</v>
      </c>
      <c r="V134" s="172">
        <v>5</v>
      </c>
      <c r="W134" s="172">
        <v>5</v>
      </c>
      <c r="X134" s="175">
        <v>5</v>
      </c>
      <c r="Y134" s="175">
        <v>4</v>
      </c>
      <c r="Z134" s="175">
        <v>5</v>
      </c>
    </row>
    <row r="135" spans="1:26" s="89" customFormat="1">
      <c r="A135" s="89">
        <v>134</v>
      </c>
      <c r="B135" s="89" t="s">
        <v>37</v>
      </c>
      <c r="C135" s="89" t="s">
        <v>175</v>
      </c>
      <c r="D135" s="89" t="s">
        <v>62</v>
      </c>
      <c r="E135" s="89">
        <v>1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166">
        <v>5</v>
      </c>
      <c r="M135" s="166">
        <v>5</v>
      </c>
      <c r="N135" s="166">
        <v>5</v>
      </c>
      <c r="O135" s="172">
        <v>5</v>
      </c>
      <c r="P135" s="172">
        <v>4</v>
      </c>
      <c r="Q135" s="172">
        <v>4</v>
      </c>
      <c r="R135" s="169">
        <v>5</v>
      </c>
      <c r="S135" s="169">
        <v>5</v>
      </c>
      <c r="T135" s="169">
        <v>5</v>
      </c>
      <c r="U135" s="169">
        <v>5</v>
      </c>
      <c r="V135" s="172">
        <v>5</v>
      </c>
      <c r="W135" s="172">
        <v>4</v>
      </c>
      <c r="X135" s="175">
        <v>4</v>
      </c>
      <c r="Y135" s="175">
        <v>4</v>
      </c>
      <c r="Z135" s="175">
        <v>5</v>
      </c>
    </row>
    <row r="136" spans="1:26" s="89" customFormat="1">
      <c r="A136" s="89">
        <v>135</v>
      </c>
      <c r="B136" s="89" t="s">
        <v>7</v>
      </c>
      <c r="C136" s="89" t="s">
        <v>80</v>
      </c>
      <c r="D136" s="89" t="s">
        <v>62</v>
      </c>
      <c r="E136" s="89">
        <v>1</v>
      </c>
      <c r="F136" s="89">
        <v>1</v>
      </c>
      <c r="G136" s="89">
        <v>1</v>
      </c>
      <c r="H136" s="89">
        <v>0</v>
      </c>
      <c r="I136" s="89">
        <v>0</v>
      </c>
      <c r="J136" s="89">
        <v>0</v>
      </c>
      <c r="K136" s="89">
        <v>0</v>
      </c>
      <c r="L136" s="166">
        <v>1</v>
      </c>
      <c r="M136" s="166">
        <v>1</v>
      </c>
      <c r="N136" s="166">
        <v>5</v>
      </c>
      <c r="O136" s="172">
        <v>1</v>
      </c>
      <c r="P136" s="172">
        <v>1</v>
      </c>
      <c r="Q136" s="172">
        <v>1</v>
      </c>
      <c r="R136" s="169">
        <v>5</v>
      </c>
      <c r="S136" s="169">
        <v>5</v>
      </c>
      <c r="T136" s="169">
        <v>5</v>
      </c>
      <c r="U136" s="169">
        <v>5</v>
      </c>
      <c r="V136" s="172">
        <v>4</v>
      </c>
      <c r="W136" s="172">
        <v>5</v>
      </c>
      <c r="X136" s="175">
        <v>1</v>
      </c>
      <c r="Y136" s="175">
        <v>1</v>
      </c>
      <c r="Z136" s="175">
        <v>3</v>
      </c>
    </row>
    <row r="137" spans="1:26" s="89" customFormat="1">
      <c r="A137" s="89">
        <v>136</v>
      </c>
      <c r="B137" s="89" t="s">
        <v>7</v>
      </c>
      <c r="C137" s="89" t="s">
        <v>149</v>
      </c>
      <c r="D137" s="89" t="s">
        <v>63</v>
      </c>
      <c r="E137" s="89">
        <v>0</v>
      </c>
      <c r="F137" s="89">
        <v>0</v>
      </c>
      <c r="G137" s="89">
        <v>0</v>
      </c>
      <c r="H137" s="89">
        <v>1</v>
      </c>
      <c r="I137" s="89">
        <v>0</v>
      </c>
      <c r="J137" s="89">
        <v>0</v>
      </c>
      <c r="K137" s="89">
        <v>0</v>
      </c>
      <c r="L137" s="166">
        <v>5</v>
      </c>
      <c r="M137" s="166">
        <v>3</v>
      </c>
      <c r="N137" s="166">
        <v>3</v>
      </c>
      <c r="O137" s="172">
        <v>5</v>
      </c>
      <c r="P137" s="172">
        <v>5</v>
      </c>
      <c r="Q137" s="172">
        <v>5</v>
      </c>
      <c r="R137" s="169">
        <v>5</v>
      </c>
      <c r="S137" s="169">
        <v>5</v>
      </c>
      <c r="T137" s="169">
        <v>5</v>
      </c>
      <c r="U137" s="169">
        <v>5</v>
      </c>
      <c r="V137" s="172">
        <v>5</v>
      </c>
      <c r="W137" s="172">
        <v>5</v>
      </c>
      <c r="X137" s="175">
        <v>4</v>
      </c>
      <c r="Y137" s="175">
        <v>4</v>
      </c>
      <c r="Z137" s="175">
        <v>4</v>
      </c>
    </row>
    <row r="138" spans="1:26" s="89" customFormat="1">
      <c r="A138" s="89">
        <v>137</v>
      </c>
      <c r="B138" s="89" t="s">
        <v>7</v>
      </c>
      <c r="C138" s="89" t="s">
        <v>45</v>
      </c>
      <c r="D138" s="89" t="s">
        <v>60</v>
      </c>
      <c r="E138" s="89">
        <v>0</v>
      </c>
      <c r="F138" s="89">
        <v>1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166">
        <v>4</v>
      </c>
      <c r="M138" s="166">
        <v>2</v>
      </c>
      <c r="N138" s="166">
        <v>2</v>
      </c>
      <c r="O138" s="172">
        <v>4</v>
      </c>
      <c r="P138" s="172">
        <v>4</v>
      </c>
      <c r="Q138" s="172">
        <v>4</v>
      </c>
      <c r="R138" s="169">
        <v>3</v>
      </c>
      <c r="S138" s="169">
        <v>3</v>
      </c>
      <c r="T138" s="169">
        <v>4</v>
      </c>
      <c r="U138" s="169">
        <v>4</v>
      </c>
      <c r="V138" s="172">
        <v>4</v>
      </c>
      <c r="W138" s="172">
        <v>4</v>
      </c>
      <c r="X138" s="175">
        <v>4</v>
      </c>
      <c r="Y138" s="175">
        <v>4</v>
      </c>
      <c r="Z138" s="175">
        <v>4</v>
      </c>
    </row>
    <row r="139" spans="1:26" s="89" customFormat="1">
      <c r="A139" s="89">
        <v>138</v>
      </c>
      <c r="B139" s="89" t="s">
        <v>7</v>
      </c>
      <c r="C139" s="89" t="s">
        <v>106</v>
      </c>
      <c r="D139" s="89" t="s">
        <v>64</v>
      </c>
      <c r="E139" s="89">
        <v>0</v>
      </c>
      <c r="F139" s="89">
        <v>0</v>
      </c>
      <c r="G139" s="89">
        <v>1</v>
      </c>
      <c r="H139" s="89">
        <v>0</v>
      </c>
      <c r="I139" s="89">
        <v>0</v>
      </c>
      <c r="J139" s="89">
        <v>0</v>
      </c>
      <c r="K139" s="89">
        <v>0</v>
      </c>
      <c r="L139" s="166">
        <v>5</v>
      </c>
      <c r="M139" s="166">
        <v>5</v>
      </c>
      <c r="N139" s="166">
        <v>5</v>
      </c>
      <c r="O139" s="172">
        <v>4</v>
      </c>
      <c r="P139" s="172">
        <v>4</v>
      </c>
      <c r="Q139" s="172">
        <v>4</v>
      </c>
      <c r="R139" s="169">
        <v>2</v>
      </c>
      <c r="S139" s="169">
        <v>4</v>
      </c>
      <c r="T139" s="169">
        <v>3</v>
      </c>
      <c r="U139" s="169">
        <v>3</v>
      </c>
      <c r="V139" s="172">
        <v>5</v>
      </c>
      <c r="W139" s="172">
        <v>5</v>
      </c>
      <c r="X139" s="175">
        <v>5</v>
      </c>
      <c r="Y139" s="175">
        <v>5</v>
      </c>
      <c r="Z139" s="175">
        <v>5</v>
      </c>
    </row>
    <row r="140" spans="1:26" s="89" customFormat="1">
      <c r="A140" s="89">
        <v>139</v>
      </c>
      <c r="B140" s="89" t="s">
        <v>37</v>
      </c>
      <c r="C140" s="89" t="s">
        <v>162</v>
      </c>
      <c r="D140" s="89" t="s">
        <v>63</v>
      </c>
      <c r="E140" s="89">
        <v>0</v>
      </c>
      <c r="F140" s="89">
        <v>1</v>
      </c>
      <c r="G140" s="89">
        <v>0</v>
      </c>
      <c r="H140" s="89">
        <v>1</v>
      </c>
      <c r="I140" s="89">
        <v>0</v>
      </c>
      <c r="J140" s="89">
        <v>0</v>
      </c>
      <c r="K140" s="89">
        <v>0</v>
      </c>
      <c r="L140" s="166">
        <v>5</v>
      </c>
      <c r="M140" s="166">
        <v>5</v>
      </c>
      <c r="N140" s="166">
        <v>5</v>
      </c>
      <c r="O140" s="172">
        <v>5</v>
      </c>
      <c r="P140" s="172">
        <v>5</v>
      </c>
      <c r="Q140" s="172">
        <v>5</v>
      </c>
      <c r="R140" s="169">
        <v>5</v>
      </c>
      <c r="S140" s="169">
        <v>5</v>
      </c>
      <c r="T140" s="169">
        <v>5</v>
      </c>
      <c r="U140" s="169">
        <v>5</v>
      </c>
      <c r="V140" s="172">
        <v>5</v>
      </c>
      <c r="W140" s="172">
        <v>5</v>
      </c>
      <c r="X140" s="175">
        <v>5</v>
      </c>
      <c r="Y140" s="175">
        <v>5</v>
      </c>
      <c r="Z140" s="175">
        <v>5</v>
      </c>
    </row>
    <row r="141" spans="1:26" s="89" customFormat="1">
      <c r="A141" s="89">
        <v>140</v>
      </c>
      <c r="B141" s="89" t="s">
        <v>37</v>
      </c>
      <c r="C141" s="89" t="s">
        <v>167</v>
      </c>
      <c r="D141" s="89" t="s">
        <v>63</v>
      </c>
      <c r="E141" s="89">
        <v>0</v>
      </c>
      <c r="F141" s="89">
        <v>1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166">
        <v>4</v>
      </c>
      <c r="M141" s="166">
        <v>3</v>
      </c>
      <c r="N141" s="166">
        <v>3</v>
      </c>
      <c r="O141" s="172">
        <v>4</v>
      </c>
      <c r="P141" s="172">
        <v>2</v>
      </c>
      <c r="Q141" s="172">
        <v>3</v>
      </c>
      <c r="R141" s="169">
        <v>3</v>
      </c>
      <c r="S141" s="169">
        <v>3</v>
      </c>
      <c r="T141" s="169">
        <v>4</v>
      </c>
      <c r="U141" s="169">
        <v>4</v>
      </c>
      <c r="V141" s="172">
        <v>5</v>
      </c>
      <c r="W141" s="172">
        <v>4</v>
      </c>
      <c r="X141" s="175">
        <v>4</v>
      </c>
      <c r="Y141" s="175">
        <v>4</v>
      </c>
      <c r="Z141" s="175">
        <v>4</v>
      </c>
    </row>
    <row r="142" spans="1:26" s="89" customFormat="1">
      <c r="A142" s="89">
        <v>141</v>
      </c>
      <c r="B142" s="89" t="s">
        <v>7</v>
      </c>
      <c r="C142" s="89" t="s">
        <v>80</v>
      </c>
      <c r="D142" s="89" t="s">
        <v>62</v>
      </c>
      <c r="E142" s="89">
        <v>1</v>
      </c>
      <c r="F142" s="89">
        <v>0</v>
      </c>
      <c r="G142" s="89">
        <v>1</v>
      </c>
      <c r="H142" s="89">
        <v>0</v>
      </c>
      <c r="I142" s="89">
        <v>0</v>
      </c>
      <c r="J142" s="89">
        <v>0</v>
      </c>
      <c r="K142" s="89">
        <v>0</v>
      </c>
      <c r="L142" s="166">
        <v>4</v>
      </c>
      <c r="M142" s="166">
        <v>4</v>
      </c>
      <c r="N142" s="166">
        <v>5</v>
      </c>
      <c r="O142" s="172">
        <v>5</v>
      </c>
      <c r="P142" s="172">
        <v>3</v>
      </c>
      <c r="Q142" s="172">
        <v>4</v>
      </c>
      <c r="R142" s="169">
        <v>5</v>
      </c>
      <c r="S142" s="169">
        <v>4</v>
      </c>
      <c r="T142" s="169">
        <v>5</v>
      </c>
      <c r="U142" s="169">
        <v>5</v>
      </c>
      <c r="V142" s="172">
        <v>5</v>
      </c>
      <c r="W142" s="172">
        <v>5</v>
      </c>
      <c r="X142" s="175">
        <v>4</v>
      </c>
      <c r="Y142" s="175">
        <v>4</v>
      </c>
      <c r="Z142" s="175">
        <v>5</v>
      </c>
    </row>
    <row r="143" spans="1:26" s="89" customFormat="1">
      <c r="A143" s="89">
        <v>142</v>
      </c>
      <c r="B143" s="89" t="s">
        <v>7</v>
      </c>
      <c r="C143" s="89" t="s">
        <v>104</v>
      </c>
      <c r="D143" s="89" t="s">
        <v>124</v>
      </c>
      <c r="E143" s="89">
        <v>1</v>
      </c>
      <c r="F143" s="89">
        <v>0</v>
      </c>
      <c r="G143" s="89">
        <v>1</v>
      </c>
      <c r="H143" s="89">
        <v>0</v>
      </c>
      <c r="I143" s="89">
        <v>0</v>
      </c>
      <c r="J143" s="89">
        <v>0</v>
      </c>
      <c r="K143" s="89">
        <v>0</v>
      </c>
      <c r="L143" s="166">
        <v>5</v>
      </c>
      <c r="M143" s="166">
        <v>3</v>
      </c>
      <c r="N143" s="166">
        <v>3</v>
      </c>
      <c r="O143" s="172">
        <v>5</v>
      </c>
      <c r="P143" s="172">
        <v>3</v>
      </c>
      <c r="Q143" s="172">
        <v>5</v>
      </c>
      <c r="R143" s="169">
        <v>1</v>
      </c>
      <c r="S143" s="169">
        <v>1</v>
      </c>
      <c r="T143" s="169">
        <v>3</v>
      </c>
      <c r="U143" s="169">
        <v>3</v>
      </c>
      <c r="V143" s="172">
        <v>4</v>
      </c>
      <c r="W143" s="172">
        <v>4</v>
      </c>
      <c r="X143" s="175">
        <v>4</v>
      </c>
      <c r="Y143" s="175">
        <v>4</v>
      </c>
      <c r="Z143" s="175">
        <v>4</v>
      </c>
    </row>
    <row r="144" spans="1:26" s="134" customFormat="1">
      <c r="A144" s="134">
        <v>143</v>
      </c>
      <c r="B144" s="134" t="s">
        <v>7</v>
      </c>
      <c r="C144" s="89" t="s">
        <v>94</v>
      </c>
      <c r="D144" s="134" t="s">
        <v>128</v>
      </c>
      <c r="E144" s="89">
        <v>1</v>
      </c>
      <c r="F144" s="89">
        <v>1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167">
        <v>4</v>
      </c>
      <c r="M144" s="167">
        <v>4</v>
      </c>
      <c r="N144" s="167">
        <v>3</v>
      </c>
      <c r="O144" s="173">
        <v>2</v>
      </c>
      <c r="P144" s="173">
        <v>2</v>
      </c>
      <c r="Q144" s="173">
        <v>3</v>
      </c>
      <c r="R144" s="170">
        <v>3</v>
      </c>
      <c r="S144" s="170">
        <v>4</v>
      </c>
      <c r="T144" s="170">
        <v>4</v>
      </c>
      <c r="U144" s="170">
        <v>4</v>
      </c>
      <c r="V144" s="173">
        <v>4</v>
      </c>
      <c r="W144" s="173">
        <v>4</v>
      </c>
      <c r="X144" s="176">
        <v>3</v>
      </c>
      <c r="Y144" s="176">
        <v>3</v>
      </c>
      <c r="Z144" s="176">
        <v>3</v>
      </c>
    </row>
    <row r="145" spans="1:26" s="89" customFormat="1" ht="48">
      <c r="A145" s="89">
        <v>144</v>
      </c>
      <c r="B145" s="89" t="s">
        <v>7</v>
      </c>
      <c r="C145" s="89" t="s">
        <v>150</v>
      </c>
      <c r="D145" s="89" t="s">
        <v>71</v>
      </c>
      <c r="E145" s="89">
        <v>1</v>
      </c>
      <c r="F145" s="89">
        <v>1</v>
      </c>
      <c r="G145" s="89">
        <v>1</v>
      </c>
      <c r="H145" s="89">
        <v>1</v>
      </c>
      <c r="I145" s="89">
        <v>0</v>
      </c>
      <c r="J145" s="89">
        <v>0</v>
      </c>
      <c r="K145" s="89">
        <v>1</v>
      </c>
      <c r="L145" s="166">
        <v>5</v>
      </c>
      <c r="M145" s="166">
        <v>5</v>
      </c>
      <c r="N145" s="166">
        <v>5</v>
      </c>
      <c r="O145" s="172">
        <v>5</v>
      </c>
      <c r="P145" s="172">
        <v>5</v>
      </c>
      <c r="Q145" s="172">
        <v>5</v>
      </c>
      <c r="R145" s="169">
        <v>5</v>
      </c>
      <c r="S145" s="169">
        <v>5</v>
      </c>
      <c r="T145" s="169">
        <v>5</v>
      </c>
      <c r="U145" s="169">
        <v>5</v>
      </c>
      <c r="V145" s="172">
        <v>5</v>
      </c>
      <c r="W145" s="172">
        <v>5</v>
      </c>
      <c r="X145" s="175">
        <v>4</v>
      </c>
      <c r="Y145" s="175">
        <v>5</v>
      </c>
      <c r="Z145" s="175">
        <v>5</v>
      </c>
    </row>
    <row r="146" spans="1:26" s="89" customFormat="1" ht="48">
      <c r="A146" s="89">
        <v>145</v>
      </c>
      <c r="B146" s="89" t="s">
        <v>37</v>
      </c>
      <c r="C146" s="89" t="s">
        <v>99</v>
      </c>
      <c r="D146" s="89" t="s">
        <v>132</v>
      </c>
      <c r="E146" s="89">
        <v>1</v>
      </c>
      <c r="F146" s="89">
        <v>1</v>
      </c>
      <c r="G146" s="89">
        <v>0</v>
      </c>
      <c r="H146" s="89">
        <v>1</v>
      </c>
      <c r="I146" s="89">
        <v>0</v>
      </c>
      <c r="J146" s="89">
        <v>0</v>
      </c>
      <c r="K146" s="89">
        <v>0</v>
      </c>
      <c r="L146" s="166">
        <v>5</v>
      </c>
      <c r="M146" s="166">
        <v>5</v>
      </c>
      <c r="N146" s="166">
        <v>5</v>
      </c>
      <c r="O146" s="172">
        <v>5</v>
      </c>
      <c r="P146" s="172">
        <v>5</v>
      </c>
      <c r="Q146" s="172">
        <v>5</v>
      </c>
      <c r="R146" s="169">
        <v>4</v>
      </c>
      <c r="S146" s="169">
        <v>4</v>
      </c>
      <c r="T146" s="169">
        <v>5</v>
      </c>
      <c r="U146" s="169">
        <v>5</v>
      </c>
      <c r="V146" s="172">
        <v>5</v>
      </c>
      <c r="W146" s="172">
        <v>5</v>
      </c>
      <c r="X146" s="175">
        <v>5</v>
      </c>
      <c r="Y146" s="175">
        <v>5</v>
      </c>
      <c r="Z146" s="175">
        <v>5</v>
      </c>
    </row>
    <row r="147" spans="1:26" s="89" customFormat="1">
      <c r="A147" s="89">
        <v>146</v>
      </c>
      <c r="B147" s="89" t="s">
        <v>7</v>
      </c>
      <c r="C147" s="89" t="s">
        <v>80</v>
      </c>
      <c r="D147" s="89" t="s">
        <v>62</v>
      </c>
      <c r="E147" s="89">
        <v>0</v>
      </c>
      <c r="F147" s="89">
        <v>1</v>
      </c>
      <c r="G147" s="89">
        <v>0</v>
      </c>
      <c r="H147" s="89">
        <v>0</v>
      </c>
      <c r="I147" s="89">
        <v>0</v>
      </c>
      <c r="J147" s="89">
        <v>0</v>
      </c>
      <c r="K147" s="89">
        <v>0</v>
      </c>
      <c r="L147" s="166">
        <v>4</v>
      </c>
      <c r="M147" s="166">
        <v>3</v>
      </c>
      <c r="N147" s="166">
        <v>4</v>
      </c>
      <c r="O147" s="172">
        <v>4</v>
      </c>
      <c r="P147" s="172">
        <v>4</v>
      </c>
      <c r="Q147" s="172">
        <v>4</v>
      </c>
      <c r="R147" s="169">
        <v>5</v>
      </c>
      <c r="S147" s="169">
        <v>5</v>
      </c>
      <c r="T147" s="169">
        <v>5</v>
      </c>
      <c r="U147" s="169">
        <v>5</v>
      </c>
      <c r="V147" s="172">
        <v>5</v>
      </c>
      <c r="W147" s="172">
        <v>5</v>
      </c>
      <c r="X147" s="175">
        <v>5</v>
      </c>
      <c r="Y147" s="175">
        <v>5</v>
      </c>
      <c r="Z147" s="175">
        <v>5</v>
      </c>
    </row>
    <row r="148" spans="1:26" s="89" customFormat="1" ht="48">
      <c r="A148" s="89">
        <v>147</v>
      </c>
      <c r="B148" s="89" t="s">
        <v>7</v>
      </c>
      <c r="C148" s="89" t="s">
        <v>98</v>
      </c>
      <c r="D148" s="89" t="s">
        <v>71</v>
      </c>
      <c r="E148" s="89">
        <v>1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166">
        <v>5</v>
      </c>
      <c r="M148" s="166">
        <v>4</v>
      </c>
      <c r="N148" s="166">
        <v>3</v>
      </c>
      <c r="O148" s="172">
        <v>5</v>
      </c>
      <c r="P148" s="172">
        <v>3</v>
      </c>
      <c r="Q148" s="172">
        <v>3</v>
      </c>
      <c r="R148" s="169">
        <v>3</v>
      </c>
      <c r="S148" s="169">
        <v>4</v>
      </c>
      <c r="T148" s="169">
        <v>4</v>
      </c>
      <c r="U148" s="169">
        <v>4</v>
      </c>
      <c r="V148" s="172">
        <v>4</v>
      </c>
      <c r="W148" s="172">
        <v>4</v>
      </c>
      <c r="X148" s="175">
        <v>4</v>
      </c>
      <c r="Y148" s="175">
        <v>4</v>
      </c>
      <c r="Z148" s="175">
        <v>4</v>
      </c>
    </row>
    <row r="149" spans="1:26" s="89" customFormat="1">
      <c r="A149" s="89">
        <v>148</v>
      </c>
      <c r="B149" s="89" t="s">
        <v>37</v>
      </c>
      <c r="C149" s="89" t="s">
        <v>80</v>
      </c>
      <c r="D149" s="89" t="s">
        <v>62</v>
      </c>
      <c r="E149" s="89">
        <v>1</v>
      </c>
      <c r="F149" s="89">
        <v>1</v>
      </c>
      <c r="G149" s="89">
        <v>1</v>
      </c>
      <c r="H149" s="89">
        <v>1</v>
      </c>
      <c r="I149" s="89">
        <v>1</v>
      </c>
      <c r="J149" s="89">
        <v>1</v>
      </c>
      <c r="K149" s="89">
        <v>1</v>
      </c>
      <c r="L149" s="166">
        <v>5</v>
      </c>
      <c r="M149" s="166">
        <v>5</v>
      </c>
      <c r="N149" s="166">
        <v>5</v>
      </c>
      <c r="O149" s="172">
        <v>5</v>
      </c>
      <c r="P149" s="172">
        <v>5</v>
      </c>
      <c r="Q149" s="172">
        <v>5</v>
      </c>
      <c r="R149" s="169">
        <v>5</v>
      </c>
      <c r="S149" s="169">
        <v>5</v>
      </c>
      <c r="T149" s="169">
        <v>5</v>
      </c>
      <c r="U149" s="169">
        <v>5</v>
      </c>
      <c r="V149" s="172">
        <v>5</v>
      </c>
      <c r="W149" s="172">
        <v>5</v>
      </c>
      <c r="X149" s="175">
        <v>5</v>
      </c>
      <c r="Y149" s="175">
        <v>5</v>
      </c>
      <c r="Z149" s="175">
        <v>5</v>
      </c>
    </row>
    <row r="150" spans="1:26" s="89" customFormat="1">
      <c r="A150" s="89">
        <v>149</v>
      </c>
      <c r="B150" s="89" t="s">
        <v>7</v>
      </c>
      <c r="C150" s="89" t="s">
        <v>80</v>
      </c>
      <c r="D150" s="89" t="s">
        <v>62</v>
      </c>
      <c r="E150" s="89">
        <v>1</v>
      </c>
      <c r="F150" s="89">
        <v>1</v>
      </c>
      <c r="G150" s="89">
        <v>1</v>
      </c>
      <c r="H150" s="89">
        <v>1</v>
      </c>
      <c r="I150" s="89">
        <v>0</v>
      </c>
      <c r="J150" s="89">
        <v>0</v>
      </c>
      <c r="K150" s="89">
        <v>1</v>
      </c>
      <c r="L150" s="166">
        <v>4</v>
      </c>
      <c r="M150" s="166">
        <v>3</v>
      </c>
      <c r="N150" s="166">
        <v>4</v>
      </c>
      <c r="O150" s="172">
        <v>4</v>
      </c>
      <c r="P150" s="172">
        <v>4</v>
      </c>
      <c r="Q150" s="172">
        <v>4</v>
      </c>
      <c r="R150" s="169">
        <v>3</v>
      </c>
      <c r="S150" s="169">
        <v>3</v>
      </c>
      <c r="T150" s="169">
        <v>4</v>
      </c>
      <c r="U150" s="169">
        <v>4</v>
      </c>
      <c r="V150" s="172">
        <v>5</v>
      </c>
      <c r="W150" s="172">
        <v>4</v>
      </c>
      <c r="X150" s="175">
        <v>4</v>
      </c>
      <c r="Y150" s="175">
        <v>4</v>
      </c>
      <c r="Z150" s="175">
        <v>4</v>
      </c>
    </row>
    <row r="151" spans="1:26" s="89" customFormat="1" ht="48">
      <c r="A151" s="89">
        <v>150</v>
      </c>
      <c r="B151" s="89" t="s">
        <v>37</v>
      </c>
      <c r="C151" s="89" t="s">
        <v>282</v>
      </c>
      <c r="D151" s="89" t="s">
        <v>71</v>
      </c>
      <c r="E151" s="89">
        <v>0</v>
      </c>
      <c r="F151" s="89">
        <v>0</v>
      </c>
      <c r="G151" s="89">
        <v>1</v>
      </c>
      <c r="H151" s="89">
        <v>0</v>
      </c>
      <c r="I151" s="89">
        <v>0</v>
      </c>
      <c r="J151" s="89">
        <v>0</v>
      </c>
      <c r="K151" s="89">
        <v>0</v>
      </c>
      <c r="L151" s="166">
        <v>5</v>
      </c>
      <c r="M151" s="166">
        <v>4</v>
      </c>
      <c r="N151" s="166">
        <v>3</v>
      </c>
      <c r="O151" s="172">
        <v>4</v>
      </c>
      <c r="P151" s="172">
        <v>4</v>
      </c>
      <c r="Q151" s="172">
        <v>5</v>
      </c>
      <c r="R151" s="169">
        <v>2</v>
      </c>
      <c r="S151" s="169">
        <v>2</v>
      </c>
      <c r="T151" s="169">
        <v>4</v>
      </c>
      <c r="U151" s="169">
        <v>4</v>
      </c>
      <c r="V151" s="172">
        <v>5</v>
      </c>
      <c r="W151" s="172">
        <v>4</v>
      </c>
      <c r="X151" s="175">
        <v>4</v>
      </c>
      <c r="Y151" s="175">
        <v>4</v>
      </c>
      <c r="Z151" s="175">
        <v>4</v>
      </c>
    </row>
    <row r="152" spans="1:26" s="89" customFormat="1">
      <c r="A152" s="89">
        <v>151</v>
      </c>
      <c r="B152" s="89" t="s">
        <v>37</v>
      </c>
      <c r="C152" s="89" t="s">
        <v>157</v>
      </c>
      <c r="D152" s="89" t="s">
        <v>124</v>
      </c>
      <c r="E152" s="89">
        <v>0</v>
      </c>
      <c r="F152" s="89">
        <v>1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166">
        <v>3</v>
      </c>
      <c r="M152" s="166">
        <v>3</v>
      </c>
      <c r="N152" s="166">
        <v>3</v>
      </c>
      <c r="O152" s="172">
        <v>3</v>
      </c>
      <c r="P152" s="172">
        <v>3</v>
      </c>
      <c r="Q152" s="172">
        <v>3</v>
      </c>
      <c r="R152" s="169">
        <v>3</v>
      </c>
      <c r="S152" s="169">
        <v>3</v>
      </c>
      <c r="T152" s="169">
        <v>3</v>
      </c>
      <c r="U152" s="169">
        <v>3</v>
      </c>
      <c r="V152" s="172">
        <v>3</v>
      </c>
      <c r="W152" s="172">
        <v>3</v>
      </c>
      <c r="X152" s="175">
        <v>3</v>
      </c>
      <c r="Y152" s="175">
        <v>3</v>
      </c>
      <c r="Z152" s="175">
        <v>3</v>
      </c>
    </row>
    <row r="153" spans="1:26" s="89" customFormat="1">
      <c r="A153" s="89">
        <v>152</v>
      </c>
      <c r="B153" s="89" t="s">
        <v>7</v>
      </c>
      <c r="C153" s="89" t="s">
        <v>157</v>
      </c>
      <c r="D153" s="89" t="s">
        <v>124</v>
      </c>
      <c r="E153" s="89">
        <v>0</v>
      </c>
      <c r="F153" s="89">
        <v>1</v>
      </c>
      <c r="G153" s="89">
        <v>1</v>
      </c>
      <c r="H153" s="89">
        <v>0</v>
      </c>
      <c r="I153" s="89">
        <v>0</v>
      </c>
      <c r="J153" s="89">
        <v>0</v>
      </c>
      <c r="K153" s="89">
        <v>0</v>
      </c>
      <c r="L153" s="166">
        <v>5</v>
      </c>
      <c r="M153" s="166">
        <v>4</v>
      </c>
      <c r="N153" s="166">
        <v>3</v>
      </c>
      <c r="O153" s="172">
        <v>4</v>
      </c>
      <c r="P153" s="172">
        <v>3</v>
      </c>
      <c r="Q153" s="172">
        <v>4</v>
      </c>
      <c r="R153" s="169">
        <v>5</v>
      </c>
      <c r="S153" s="169">
        <v>4</v>
      </c>
      <c r="T153" s="169">
        <v>5</v>
      </c>
      <c r="U153" s="169">
        <v>5</v>
      </c>
      <c r="V153" s="172">
        <v>5</v>
      </c>
      <c r="W153" s="172">
        <v>5</v>
      </c>
      <c r="X153" s="175">
        <v>3</v>
      </c>
      <c r="Y153" s="175">
        <v>4</v>
      </c>
      <c r="Z153" s="175">
        <v>3</v>
      </c>
    </row>
    <row r="154" spans="1:26" s="89" customFormat="1">
      <c r="A154" s="89">
        <v>153</v>
      </c>
      <c r="B154" s="89" t="s">
        <v>7</v>
      </c>
      <c r="C154" s="89" t="s">
        <v>80</v>
      </c>
      <c r="D154" s="89" t="s">
        <v>62</v>
      </c>
      <c r="E154" s="89">
        <v>0</v>
      </c>
      <c r="F154" s="89">
        <v>1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166">
        <v>4</v>
      </c>
      <c r="M154" s="166">
        <v>3</v>
      </c>
      <c r="N154" s="166">
        <v>4</v>
      </c>
      <c r="O154" s="172">
        <v>4</v>
      </c>
      <c r="P154" s="172">
        <v>4</v>
      </c>
      <c r="Q154" s="172">
        <v>4</v>
      </c>
      <c r="R154" s="169">
        <v>5</v>
      </c>
      <c r="S154" s="169">
        <v>5</v>
      </c>
      <c r="T154" s="169">
        <v>5</v>
      </c>
      <c r="U154" s="169">
        <v>5</v>
      </c>
      <c r="V154" s="172">
        <v>5</v>
      </c>
      <c r="W154" s="172">
        <v>5</v>
      </c>
      <c r="X154" s="175">
        <v>5</v>
      </c>
      <c r="Y154" s="175">
        <v>5</v>
      </c>
      <c r="Z154" s="175">
        <v>5</v>
      </c>
    </row>
    <row r="155" spans="1:26" s="89" customFormat="1">
      <c r="A155" s="89">
        <v>154</v>
      </c>
      <c r="B155" s="89" t="s">
        <v>37</v>
      </c>
      <c r="C155" s="89" t="s">
        <v>70</v>
      </c>
      <c r="D155" s="89" t="s">
        <v>63</v>
      </c>
      <c r="E155" s="89">
        <v>1</v>
      </c>
      <c r="F155" s="89">
        <v>1</v>
      </c>
      <c r="G155" s="89">
        <v>0</v>
      </c>
      <c r="H155" s="89">
        <v>1</v>
      </c>
      <c r="I155" s="89">
        <v>0</v>
      </c>
      <c r="J155" s="89">
        <v>0</v>
      </c>
      <c r="K155" s="89">
        <v>0</v>
      </c>
      <c r="L155" s="166">
        <v>5</v>
      </c>
      <c r="M155" s="166">
        <v>5</v>
      </c>
      <c r="N155" s="166">
        <v>5</v>
      </c>
      <c r="O155" s="172">
        <v>5</v>
      </c>
      <c r="P155" s="172">
        <v>5</v>
      </c>
      <c r="Q155" s="172">
        <v>5</v>
      </c>
      <c r="R155" s="169">
        <v>3</v>
      </c>
      <c r="S155" s="169">
        <v>3</v>
      </c>
      <c r="T155" s="169">
        <v>5</v>
      </c>
      <c r="U155" s="169">
        <v>5</v>
      </c>
      <c r="V155" s="172">
        <v>5</v>
      </c>
      <c r="W155" s="172">
        <v>5</v>
      </c>
      <c r="X155" s="175">
        <v>5</v>
      </c>
      <c r="Y155" s="175">
        <v>5</v>
      </c>
      <c r="Z155" s="175">
        <v>5</v>
      </c>
    </row>
    <row r="156" spans="1:26" s="89" customFormat="1" ht="48">
      <c r="A156" s="89">
        <v>155</v>
      </c>
      <c r="B156" s="89" t="s">
        <v>37</v>
      </c>
      <c r="C156" s="89" t="s">
        <v>158</v>
      </c>
      <c r="D156" s="89" t="s">
        <v>71</v>
      </c>
      <c r="E156" s="89">
        <v>0</v>
      </c>
      <c r="F156" s="89">
        <v>0</v>
      </c>
      <c r="G156" s="89">
        <v>1</v>
      </c>
      <c r="H156" s="89">
        <v>1</v>
      </c>
      <c r="I156" s="89">
        <v>0</v>
      </c>
      <c r="J156" s="89">
        <v>0</v>
      </c>
      <c r="K156" s="89">
        <v>0</v>
      </c>
      <c r="L156" s="166">
        <v>4</v>
      </c>
      <c r="M156" s="166">
        <v>5</v>
      </c>
      <c r="N156" s="166">
        <v>5</v>
      </c>
      <c r="O156" s="172">
        <v>5</v>
      </c>
      <c r="P156" s="172">
        <v>5</v>
      </c>
      <c r="Q156" s="172">
        <v>5</v>
      </c>
      <c r="R156" s="169">
        <v>3</v>
      </c>
      <c r="S156" s="169">
        <v>3</v>
      </c>
      <c r="T156" s="169">
        <v>4</v>
      </c>
      <c r="U156" s="169">
        <v>4</v>
      </c>
      <c r="V156" s="172">
        <v>5</v>
      </c>
      <c r="W156" s="172">
        <v>5</v>
      </c>
      <c r="X156" s="175">
        <v>5</v>
      </c>
      <c r="Y156" s="175">
        <v>5</v>
      </c>
      <c r="Z156" s="175">
        <v>5</v>
      </c>
    </row>
    <row r="157" spans="1:26" s="89" customFormat="1">
      <c r="A157" s="89">
        <v>156</v>
      </c>
      <c r="B157" s="89" t="s">
        <v>37</v>
      </c>
      <c r="C157" s="89" t="s">
        <v>80</v>
      </c>
      <c r="D157" s="89" t="s">
        <v>62</v>
      </c>
      <c r="E157" s="89">
        <v>1</v>
      </c>
      <c r="F157" s="89">
        <v>1</v>
      </c>
      <c r="G157" s="89">
        <v>1</v>
      </c>
      <c r="H157" s="89">
        <v>1</v>
      </c>
      <c r="I157" s="89">
        <v>1</v>
      </c>
      <c r="J157" s="89">
        <v>1</v>
      </c>
      <c r="K157" s="89">
        <v>1</v>
      </c>
      <c r="L157" s="166">
        <v>5</v>
      </c>
      <c r="M157" s="166">
        <v>5</v>
      </c>
      <c r="N157" s="166">
        <v>5</v>
      </c>
      <c r="O157" s="172">
        <v>5</v>
      </c>
      <c r="P157" s="172">
        <v>5</v>
      </c>
      <c r="Q157" s="172">
        <v>5</v>
      </c>
      <c r="R157" s="169">
        <v>5</v>
      </c>
      <c r="S157" s="169">
        <v>5</v>
      </c>
      <c r="T157" s="169">
        <v>5</v>
      </c>
      <c r="U157" s="169">
        <v>5</v>
      </c>
      <c r="V157" s="172">
        <v>5</v>
      </c>
      <c r="W157" s="172">
        <v>5</v>
      </c>
      <c r="X157" s="175">
        <v>5</v>
      </c>
      <c r="Y157" s="175">
        <v>5</v>
      </c>
      <c r="Z157" s="175">
        <v>5</v>
      </c>
    </row>
    <row r="158" spans="1:26" s="89" customFormat="1" ht="48">
      <c r="A158" s="89">
        <v>157</v>
      </c>
      <c r="B158" s="89" t="s">
        <v>7</v>
      </c>
      <c r="C158" s="89" t="s">
        <v>98</v>
      </c>
      <c r="D158" s="89" t="s">
        <v>71</v>
      </c>
      <c r="E158" s="89">
        <v>0</v>
      </c>
      <c r="F158" s="89">
        <v>1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166">
        <v>5</v>
      </c>
      <c r="M158" s="166">
        <v>5</v>
      </c>
      <c r="N158" s="166">
        <v>5</v>
      </c>
      <c r="O158" s="172">
        <v>5</v>
      </c>
      <c r="P158" s="172">
        <v>5</v>
      </c>
      <c r="Q158" s="172">
        <v>5</v>
      </c>
      <c r="R158" s="169">
        <v>5</v>
      </c>
      <c r="S158" s="169">
        <v>5</v>
      </c>
      <c r="T158" s="169">
        <v>5</v>
      </c>
      <c r="U158" s="169">
        <v>5</v>
      </c>
      <c r="V158" s="172">
        <v>5</v>
      </c>
      <c r="W158" s="172">
        <v>5</v>
      </c>
      <c r="X158" s="175">
        <v>5</v>
      </c>
      <c r="Y158" s="175">
        <v>5</v>
      </c>
      <c r="Z158" s="175">
        <v>5</v>
      </c>
    </row>
    <row r="159" spans="1:26" s="89" customFormat="1" ht="48">
      <c r="A159" s="89">
        <v>158</v>
      </c>
      <c r="B159" s="89" t="s">
        <v>37</v>
      </c>
      <c r="C159" s="89" t="s">
        <v>158</v>
      </c>
      <c r="D159" s="89" t="s">
        <v>71</v>
      </c>
      <c r="E159" s="89">
        <v>0</v>
      </c>
      <c r="F159" s="89">
        <v>0</v>
      </c>
      <c r="G159" s="89">
        <v>1</v>
      </c>
      <c r="H159" s="89">
        <v>0</v>
      </c>
      <c r="I159" s="89">
        <v>0</v>
      </c>
      <c r="J159" s="89">
        <v>0</v>
      </c>
      <c r="K159" s="89">
        <v>0</v>
      </c>
      <c r="L159" s="166">
        <v>5</v>
      </c>
      <c r="M159" s="166">
        <v>4</v>
      </c>
      <c r="N159" s="166">
        <v>4</v>
      </c>
      <c r="O159" s="172">
        <v>4</v>
      </c>
      <c r="P159" s="172">
        <v>5</v>
      </c>
      <c r="Q159" s="172">
        <v>4</v>
      </c>
      <c r="R159" s="169">
        <v>5</v>
      </c>
      <c r="S159" s="169">
        <v>4</v>
      </c>
      <c r="T159" s="169">
        <v>4</v>
      </c>
      <c r="U159" s="169">
        <v>4</v>
      </c>
      <c r="V159" s="172">
        <v>4</v>
      </c>
      <c r="W159" s="172">
        <v>4</v>
      </c>
      <c r="X159" s="175">
        <v>4</v>
      </c>
      <c r="Y159" s="175">
        <v>4</v>
      </c>
      <c r="Z159" s="175">
        <v>4</v>
      </c>
    </row>
    <row r="160" spans="1:26" s="89" customFormat="1">
      <c r="A160" s="89">
        <v>159</v>
      </c>
      <c r="B160" s="89" t="s">
        <v>37</v>
      </c>
      <c r="C160" s="89" t="s">
        <v>174</v>
      </c>
      <c r="D160" s="89" t="s">
        <v>151</v>
      </c>
      <c r="E160" s="89">
        <v>1</v>
      </c>
      <c r="F160" s="89">
        <v>0</v>
      </c>
      <c r="G160" s="89">
        <v>1</v>
      </c>
      <c r="H160" s="89">
        <v>0</v>
      </c>
      <c r="I160" s="89">
        <v>0</v>
      </c>
      <c r="J160" s="89">
        <v>0</v>
      </c>
      <c r="K160" s="89">
        <v>0</v>
      </c>
      <c r="L160" s="166">
        <v>5</v>
      </c>
      <c r="M160" s="166">
        <v>5</v>
      </c>
      <c r="N160" s="166">
        <v>5</v>
      </c>
      <c r="O160" s="172">
        <v>5</v>
      </c>
      <c r="P160" s="172">
        <v>4</v>
      </c>
      <c r="Q160" s="172">
        <v>5</v>
      </c>
      <c r="R160" s="169">
        <v>5</v>
      </c>
      <c r="S160" s="169">
        <v>5</v>
      </c>
      <c r="T160" s="169">
        <v>5</v>
      </c>
      <c r="U160" s="169">
        <v>5</v>
      </c>
      <c r="V160" s="172">
        <v>5</v>
      </c>
      <c r="W160" s="172">
        <v>5</v>
      </c>
      <c r="X160" s="175">
        <v>5</v>
      </c>
      <c r="Y160" s="175">
        <v>5</v>
      </c>
      <c r="Z160" s="175">
        <v>5</v>
      </c>
    </row>
    <row r="161" spans="1:26" s="89" customFormat="1">
      <c r="A161" s="89">
        <v>160</v>
      </c>
      <c r="B161" s="89" t="s">
        <v>37</v>
      </c>
      <c r="C161" s="89" t="s">
        <v>162</v>
      </c>
      <c r="D161" s="89" t="s">
        <v>63</v>
      </c>
      <c r="E161" s="89">
        <v>1</v>
      </c>
      <c r="F161" s="89">
        <v>0</v>
      </c>
      <c r="G161" s="89">
        <v>0</v>
      </c>
      <c r="H161" s="89">
        <v>0</v>
      </c>
      <c r="I161" s="89">
        <v>0</v>
      </c>
      <c r="J161" s="89">
        <v>0</v>
      </c>
      <c r="K161" s="89">
        <v>0</v>
      </c>
      <c r="L161" s="166">
        <v>4</v>
      </c>
      <c r="M161" s="166">
        <v>4</v>
      </c>
      <c r="N161" s="166">
        <v>5</v>
      </c>
      <c r="O161" s="172">
        <v>5</v>
      </c>
      <c r="P161" s="172">
        <v>5</v>
      </c>
      <c r="Q161" s="172">
        <v>5</v>
      </c>
      <c r="R161" s="169">
        <v>1</v>
      </c>
      <c r="S161" s="169">
        <v>2</v>
      </c>
      <c r="T161" s="169">
        <v>4</v>
      </c>
      <c r="U161" s="169">
        <v>5</v>
      </c>
      <c r="V161" s="172">
        <v>5</v>
      </c>
      <c r="W161" s="172">
        <v>5</v>
      </c>
      <c r="X161" s="175">
        <v>5</v>
      </c>
      <c r="Y161" s="175">
        <v>5</v>
      </c>
      <c r="Z161" s="175">
        <v>5</v>
      </c>
    </row>
    <row r="162" spans="1:26" s="89" customFormat="1">
      <c r="A162" s="89">
        <v>161</v>
      </c>
      <c r="B162" s="89" t="s">
        <v>7</v>
      </c>
      <c r="C162" s="89" t="s">
        <v>175</v>
      </c>
      <c r="D162" s="89" t="s">
        <v>62</v>
      </c>
      <c r="E162" s="89">
        <v>0</v>
      </c>
      <c r="F162" s="89">
        <v>0</v>
      </c>
      <c r="G162" s="89">
        <v>1</v>
      </c>
      <c r="H162" s="89">
        <v>0</v>
      </c>
      <c r="I162" s="89">
        <v>0</v>
      </c>
      <c r="J162" s="89">
        <v>0</v>
      </c>
      <c r="K162" s="89">
        <v>0</v>
      </c>
      <c r="L162" s="166">
        <v>5</v>
      </c>
      <c r="M162" s="166">
        <v>4</v>
      </c>
      <c r="N162" s="166">
        <v>4</v>
      </c>
      <c r="O162" s="172">
        <v>4</v>
      </c>
      <c r="P162" s="172">
        <v>5</v>
      </c>
      <c r="Q162" s="172">
        <v>5</v>
      </c>
      <c r="R162" s="169">
        <v>5</v>
      </c>
      <c r="S162" s="169">
        <v>5</v>
      </c>
      <c r="T162" s="169">
        <v>5</v>
      </c>
      <c r="U162" s="169">
        <v>5</v>
      </c>
      <c r="V162" s="172">
        <v>5</v>
      </c>
      <c r="W162" s="172">
        <v>5</v>
      </c>
      <c r="X162" s="175">
        <v>5</v>
      </c>
      <c r="Y162" s="175">
        <v>5</v>
      </c>
      <c r="Z162" s="175">
        <v>5</v>
      </c>
    </row>
    <row r="163" spans="1:26" s="134" customFormat="1">
      <c r="A163" s="134">
        <v>162</v>
      </c>
      <c r="B163" s="134" t="s">
        <v>37</v>
      </c>
      <c r="C163" s="89" t="s">
        <v>175</v>
      </c>
      <c r="D163" s="134" t="s">
        <v>62</v>
      </c>
      <c r="E163" s="89">
        <v>0</v>
      </c>
      <c r="F163" s="89">
        <v>0</v>
      </c>
      <c r="G163" s="89">
        <v>1</v>
      </c>
      <c r="H163" s="89">
        <v>0</v>
      </c>
      <c r="I163" s="89">
        <v>0</v>
      </c>
      <c r="J163" s="89">
        <v>0</v>
      </c>
      <c r="K163" s="89">
        <v>0</v>
      </c>
      <c r="L163" s="167">
        <v>5</v>
      </c>
      <c r="M163" s="167">
        <v>5</v>
      </c>
      <c r="N163" s="167">
        <v>5</v>
      </c>
      <c r="O163" s="173">
        <v>5</v>
      </c>
      <c r="P163" s="173">
        <v>5</v>
      </c>
      <c r="Q163" s="173">
        <v>5</v>
      </c>
      <c r="R163" s="170">
        <v>5</v>
      </c>
      <c r="S163" s="170">
        <v>5</v>
      </c>
      <c r="T163" s="170">
        <v>5</v>
      </c>
      <c r="U163" s="170">
        <v>5</v>
      </c>
      <c r="V163" s="173">
        <v>5</v>
      </c>
      <c r="W163" s="173">
        <v>5</v>
      </c>
      <c r="X163" s="176">
        <v>5</v>
      </c>
      <c r="Y163" s="176">
        <v>5</v>
      </c>
      <c r="Z163" s="176">
        <v>5</v>
      </c>
    </row>
    <row r="164" spans="1:26" s="89" customFormat="1">
      <c r="A164" s="89">
        <v>163</v>
      </c>
      <c r="B164" s="89" t="s">
        <v>37</v>
      </c>
      <c r="C164" s="89" t="s">
        <v>149</v>
      </c>
      <c r="D164" s="89" t="s">
        <v>63</v>
      </c>
      <c r="E164" s="89">
        <v>1</v>
      </c>
      <c r="F164" s="89">
        <v>1</v>
      </c>
      <c r="G164" s="89">
        <v>0</v>
      </c>
      <c r="H164" s="89">
        <v>0</v>
      </c>
      <c r="I164" s="89">
        <v>1</v>
      </c>
      <c r="J164" s="89">
        <v>0</v>
      </c>
      <c r="K164" s="89">
        <v>0</v>
      </c>
      <c r="L164" s="166">
        <v>5</v>
      </c>
      <c r="M164" s="166">
        <v>4</v>
      </c>
      <c r="N164" s="166">
        <v>5</v>
      </c>
      <c r="O164" s="172">
        <v>5</v>
      </c>
      <c r="P164" s="172">
        <v>4</v>
      </c>
      <c r="Q164" s="172">
        <v>5</v>
      </c>
      <c r="R164" s="169">
        <v>4</v>
      </c>
      <c r="S164" s="169">
        <v>4</v>
      </c>
      <c r="T164" s="169">
        <v>5</v>
      </c>
      <c r="U164" s="169">
        <v>5</v>
      </c>
      <c r="V164" s="172">
        <v>5</v>
      </c>
      <c r="W164" s="172">
        <v>5</v>
      </c>
      <c r="X164" s="175">
        <v>5</v>
      </c>
      <c r="Y164" s="175">
        <v>5</v>
      </c>
      <c r="Z164" s="175">
        <v>5</v>
      </c>
    </row>
    <row r="165" spans="1:26" s="89" customFormat="1" ht="48">
      <c r="A165" s="89">
        <v>164</v>
      </c>
      <c r="B165" s="89" t="s">
        <v>7</v>
      </c>
      <c r="C165" s="89" t="s">
        <v>158</v>
      </c>
      <c r="D165" s="89" t="s">
        <v>71</v>
      </c>
      <c r="E165" s="89">
        <v>1</v>
      </c>
      <c r="F165" s="89">
        <v>1</v>
      </c>
      <c r="G165" s="89">
        <v>0</v>
      </c>
      <c r="H165" s="89">
        <v>0</v>
      </c>
      <c r="I165" s="89">
        <v>0</v>
      </c>
      <c r="J165" s="89">
        <v>0</v>
      </c>
      <c r="K165" s="89">
        <v>1</v>
      </c>
      <c r="L165" s="166">
        <v>4</v>
      </c>
      <c r="M165" s="166">
        <v>4</v>
      </c>
      <c r="N165" s="166">
        <v>4</v>
      </c>
      <c r="O165" s="172">
        <v>4</v>
      </c>
      <c r="P165" s="172">
        <v>4</v>
      </c>
      <c r="Q165" s="172">
        <v>5</v>
      </c>
      <c r="R165" s="169">
        <v>4</v>
      </c>
      <c r="S165" s="169">
        <v>4</v>
      </c>
      <c r="T165" s="169">
        <v>4</v>
      </c>
      <c r="U165" s="169">
        <v>4</v>
      </c>
      <c r="V165" s="172">
        <v>4</v>
      </c>
      <c r="W165" s="172">
        <v>4</v>
      </c>
      <c r="X165" s="175">
        <v>5</v>
      </c>
      <c r="Y165" s="175">
        <v>5</v>
      </c>
      <c r="Z165" s="175">
        <v>5</v>
      </c>
    </row>
    <row r="166" spans="1:26" s="89" customFormat="1">
      <c r="A166" s="89">
        <v>165</v>
      </c>
      <c r="B166" s="89" t="s">
        <v>7</v>
      </c>
      <c r="C166" s="89" t="s">
        <v>173</v>
      </c>
      <c r="D166" s="89" t="s">
        <v>65</v>
      </c>
      <c r="E166" s="89">
        <v>0</v>
      </c>
      <c r="F166" s="89">
        <v>0</v>
      </c>
      <c r="G166" s="89">
        <v>1</v>
      </c>
      <c r="H166" s="89">
        <v>0</v>
      </c>
      <c r="I166" s="89">
        <v>0</v>
      </c>
      <c r="J166" s="89">
        <v>0</v>
      </c>
      <c r="K166" s="89">
        <v>0</v>
      </c>
      <c r="L166" s="166">
        <v>5</v>
      </c>
      <c r="M166" s="166">
        <v>5</v>
      </c>
      <c r="N166" s="166">
        <v>5</v>
      </c>
      <c r="O166" s="172">
        <v>5</v>
      </c>
      <c r="P166" s="172">
        <v>4</v>
      </c>
      <c r="Q166" s="172">
        <v>4</v>
      </c>
      <c r="R166" s="169">
        <v>4</v>
      </c>
      <c r="S166" s="169">
        <v>4</v>
      </c>
      <c r="T166" s="169">
        <v>5</v>
      </c>
      <c r="U166" s="169">
        <v>5</v>
      </c>
      <c r="V166" s="172">
        <v>5</v>
      </c>
      <c r="W166" s="172">
        <v>5</v>
      </c>
      <c r="X166" s="175">
        <v>5</v>
      </c>
      <c r="Y166" s="175">
        <v>5</v>
      </c>
      <c r="Z166" s="175">
        <v>5</v>
      </c>
    </row>
    <row r="167" spans="1:26" s="89" customFormat="1">
      <c r="A167" s="89">
        <v>166</v>
      </c>
      <c r="B167" s="89" t="s">
        <v>7</v>
      </c>
      <c r="C167" s="89" t="s">
        <v>95</v>
      </c>
      <c r="D167" s="89" t="s">
        <v>124</v>
      </c>
      <c r="E167" s="89">
        <v>0</v>
      </c>
      <c r="F167" s="89">
        <v>0</v>
      </c>
      <c r="G167" s="89">
        <v>1</v>
      </c>
      <c r="H167" s="89">
        <v>0</v>
      </c>
      <c r="I167" s="89">
        <v>0</v>
      </c>
      <c r="J167" s="89">
        <v>0</v>
      </c>
      <c r="K167" s="89">
        <v>0</v>
      </c>
      <c r="L167" s="166">
        <v>4</v>
      </c>
      <c r="M167" s="166">
        <v>1</v>
      </c>
      <c r="N167" s="166">
        <v>1</v>
      </c>
      <c r="O167" s="172">
        <v>2</v>
      </c>
      <c r="P167" s="172">
        <v>5</v>
      </c>
      <c r="Q167" s="172">
        <v>2</v>
      </c>
      <c r="R167" s="169">
        <v>5</v>
      </c>
      <c r="S167" s="169">
        <v>5</v>
      </c>
      <c r="T167" s="169">
        <v>5</v>
      </c>
      <c r="U167" s="169">
        <v>5</v>
      </c>
      <c r="V167" s="172">
        <v>5</v>
      </c>
      <c r="W167" s="172">
        <v>5</v>
      </c>
      <c r="X167" s="175">
        <v>5</v>
      </c>
      <c r="Y167" s="175">
        <v>5</v>
      </c>
      <c r="Z167" s="175">
        <v>5</v>
      </c>
    </row>
    <row r="168" spans="1:26" s="89" customFormat="1">
      <c r="A168" s="89">
        <v>167</v>
      </c>
      <c r="B168" s="89" t="s">
        <v>37</v>
      </c>
      <c r="C168" s="89" t="s">
        <v>106</v>
      </c>
      <c r="D168" s="89" t="s">
        <v>64</v>
      </c>
      <c r="E168" s="89">
        <v>1</v>
      </c>
      <c r="F168" s="89">
        <v>0</v>
      </c>
      <c r="G168" s="89">
        <v>1</v>
      </c>
      <c r="H168" s="89">
        <v>0</v>
      </c>
      <c r="I168" s="89">
        <v>0</v>
      </c>
      <c r="J168" s="89">
        <v>0</v>
      </c>
      <c r="K168" s="89">
        <v>0</v>
      </c>
      <c r="L168" s="166">
        <v>5</v>
      </c>
      <c r="M168" s="166">
        <v>5</v>
      </c>
      <c r="N168" s="166">
        <v>5</v>
      </c>
      <c r="O168" s="172">
        <v>5</v>
      </c>
      <c r="P168" s="172">
        <v>5</v>
      </c>
      <c r="Q168" s="172">
        <v>5</v>
      </c>
      <c r="R168" s="169">
        <v>5</v>
      </c>
      <c r="S168" s="169">
        <v>5</v>
      </c>
      <c r="T168" s="169">
        <v>5</v>
      </c>
      <c r="U168" s="169">
        <v>5</v>
      </c>
      <c r="V168" s="172">
        <v>5</v>
      </c>
      <c r="W168" s="172">
        <v>5</v>
      </c>
      <c r="X168" s="175">
        <v>5</v>
      </c>
      <c r="Y168" s="175">
        <v>5</v>
      </c>
      <c r="Z168" s="175">
        <v>5</v>
      </c>
    </row>
    <row r="169" spans="1:26" s="134" customFormat="1">
      <c r="A169" s="134">
        <v>168</v>
      </c>
      <c r="B169" s="134" t="s">
        <v>37</v>
      </c>
      <c r="C169" s="134" t="s">
        <v>106</v>
      </c>
      <c r="D169" s="134" t="s">
        <v>64</v>
      </c>
      <c r="E169" s="89">
        <v>0</v>
      </c>
      <c r="F169" s="89">
        <v>0</v>
      </c>
      <c r="G169" s="89">
        <v>1</v>
      </c>
      <c r="H169" s="89">
        <v>0</v>
      </c>
      <c r="I169" s="89">
        <v>0</v>
      </c>
      <c r="J169" s="89">
        <v>0</v>
      </c>
      <c r="K169" s="89">
        <v>0</v>
      </c>
      <c r="L169" s="167">
        <v>5</v>
      </c>
      <c r="M169" s="167">
        <v>3</v>
      </c>
      <c r="N169" s="167">
        <v>5</v>
      </c>
      <c r="O169" s="173">
        <v>3</v>
      </c>
      <c r="P169" s="173">
        <v>3</v>
      </c>
      <c r="Q169" s="173">
        <v>3</v>
      </c>
      <c r="R169" s="170">
        <v>5</v>
      </c>
      <c r="S169" s="170">
        <v>5</v>
      </c>
      <c r="T169" s="170">
        <v>5</v>
      </c>
      <c r="U169" s="170">
        <v>5</v>
      </c>
      <c r="V169" s="173">
        <v>5</v>
      </c>
      <c r="W169" s="173">
        <v>5</v>
      </c>
      <c r="X169" s="176">
        <v>5</v>
      </c>
      <c r="Y169" s="176">
        <v>5</v>
      </c>
      <c r="Z169" s="176">
        <v>5</v>
      </c>
    </row>
    <row r="170" spans="1:26" s="134" customFormat="1">
      <c r="A170" s="134">
        <v>169</v>
      </c>
      <c r="B170" s="134" t="s">
        <v>7</v>
      </c>
      <c r="C170" s="134" t="s">
        <v>103</v>
      </c>
      <c r="D170" s="134" t="s">
        <v>128</v>
      </c>
      <c r="E170" s="89">
        <v>1</v>
      </c>
      <c r="F170" s="89">
        <v>0</v>
      </c>
      <c r="G170" s="89">
        <v>1</v>
      </c>
      <c r="H170" s="89">
        <v>0</v>
      </c>
      <c r="I170" s="89">
        <v>0</v>
      </c>
      <c r="J170" s="89">
        <v>0</v>
      </c>
      <c r="K170" s="89">
        <v>0</v>
      </c>
      <c r="L170" s="167">
        <v>5</v>
      </c>
      <c r="M170" s="167">
        <v>5</v>
      </c>
      <c r="N170" s="167">
        <v>5</v>
      </c>
      <c r="O170" s="173">
        <v>5</v>
      </c>
      <c r="P170" s="173">
        <v>5</v>
      </c>
      <c r="Q170" s="173">
        <v>5</v>
      </c>
      <c r="R170" s="170">
        <v>5</v>
      </c>
      <c r="S170" s="170">
        <v>5</v>
      </c>
      <c r="T170" s="170">
        <v>5</v>
      </c>
      <c r="U170" s="170">
        <v>5</v>
      </c>
      <c r="V170" s="173">
        <v>5</v>
      </c>
      <c r="W170" s="173">
        <v>5</v>
      </c>
      <c r="X170" s="176">
        <v>5</v>
      </c>
      <c r="Y170" s="176">
        <v>5</v>
      </c>
      <c r="Z170" s="176">
        <v>5</v>
      </c>
    </row>
    <row r="171" spans="1:26" s="134" customFormat="1">
      <c r="A171" s="134">
        <v>170</v>
      </c>
      <c r="B171" s="134" t="s">
        <v>7</v>
      </c>
      <c r="C171" s="134" t="s">
        <v>110</v>
      </c>
      <c r="D171" s="134" t="s">
        <v>119</v>
      </c>
      <c r="E171" s="89">
        <v>0</v>
      </c>
      <c r="F171" s="89">
        <v>0</v>
      </c>
      <c r="G171" s="89">
        <v>1</v>
      </c>
      <c r="H171" s="89">
        <v>0</v>
      </c>
      <c r="I171" s="89">
        <v>0</v>
      </c>
      <c r="J171" s="89">
        <v>0</v>
      </c>
      <c r="K171" s="89">
        <v>0</v>
      </c>
      <c r="L171" s="167">
        <v>5</v>
      </c>
      <c r="M171" s="167">
        <v>2</v>
      </c>
      <c r="N171" s="167">
        <v>5</v>
      </c>
      <c r="O171" s="173">
        <v>5</v>
      </c>
      <c r="P171" s="173">
        <v>4</v>
      </c>
      <c r="Q171" s="173">
        <v>5</v>
      </c>
      <c r="R171" s="170">
        <v>3</v>
      </c>
      <c r="S171" s="170">
        <v>3</v>
      </c>
      <c r="T171" s="170">
        <v>4</v>
      </c>
      <c r="U171" s="170">
        <v>4</v>
      </c>
      <c r="V171" s="173">
        <v>5</v>
      </c>
      <c r="W171" s="173">
        <v>5</v>
      </c>
      <c r="X171" s="176">
        <v>5</v>
      </c>
      <c r="Y171" s="176">
        <v>5</v>
      </c>
      <c r="Z171" s="176">
        <v>5</v>
      </c>
    </row>
    <row r="172" spans="1:26" s="134" customFormat="1">
      <c r="A172" s="134">
        <v>171</v>
      </c>
      <c r="B172" s="134" t="s">
        <v>7</v>
      </c>
      <c r="C172" s="134" t="s">
        <v>109</v>
      </c>
      <c r="D172" s="134" t="s">
        <v>69</v>
      </c>
      <c r="E172" s="89">
        <v>0</v>
      </c>
      <c r="F172" s="89">
        <v>0</v>
      </c>
      <c r="G172" s="89">
        <v>1</v>
      </c>
      <c r="H172" s="89">
        <v>1</v>
      </c>
      <c r="I172" s="89">
        <v>0</v>
      </c>
      <c r="J172" s="89">
        <v>0</v>
      </c>
      <c r="K172" s="89">
        <v>0</v>
      </c>
      <c r="L172" s="167">
        <v>5</v>
      </c>
      <c r="M172" s="167">
        <v>3</v>
      </c>
      <c r="N172" s="167">
        <v>4</v>
      </c>
      <c r="O172" s="173">
        <v>5</v>
      </c>
      <c r="P172" s="173">
        <v>4</v>
      </c>
      <c r="Q172" s="173">
        <v>4</v>
      </c>
      <c r="R172" s="170">
        <v>5</v>
      </c>
      <c r="S172" s="170">
        <v>5</v>
      </c>
      <c r="T172" s="170">
        <v>4</v>
      </c>
      <c r="U172" s="170">
        <v>4</v>
      </c>
      <c r="V172" s="173">
        <v>5</v>
      </c>
      <c r="W172" s="173">
        <v>5</v>
      </c>
      <c r="X172" s="176">
        <v>5</v>
      </c>
      <c r="Y172" s="176">
        <v>5</v>
      </c>
      <c r="Z172" s="176">
        <v>5</v>
      </c>
    </row>
    <row r="173" spans="1:26" s="89" customFormat="1">
      <c r="A173" s="89">
        <v>172</v>
      </c>
      <c r="B173" s="89" t="s">
        <v>7</v>
      </c>
      <c r="C173" s="89" t="s">
        <v>173</v>
      </c>
      <c r="D173" s="89" t="s">
        <v>65</v>
      </c>
      <c r="E173" s="89">
        <v>0</v>
      </c>
      <c r="F173" s="89">
        <v>0</v>
      </c>
      <c r="G173" s="89">
        <v>1</v>
      </c>
      <c r="H173" s="89">
        <v>0</v>
      </c>
      <c r="I173" s="89">
        <v>0</v>
      </c>
      <c r="J173" s="89">
        <v>0</v>
      </c>
      <c r="K173" s="89">
        <v>0</v>
      </c>
      <c r="L173" s="166">
        <v>4</v>
      </c>
      <c r="M173" s="166">
        <v>3</v>
      </c>
      <c r="N173" s="166">
        <v>4</v>
      </c>
      <c r="O173" s="172">
        <v>4</v>
      </c>
      <c r="P173" s="172">
        <v>4</v>
      </c>
      <c r="Q173" s="172">
        <v>4</v>
      </c>
      <c r="R173" s="169">
        <v>5</v>
      </c>
      <c r="S173" s="169">
        <v>5</v>
      </c>
      <c r="T173" s="169">
        <v>4</v>
      </c>
      <c r="U173" s="169">
        <v>4</v>
      </c>
      <c r="V173" s="172">
        <v>4</v>
      </c>
      <c r="W173" s="172">
        <v>4</v>
      </c>
      <c r="X173" s="175">
        <v>4</v>
      </c>
      <c r="Y173" s="175">
        <v>4</v>
      </c>
      <c r="Z173" s="175">
        <v>4</v>
      </c>
    </row>
    <row r="174" spans="1:26" s="89" customFormat="1">
      <c r="A174" s="89">
        <v>173</v>
      </c>
      <c r="B174" s="89" t="s">
        <v>7</v>
      </c>
      <c r="C174" s="89" t="s">
        <v>149</v>
      </c>
      <c r="D174" s="89" t="s">
        <v>63</v>
      </c>
      <c r="E174" s="89">
        <v>1</v>
      </c>
      <c r="F174" s="89">
        <v>1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166">
        <v>5</v>
      </c>
      <c r="M174" s="166">
        <v>3</v>
      </c>
      <c r="N174" s="166">
        <v>5</v>
      </c>
      <c r="O174" s="172">
        <v>5</v>
      </c>
      <c r="P174" s="172">
        <v>5</v>
      </c>
      <c r="Q174" s="172">
        <v>5</v>
      </c>
      <c r="R174" s="169">
        <v>2</v>
      </c>
      <c r="S174" s="169">
        <v>2</v>
      </c>
      <c r="T174" s="169">
        <v>4</v>
      </c>
      <c r="U174" s="169">
        <v>4</v>
      </c>
      <c r="V174" s="172">
        <v>5</v>
      </c>
      <c r="W174" s="172">
        <v>5</v>
      </c>
      <c r="X174" s="175">
        <v>4</v>
      </c>
      <c r="Y174" s="175">
        <v>5</v>
      </c>
      <c r="Z174" s="175">
        <v>5</v>
      </c>
    </row>
    <row r="175" spans="1:26" s="89" customFormat="1">
      <c r="A175" s="89">
        <v>174</v>
      </c>
      <c r="B175" s="89" t="s">
        <v>37</v>
      </c>
      <c r="C175" s="89" t="s">
        <v>102</v>
      </c>
      <c r="D175" s="89" t="s">
        <v>61</v>
      </c>
      <c r="E175" s="89">
        <v>1</v>
      </c>
      <c r="F175" s="89">
        <v>0</v>
      </c>
      <c r="G175" s="89">
        <v>1</v>
      </c>
      <c r="H175" s="89">
        <v>0</v>
      </c>
      <c r="I175" s="89">
        <v>0</v>
      </c>
      <c r="J175" s="89">
        <v>0</v>
      </c>
      <c r="K175" s="89">
        <v>1</v>
      </c>
      <c r="L175" s="166">
        <v>5</v>
      </c>
      <c r="M175" s="166">
        <v>5</v>
      </c>
      <c r="N175" s="166">
        <v>5</v>
      </c>
      <c r="O175" s="172">
        <v>5</v>
      </c>
      <c r="P175" s="172">
        <v>5</v>
      </c>
      <c r="Q175" s="172">
        <v>5</v>
      </c>
      <c r="R175" s="169">
        <v>3</v>
      </c>
      <c r="S175" s="169">
        <v>3</v>
      </c>
      <c r="T175" s="169">
        <v>4</v>
      </c>
      <c r="U175" s="169">
        <v>4</v>
      </c>
      <c r="V175" s="172">
        <v>5</v>
      </c>
      <c r="W175" s="172">
        <v>5</v>
      </c>
      <c r="X175" s="175">
        <v>5</v>
      </c>
      <c r="Y175" s="175">
        <v>5</v>
      </c>
      <c r="Z175" s="175">
        <v>5</v>
      </c>
    </row>
    <row r="176" spans="1:26" s="89" customFormat="1">
      <c r="A176" s="89">
        <v>175</v>
      </c>
      <c r="B176" s="89" t="s">
        <v>7</v>
      </c>
      <c r="C176" s="89" t="s">
        <v>175</v>
      </c>
      <c r="D176" s="89" t="s">
        <v>62</v>
      </c>
      <c r="E176" s="89">
        <v>0</v>
      </c>
      <c r="F176" s="89">
        <v>0</v>
      </c>
      <c r="G176" s="89">
        <v>1</v>
      </c>
      <c r="H176" s="89">
        <v>0</v>
      </c>
      <c r="I176" s="89">
        <v>0</v>
      </c>
      <c r="J176" s="89">
        <v>0</v>
      </c>
      <c r="K176" s="89">
        <v>0</v>
      </c>
      <c r="L176" s="166">
        <v>4</v>
      </c>
      <c r="M176" s="166">
        <v>2</v>
      </c>
      <c r="N176" s="166">
        <v>2</v>
      </c>
      <c r="O176" s="172">
        <v>2</v>
      </c>
      <c r="P176" s="172">
        <v>2</v>
      </c>
      <c r="Q176" s="172">
        <v>3</v>
      </c>
      <c r="R176" s="169">
        <v>2</v>
      </c>
      <c r="S176" s="169">
        <v>2</v>
      </c>
      <c r="T176" s="169">
        <v>5</v>
      </c>
      <c r="U176" s="169">
        <v>5</v>
      </c>
      <c r="V176" s="172">
        <v>5</v>
      </c>
      <c r="W176" s="172">
        <v>5</v>
      </c>
      <c r="X176" s="175">
        <v>4</v>
      </c>
      <c r="Y176" s="175">
        <v>5</v>
      </c>
      <c r="Z176" s="175">
        <v>5</v>
      </c>
    </row>
    <row r="177" spans="1:26" s="89" customFormat="1" ht="48">
      <c r="A177" s="89">
        <v>176</v>
      </c>
      <c r="B177" s="89" t="s">
        <v>7</v>
      </c>
      <c r="C177" s="89" t="s">
        <v>282</v>
      </c>
      <c r="D177" s="89" t="s">
        <v>71</v>
      </c>
      <c r="E177" s="89">
        <v>0</v>
      </c>
      <c r="F177" s="89">
        <v>0</v>
      </c>
      <c r="G177" s="89">
        <v>1</v>
      </c>
      <c r="H177" s="89">
        <v>1</v>
      </c>
      <c r="I177" s="89">
        <v>0</v>
      </c>
      <c r="J177" s="89">
        <v>0</v>
      </c>
      <c r="K177" s="89">
        <v>0</v>
      </c>
      <c r="L177" s="166">
        <v>3</v>
      </c>
      <c r="M177" s="166">
        <v>4</v>
      </c>
      <c r="N177" s="166">
        <v>4</v>
      </c>
      <c r="O177" s="172">
        <v>3</v>
      </c>
      <c r="P177" s="172">
        <v>3</v>
      </c>
      <c r="Q177" s="172">
        <v>4</v>
      </c>
      <c r="R177" s="169">
        <v>5</v>
      </c>
      <c r="S177" s="169">
        <v>5</v>
      </c>
      <c r="T177" s="169">
        <v>5</v>
      </c>
      <c r="U177" s="169">
        <v>5</v>
      </c>
      <c r="V177" s="172">
        <v>5</v>
      </c>
      <c r="W177" s="172">
        <v>4</v>
      </c>
      <c r="X177" s="175">
        <v>4</v>
      </c>
      <c r="Y177" s="175">
        <v>4</v>
      </c>
      <c r="Z177" s="175">
        <v>4</v>
      </c>
    </row>
    <row r="178" spans="1:26" s="89" customFormat="1">
      <c r="A178" s="89">
        <v>177</v>
      </c>
      <c r="B178" s="89" t="s">
        <v>7</v>
      </c>
      <c r="C178" s="89" t="s">
        <v>169</v>
      </c>
      <c r="D178" s="89" t="s">
        <v>59</v>
      </c>
      <c r="E178" s="89">
        <v>1</v>
      </c>
      <c r="F178" s="89">
        <v>1</v>
      </c>
      <c r="G178" s="89">
        <v>1</v>
      </c>
      <c r="H178" s="89">
        <v>0</v>
      </c>
      <c r="I178" s="89">
        <v>0</v>
      </c>
      <c r="J178" s="89">
        <v>0</v>
      </c>
      <c r="K178" s="89">
        <v>0</v>
      </c>
      <c r="L178" s="166">
        <v>5</v>
      </c>
      <c r="M178" s="166">
        <v>5</v>
      </c>
      <c r="N178" s="166">
        <v>5</v>
      </c>
      <c r="O178" s="172">
        <v>5</v>
      </c>
      <c r="P178" s="172">
        <v>5</v>
      </c>
      <c r="Q178" s="172">
        <v>5</v>
      </c>
      <c r="R178" s="169">
        <v>3</v>
      </c>
      <c r="S178" s="169">
        <v>3</v>
      </c>
      <c r="T178" s="169">
        <v>5</v>
      </c>
      <c r="U178" s="169">
        <v>4</v>
      </c>
      <c r="V178" s="172">
        <v>5</v>
      </c>
      <c r="W178" s="172">
        <v>5</v>
      </c>
      <c r="X178" s="175">
        <v>5</v>
      </c>
      <c r="Y178" s="175">
        <v>5</v>
      </c>
      <c r="Z178" s="175">
        <v>5</v>
      </c>
    </row>
    <row r="179" spans="1:26" s="89" customFormat="1">
      <c r="A179" s="89">
        <v>178</v>
      </c>
      <c r="B179" s="89" t="s">
        <v>7</v>
      </c>
      <c r="C179" s="89" t="s">
        <v>95</v>
      </c>
      <c r="D179" s="89" t="s">
        <v>124</v>
      </c>
      <c r="E179" s="89">
        <v>0</v>
      </c>
      <c r="F179" s="89">
        <v>0</v>
      </c>
      <c r="G179" s="89">
        <v>1</v>
      </c>
      <c r="H179" s="89">
        <v>0</v>
      </c>
      <c r="I179" s="89">
        <v>0</v>
      </c>
      <c r="J179" s="89">
        <v>0</v>
      </c>
      <c r="K179" s="89">
        <v>0</v>
      </c>
      <c r="L179" s="166">
        <v>5</v>
      </c>
      <c r="M179" s="166">
        <v>3</v>
      </c>
      <c r="N179" s="166">
        <v>3</v>
      </c>
      <c r="O179" s="172">
        <v>5</v>
      </c>
      <c r="P179" s="172">
        <v>5</v>
      </c>
      <c r="Q179" s="172">
        <v>5</v>
      </c>
      <c r="R179" s="169">
        <v>5</v>
      </c>
      <c r="S179" s="169">
        <v>5</v>
      </c>
      <c r="T179" s="169">
        <v>4</v>
      </c>
      <c r="U179" s="169">
        <v>4</v>
      </c>
      <c r="V179" s="172">
        <v>5</v>
      </c>
      <c r="W179" s="172">
        <v>5</v>
      </c>
      <c r="X179" s="175">
        <v>5</v>
      </c>
      <c r="Y179" s="175">
        <v>5</v>
      </c>
      <c r="Z179" s="175">
        <v>5</v>
      </c>
    </row>
    <row r="180" spans="1:26" s="89" customFormat="1">
      <c r="A180" s="89">
        <v>179</v>
      </c>
      <c r="B180" s="89" t="s">
        <v>37</v>
      </c>
      <c r="C180" s="134" t="s">
        <v>81</v>
      </c>
      <c r="D180" s="89" t="s">
        <v>119</v>
      </c>
      <c r="E180" s="89">
        <v>0</v>
      </c>
      <c r="F180" s="89">
        <v>0</v>
      </c>
      <c r="G180" s="89">
        <v>1</v>
      </c>
      <c r="H180" s="89">
        <v>0</v>
      </c>
      <c r="I180" s="89">
        <v>0</v>
      </c>
      <c r="J180" s="89">
        <v>0</v>
      </c>
      <c r="K180" s="89">
        <v>0</v>
      </c>
      <c r="L180" s="166">
        <v>5</v>
      </c>
      <c r="M180" s="166">
        <v>4</v>
      </c>
      <c r="N180" s="166">
        <v>5</v>
      </c>
      <c r="O180" s="172">
        <v>5</v>
      </c>
      <c r="P180" s="172">
        <v>5</v>
      </c>
      <c r="Q180" s="172">
        <v>5</v>
      </c>
      <c r="R180" s="169">
        <v>3</v>
      </c>
      <c r="S180" s="169">
        <v>3</v>
      </c>
      <c r="T180" s="169">
        <v>5</v>
      </c>
      <c r="U180" s="169">
        <v>4</v>
      </c>
      <c r="V180" s="172">
        <v>5</v>
      </c>
      <c r="W180" s="172">
        <v>5</v>
      </c>
      <c r="X180" s="175">
        <v>5</v>
      </c>
      <c r="Y180" s="175">
        <v>5</v>
      </c>
      <c r="Z180" s="175">
        <v>5</v>
      </c>
    </row>
    <row r="181" spans="1:26" s="89" customFormat="1">
      <c r="A181" s="89">
        <v>180</v>
      </c>
      <c r="B181" s="89" t="s">
        <v>7</v>
      </c>
      <c r="C181" s="89" t="s">
        <v>95</v>
      </c>
      <c r="D181" s="89" t="s">
        <v>124</v>
      </c>
      <c r="E181" s="89">
        <v>0</v>
      </c>
      <c r="F181" s="89">
        <v>0</v>
      </c>
      <c r="G181" s="89">
        <v>1</v>
      </c>
      <c r="H181" s="89">
        <v>0</v>
      </c>
      <c r="I181" s="89">
        <v>0</v>
      </c>
      <c r="J181" s="89">
        <v>0</v>
      </c>
      <c r="K181" s="89">
        <v>0</v>
      </c>
      <c r="L181" s="166">
        <v>5</v>
      </c>
      <c r="M181" s="166">
        <v>2</v>
      </c>
      <c r="N181" s="166">
        <v>5</v>
      </c>
      <c r="O181" s="172">
        <v>5</v>
      </c>
      <c r="P181" s="172">
        <v>5</v>
      </c>
      <c r="Q181" s="172">
        <v>5</v>
      </c>
      <c r="R181" s="169">
        <v>3</v>
      </c>
      <c r="S181" s="169">
        <v>3</v>
      </c>
      <c r="T181" s="169">
        <v>4</v>
      </c>
      <c r="U181" s="169">
        <v>4</v>
      </c>
      <c r="V181" s="172">
        <v>4</v>
      </c>
      <c r="W181" s="172">
        <v>4</v>
      </c>
      <c r="X181" s="175">
        <v>5</v>
      </c>
      <c r="Y181" s="175">
        <v>5</v>
      </c>
      <c r="Z181" s="175">
        <v>5</v>
      </c>
    </row>
    <row r="182" spans="1:26" s="89" customFormat="1">
      <c r="A182" s="89">
        <v>181</v>
      </c>
      <c r="B182" s="89" t="s">
        <v>7</v>
      </c>
      <c r="C182" s="89" t="s">
        <v>173</v>
      </c>
      <c r="D182" s="89" t="s">
        <v>65</v>
      </c>
      <c r="E182" s="89">
        <v>0</v>
      </c>
      <c r="F182" s="89">
        <v>1</v>
      </c>
      <c r="G182" s="89">
        <v>1</v>
      </c>
      <c r="H182" s="89">
        <v>0</v>
      </c>
      <c r="I182" s="89">
        <v>0</v>
      </c>
      <c r="J182" s="89">
        <v>0</v>
      </c>
      <c r="K182" s="89">
        <v>0</v>
      </c>
      <c r="L182" s="166">
        <v>5</v>
      </c>
      <c r="M182" s="166">
        <v>5</v>
      </c>
      <c r="N182" s="166">
        <v>5</v>
      </c>
      <c r="O182" s="172">
        <v>5</v>
      </c>
      <c r="P182" s="172">
        <v>4</v>
      </c>
      <c r="Q182" s="172">
        <v>5</v>
      </c>
      <c r="R182" s="169">
        <v>4</v>
      </c>
      <c r="S182" s="169">
        <v>4</v>
      </c>
      <c r="T182" s="169">
        <v>5</v>
      </c>
      <c r="U182" s="169">
        <v>5</v>
      </c>
      <c r="V182" s="172">
        <v>5</v>
      </c>
      <c r="W182" s="172">
        <v>5</v>
      </c>
      <c r="X182" s="175">
        <v>5</v>
      </c>
      <c r="Y182" s="175">
        <v>5</v>
      </c>
      <c r="Z182" s="175">
        <v>5</v>
      </c>
    </row>
    <row r="183" spans="1:26" s="89" customFormat="1">
      <c r="A183" s="89">
        <v>182</v>
      </c>
      <c r="B183" s="89" t="s">
        <v>7</v>
      </c>
      <c r="C183" s="89" t="s">
        <v>174</v>
      </c>
      <c r="D183" s="89" t="s">
        <v>151</v>
      </c>
      <c r="E183" s="89">
        <v>0</v>
      </c>
      <c r="F183" s="89">
        <v>0</v>
      </c>
      <c r="G183" s="89">
        <v>1</v>
      </c>
      <c r="H183" s="89">
        <v>0</v>
      </c>
      <c r="I183" s="89">
        <v>0</v>
      </c>
      <c r="J183" s="89">
        <v>0</v>
      </c>
      <c r="K183" s="89">
        <v>0</v>
      </c>
      <c r="L183" s="166">
        <v>5</v>
      </c>
      <c r="M183" s="166">
        <v>5</v>
      </c>
      <c r="N183" s="166">
        <v>5</v>
      </c>
      <c r="O183" s="172">
        <v>5</v>
      </c>
      <c r="P183" s="172">
        <v>5</v>
      </c>
      <c r="Q183" s="172">
        <v>5</v>
      </c>
      <c r="R183" s="169">
        <v>5</v>
      </c>
      <c r="S183" s="169">
        <v>5</v>
      </c>
      <c r="T183" s="169">
        <v>5</v>
      </c>
      <c r="U183" s="169">
        <v>5</v>
      </c>
      <c r="V183" s="172">
        <v>5</v>
      </c>
      <c r="W183" s="172">
        <v>5</v>
      </c>
      <c r="X183" s="175">
        <v>5</v>
      </c>
      <c r="Y183" s="175">
        <v>5</v>
      </c>
      <c r="Z183" s="175">
        <v>5</v>
      </c>
    </row>
    <row r="184" spans="1:26" s="89" customFormat="1" ht="48">
      <c r="A184" s="89">
        <v>183</v>
      </c>
      <c r="B184" s="89" t="s">
        <v>7</v>
      </c>
      <c r="C184" s="89" t="s">
        <v>160</v>
      </c>
      <c r="D184" s="89" t="s">
        <v>71</v>
      </c>
      <c r="E184" s="89">
        <v>0</v>
      </c>
      <c r="F184" s="89">
        <v>1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166">
        <v>5</v>
      </c>
      <c r="M184" s="166">
        <v>5</v>
      </c>
      <c r="N184" s="166">
        <v>5</v>
      </c>
      <c r="O184" s="172">
        <v>5</v>
      </c>
      <c r="P184" s="172">
        <v>4</v>
      </c>
      <c r="Q184" s="172">
        <v>5</v>
      </c>
      <c r="R184" s="169">
        <v>2</v>
      </c>
      <c r="S184" s="169">
        <v>2</v>
      </c>
      <c r="T184" s="169">
        <v>5</v>
      </c>
      <c r="U184" s="169">
        <v>5</v>
      </c>
      <c r="V184" s="172">
        <v>5</v>
      </c>
      <c r="W184" s="172">
        <v>5</v>
      </c>
      <c r="X184" s="175">
        <v>5</v>
      </c>
      <c r="Y184" s="175">
        <v>5</v>
      </c>
      <c r="Z184" s="175">
        <v>5</v>
      </c>
    </row>
    <row r="185" spans="1:26" s="89" customFormat="1">
      <c r="A185" s="89">
        <v>184</v>
      </c>
      <c r="B185" s="89" t="s">
        <v>7</v>
      </c>
      <c r="C185" s="89" t="s">
        <v>81</v>
      </c>
      <c r="D185" s="89" t="s">
        <v>69</v>
      </c>
      <c r="E185" s="89">
        <v>0</v>
      </c>
      <c r="F185" s="89">
        <v>0</v>
      </c>
      <c r="G185" s="89">
        <v>1</v>
      </c>
      <c r="H185" s="89">
        <v>0</v>
      </c>
      <c r="I185" s="89">
        <v>0</v>
      </c>
      <c r="J185" s="89">
        <v>0</v>
      </c>
      <c r="K185" s="89">
        <v>0</v>
      </c>
      <c r="L185" s="166">
        <v>5</v>
      </c>
      <c r="M185" s="166">
        <v>4</v>
      </c>
      <c r="N185" s="166">
        <v>4</v>
      </c>
      <c r="O185" s="172">
        <v>2</v>
      </c>
      <c r="P185" s="172">
        <v>2</v>
      </c>
      <c r="Q185" s="172">
        <v>4</v>
      </c>
      <c r="R185" s="169">
        <v>5</v>
      </c>
      <c r="S185" s="169">
        <v>5</v>
      </c>
      <c r="T185" s="169">
        <v>5</v>
      </c>
      <c r="U185" s="169">
        <v>5</v>
      </c>
      <c r="V185" s="172">
        <v>5</v>
      </c>
      <c r="W185" s="172">
        <v>5</v>
      </c>
      <c r="X185" s="175">
        <v>5</v>
      </c>
      <c r="Y185" s="175">
        <v>5</v>
      </c>
      <c r="Z185" s="175">
        <v>5</v>
      </c>
    </row>
    <row r="186" spans="1:26" s="89" customFormat="1">
      <c r="A186" s="89">
        <v>185</v>
      </c>
      <c r="B186" s="89" t="s">
        <v>7</v>
      </c>
      <c r="C186" s="89" t="s">
        <v>149</v>
      </c>
      <c r="D186" s="89" t="s">
        <v>63</v>
      </c>
      <c r="E186" s="89">
        <v>0</v>
      </c>
      <c r="F186" s="89">
        <v>1</v>
      </c>
      <c r="G186" s="89">
        <v>0</v>
      </c>
      <c r="H186" s="89">
        <v>1</v>
      </c>
      <c r="I186" s="89">
        <v>0</v>
      </c>
      <c r="J186" s="89">
        <v>0</v>
      </c>
      <c r="K186" s="89">
        <v>0</v>
      </c>
      <c r="L186" s="166">
        <v>4</v>
      </c>
      <c r="M186" s="166">
        <v>4</v>
      </c>
      <c r="N186" s="166">
        <v>4</v>
      </c>
      <c r="O186" s="172">
        <v>5</v>
      </c>
      <c r="P186" s="172">
        <v>4</v>
      </c>
      <c r="Q186" s="172">
        <v>4</v>
      </c>
      <c r="R186" s="169">
        <v>4</v>
      </c>
      <c r="S186" s="169">
        <v>3</v>
      </c>
      <c r="T186" s="169">
        <v>5</v>
      </c>
      <c r="U186" s="169">
        <v>5</v>
      </c>
      <c r="V186" s="172">
        <v>5</v>
      </c>
      <c r="W186" s="172">
        <v>5</v>
      </c>
      <c r="X186" s="175">
        <v>5</v>
      </c>
      <c r="Y186" s="175">
        <v>5</v>
      </c>
      <c r="Z186" s="175">
        <v>5</v>
      </c>
    </row>
    <row r="187" spans="1:26" s="89" customFormat="1">
      <c r="A187" s="89">
        <v>186</v>
      </c>
      <c r="B187" s="89" t="s">
        <v>7</v>
      </c>
      <c r="C187" s="89" t="s">
        <v>174</v>
      </c>
      <c r="D187" s="89" t="s">
        <v>151</v>
      </c>
      <c r="E187" s="89">
        <v>1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166">
        <v>5</v>
      </c>
      <c r="M187" s="166">
        <v>5</v>
      </c>
      <c r="N187" s="166">
        <v>5</v>
      </c>
      <c r="O187" s="172">
        <v>2</v>
      </c>
      <c r="P187" s="172">
        <v>5</v>
      </c>
      <c r="Q187" s="172">
        <v>5</v>
      </c>
      <c r="R187" s="169">
        <v>5</v>
      </c>
      <c r="S187" s="169">
        <v>4</v>
      </c>
      <c r="T187" s="169">
        <v>4</v>
      </c>
      <c r="U187" s="169">
        <v>4</v>
      </c>
      <c r="V187" s="172">
        <v>5</v>
      </c>
      <c r="W187" s="172">
        <v>5</v>
      </c>
      <c r="X187" s="175">
        <v>4</v>
      </c>
      <c r="Y187" s="175">
        <v>5</v>
      </c>
      <c r="Z187" s="175">
        <v>5</v>
      </c>
    </row>
    <row r="188" spans="1:26" s="134" customFormat="1">
      <c r="A188" s="134">
        <v>187</v>
      </c>
      <c r="B188" s="134" t="s">
        <v>7</v>
      </c>
      <c r="C188" s="134" t="s">
        <v>165</v>
      </c>
      <c r="D188" s="134" t="s">
        <v>128</v>
      </c>
      <c r="E188" s="89">
        <v>0</v>
      </c>
      <c r="F188" s="89">
        <v>0</v>
      </c>
      <c r="G188" s="89">
        <v>1</v>
      </c>
      <c r="H188" s="89">
        <v>0</v>
      </c>
      <c r="I188" s="89">
        <v>0</v>
      </c>
      <c r="J188" s="89">
        <v>0</v>
      </c>
      <c r="K188" s="89">
        <v>1</v>
      </c>
      <c r="L188" s="167">
        <v>4</v>
      </c>
      <c r="M188" s="167">
        <v>4</v>
      </c>
      <c r="N188" s="167">
        <v>4</v>
      </c>
      <c r="O188" s="173">
        <v>3</v>
      </c>
      <c r="P188" s="173">
        <v>4</v>
      </c>
      <c r="Q188" s="173">
        <v>3</v>
      </c>
      <c r="R188" s="170">
        <v>4</v>
      </c>
      <c r="S188" s="170">
        <v>4</v>
      </c>
      <c r="T188" s="170">
        <v>4</v>
      </c>
      <c r="U188" s="170">
        <v>4</v>
      </c>
      <c r="V188" s="173">
        <v>4</v>
      </c>
      <c r="W188" s="173">
        <v>4</v>
      </c>
      <c r="X188" s="176">
        <v>4</v>
      </c>
      <c r="Y188" s="176">
        <v>4</v>
      </c>
      <c r="Z188" s="176">
        <v>4</v>
      </c>
    </row>
    <row r="189" spans="1:26" s="89" customFormat="1">
      <c r="A189" s="89">
        <v>188</v>
      </c>
      <c r="B189" s="89" t="s">
        <v>7</v>
      </c>
      <c r="C189" s="89" t="s">
        <v>174</v>
      </c>
      <c r="D189" s="89" t="s">
        <v>151</v>
      </c>
      <c r="E189" s="89">
        <v>0</v>
      </c>
      <c r="F189" s="89">
        <v>0</v>
      </c>
      <c r="G189" s="89">
        <v>1</v>
      </c>
      <c r="H189" s="89">
        <v>0</v>
      </c>
      <c r="I189" s="89">
        <v>0</v>
      </c>
      <c r="J189" s="89">
        <v>0</v>
      </c>
      <c r="K189" s="89">
        <v>0</v>
      </c>
      <c r="L189" s="166">
        <v>4</v>
      </c>
      <c r="M189" s="166">
        <v>5</v>
      </c>
      <c r="N189" s="166">
        <v>5</v>
      </c>
      <c r="O189" s="172">
        <v>4</v>
      </c>
      <c r="P189" s="172">
        <v>5</v>
      </c>
      <c r="Q189" s="172">
        <v>5</v>
      </c>
      <c r="R189" s="169">
        <v>5</v>
      </c>
      <c r="S189" s="169">
        <v>5</v>
      </c>
      <c r="T189" s="169">
        <v>5</v>
      </c>
      <c r="U189" s="169">
        <v>5</v>
      </c>
      <c r="V189" s="172">
        <v>5</v>
      </c>
      <c r="W189" s="172">
        <v>5</v>
      </c>
      <c r="X189" s="175">
        <v>5</v>
      </c>
      <c r="Y189" s="175">
        <v>5</v>
      </c>
      <c r="Z189" s="175">
        <v>5</v>
      </c>
    </row>
    <row r="190" spans="1:26" s="89" customFormat="1">
      <c r="A190" s="89">
        <v>189</v>
      </c>
      <c r="B190" s="89" t="s">
        <v>37</v>
      </c>
      <c r="C190" s="89" t="s">
        <v>81</v>
      </c>
      <c r="D190" s="89" t="s">
        <v>69</v>
      </c>
      <c r="E190" s="89">
        <v>1</v>
      </c>
      <c r="F190" s="89">
        <v>1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166">
        <v>4</v>
      </c>
      <c r="M190" s="166">
        <v>3</v>
      </c>
      <c r="N190" s="166">
        <v>3</v>
      </c>
      <c r="O190" s="172">
        <v>5</v>
      </c>
      <c r="P190" s="172">
        <v>5</v>
      </c>
      <c r="Q190" s="172">
        <v>4</v>
      </c>
      <c r="R190" s="169">
        <v>5</v>
      </c>
      <c r="S190" s="169">
        <v>5</v>
      </c>
      <c r="T190" s="169">
        <v>5</v>
      </c>
      <c r="U190" s="169">
        <v>5</v>
      </c>
      <c r="V190" s="172">
        <v>5</v>
      </c>
      <c r="W190" s="172">
        <v>5</v>
      </c>
      <c r="X190" s="175">
        <v>5</v>
      </c>
      <c r="Y190" s="175">
        <v>5</v>
      </c>
      <c r="Z190" s="175">
        <v>5</v>
      </c>
    </row>
    <row r="191" spans="1:26" s="134" customFormat="1" ht="48">
      <c r="A191" s="134">
        <v>190</v>
      </c>
      <c r="B191" s="134" t="s">
        <v>7</v>
      </c>
      <c r="C191" s="134" t="s">
        <v>158</v>
      </c>
      <c r="D191" s="134" t="s">
        <v>71</v>
      </c>
      <c r="E191" s="89">
        <v>0</v>
      </c>
      <c r="F191" s="89">
        <v>1</v>
      </c>
      <c r="G191" s="89">
        <v>0</v>
      </c>
      <c r="H191" s="89">
        <v>0</v>
      </c>
      <c r="I191" s="89">
        <v>0</v>
      </c>
      <c r="J191" s="89">
        <v>0</v>
      </c>
      <c r="K191" s="89">
        <v>0</v>
      </c>
      <c r="L191" s="167">
        <v>4</v>
      </c>
      <c r="M191" s="167">
        <v>4</v>
      </c>
      <c r="N191" s="167">
        <v>4</v>
      </c>
      <c r="O191" s="173">
        <v>5</v>
      </c>
      <c r="P191" s="173">
        <v>5</v>
      </c>
      <c r="Q191" s="173">
        <v>4</v>
      </c>
      <c r="R191" s="170">
        <v>4</v>
      </c>
      <c r="S191" s="170">
        <v>4</v>
      </c>
      <c r="T191" s="170">
        <v>4</v>
      </c>
      <c r="U191" s="170">
        <v>4</v>
      </c>
      <c r="V191" s="173">
        <v>4</v>
      </c>
      <c r="W191" s="173">
        <v>4</v>
      </c>
      <c r="X191" s="176">
        <v>5</v>
      </c>
      <c r="Y191" s="176">
        <v>5</v>
      </c>
      <c r="Z191" s="176">
        <v>5</v>
      </c>
    </row>
    <row r="192" spans="1:26" s="134" customFormat="1" ht="48">
      <c r="A192" s="134">
        <v>191</v>
      </c>
      <c r="B192" s="134" t="s">
        <v>7</v>
      </c>
      <c r="C192" s="89" t="s">
        <v>282</v>
      </c>
      <c r="D192" s="134" t="s">
        <v>71</v>
      </c>
      <c r="E192" s="89">
        <v>0</v>
      </c>
      <c r="F192" s="89">
        <v>0</v>
      </c>
      <c r="G192" s="89">
        <v>1</v>
      </c>
      <c r="H192" s="89">
        <v>0</v>
      </c>
      <c r="I192" s="89">
        <v>0</v>
      </c>
      <c r="J192" s="89">
        <v>0</v>
      </c>
      <c r="K192" s="89">
        <v>0</v>
      </c>
      <c r="L192" s="167">
        <v>5</v>
      </c>
      <c r="M192" s="167">
        <v>5</v>
      </c>
      <c r="N192" s="167">
        <v>5</v>
      </c>
      <c r="O192" s="173">
        <v>5</v>
      </c>
      <c r="P192" s="173">
        <v>5</v>
      </c>
      <c r="Q192" s="173">
        <v>5</v>
      </c>
      <c r="R192" s="170">
        <v>5</v>
      </c>
      <c r="S192" s="170">
        <v>5</v>
      </c>
      <c r="T192" s="170">
        <v>5</v>
      </c>
      <c r="U192" s="170">
        <v>5</v>
      </c>
      <c r="V192" s="173">
        <v>5</v>
      </c>
      <c r="W192" s="173">
        <v>5</v>
      </c>
      <c r="X192" s="176">
        <v>5</v>
      </c>
      <c r="Y192" s="176">
        <v>5</v>
      </c>
      <c r="Z192" s="176">
        <v>5</v>
      </c>
    </row>
    <row r="193" spans="1:28" s="134" customFormat="1">
      <c r="A193" s="134">
        <v>192</v>
      </c>
      <c r="B193" s="134" t="s">
        <v>7</v>
      </c>
      <c r="C193" s="134" t="s">
        <v>157</v>
      </c>
      <c r="D193" s="134" t="s">
        <v>124</v>
      </c>
      <c r="E193" s="89">
        <v>1</v>
      </c>
      <c r="F193" s="89">
        <v>1</v>
      </c>
      <c r="G193" s="89">
        <v>1</v>
      </c>
      <c r="H193" s="89">
        <v>1</v>
      </c>
      <c r="I193" s="89">
        <v>1</v>
      </c>
      <c r="J193" s="89">
        <v>1</v>
      </c>
      <c r="K193" s="89">
        <v>0</v>
      </c>
      <c r="L193" s="167">
        <v>4</v>
      </c>
      <c r="M193" s="167">
        <v>5</v>
      </c>
      <c r="N193" s="167">
        <v>5</v>
      </c>
      <c r="O193" s="173">
        <v>5</v>
      </c>
      <c r="P193" s="173">
        <v>4</v>
      </c>
      <c r="Q193" s="173">
        <v>5</v>
      </c>
      <c r="R193" s="170">
        <v>4</v>
      </c>
      <c r="S193" s="170">
        <v>5</v>
      </c>
      <c r="T193" s="170">
        <v>5</v>
      </c>
      <c r="U193" s="170">
        <v>5</v>
      </c>
      <c r="V193" s="173">
        <v>4</v>
      </c>
      <c r="W193" s="173">
        <v>5</v>
      </c>
      <c r="X193" s="176">
        <v>4</v>
      </c>
      <c r="Y193" s="176">
        <v>5</v>
      </c>
      <c r="Z193" s="176">
        <v>5</v>
      </c>
    </row>
    <row r="194" spans="1:28" s="89" customFormat="1">
      <c r="A194" s="89">
        <v>193</v>
      </c>
      <c r="B194" s="89" t="s">
        <v>7</v>
      </c>
      <c r="C194" s="89" t="s">
        <v>149</v>
      </c>
      <c r="D194" s="89" t="s">
        <v>170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89">
        <v>0</v>
      </c>
      <c r="K194" s="89">
        <v>1</v>
      </c>
      <c r="L194" s="166">
        <v>5</v>
      </c>
      <c r="M194" s="166">
        <v>5</v>
      </c>
      <c r="N194" s="166">
        <v>5</v>
      </c>
      <c r="O194" s="172">
        <v>5</v>
      </c>
      <c r="P194" s="172">
        <v>3</v>
      </c>
      <c r="Q194" s="172">
        <v>5</v>
      </c>
      <c r="R194" s="169">
        <v>2</v>
      </c>
      <c r="S194" s="169">
        <v>2</v>
      </c>
      <c r="T194" s="169">
        <v>5</v>
      </c>
      <c r="U194" s="169">
        <v>5</v>
      </c>
      <c r="V194" s="172">
        <v>5</v>
      </c>
      <c r="W194" s="172">
        <v>5</v>
      </c>
      <c r="X194" s="175">
        <v>5</v>
      </c>
      <c r="Y194" s="175">
        <v>5</v>
      </c>
      <c r="Z194" s="175">
        <v>5</v>
      </c>
    </row>
    <row r="195" spans="1:28" s="89" customFormat="1">
      <c r="A195" s="89">
        <v>194</v>
      </c>
      <c r="B195" s="89" t="s">
        <v>37</v>
      </c>
      <c r="C195" s="89" t="s">
        <v>108</v>
      </c>
      <c r="D195" s="89" t="s">
        <v>60</v>
      </c>
      <c r="E195" s="89">
        <v>0</v>
      </c>
      <c r="F195" s="89">
        <v>1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166">
        <v>3</v>
      </c>
      <c r="M195" s="166">
        <v>3</v>
      </c>
      <c r="N195" s="166">
        <v>3</v>
      </c>
      <c r="O195" s="172">
        <v>3</v>
      </c>
      <c r="P195" s="172">
        <v>3</v>
      </c>
      <c r="Q195" s="172">
        <v>3</v>
      </c>
      <c r="R195" s="169">
        <v>3</v>
      </c>
      <c r="S195" s="169">
        <v>3</v>
      </c>
      <c r="T195" s="169">
        <v>3</v>
      </c>
      <c r="U195" s="169">
        <v>3</v>
      </c>
      <c r="V195" s="172">
        <v>3</v>
      </c>
      <c r="W195" s="172">
        <v>3</v>
      </c>
      <c r="X195" s="175">
        <v>3</v>
      </c>
      <c r="Y195" s="175">
        <v>3</v>
      </c>
      <c r="Z195" s="175">
        <v>3</v>
      </c>
    </row>
    <row r="196" spans="1:28">
      <c r="E196" s="179">
        <f>COUNTIF(E2:E195,1)</f>
        <v>79</v>
      </c>
      <c r="F196" s="179">
        <f t="shared" ref="F196:K196" si="0">COUNTIF(F2:F195,1)</f>
        <v>85</v>
      </c>
      <c r="G196" s="179">
        <f t="shared" si="0"/>
        <v>109</v>
      </c>
      <c r="H196" s="179">
        <f t="shared" si="0"/>
        <v>33</v>
      </c>
      <c r="I196" s="179">
        <f t="shared" si="0"/>
        <v>6</v>
      </c>
      <c r="J196" s="179">
        <f t="shared" si="0"/>
        <v>4</v>
      </c>
      <c r="K196" s="179">
        <f t="shared" si="0"/>
        <v>19</v>
      </c>
      <c r="L196" s="177">
        <f>AVERAGE(L2:L195)</f>
        <v>4.4793814432989691</v>
      </c>
      <c r="M196" s="177">
        <f t="shared" ref="M196:Z196" si="1">AVERAGE(M2:M195)</f>
        <v>4.0257731958762886</v>
      </c>
      <c r="N196" s="177">
        <f t="shared" si="1"/>
        <v>4.3092783505154637</v>
      </c>
      <c r="O196" s="177">
        <f t="shared" si="1"/>
        <v>4.2525773195876289</v>
      </c>
      <c r="P196" s="177">
        <f t="shared" si="1"/>
        <v>4.0670103092783503</v>
      </c>
      <c r="Q196" s="177">
        <f>AVERAGE(Q2:Q195)</f>
        <v>4.2010309278350517</v>
      </c>
      <c r="R196" s="177">
        <f t="shared" si="1"/>
        <v>3.6649484536082473</v>
      </c>
      <c r="S196" s="177">
        <f t="shared" si="1"/>
        <v>3.7731958762886597</v>
      </c>
      <c r="T196" s="177">
        <f t="shared" si="1"/>
        <v>4.4123711340206189</v>
      </c>
      <c r="U196" s="177">
        <f t="shared" si="1"/>
        <v>4.4226804123711343</v>
      </c>
      <c r="V196" s="177">
        <f t="shared" si="1"/>
        <v>4.6649484536082477</v>
      </c>
      <c r="W196" s="177">
        <f t="shared" si="1"/>
        <v>4.6340206185567014</v>
      </c>
      <c r="X196" s="177">
        <f>AVERAGE(X2:X195)</f>
        <v>4.4484536082474229</v>
      </c>
      <c r="Y196" s="177">
        <f>AVERAGE(Y2:Y195)</f>
        <v>4.5</v>
      </c>
      <c r="Z196" s="177">
        <f t="shared" si="1"/>
        <v>4.572164948453608</v>
      </c>
      <c r="AA196" s="180">
        <f>AVERAGE(L2:Q195,V2:Z195)</f>
        <v>4.3776944704779757</v>
      </c>
      <c r="AB196" s="90">
        <f>AVERAGE(L196:Q196,V196:Z196)</f>
        <v>4.3776944704779757</v>
      </c>
    </row>
    <row r="197" spans="1:28">
      <c r="B197" s="186" t="s">
        <v>171</v>
      </c>
      <c r="E197" s="177">
        <f>STDEV(E2:E195)</f>
        <v>0.49258700032291969</v>
      </c>
      <c r="F197" s="177">
        <f t="shared" ref="F197:K197" si="2">STDEV(F2:F195)</f>
        <v>0.49744284936801786</v>
      </c>
      <c r="G197" s="177">
        <f t="shared" si="2"/>
        <v>0.49744284936801786</v>
      </c>
      <c r="H197" s="177">
        <f t="shared" si="2"/>
        <v>0.37669546212039107</v>
      </c>
      <c r="I197" s="177">
        <f t="shared" si="2"/>
        <v>0.17357014663099854</v>
      </c>
      <c r="J197" s="177">
        <f t="shared" si="2"/>
        <v>0.14247126377278649</v>
      </c>
      <c r="K197" s="177">
        <f t="shared" si="2"/>
        <v>0.29800002832120703</v>
      </c>
      <c r="L197" s="177">
        <f>STDEV(L2:L195)</f>
        <v>0.80290123465295049</v>
      </c>
      <c r="M197" s="177">
        <f t="shared" ref="M197:Z197" si="3">STDEV(M2:M195)</f>
        <v>1.0252540037120352</v>
      </c>
      <c r="N197" s="177">
        <f t="shared" si="3"/>
        <v>0.8974439782740038</v>
      </c>
      <c r="O197" s="177">
        <f t="shared" si="3"/>
        <v>0.98859745560256551</v>
      </c>
      <c r="P197" s="177">
        <f t="shared" si="3"/>
        <v>0.97142826843889152</v>
      </c>
      <c r="Q197" s="177">
        <f t="shared" si="3"/>
        <v>0.89082773936080362</v>
      </c>
      <c r="R197" s="177">
        <f t="shared" si="3"/>
        <v>1.2451390447867734</v>
      </c>
      <c r="S197" s="177">
        <f t="shared" si="3"/>
        <v>1.1740294603922492</v>
      </c>
      <c r="T197" s="177">
        <f t="shared" si="3"/>
        <v>0.67143921394459982</v>
      </c>
      <c r="U197" s="177">
        <f t="shared" si="3"/>
        <v>0.6727108802618148</v>
      </c>
      <c r="V197" s="177">
        <f t="shared" si="3"/>
        <v>0.59888345802245457</v>
      </c>
      <c r="W197" s="177">
        <f t="shared" si="3"/>
        <v>0.5979908672320019</v>
      </c>
      <c r="X197" s="177">
        <f t="shared" si="3"/>
        <v>0.72692316334081764</v>
      </c>
      <c r="Y197" s="177">
        <f t="shared" si="3"/>
        <v>0.70710678118654757</v>
      </c>
      <c r="Z197" s="177">
        <f t="shared" si="3"/>
        <v>0.64978948652322055</v>
      </c>
      <c r="AA197" s="180">
        <f>STDEV(L2:Q195,V2:Z195)</f>
        <v>0.84404598364132777</v>
      </c>
      <c r="AB197" s="20"/>
    </row>
    <row r="198" spans="1:28">
      <c r="B198" s="200" t="s">
        <v>7</v>
      </c>
      <c r="C198" s="130">
        <f>COUNTIF(B2:B195,"นิสิตระดับปริญญาโท")</f>
        <v>127</v>
      </c>
      <c r="L198" s="17"/>
      <c r="M198" s="17"/>
      <c r="N198" s="177">
        <f>STDEV(L2:N195)</f>
        <v>0.93055470771153548</v>
      </c>
      <c r="Q198" s="177">
        <f>STDEVA(O2:Q195)</f>
        <v>0.9528221588637612</v>
      </c>
      <c r="R198" s="17"/>
      <c r="S198" s="177">
        <f>STDEVA(R2:S195)</f>
        <v>1.2097567034740786</v>
      </c>
      <c r="T198" s="17"/>
      <c r="U198" s="177">
        <f>STDEVA(T2:U195)</f>
        <v>0.67122631561633994</v>
      </c>
      <c r="V198" s="17"/>
      <c r="W198" s="177">
        <f>STDEVA(V2:W195)</f>
        <v>0.59786419367235488</v>
      </c>
      <c r="X198" s="17"/>
      <c r="Y198" s="17"/>
      <c r="Z198" s="177">
        <f>STDEVA(X2:Z195)</f>
        <v>0.69603315225496087</v>
      </c>
    </row>
    <row r="199" spans="1:28">
      <c r="B199" s="200" t="s">
        <v>37</v>
      </c>
      <c r="C199" s="130">
        <f>COUNTIF(B3:B196,"นิสิตระดับปริญญาเอก")</f>
        <v>67</v>
      </c>
      <c r="L199" s="17"/>
      <c r="M199" s="17"/>
      <c r="N199" s="178">
        <f>AVERAGE(L2:N195)</f>
        <v>4.2714776632302405</v>
      </c>
      <c r="Q199" s="178">
        <f>AVERAGE(O2:Q195)</f>
        <v>4.1735395189003439</v>
      </c>
      <c r="R199" s="17"/>
      <c r="S199" s="178">
        <f>AVERAGE(R2:S195)</f>
        <v>3.7190721649484537</v>
      </c>
      <c r="T199" s="17"/>
      <c r="U199" s="178">
        <f>AVERAGE(T2:U195)</f>
        <v>4.4175257731958766</v>
      </c>
      <c r="V199" s="17"/>
      <c r="W199" s="178">
        <f>AVERAGE(V2:W195)</f>
        <v>4.6494845360824746</v>
      </c>
      <c r="X199" s="17"/>
      <c r="Y199" s="17"/>
      <c r="Z199" s="178">
        <f>AVERAGE(X2:Z195)</f>
        <v>4.506872852233677</v>
      </c>
    </row>
    <row r="200" spans="1:28">
      <c r="C200" s="198">
        <f>SUM(C198:C199)</f>
        <v>194</v>
      </c>
      <c r="L200" s="17"/>
      <c r="M200" s="17"/>
      <c r="N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8">
      <c r="L201" s="17"/>
      <c r="M201" s="17"/>
      <c r="N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8">
      <c r="B202" s="186" t="s">
        <v>1</v>
      </c>
      <c r="L202" s="17"/>
      <c r="M202" s="17"/>
      <c r="N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8" ht="24" customHeight="1">
      <c r="B203" s="153" t="s">
        <v>110</v>
      </c>
      <c r="C203" s="130">
        <f>COUNTIF(C2:C195,"เทคโนโลยีผู้ประกอบการและการจัดการนวัตกรรม")</f>
        <v>3</v>
      </c>
      <c r="L203" s="17"/>
      <c r="M203" s="17"/>
      <c r="N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8" ht="24" customHeight="1">
      <c r="B204" s="153" t="s">
        <v>101</v>
      </c>
      <c r="C204" s="130">
        <f>COUNTIF(C2:C196,"เทคโนโลยีหัวใจและทรวงอก")</f>
        <v>1</v>
      </c>
      <c r="L204" s="17"/>
      <c r="M204" s="17"/>
      <c r="N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8" ht="24" customHeight="1">
      <c r="B205" s="153" t="s">
        <v>157</v>
      </c>
      <c r="C205" s="130">
        <f>COUNTIF(C2:C197,"เภสัชเคมีและผลิตภัณฑ์ธรรมชาติ")</f>
        <v>4</v>
      </c>
      <c r="L205" s="17"/>
      <c r="M205" s="17"/>
      <c r="N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8" ht="24" customHeight="1">
      <c r="B206" s="153" t="s">
        <v>111</v>
      </c>
      <c r="C206" s="130">
        <f>COUNTIF(C2:C198,"เภสัชวิทยาและวิทยาศาสตร์ชีวโมเลกุล")</f>
        <v>1</v>
      </c>
      <c r="L206" s="17"/>
      <c r="M206" s="17"/>
      <c r="N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8" ht="24" customHeight="1">
      <c r="B207" s="153" t="s">
        <v>105</v>
      </c>
      <c r="C207" s="130">
        <f>COUNTIF(C2:C199,"เภสัชศาสตร์")</f>
        <v>1</v>
      </c>
      <c r="L207" s="17"/>
      <c r="M207" s="17"/>
      <c r="N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8">
      <c r="B208" s="153" t="s">
        <v>175</v>
      </c>
      <c r="C208" s="130">
        <v>39</v>
      </c>
      <c r="L208" s="17"/>
      <c r="M208" s="17"/>
      <c r="N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7" s="154" customFormat="1">
      <c r="B209" s="129" t="s">
        <v>81</v>
      </c>
      <c r="C209" s="130">
        <f>COUNTIF(C2:C197,"บริหารธุรกิจ")</f>
        <v>12</v>
      </c>
      <c r="D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2:27" s="154" customFormat="1">
      <c r="B210" s="129" t="s">
        <v>156</v>
      </c>
      <c r="C210" s="130">
        <f>COUNTIF(C2:C198,"เทคโนโลยีชีวภาพ")</f>
        <v>2</v>
      </c>
      <c r="D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2:27" s="154" customFormat="1">
      <c r="B211" s="129" t="s">
        <v>45</v>
      </c>
      <c r="C211" s="130">
        <f>COUNTIF(C2:C199,"สรีรวิทยา")</f>
        <v>2</v>
      </c>
      <c r="D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2:27" s="154" customFormat="1">
      <c r="B212" s="129" t="s">
        <v>149</v>
      </c>
      <c r="C212" s="130">
        <f>COUNTIF(C2:C200,"วิทยาศาสตร์ศึกษา")</f>
        <v>11</v>
      </c>
      <c r="D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2:27" s="154" customFormat="1">
      <c r="B213" s="129" t="s">
        <v>97</v>
      </c>
      <c r="C213" s="130">
        <v>2</v>
      </c>
      <c r="D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2:27" s="154" customFormat="1">
      <c r="B214" s="129" t="s">
        <v>154</v>
      </c>
      <c r="C214" s="130">
        <f>COUNTIF(C2:C208,"ทันตแพทยศาสตร์")</f>
        <v>4</v>
      </c>
      <c r="D214" s="17"/>
      <c r="L214" s="155"/>
      <c r="M214" s="155"/>
      <c r="N214" s="155"/>
      <c r="O214" s="156"/>
      <c r="P214" s="156"/>
      <c r="Q214" s="156"/>
      <c r="R214" s="157"/>
      <c r="S214" s="157"/>
      <c r="T214" s="158"/>
      <c r="U214" s="158"/>
      <c r="V214" s="159"/>
      <c r="W214" s="159"/>
      <c r="X214" s="160"/>
      <c r="Y214" s="160"/>
      <c r="Z214" s="160"/>
    </row>
    <row r="215" spans="2:27" s="154" customFormat="1">
      <c r="B215" s="129" t="s">
        <v>165</v>
      </c>
      <c r="C215" s="130">
        <f>COUNTIF(C2:C209,"การพยาบาลผู้ใหญ่")</f>
        <v>2</v>
      </c>
      <c r="D215" s="17"/>
      <c r="L215" s="155"/>
      <c r="M215" s="155"/>
      <c r="N215" s="155"/>
      <c r="O215" s="156"/>
      <c r="P215" s="156"/>
      <c r="Q215" s="156"/>
      <c r="R215" s="157"/>
      <c r="S215" s="157"/>
      <c r="T215" s="158"/>
      <c r="U215" s="158"/>
      <c r="V215" s="159"/>
      <c r="W215" s="159"/>
      <c r="X215" s="160"/>
      <c r="Y215" s="160"/>
      <c r="Z215" s="160"/>
    </row>
    <row r="216" spans="2:27" s="154" customFormat="1">
      <c r="B216" s="129" t="s">
        <v>168</v>
      </c>
      <c r="C216" s="130">
        <f>COUNTIF(C2:C211,"ทรัพยากรธรรมชาติและสิ่งแวดล้อม")</f>
        <v>0</v>
      </c>
      <c r="D216" s="17"/>
      <c r="L216" s="155"/>
      <c r="M216" s="155"/>
      <c r="N216" s="155"/>
      <c r="O216" s="156"/>
      <c r="P216" s="156"/>
      <c r="Q216" s="156"/>
      <c r="R216" s="157"/>
      <c r="S216" s="157"/>
      <c r="T216" s="158"/>
      <c r="U216" s="158"/>
      <c r="V216" s="159"/>
      <c r="W216" s="159"/>
      <c r="X216" s="160"/>
      <c r="Y216" s="160"/>
      <c r="Z216" s="160"/>
    </row>
    <row r="217" spans="2:27" s="154" customFormat="1">
      <c r="B217" s="129" t="s">
        <v>108</v>
      </c>
      <c r="C217" s="130">
        <f>COUNTIF(C2:C213,"ปรสิตวิทยา")</f>
        <v>1</v>
      </c>
      <c r="D217" s="17"/>
      <c r="L217" s="155"/>
      <c r="M217" s="155"/>
      <c r="N217" s="155"/>
      <c r="O217" s="156"/>
      <c r="P217" s="156"/>
      <c r="Q217" s="156"/>
      <c r="R217" s="157"/>
      <c r="S217" s="157"/>
      <c r="T217" s="158"/>
      <c r="U217" s="158"/>
      <c r="V217" s="159"/>
      <c r="W217" s="159"/>
      <c r="X217" s="160"/>
      <c r="Y217" s="160"/>
      <c r="Z217" s="160"/>
    </row>
    <row r="218" spans="2:27" s="154" customFormat="1">
      <c r="B218" s="129" t="s">
        <v>169</v>
      </c>
      <c r="C218" s="130">
        <f>COUNTIF(C2:C213,"วิทยาการคอมพิวเตอร์")</f>
        <v>1</v>
      </c>
      <c r="D218" s="17"/>
      <c r="L218" s="155"/>
      <c r="M218" s="155"/>
      <c r="N218" s="155"/>
      <c r="O218" s="156"/>
      <c r="P218" s="156"/>
      <c r="Q218" s="156"/>
      <c r="R218" s="157"/>
      <c r="S218" s="157"/>
      <c r="T218" s="158"/>
      <c r="U218" s="158"/>
      <c r="V218" s="159"/>
      <c r="W218" s="159"/>
      <c r="X218" s="160"/>
      <c r="Y218" s="160"/>
      <c r="Z218" s="160"/>
    </row>
    <row r="219" spans="2:27" s="154" customFormat="1">
      <c r="B219" s="129" t="s">
        <v>95</v>
      </c>
      <c r="C219" s="130">
        <f>COUNTIF(C2:C215,"เภสัชกรรมชุมชน")</f>
        <v>5</v>
      </c>
      <c r="D219" s="17"/>
      <c r="L219" s="155"/>
      <c r="M219" s="155"/>
      <c r="N219" s="155"/>
      <c r="O219" s="156"/>
      <c r="P219" s="156"/>
      <c r="Q219" s="156"/>
      <c r="R219" s="157"/>
      <c r="S219" s="157"/>
      <c r="T219" s="158"/>
      <c r="U219" s="158"/>
      <c r="V219" s="159"/>
      <c r="W219" s="159"/>
      <c r="X219" s="160"/>
      <c r="Y219" s="160"/>
      <c r="Z219" s="160"/>
    </row>
    <row r="220" spans="2:27" s="154" customFormat="1">
      <c r="B220" s="129" t="s">
        <v>173</v>
      </c>
      <c r="C220" s="130">
        <v>11</v>
      </c>
      <c r="D220" s="17"/>
      <c r="L220" s="155"/>
      <c r="M220" s="155"/>
      <c r="N220" s="155"/>
      <c r="O220" s="156"/>
      <c r="P220" s="156"/>
      <c r="Q220" s="156"/>
      <c r="R220" s="157"/>
      <c r="S220" s="157"/>
      <c r="T220" s="158"/>
      <c r="U220" s="158"/>
      <c r="V220" s="159"/>
      <c r="W220" s="159"/>
      <c r="X220" s="160"/>
      <c r="Y220" s="160"/>
      <c r="Z220" s="160"/>
    </row>
    <row r="221" spans="2:27" s="154" customFormat="1">
      <c r="B221" s="129" t="s">
        <v>174</v>
      </c>
      <c r="C221" s="130">
        <f>COUNTIF(C2:C216,"โลจิสติกส์และดิจิทัลซัพพลายเชน")</f>
        <v>10</v>
      </c>
      <c r="D221" s="17"/>
      <c r="L221" s="155"/>
      <c r="M221" s="155"/>
      <c r="N221" s="155"/>
      <c r="O221" s="156"/>
      <c r="P221" s="156"/>
      <c r="Q221" s="156"/>
      <c r="R221" s="157"/>
      <c r="S221" s="157"/>
      <c r="T221" s="158"/>
      <c r="U221" s="158"/>
      <c r="V221" s="159"/>
      <c r="W221" s="159"/>
      <c r="X221" s="160"/>
      <c r="Y221" s="160"/>
      <c r="Z221" s="160"/>
    </row>
    <row r="222" spans="2:27" s="154" customFormat="1">
      <c r="B222" s="129" t="s">
        <v>158</v>
      </c>
      <c r="C222" s="130">
        <f>COUNTIF(C2:C218,"วิทยาศาสตร์การเกษตร")</f>
        <v>7</v>
      </c>
      <c r="D222" s="17"/>
      <c r="L222" s="155"/>
      <c r="M222" s="155"/>
      <c r="N222" s="155"/>
      <c r="O222" s="156"/>
      <c r="P222" s="156"/>
      <c r="Q222" s="156"/>
      <c r="R222" s="157"/>
      <c r="S222" s="157"/>
      <c r="T222" s="158"/>
      <c r="U222" s="158"/>
      <c r="V222" s="159"/>
      <c r="W222" s="159"/>
      <c r="X222" s="160"/>
      <c r="Y222" s="160"/>
      <c r="Z222" s="160"/>
    </row>
    <row r="223" spans="2:27" s="154" customFormat="1">
      <c r="B223" s="181" t="s">
        <v>94</v>
      </c>
      <c r="C223" s="130">
        <f>COUNTIF(C2:C218,"การบริหารการพยาบาล")</f>
        <v>4</v>
      </c>
      <c r="D223" s="17"/>
      <c r="L223" s="155"/>
      <c r="M223" s="155"/>
      <c r="N223" s="155"/>
      <c r="O223" s="156"/>
      <c r="P223" s="156"/>
      <c r="Q223" s="156"/>
      <c r="R223" s="157"/>
      <c r="S223" s="157"/>
      <c r="T223" s="158"/>
      <c r="U223" s="158"/>
      <c r="V223" s="159"/>
      <c r="W223" s="159"/>
      <c r="X223" s="160"/>
      <c r="Y223" s="160"/>
      <c r="Z223" s="160"/>
    </row>
    <row r="224" spans="2:27" s="154" customFormat="1">
      <c r="B224" s="129" t="s">
        <v>70</v>
      </c>
      <c r="C224" s="130">
        <f>COUNTIF(C2:C219,"การจัดการกีฬา")</f>
        <v>1</v>
      </c>
      <c r="D224" s="17"/>
      <c r="L224" s="155"/>
      <c r="M224" s="155"/>
      <c r="N224" s="155"/>
      <c r="O224" s="156"/>
      <c r="P224" s="156"/>
      <c r="Q224" s="156"/>
      <c r="R224" s="157"/>
      <c r="S224" s="157"/>
      <c r="T224" s="158"/>
      <c r="U224" s="158"/>
      <c r="V224" s="159"/>
      <c r="W224" s="159"/>
      <c r="X224" s="160"/>
      <c r="Y224" s="160"/>
      <c r="Z224" s="160"/>
    </row>
    <row r="225" spans="2:26" s="154" customFormat="1">
      <c r="B225" s="129" t="s">
        <v>153</v>
      </c>
      <c r="C225" s="130">
        <f>COUNTIF(C2:C220,"การจัดการสมาร์ตซิตี้และนวัตกรรมดิจิทัล")</f>
        <v>3</v>
      </c>
      <c r="D225" s="17"/>
      <c r="L225" s="155"/>
      <c r="M225" s="155"/>
      <c r="N225" s="155"/>
      <c r="O225" s="156"/>
      <c r="P225" s="156"/>
      <c r="Q225" s="156"/>
      <c r="R225" s="157"/>
      <c r="S225" s="157"/>
      <c r="T225" s="158"/>
      <c r="U225" s="158"/>
      <c r="V225" s="159"/>
      <c r="W225" s="159"/>
      <c r="X225" s="160"/>
      <c r="Y225" s="160"/>
      <c r="Z225" s="160"/>
    </row>
    <row r="226" spans="2:26" s="154" customFormat="1">
      <c r="B226" s="181" t="s">
        <v>103</v>
      </c>
      <c r="C226" s="130">
        <f>COUNTIF(C2:C221,"การพยาบาลเวชปฏิบัติชุมชน")</f>
        <v>3</v>
      </c>
      <c r="D226" s="17"/>
      <c r="L226" s="155"/>
      <c r="M226" s="155"/>
      <c r="N226" s="155"/>
      <c r="O226" s="156"/>
      <c r="P226" s="156"/>
      <c r="Q226" s="156"/>
      <c r="R226" s="157"/>
      <c r="S226" s="157"/>
      <c r="T226" s="158"/>
      <c r="U226" s="158"/>
      <c r="V226" s="159"/>
      <c r="W226" s="159"/>
      <c r="X226" s="160"/>
      <c r="Y226" s="160"/>
      <c r="Z226" s="160"/>
    </row>
    <row r="227" spans="2:26" s="154" customFormat="1">
      <c r="B227" s="129" t="s">
        <v>162</v>
      </c>
      <c r="C227" s="130">
        <f>COUNTIF(C2:C222,"นวัตกรรมทางการวัดผลการเรียนรู้")</f>
        <v>4</v>
      </c>
      <c r="D227" s="17"/>
      <c r="L227" s="155"/>
      <c r="M227" s="155"/>
      <c r="N227" s="155"/>
      <c r="O227" s="156"/>
      <c r="P227" s="156"/>
      <c r="Q227" s="156"/>
      <c r="R227" s="157"/>
      <c r="S227" s="157"/>
      <c r="T227" s="158"/>
      <c r="U227" s="158"/>
      <c r="V227" s="159"/>
      <c r="W227" s="159"/>
      <c r="X227" s="160"/>
      <c r="Y227" s="160"/>
      <c r="Z227" s="160"/>
    </row>
    <row r="228" spans="2:26" s="154" customFormat="1">
      <c r="B228" s="129" t="s">
        <v>99</v>
      </c>
      <c r="C228" s="130">
        <f>COUNTIF(C2:C223,"พลังงานทดแทนและสมาร์ตกริดเทคโนโลยี")</f>
        <v>2</v>
      </c>
      <c r="D228" s="17"/>
      <c r="L228" s="155"/>
      <c r="M228" s="155"/>
      <c r="N228" s="155"/>
      <c r="O228" s="156"/>
      <c r="P228" s="156"/>
      <c r="Q228" s="156"/>
      <c r="R228" s="157"/>
      <c r="S228" s="157"/>
      <c r="T228" s="158"/>
      <c r="U228" s="158"/>
      <c r="V228" s="159"/>
      <c r="W228" s="159"/>
      <c r="X228" s="160"/>
      <c r="Y228" s="160"/>
      <c r="Z228" s="160"/>
    </row>
    <row r="229" spans="2:26" s="154" customFormat="1">
      <c r="B229" s="129" t="s">
        <v>167</v>
      </c>
      <c r="C229" s="130">
        <f>COUNTIF(C2:C224,"พัฒนศึกษา")</f>
        <v>1</v>
      </c>
      <c r="D229" s="17"/>
      <c r="L229" s="155"/>
      <c r="M229" s="155"/>
      <c r="N229" s="155"/>
      <c r="O229" s="156"/>
      <c r="P229" s="156"/>
      <c r="Q229" s="156"/>
      <c r="R229" s="157"/>
      <c r="S229" s="157"/>
      <c r="T229" s="158"/>
      <c r="U229" s="158"/>
      <c r="V229" s="159"/>
      <c r="W229" s="159"/>
      <c r="X229" s="160"/>
      <c r="Y229" s="160"/>
      <c r="Z229" s="160"/>
    </row>
    <row r="230" spans="2:26" s="154" customFormat="1">
      <c r="B230" s="129" t="s">
        <v>106</v>
      </c>
      <c r="C230" s="130">
        <f>COUNTIF(C2:C225,"พัฒนาสังคม")</f>
        <v>3</v>
      </c>
      <c r="D230" s="17"/>
      <c r="L230" s="155"/>
      <c r="M230" s="155"/>
      <c r="N230" s="155"/>
      <c r="O230" s="156"/>
      <c r="P230" s="156"/>
      <c r="Q230" s="156"/>
      <c r="R230" s="157"/>
      <c r="S230" s="157"/>
      <c r="T230" s="158"/>
      <c r="U230" s="158"/>
      <c r="V230" s="159"/>
      <c r="W230" s="159"/>
      <c r="X230" s="160"/>
      <c r="Y230" s="160"/>
      <c r="Z230" s="160"/>
    </row>
    <row r="231" spans="2:26" s="154" customFormat="1">
      <c r="B231" s="129" t="s">
        <v>159</v>
      </c>
      <c r="C231" s="130">
        <f>COUNTIF(C2:C225,"ฟิสิกส์")</f>
        <v>7</v>
      </c>
      <c r="D231" s="17"/>
      <c r="L231" s="155"/>
      <c r="M231" s="155"/>
      <c r="N231" s="155"/>
      <c r="O231" s="156"/>
      <c r="P231" s="156"/>
      <c r="Q231" s="156"/>
      <c r="R231" s="157"/>
      <c r="S231" s="157"/>
      <c r="T231" s="158"/>
      <c r="U231" s="158"/>
      <c r="V231" s="159"/>
      <c r="W231" s="159"/>
      <c r="X231" s="160"/>
      <c r="Y231" s="160"/>
      <c r="Z231" s="160"/>
    </row>
    <row r="232" spans="2:26" s="154" customFormat="1">
      <c r="B232" s="129" t="s">
        <v>107</v>
      </c>
      <c r="C232" s="130">
        <f>COUNTIF(C2:C226,"วิจัยและประเมินผลการศึกษา")</f>
        <v>3</v>
      </c>
      <c r="D232" s="17"/>
      <c r="L232" s="155"/>
      <c r="M232" s="155"/>
      <c r="N232" s="155"/>
      <c r="O232" s="156"/>
      <c r="P232" s="156"/>
      <c r="Q232" s="156"/>
      <c r="R232" s="157"/>
      <c r="S232" s="157"/>
      <c r="T232" s="158"/>
      <c r="U232" s="158"/>
      <c r="V232" s="159"/>
      <c r="W232" s="159"/>
      <c r="X232" s="160"/>
      <c r="Y232" s="160"/>
      <c r="Z232" s="160"/>
    </row>
    <row r="233" spans="2:26" s="154" customFormat="1">
      <c r="B233" s="129" t="s">
        <v>104</v>
      </c>
      <c r="C233" s="130">
        <f>COUNTIF(C2:C227,"วิทยาศาสตร์เครื่องสำอาง")</f>
        <v>2</v>
      </c>
      <c r="D233" s="17"/>
      <c r="L233" s="155"/>
      <c r="M233" s="155"/>
      <c r="N233" s="155"/>
      <c r="O233" s="156"/>
      <c r="P233" s="156"/>
      <c r="Q233" s="156"/>
      <c r="R233" s="157"/>
      <c r="S233" s="157"/>
      <c r="T233" s="158"/>
      <c r="U233" s="158"/>
      <c r="V233" s="159"/>
      <c r="W233" s="159"/>
      <c r="X233" s="160"/>
      <c r="Y233" s="160"/>
      <c r="Z233" s="160"/>
    </row>
    <row r="234" spans="2:26" s="154" customFormat="1">
      <c r="B234" s="129" t="s">
        <v>98</v>
      </c>
      <c r="C234" s="130">
        <f>COUNTIF(C2:C228,"วิทยาศาสตร์และเทคโนโลยีการอาหาร")</f>
        <v>2</v>
      </c>
      <c r="D234" s="17"/>
      <c r="L234" s="155"/>
      <c r="M234" s="155"/>
      <c r="N234" s="155"/>
      <c r="O234" s="156"/>
      <c r="P234" s="156"/>
      <c r="Q234" s="156"/>
      <c r="R234" s="157"/>
      <c r="S234" s="157"/>
      <c r="T234" s="158"/>
      <c r="U234" s="158"/>
      <c r="V234" s="159"/>
      <c r="W234" s="159"/>
      <c r="X234" s="160"/>
      <c r="Y234" s="160"/>
      <c r="Z234" s="160"/>
    </row>
    <row r="235" spans="2:26" s="154" customFormat="1">
      <c r="B235" s="129" t="s">
        <v>164</v>
      </c>
      <c r="C235" s="130">
        <f>COUNTIF(C2:C229,"วิทยาศาสตร์การประมง")</f>
        <v>1</v>
      </c>
      <c r="D235" s="17"/>
      <c r="L235" s="155"/>
      <c r="M235" s="155"/>
      <c r="N235" s="155"/>
      <c r="O235" s="156"/>
      <c r="P235" s="156"/>
      <c r="Q235" s="156"/>
      <c r="R235" s="157"/>
      <c r="S235" s="157"/>
      <c r="T235" s="158"/>
      <c r="U235" s="158"/>
      <c r="V235" s="159"/>
      <c r="W235" s="159"/>
      <c r="X235" s="160"/>
      <c r="Y235" s="160"/>
      <c r="Z235" s="160"/>
    </row>
    <row r="236" spans="2:26" s="154" customFormat="1">
      <c r="B236" s="129" t="s">
        <v>100</v>
      </c>
      <c r="C236" s="130">
        <f>COUNTIF(C2:C230,"วิทยาศาสตร์ชีวภาพ")</f>
        <v>2</v>
      </c>
      <c r="D236" s="17"/>
      <c r="L236" s="155"/>
      <c r="M236" s="155"/>
      <c r="N236" s="155"/>
      <c r="O236" s="156"/>
      <c r="P236" s="156"/>
      <c r="Q236" s="156"/>
      <c r="R236" s="157"/>
      <c r="S236" s="157"/>
      <c r="T236" s="158"/>
      <c r="U236" s="158"/>
      <c r="V236" s="159"/>
      <c r="W236" s="159"/>
      <c r="X236" s="160"/>
      <c r="Y236" s="160"/>
      <c r="Z236" s="160"/>
    </row>
    <row r="237" spans="2:26" s="154" customFormat="1">
      <c r="B237" s="129" t="s">
        <v>166</v>
      </c>
      <c r="C237" s="130">
        <f>COUNTIF(C2:C231,"วิทยาศาสตร์สิ่งแวดล้อม")</f>
        <v>2</v>
      </c>
      <c r="D237" s="17"/>
      <c r="L237" s="155"/>
      <c r="M237" s="155"/>
      <c r="N237" s="155"/>
      <c r="O237" s="156"/>
      <c r="P237" s="156"/>
      <c r="Q237" s="156"/>
      <c r="R237" s="157"/>
      <c r="S237" s="157"/>
      <c r="T237" s="158"/>
      <c r="U237" s="158"/>
      <c r="V237" s="159"/>
      <c r="W237" s="159"/>
      <c r="X237" s="160"/>
      <c r="Y237" s="160"/>
      <c r="Z237" s="160"/>
    </row>
    <row r="238" spans="2:26" s="154" customFormat="1">
      <c r="B238" s="129" t="s">
        <v>46</v>
      </c>
      <c r="C238" s="130">
        <f>COUNTIF(C2:C233,"วิศวกรรมไฟฟ้า")</f>
        <v>3</v>
      </c>
      <c r="D238" s="17"/>
      <c r="L238" s="155"/>
      <c r="M238" s="155"/>
      <c r="N238" s="155"/>
      <c r="O238" s="156"/>
      <c r="P238" s="156"/>
      <c r="Q238" s="156"/>
      <c r="R238" s="157"/>
      <c r="S238" s="157"/>
      <c r="T238" s="158"/>
      <c r="U238" s="158"/>
      <c r="V238" s="159"/>
      <c r="W238" s="159"/>
      <c r="X238" s="160"/>
      <c r="Y238" s="160"/>
      <c r="Z238" s="160"/>
    </row>
    <row r="239" spans="2:26" s="154" customFormat="1">
      <c r="B239" s="129" t="s">
        <v>84</v>
      </c>
      <c r="C239" s="130">
        <f>COUNTIF(C2:C234,"วิศวกรรมโยธา")</f>
        <v>3</v>
      </c>
      <c r="D239" s="17"/>
      <c r="L239" s="155"/>
      <c r="M239" s="155"/>
      <c r="N239" s="155"/>
      <c r="O239" s="156"/>
      <c r="P239" s="156"/>
      <c r="Q239" s="156"/>
      <c r="R239" s="157"/>
      <c r="S239" s="157"/>
      <c r="T239" s="158"/>
      <c r="U239" s="158"/>
      <c r="V239" s="159"/>
      <c r="W239" s="159"/>
      <c r="X239" s="160"/>
      <c r="Y239" s="160"/>
      <c r="Z239" s="160"/>
    </row>
    <row r="240" spans="2:26" s="154" customFormat="1">
      <c r="B240" s="129" t="s">
        <v>163</v>
      </c>
      <c r="C240" s="130">
        <f>COUNTIF(C2:C235,"วิศวกรรมการจัดการ")</f>
        <v>1</v>
      </c>
      <c r="D240" s="17"/>
      <c r="L240" s="155"/>
      <c r="M240" s="155"/>
      <c r="N240" s="155"/>
      <c r="O240" s="156"/>
      <c r="P240" s="156"/>
      <c r="Q240" s="156"/>
      <c r="R240" s="157"/>
      <c r="S240" s="157"/>
      <c r="T240" s="158"/>
      <c r="U240" s="158"/>
      <c r="V240" s="159"/>
      <c r="W240" s="159"/>
      <c r="X240" s="160"/>
      <c r="Y240" s="160"/>
      <c r="Z240" s="160"/>
    </row>
    <row r="241" spans="2:26" s="154" customFormat="1">
      <c r="B241" s="129" t="s">
        <v>41</v>
      </c>
      <c r="C241" s="130">
        <f>COUNTIF(C2:C236,"วิศวกรรมคอมพิวเตอร์")</f>
        <v>2</v>
      </c>
      <c r="D241" s="17"/>
      <c r="L241" s="155"/>
      <c r="M241" s="155"/>
      <c r="N241" s="155"/>
      <c r="O241" s="156"/>
      <c r="P241" s="156"/>
      <c r="Q241" s="156"/>
      <c r="R241" s="157"/>
      <c r="S241" s="157"/>
      <c r="T241" s="158"/>
      <c r="U241" s="158"/>
      <c r="V241" s="159"/>
      <c r="W241" s="159"/>
      <c r="X241" s="160"/>
      <c r="Y241" s="160"/>
      <c r="Z241" s="160"/>
    </row>
    <row r="242" spans="2:26" s="154" customFormat="1">
      <c r="B242" s="129" t="s">
        <v>102</v>
      </c>
      <c r="C242" s="130">
        <f>COUNTIF(C3:C237,"วิศวกรรมเครื่องกล")</f>
        <v>1</v>
      </c>
      <c r="D242" s="17"/>
      <c r="L242" s="155"/>
      <c r="M242" s="155"/>
      <c r="N242" s="155"/>
      <c r="O242" s="156"/>
      <c r="P242" s="156"/>
      <c r="Q242" s="156"/>
      <c r="R242" s="157"/>
      <c r="S242" s="157"/>
      <c r="T242" s="158"/>
      <c r="U242" s="158"/>
      <c r="V242" s="159"/>
      <c r="W242" s="159"/>
      <c r="X242" s="160"/>
      <c r="Y242" s="160"/>
      <c r="Z242" s="160"/>
    </row>
    <row r="243" spans="2:26" s="154" customFormat="1">
      <c r="B243" s="129" t="s">
        <v>42</v>
      </c>
      <c r="C243" s="130">
        <f>COUNTIF(C2:C237,"วิศวกรรมสิ่งแวดล้อม")</f>
        <v>1</v>
      </c>
      <c r="D243" s="17"/>
      <c r="L243" s="155"/>
      <c r="M243" s="155"/>
      <c r="N243" s="155"/>
      <c r="O243" s="156"/>
      <c r="P243" s="156"/>
      <c r="Q243" s="156"/>
      <c r="R243" s="157"/>
      <c r="S243" s="157"/>
      <c r="T243" s="158"/>
      <c r="U243" s="158"/>
      <c r="V243" s="159"/>
      <c r="W243" s="159"/>
      <c r="X243" s="160"/>
      <c r="Y243" s="160"/>
      <c r="Z243" s="160"/>
    </row>
    <row r="244" spans="2:26" s="154" customFormat="1">
      <c r="B244" s="129" t="s">
        <v>86</v>
      </c>
      <c r="C244" s="130">
        <f>COUNTIF(C2:C237,"สถิติ")</f>
        <v>1</v>
      </c>
      <c r="D244" s="17"/>
      <c r="L244" s="155"/>
      <c r="M244" s="155"/>
      <c r="N244" s="155"/>
      <c r="O244" s="156"/>
      <c r="P244" s="156"/>
      <c r="Q244" s="156"/>
      <c r="R244" s="157"/>
      <c r="S244" s="157"/>
      <c r="T244" s="158"/>
      <c r="U244" s="158"/>
      <c r="V244" s="159"/>
      <c r="W244" s="159"/>
      <c r="X244" s="160"/>
      <c r="Y244" s="160"/>
      <c r="Z244" s="160"/>
    </row>
    <row r="245" spans="2:26" s="154" customFormat="1">
      <c r="B245" s="129" t="s">
        <v>150</v>
      </c>
      <c r="C245" s="130">
        <f>COUNTIF(C2:C238,"สัตวศาสตร์และเทคโนโลยีอาหารสัตว์")</f>
        <v>5</v>
      </c>
      <c r="D245" s="17"/>
      <c r="L245" s="155"/>
      <c r="M245" s="155"/>
      <c r="N245" s="155"/>
      <c r="O245" s="156"/>
      <c r="P245" s="156"/>
      <c r="Q245" s="156"/>
      <c r="R245" s="157"/>
      <c r="S245" s="157"/>
      <c r="T245" s="158"/>
      <c r="U245" s="158"/>
      <c r="V245" s="159"/>
      <c r="W245" s="159"/>
      <c r="X245" s="160"/>
      <c r="Y245" s="160"/>
      <c r="Z245" s="160"/>
    </row>
    <row r="246" spans="2:26" s="154" customFormat="1">
      <c r="B246" s="129" t="s">
        <v>152</v>
      </c>
      <c r="C246" s="130">
        <f>COUNTIF(C2:C239,"หลักสูตรและการสอน")</f>
        <v>8</v>
      </c>
      <c r="D246" s="17"/>
      <c r="L246" s="155"/>
      <c r="M246" s="155"/>
      <c r="N246" s="155"/>
      <c r="O246" s="156"/>
      <c r="P246" s="156"/>
      <c r="Q246" s="156"/>
      <c r="R246" s="157"/>
      <c r="S246" s="157"/>
      <c r="T246" s="158"/>
      <c r="U246" s="158"/>
      <c r="V246" s="159"/>
      <c r="W246" s="159"/>
      <c r="X246" s="160"/>
      <c r="Y246" s="160"/>
      <c r="Z246" s="160"/>
    </row>
    <row r="247" spans="2:26" s="154" customFormat="1">
      <c r="B247" s="129" t="s">
        <v>85</v>
      </c>
      <c r="C247" s="130">
        <f>COUNTIF(C2:C240,"เคมี")</f>
        <v>1</v>
      </c>
      <c r="D247" s="17"/>
      <c r="L247" s="155"/>
      <c r="M247" s="155"/>
      <c r="N247" s="155"/>
      <c r="O247" s="156"/>
      <c r="P247" s="156"/>
      <c r="Q247" s="156"/>
      <c r="R247" s="157"/>
      <c r="S247" s="157"/>
      <c r="T247" s="158"/>
      <c r="U247" s="158"/>
      <c r="V247" s="159"/>
      <c r="W247" s="159"/>
      <c r="X247" s="160"/>
      <c r="Y247" s="160"/>
      <c r="Z247" s="160"/>
    </row>
    <row r="248" spans="2:26" s="154" customFormat="1">
      <c r="B248" s="129" t="s">
        <v>178</v>
      </c>
      <c r="C248" s="130">
        <v>2</v>
      </c>
      <c r="D248" s="17"/>
      <c r="L248" s="155"/>
      <c r="M248" s="155"/>
      <c r="N248" s="155"/>
      <c r="O248" s="156"/>
      <c r="P248" s="156"/>
      <c r="Q248" s="156"/>
      <c r="R248" s="157"/>
      <c r="S248" s="157"/>
      <c r="T248" s="158"/>
      <c r="U248" s="158"/>
      <c r="V248" s="159"/>
      <c r="W248" s="159"/>
      <c r="X248" s="160"/>
      <c r="Y248" s="160"/>
      <c r="Z248" s="160"/>
    </row>
    <row r="249" spans="2:26">
      <c r="B249" s="129"/>
      <c r="C249" s="201">
        <f>SUM(C203:C248)</f>
        <v>187</v>
      </c>
      <c r="O249" s="18"/>
      <c r="P249" s="18"/>
      <c r="Q249" s="18"/>
    </row>
    <row r="250" spans="2:26">
      <c r="O250" s="18"/>
      <c r="P250" s="18"/>
      <c r="Q250" s="18"/>
    </row>
    <row r="251" spans="2:26">
      <c r="B251" s="186" t="s">
        <v>0</v>
      </c>
      <c r="O251" s="18"/>
      <c r="P251" s="18"/>
      <c r="Q251" s="18"/>
    </row>
    <row r="252" spans="2:26">
      <c r="B252" s="153" t="s">
        <v>69</v>
      </c>
      <c r="C252" s="202">
        <f>COUNTIF(D2:D244,"คณะบริหารธุรกิจ เศรษฐศาสตร์และการสื่อสาร")</f>
        <v>13</v>
      </c>
      <c r="O252" s="18"/>
      <c r="P252" s="18"/>
      <c r="Q252" s="18"/>
    </row>
    <row r="253" spans="2:26">
      <c r="B253" s="153" t="s">
        <v>63</v>
      </c>
      <c r="C253" s="202">
        <f>COUNTIF(D2:D245,"คณะศึกษาศาสตร์")</f>
        <v>27</v>
      </c>
      <c r="O253" s="18"/>
      <c r="P253" s="18"/>
      <c r="Q253" s="18"/>
    </row>
    <row r="254" spans="2:26">
      <c r="B254" s="153" t="s">
        <v>151</v>
      </c>
      <c r="C254" s="202">
        <f>COUNTIF(D2:D246,"คณะโลจิสติกส์และดิจิทัลซัพพลายเชน")</f>
        <v>10</v>
      </c>
      <c r="O254" s="18"/>
      <c r="P254" s="18"/>
      <c r="Q254" s="18"/>
    </row>
    <row r="255" spans="2:26">
      <c r="B255" s="153" t="s">
        <v>128</v>
      </c>
      <c r="C255" s="202">
        <f>COUNTIF(D2:D247,"คณะพยาบาลศาสตร์")</f>
        <v>9</v>
      </c>
      <c r="O255" s="18"/>
      <c r="P255" s="18"/>
      <c r="Q255" s="18"/>
    </row>
    <row r="256" spans="2:26" ht="48">
      <c r="B256" s="200" t="s">
        <v>71</v>
      </c>
      <c r="C256" s="202">
        <f>COUNTIF(D2:D248,"คณะเกษตรศาสตร์ ทรัพยากรธรรมชาติและสิ่งแวดล้อม")</f>
        <v>22</v>
      </c>
      <c r="O256" s="18"/>
      <c r="P256" s="18"/>
      <c r="Q256" s="18"/>
    </row>
    <row r="257" spans="2:17">
      <c r="B257" s="200" t="s">
        <v>124</v>
      </c>
      <c r="C257" s="202">
        <f>COUNTIF(D2:D249,"คณะเภสัชศาสตร์")</f>
        <v>13</v>
      </c>
      <c r="O257" s="18"/>
      <c r="P257" s="18"/>
      <c r="Q257" s="18"/>
    </row>
    <row r="258" spans="2:17">
      <c r="B258" s="200" t="s">
        <v>170</v>
      </c>
      <c r="C258" s="202">
        <f>COUNTIF(D2:D250,"คณะแพทยศาสตร์")</f>
        <v>1</v>
      </c>
      <c r="O258" s="18"/>
      <c r="P258" s="18"/>
      <c r="Q258" s="18"/>
    </row>
    <row r="259" spans="2:17">
      <c r="B259" s="200" t="s">
        <v>60</v>
      </c>
      <c r="C259" s="202">
        <f>COUNTIF(D2:D251,"คณะวิทยาศาสตร์การแพทย์")</f>
        <v>3</v>
      </c>
      <c r="O259" s="18"/>
      <c r="P259" s="18"/>
      <c r="Q259" s="18"/>
    </row>
    <row r="260" spans="2:17">
      <c r="B260" s="200" t="s">
        <v>64</v>
      </c>
      <c r="C260" s="202">
        <f>COUNTIF(D2:D252,"คณะสังคมศาสตร์")</f>
        <v>3</v>
      </c>
      <c r="O260" s="18"/>
      <c r="P260" s="18"/>
      <c r="Q260" s="18"/>
    </row>
    <row r="261" spans="2:17">
      <c r="B261" s="200" t="s">
        <v>119</v>
      </c>
      <c r="C261" s="202">
        <f>COUNTIF(D2:D254,"บัณฑิตวิทยาลัย")</f>
        <v>7</v>
      </c>
      <c r="O261" s="18"/>
      <c r="P261" s="18"/>
      <c r="Q261" s="18"/>
    </row>
    <row r="262" spans="2:17">
      <c r="B262" s="200" t="s">
        <v>65</v>
      </c>
      <c r="C262" s="202">
        <f>COUNTIF(D2:D255,"คณะมนุษยศาสตร์")</f>
        <v>11</v>
      </c>
      <c r="O262" s="18"/>
      <c r="P262" s="18"/>
      <c r="Q262" s="18"/>
    </row>
    <row r="263" spans="2:17">
      <c r="B263" s="200" t="s">
        <v>59</v>
      </c>
      <c r="C263" s="202">
        <f>COUNTIF(D2:D256,"คณะวิทยาศาสตร์")</f>
        <v>14</v>
      </c>
      <c r="O263" s="18"/>
      <c r="P263" s="18"/>
      <c r="Q263" s="18"/>
    </row>
    <row r="264" spans="2:17">
      <c r="B264" s="200" t="s">
        <v>61</v>
      </c>
      <c r="C264" s="202">
        <f>COUNTIF(D2:D258,"คณะวิศวกรรมศาสตร์")</f>
        <v>11</v>
      </c>
      <c r="O264" s="18"/>
      <c r="P264" s="18"/>
      <c r="Q264" s="18"/>
    </row>
    <row r="265" spans="2:17">
      <c r="B265" s="200" t="s">
        <v>155</v>
      </c>
      <c r="C265" s="202">
        <f>COUNTIF(D2:D260,"คณะทันตแพทยศาสตร์")</f>
        <v>4</v>
      </c>
      <c r="O265" s="18"/>
      <c r="P265" s="18"/>
      <c r="Q265" s="18"/>
    </row>
    <row r="266" spans="2:17">
      <c r="B266" s="200" t="s">
        <v>121</v>
      </c>
      <c r="C266" s="202">
        <f>COUNTIF(D2:D260,"คณะสหเวชศาสตร์")</f>
        <v>1</v>
      </c>
      <c r="O266" s="18"/>
      <c r="P266" s="18"/>
      <c r="Q266" s="18"/>
    </row>
    <row r="267" spans="2:17">
      <c r="B267" s="200" t="s">
        <v>132</v>
      </c>
      <c r="C267" s="202">
        <f>COUNTIF(D2:D261,"วิทยาลัยพลังงานทดแทนและสมาร์ตกริดเทคโนโลยี")</f>
        <v>5</v>
      </c>
      <c r="O267" s="18"/>
      <c r="P267" s="18"/>
      <c r="Q267" s="18"/>
    </row>
    <row r="268" spans="2:17">
      <c r="B268" s="200" t="s">
        <v>161</v>
      </c>
      <c r="C268" s="202">
        <f>COUNTIF(D2:D262,"วิทยาลัยเพื่อการค้นคว้าระดับรากฐาน")</f>
        <v>3</v>
      </c>
      <c r="O268" s="18"/>
      <c r="P268" s="18"/>
      <c r="Q268" s="18"/>
    </row>
    <row r="269" spans="2:17">
      <c r="B269" s="200" t="s">
        <v>62</v>
      </c>
      <c r="C269" s="130">
        <f>COUNTIF(D2:D263,"คณะสาธารณสุขศาสตร์")</f>
        <v>37</v>
      </c>
      <c r="O269" s="18"/>
      <c r="P269" s="18"/>
      <c r="Q269" s="18"/>
    </row>
    <row r="270" spans="2:17">
      <c r="C270" s="186">
        <f>SUM(C252:C269)</f>
        <v>194</v>
      </c>
      <c r="O270" s="18"/>
      <c r="P270" s="18"/>
      <c r="Q270" s="18"/>
    </row>
    <row r="271" spans="2:17">
      <c r="O271" s="18"/>
      <c r="P271" s="18"/>
      <c r="Q271" s="18"/>
    </row>
    <row r="272" spans="2:17">
      <c r="O272" s="18"/>
      <c r="P272" s="18"/>
      <c r="Q272" s="18"/>
    </row>
    <row r="273" spans="15:17">
      <c r="O273" s="18"/>
      <c r="P273" s="18"/>
      <c r="Q273" s="18"/>
    </row>
    <row r="274" spans="15:17">
      <c r="O274" s="18"/>
      <c r="P274" s="18"/>
      <c r="Q274" s="18"/>
    </row>
    <row r="275" spans="15:17">
      <c r="O275" s="18"/>
      <c r="P275" s="18"/>
      <c r="Q275" s="18"/>
    </row>
    <row r="276" spans="15:17">
      <c r="O276" s="18"/>
      <c r="P276" s="18"/>
      <c r="Q276" s="18"/>
    </row>
    <row r="277" spans="15:17">
      <c r="O277" s="18"/>
      <c r="P277" s="18"/>
      <c r="Q277" s="18"/>
    </row>
    <row r="278" spans="15:17">
      <c r="O278" s="18"/>
      <c r="P278" s="18"/>
      <c r="Q278" s="18"/>
    </row>
    <row r="279" spans="15:17">
      <c r="O279" s="18"/>
      <c r="P279" s="18"/>
      <c r="Q279" s="18"/>
    </row>
    <row r="280" spans="15:17">
      <c r="O280" s="18"/>
      <c r="P280" s="18"/>
      <c r="Q280" s="18"/>
    </row>
    <row r="281" spans="15:17">
      <c r="O281" s="18"/>
      <c r="P281" s="18"/>
      <c r="Q281" s="18"/>
    </row>
    <row r="282" spans="15:17">
      <c r="O282" s="18"/>
      <c r="P282" s="18"/>
      <c r="Q282" s="18"/>
    </row>
    <row r="283" spans="15:17">
      <c r="O283" s="18"/>
      <c r="P283" s="18"/>
      <c r="Q283" s="18"/>
    </row>
    <row r="284" spans="15:17">
      <c r="O284" s="18"/>
      <c r="P284" s="18"/>
      <c r="Q284" s="18"/>
    </row>
    <row r="285" spans="15:17">
      <c r="O285" s="18"/>
      <c r="P285" s="18"/>
      <c r="Q285" s="18"/>
    </row>
    <row r="286" spans="15:17">
      <c r="O286" s="18"/>
      <c r="P286" s="18"/>
      <c r="Q286" s="18"/>
    </row>
    <row r="287" spans="15:17">
      <c r="O287" s="18"/>
      <c r="P287" s="18"/>
      <c r="Q287" s="18"/>
    </row>
    <row r="288" spans="15:17">
      <c r="O288" s="18"/>
      <c r="P288" s="18"/>
      <c r="Q288" s="18"/>
    </row>
    <row r="289" spans="15:17">
      <c r="O289" s="18"/>
      <c r="P289" s="18"/>
      <c r="Q289" s="18"/>
    </row>
    <row r="290" spans="15:17">
      <c r="O290" s="18"/>
      <c r="P290" s="18"/>
      <c r="Q290" s="18"/>
    </row>
    <row r="291" spans="15:17">
      <c r="O291" s="18"/>
      <c r="P291" s="18"/>
      <c r="Q291" s="18"/>
    </row>
    <row r="292" spans="15:17">
      <c r="O292" s="18"/>
      <c r="P292" s="18"/>
      <c r="Q292" s="18"/>
    </row>
    <row r="293" spans="15:17">
      <c r="O293" s="18"/>
      <c r="P293" s="18"/>
      <c r="Q293" s="18"/>
    </row>
    <row r="294" spans="15:17">
      <c r="O294" s="18"/>
      <c r="P294" s="18"/>
      <c r="Q294" s="18"/>
    </row>
    <row r="295" spans="15:17">
      <c r="O295" s="18"/>
      <c r="P295" s="18"/>
      <c r="Q295" s="18"/>
    </row>
    <row r="296" spans="15:17">
      <c r="O296" s="18"/>
      <c r="P296" s="18"/>
      <c r="Q296" s="18"/>
    </row>
    <row r="297" spans="15:17">
      <c r="O297" s="18"/>
      <c r="P297" s="18"/>
      <c r="Q297" s="18"/>
    </row>
    <row r="298" spans="15:17">
      <c r="O298" s="18"/>
      <c r="P298" s="18"/>
      <c r="Q298" s="18"/>
    </row>
    <row r="299" spans="15:17">
      <c r="O299" s="18"/>
      <c r="P299" s="18"/>
      <c r="Q299" s="18"/>
    </row>
    <row r="300" spans="15:17">
      <c r="O300" s="18"/>
      <c r="P300" s="18"/>
      <c r="Q300" s="18"/>
    </row>
    <row r="301" spans="15:17">
      <c r="O301" s="18"/>
      <c r="P301" s="18"/>
      <c r="Q301" s="18"/>
    </row>
    <row r="302" spans="15:17">
      <c r="O302" s="18"/>
      <c r="P302" s="18"/>
      <c r="Q302" s="18"/>
    </row>
    <row r="303" spans="15:17">
      <c r="O303" s="18"/>
      <c r="P303" s="18"/>
      <c r="Q303" s="18"/>
    </row>
    <row r="304" spans="15:17">
      <c r="O304" s="18"/>
      <c r="P304" s="18"/>
      <c r="Q304" s="18"/>
    </row>
    <row r="305" spans="15:17">
      <c r="O305" s="18"/>
      <c r="P305" s="18"/>
      <c r="Q305" s="18"/>
    </row>
    <row r="306" spans="15:17">
      <c r="O306" s="18"/>
      <c r="P306" s="18"/>
      <c r="Q306" s="18"/>
    </row>
    <row r="307" spans="15:17">
      <c r="O307" s="18"/>
      <c r="P307" s="18"/>
      <c r="Q307" s="18"/>
    </row>
    <row r="308" spans="15:17">
      <c r="O308" s="18"/>
      <c r="P308" s="18"/>
      <c r="Q308" s="18"/>
    </row>
    <row r="309" spans="15:17">
      <c r="O309" s="18"/>
      <c r="P309" s="18"/>
      <c r="Q309" s="18"/>
    </row>
    <row r="310" spans="15:17">
      <c r="O310" s="18"/>
      <c r="P310" s="18"/>
      <c r="Q310" s="18"/>
    </row>
    <row r="311" spans="15:17">
      <c r="O311" s="18"/>
      <c r="P311" s="18"/>
      <c r="Q311" s="18"/>
    </row>
    <row r="312" spans="15:17">
      <c r="O312" s="18"/>
      <c r="P312" s="18"/>
      <c r="Q312" s="18"/>
    </row>
    <row r="313" spans="15:17">
      <c r="O313" s="18"/>
      <c r="P313" s="18"/>
      <c r="Q313" s="18"/>
    </row>
    <row r="314" spans="15:17">
      <c r="O314" s="18"/>
      <c r="P314" s="18"/>
      <c r="Q314" s="18"/>
    </row>
    <row r="315" spans="15:17">
      <c r="O315" s="18"/>
      <c r="P315" s="18"/>
      <c r="Q315" s="18"/>
    </row>
    <row r="316" spans="15:17">
      <c r="O316" s="18"/>
      <c r="P316" s="18"/>
      <c r="Q316" s="18"/>
    </row>
    <row r="317" spans="15:17">
      <c r="O317" s="18"/>
      <c r="P317" s="18"/>
      <c r="Q317" s="18"/>
    </row>
    <row r="318" spans="15:17">
      <c r="O318" s="18"/>
      <c r="P318" s="18"/>
      <c r="Q318" s="18"/>
    </row>
    <row r="319" spans="15:17">
      <c r="O319" s="18"/>
      <c r="P319" s="18"/>
      <c r="Q319" s="18"/>
    </row>
    <row r="320" spans="15:17">
      <c r="O320" s="18"/>
      <c r="P320" s="18"/>
      <c r="Q320" s="18"/>
    </row>
    <row r="321" spans="15:17">
      <c r="O321" s="18"/>
      <c r="P321" s="18"/>
      <c r="Q321" s="18"/>
    </row>
    <row r="322" spans="15:17">
      <c r="O322" s="18"/>
      <c r="P322" s="18"/>
      <c r="Q322" s="18"/>
    </row>
    <row r="323" spans="15:17">
      <c r="O323" s="18"/>
      <c r="P323" s="18"/>
      <c r="Q323" s="18"/>
    </row>
    <row r="324" spans="15:17">
      <c r="O324" s="18"/>
      <c r="P324" s="18"/>
      <c r="Q324" s="18"/>
    </row>
    <row r="325" spans="15:17">
      <c r="O325" s="18"/>
      <c r="P325" s="18"/>
      <c r="Q325" s="18"/>
    </row>
    <row r="326" spans="15:17">
      <c r="O326" s="18"/>
      <c r="P326" s="18"/>
      <c r="Q326" s="18"/>
    </row>
    <row r="327" spans="15:17">
      <c r="O327" s="18"/>
      <c r="P327" s="18"/>
      <c r="Q327" s="18"/>
    </row>
    <row r="328" spans="15:17">
      <c r="O328" s="18"/>
      <c r="P328" s="18"/>
      <c r="Q328" s="18"/>
    </row>
    <row r="329" spans="15:17">
      <c r="O329" s="18"/>
      <c r="P329" s="18"/>
      <c r="Q329" s="18"/>
    </row>
    <row r="330" spans="15:17">
      <c r="O330" s="18"/>
      <c r="P330" s="18"/>
      <c r="Q330" s="18"/>
    </row>
    <row r="331" spans="15:17">
      <c r="O331" s="18"/>
      <c r="P331" s="18"/>
      <c r="Q331" s="18"/>
    </row>
    <row r="332" spans="15:17">
      <c r="O332" s="18"/>
      <c r="P332" s="18"/>
      <c r="Q332" s="18"/>
    </row>
    <row r="333" spans="15:17">
      <c r="O333" s="18"/>
      <c r="P333" s="18"/>
      <c r="Q333" s="18"/>
    </row>
    <row r="334" spans="15:17">
      <c r="O334" s="18"/>
      <c r="P334" s="18"/>
      <c r="Q334" s="18"/>
    </row>
    <row r="335" spans="15:17">
      <c r="O335" s="18"/>
      <c r="P335" s="18"/>
      <c r="Q335" s="18"/>
    </row>
    <row r="336" spans="15:17">
      <c r="O336" s="18"/>
      <c r="P336" s="18"/>
      <c r="Q336" s="18"/>
    </row>
    <row r="337" spans="15:17">
      <c r="O337" s="18"/>
      <c r="P337" s="18"/>
      <c r="Q337" s="18"/>
    </row>
    <row r="338" spans="15:17">
      <c r="O338" s="18"/>
      <c r="P338" s="18"/>
      <c r="Q338" s="18"/>
    </row>
    <row r="339" spans="15:17">
      <c r="O339" s="18"/>
      <c r="P339" s="18"/>
      <c r="Q339" s="18"/>
    </row>
    <row r="340" spans="15:17">
      <c r="O340" s="18"/>
      <c r="P340" s="18"/>
      <c r="Q340" s="18"/>
    </row>
    <row r="341" spans="15:17">
      <c r="O341" s="18"/>
      <c r="P341" s="18"/>
      <c r="Q341" s="18"/>
    </row>
    <row r="342" spans="15:17">
      <c r="O342" s="18"/>
      <c r="P342" s="18"/>
      <c r="Q342" s="18"/>
    </row>
    <row r="343" spans="15:17">
      <c r="O343" s="18"/>
      <c r="P343" s="18"/>
      <c r="Q343" s="18"/>
    </row>
    <row r="344" spans="15:17">
      <c r="O344" s="18"/>
      <c r="P344" s="18"/>
      <c r="Q344" s="18"/>
    </row>
    <row r="345" spans="15:17">
      <c r="O345" s="18"/>
      <c r="P345" s="18"/>
      <c r="Q345" s="18"/>
    </row>
  </sheetData>
  <autoFilter ref="C1:C345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160" zoomScaleNormal="160" workbookViewId="0">
      <selection activeCell="A2" sqref="A2:F2"/>
    </sheetView>
  </sheetViews>
  <sheetFormatPr defaultRowHeight="15"/>
  <cols>
    <col min="1" max="1" width="9.140625" style="71" customWidth="1"/>
    <col min="2" max="2" width="9" style="71" customWidth="1"/>
    <col min="3" max="3" width="9.140625" style="71" customWidth="1"/>
    <col min="4" max="4" width="9.140625" style="71"/>
    <col min="5" max="5" width="9.140625" style="71" customWidth="1"/>
    <col min="6" max="6" width="49.7109375" style="71" customWidth="1"/>
    <col min="7" max="16384" width="9.140625" style="71"/>
  </cols>
  <sheetData>
    <row r="1" spans="1:7" s="70" customFormat="1" ht="27.75">
      <c r="A1" s="226" t="s">
        <v>31</v>
      </c>
      <c r="B1" s="226"/>
      <c r="C1" s="226"/>
      <c r="D1" s="226"/>
      <c r="E1" s="226"/>
      <c r="F1" s="226"/>
    </row>
    <row r="2" spans="1:7" s="70" customFormat="1" ht="27.75">
      <c r="A2" s="226" t="s">
        <v>9</v>
      </c>
      <c r="B2" s="226"/>
      <c r="C2" s="226"/>
      <c r="D2" s="226"/>
      <c r="E2" s="226"/>
      <c r="F2" s="226"/>
    </row>
    <row r="3" spans="1:7" s="70" customFormat="1" ht="27.75">
      <c r="A3" s="226" t="s">
        <v>143</v>
      </c>
      <c r="B3" s="226"/>
      <c r="C3" s="226"/>
      <c r="D3" s="226"/>
      <c r="E3" s="226"/>
      <c r="F3" s="226"/>
    </row>
    <row r="4" spans="1:7" s="70" customFormat="1" ht="27.75">
      <c r="A4" s="226" t="s">
        <v>146</v>
      </c>
      <c r="B4" s="226"/>
      <c r="C4" s="226"/>
      <c r="D4" s="226"/>
      <c r="E4" s="226"/>
      <c r="F4" s="226"/>
    </row>
    <row r="5" spans="1:7" ht="24">
      <c r="A5" s="227"/>
      <c r="B5" s="227"/>
      <c r="C5" s="227"/>
      <c r="D5" s="227"/>
      <c r="E5" s="227"/>
      <c r="F5" s="227"/>
    </row>
    <row r="6" spans="1:7" s="73" customFormat="1" ht="24">
      <c r="A6" s="72" t="s">
        <v>144</v>
      </c>
      <c r="B6" s="72"/>
      <c r="C6" s="72"/>
      <c r="D6" s="72"/>
      <c r="E6" s="72"/>
      <c r="F6" s="72"/>
    </row>
    <row r="7" spans="1:7" s="73" customFormat="1" ht="24">
      <c r="A7" s="21" t="s">
        <v>147</v>
      </c>
      <c r="B7" s="21"/>
      <c r="C7" s="21"/>
      <c r="D7" s="21"/>
      <c r="E7" s="21"/>
      <c r="F7" s="21"/>
    </row>
    <row r="8" spans="1:7" s="73" customFormat="1" ht="24">
      <c r="A8" s="21" t="s">
        <v>142</v>
      </c>
      <c r="B8" s="21"/>
      <c r="C8" s="21"/>
      <c r="D8" s="21"/>
      <c r="E8" s="21"/>
      <c r="F8" s="21"/>
    </row>
    <row r="9" spans="1:7" s="73" customFormat="1" ht="24">
      <c r="A9" s="21" t="s">
        <v>255</v>
      </c>
      <c r="B9" s="21"/>
      <c r="C9" s="21"/>
      <c r="D9" s="21"/>
      <c r="E9" s="21"/>
      <c r="F9" s="21"/>
    </row>
    <row r="10" spans="1:7" s="73" customFormat="1" ht="24">
      <c r="A10" s="21" t="s">
        <v>256</v>
      </c>
      <c r="B10" s="21"/>
      <c r="C10" s="21"/>
      <c r="D10" s="21"/>
      <c r="E10" s="21"/>
      <c r="F10" s="21"/>
    </row>
    <row r="11" spans="1:7" s="73" customFormat="1" ht="24">
      <c r="A11" s="21" t="s">
        <v>296</v>
      </c>
      <c r="B11" s="21"/>
      <c r="C11" s="21"/>
      <c r="D11" s="21"/>
      <c r="E11" s="21"/>
      <c r="F11" s="21"/>
    </row>
    <row r="12" spans="1:7" s="8" customFormat="1" ht="24">
      <c r="A12" s="72" t="s">
        <v>297</v>
      </c>
      <c r="B12" s="72"/>
      <c r="C12" s="72"/>
      <c r="D12" s="72"/>
      <c r="E12" s="72"/>
      <c r="F12" s="72"/>
    </row>
    <row r="13" spans="1:7" s="8" customFormat="1" ht="24">
      <c r="A13" s="21" t="s">
        <v>298</v>
      </c>
      <c r="B13" s="21"/>
      <c r="C13" s="21"/>
      <c r="D13" s="21"/>
      <c r="E13" s="21"/>
      <c r="F13" s="21"/>
    </row>
    <row r="14" spans="1:7" s="8" customFormat="1" ht="24">
      <c r="A14" s="21" t="s">
        <v>299</v>
      </c>
      <c r="B14" s="21"/>
      <c r="C14" s="21"/>
      <c r="D14" s="21"/>
      <c r="E14" s="21"/>
      <c r="F14" s="21"/>
    </row>
    <row r="15" spans="1:7" s="8" customFormat="1" ht="24">
      <c r="A15" s="82" t="s">
        <v>300</v>
      </c>
      <c r="B15" s="82"/>
      <c r="C15" s="82"/>
      <c r="D15" s="82"/>
      <c r="E15" s="82"/>
      <c r="F15" s="82"/>
    </row>
    <row r="16" spans="1:7" s="8" customFormat="1" ht="24">
      <c r="A16" s="225" t="s">
        <v>301</v>
      </c>
      <c r="B16" s="225"/>
      <c r="C16" s="225"/>
      <c r="D16" s="225"/>
      <c r="E16" s="225"/>
      <c r="F16" s="225"/>
      <c r="G16" s="182"/>
    </row>
    <row r="17" spans="1:8" s="8" customFormat="1" ht="24">
      <c r="A17" s="8" t="s">
        <v>288</v>
      </c>
      <c r="E17" s="182"/>
      <c r="F17" s="182"/>
      <c r="G17" s="182"/>
    </row>
    <row r="18" spans="1:8" s="8" customFormat="1" ht="24">
      <c r="A18" s="8" t="s">
        <v>289</v>
      </c>
      <c r="E18" s="182"/>
      <c r="F18" s="182"/>
      <c r="G18" s="182"/>
    </row>
    <row r="19" spans="1:8" s="8" customFormat="1" ht="24">
      <c r="A19" s="150" t="s">
        <v>77</v>
      </c>
      <c r="B19" s="150"/>
      <c r="C19" s="150"/>
      <c r="D19" s="150"/>
      <c r="E19" s="150"/>
      <c r="F19" s="150"/>
    </row>
    <row r="20" spans="1:8" s="8" customFormat="1" ht="24">
      <c r="A20" s="150" t="s">
        <v>302</v>
      </c>
      <c r="B20" s="150"/>
      <c r="C20" s="150"/>
      <c r="D20" s="150"/>
      <c r="E20" s="150"/>
      <c r="F20" s="150"/>
    </row>
    <row r="21" spans="1:8" s="8" customFormat="1" ht="24">
      <c r="A21" s="150" t="s">
        <v>303</v>
      </c>
      <c r="B21" s="150"/>
      <c r="C21" s="150"/>
      <c r="D21" s="150"/>
      <c r="E21" s="150"/>
      <c r="F21" s="150"/>
    </row>
    <row r="22" spans="1:8" s="8" customFormat="1" ht="24">
      <c r="A22" s="148"/>
      <c r="B22" s="148" t="s">
        <v>75</v>
      </c>
      <c r="C22" s="148"/>
      <c r="D22" s="148"/>
      <c r="E22" s="148"/>
      <c r="F22" s="148"/>
    </row>
    <row r="23" spans="1:8" s="8" customFormat="1" ht="24">
      <c r="A23" s="229" t="s">
        <v>76</v>
      </c>
      <c r="B23" s="229"/>
      <c r="C23" s="229"/>
      <c r="D23" s="229"/>
      <c r="E23" s="229"/>
      <c r="F23" s="229"/>
      <c r="G23" s="21"/>
      <c r="H23" s="164"/>
    </row>
    <row r="24" spans="1:8" s="8" customFormat="1" ht="24">
      <c r="A24" s="74" t="s">
        <v>304</v>
      </c>
      <c r="B24" s="74"/>
      <c r="C24" s="74"/>
      <c r="D24" s="74"/>
      <c r="E24" s="74"/>
      <c r="F24" s="74"/>
      <c r="G24" s="21"/>
      <c r="H24" s="164"/>
    </row>
    <row r="25" spans="1:8" s="8" customFormat="1" ht="24">
      <c r="A25" s="74" t="s">
        <v>305</v>
      </c>
      <c r="B25" s="74"/>
      <c r="C25" s="74"/>
      <c r="D25" s="74"/>
      <c r="E25" s="74"/>
      <c r="F25" s="74"/>
      <c r="G25" s="21"/>
      <c r="H25" s="164"/>
    </row>
    <row r="26" spans="1:8" s="8" customFormat="1" ht="24">
      <c r="A26" s="183" t="s">
        <v>306</v>
      </c>
      <c r="B26" s="183"/>
      <c r="C26" s="183"/>
      <c r="D26" s="183"/>
      <c r="E26" s="183"/>
      <c r="F26" s="183"/>
      <c r="G26" s="21"/>
      <c r="H26" s="183"/>
    </row>
    <row r="27" spans="1:8" s="8" customFormat="1" ht="24">
      <c r="A27" s="183" t="s">
        <v>307</v>
      </c>
      <c r="B27" s="183"/>
      <c r="C27" s="183"/>
      <c r="D27" s="183"/>
      <c r="E27" s="183"/>
      <c r="F27" s="183"/>
      <c r="G27" s="21"/>
      <c r="H27" s="183"/>
    </row>
    <row r="28" spans="1:8" s="8" customFormat="1" ht="24">
      <c r="A28" s="183" t="s">
        <v>308</v>
      </c>
      <c r="B28" s="183"/>
      <c r="C28" s="183"/>
      <c r="D28" s="183"/>
      <c r="E28" s="183"/>
      <c r="F28" s="183"/>
      <c r="G28" s="21"/>
      <c r="H28" s="183"/>
    </row>
    <row r="29" spans="1:8" s="8" customFormat="1" ht="24">
      <c r="A29" s="183"/>
      <c r="B29" s="183"/>
      <c r="C29" s="183"/>
      <c r="D29" s="183"/>
      <c r="E29" s="183"/>
      <c r="F29" s="183"/>
      <c r="G29" s="21"/>
      <c r="H29" s="183"/>
    </row>
    <row r="30" spans="1:8" s="8" customFormat="1" ht="24">
      <c r="A30" s="183"/>
      <c r="B30" s="183"/>
      <c r="C30" s="183"/>
      <c r="D30" s="183"/>
      <c r="E30" s="183"/>
      <c r="F30" s="183"/>
      <c r="G30" s="21"/>
      <c r="H30" s="183"/>
    </row>
    <row r="31" spans="1:8" s="8" customFormat="1" ht="24">
      <c r="A31" s="183"/>
      <c r="B31" s="183"/>
      <c r="C31" s="183"/>
      <c r="D31" s="183"/>
      <c r="E31" s="183"/>
      <c r="F31" s="183"/>
      <c r="G31" s="21"/>
      <c r="H31" s="183"/>
    </row>
    <row r="32" spans="1:8" s="8" customFormat="1" ht="24">
      <c r="A32" s="183"/>
      <c r="B32" s="183"/>
      <c r="C32" s="183"/>
      <c r="D32" s="183"/>
      <c r="E32" s="183"/>
      <c r="F32" s="183"/>
      <c r="G32" s="21"/>
      <c r="H32" s="183"/>
    </row>
    <row r="33" spans="1:9" s="8" customFormat="1" ht="24">
      <c r="A33" s="183"/>
      <c r="B33" s="183"/>
      <c r="C33" s="183"/>
      <c r="D33" s="183"/>
      <c r="E33" s="183"/>
      <c r="F33" s="183"/>
      <c r="G33" s="21"/>
      <c r="H33" s="183"/>
    </row>
    <row r="34" spans="1:9" s="74" customFormat="1" ht="24">
      <c r="A34" s="228" t="s">
        <v>309</v>
      </c>
      <c r="B34" s="228"/>
      <c r="C34" s="228"/>
      <c r="D34" s="228"/>
      <c r="E34" s="228"/>
      <c r="F34" s="228"/>
      <c r="G34" s="21"/>
    </row>
    <row r="35" spans="1:9" s="161" customFormat="1" ht="24">
      <c r="A35" s="66" t="s">
        <v>310</v>
      </c>
      <c r="B35" s="162"/>
      <c r="C35" s="162"/>
      <c r="D35" s="162"/>
      <c r="E35" s="162"/>
      <c r="F35" s="162"/>
      <c r="G35" s="162"/>
      <c r="H35" s="164"/>
    </row>
    <row r="36" spans="1:9" s="8" customFormat="1" ht="24">
      <c r="A36" s="230" t="s">
        <v>311</v>
      </c>
      <c r="B36" s="230"/>
      <c r="C36" s="230"/>
      <c r="D36" s="230"/>
      <c r="E36" s="230"/>
      <c r="F36" s="230"/>
      <c r="G36" s="184"/>
      <c r="H36" s="184"/>
      <c r="I36" s="184"/>
    </row>
    <row r="37" spans="1:9" s="8" customFormat="1" ht="24">
      <c r="A37" s="230" t="s">
        <v>312</v>
      </c>
      <c r="B37" s="230"/>
      <c r="C37" s="230"/>
      <c r="D37" s="230"/>
      <c r="E37" s="230"/>
      <c r="F37" s="230"/>
      <c r="G37" s="230"/>
      <c r="H37" s="230"/>
      <c r="I37" s="230"/>
    </row>
    <row r="38" spans="1:9" s="8" customFormat="1" ht="24">
      <c r="A38" s="225" t="s">
        <v>313</v>
      </c>
      <c r="B38" s="225"/>
      <c r="C38" s="225"/>
      <c r="D38" s="225"/>
      <c r="E38" s="225"/>
      <c r="F38" s="225"/>
    </row>
    <row r="39" spans="1:9" s="8" customFormat="1" ht="24">
      <c r="A39" s="225" t="s">
        <v>314</v>
      </c>
      <c r="B39" s="225"/>
      <c r="C39" s="225"/>
      <c r="D39" s="225"/>
      <c r="E39" s="225"/>
      <c r="F39" s="225"/>
    </row>
    <row r="40" spans="1:9" s="8" customFormat="1" ht="24">
      <c r="A40" s="209"/>
      <c r="B40" s="209"/>
      <c r="C40" s="209"/>
      <c r="D40" s="209"/>
      <c r="E40" s="209"/>
      <c r="F40" s="209"/>
    </row>
    <row r="41" spans="1:9" s="8" customFormat="1" ht="24">
      <c r="B41" s="97" t="s">
        <v>139</v>
      </c>
    </row>
    <row r="42" spans="1:9" s="8" customFormat="1" ht="24">
      <c r="C42" s="8" t="s">
        <v>254</v>
      </c>
    </row>
    <row r="43" spans="1:9" s="8" customFormat="1" ht="24">
      <c r="B43" s="21" t="s">
        <v>258</v>
      </c>
      <c r="C43" s="21"/>
    </row>
    <row r="44" spans="1:9" s="8" customFormat="1" ht="24">
      <c r="B44" s="8" t="s">
        <v>257</v>
      </c>
    </row>
    <row r="45" spans="1:9" ht="24">
      <c r="A45" s="225" t="s">
        <v>324</v>
      </c>
      <c r="B45" s="225"/>
      <c r="C45" s="225"/>
      <c r="D45" s="225"/>
      <c r="E45" s="225"/>
      <c r="F45" s="225"/>
    </row>
    <row r="46" spans="1:9" ht="24">
      <c r="A46" s="8"/>
      <c r="B46" s="8" t="s">
        <v>315</v>
      </c>
      <c r="C46" s="8"/>
      <c r="D46" s="8"/>
      <c r="E46" s="8"/>
      <c r="F46" s="8"/>
    </row>
    <row r="47" spans="1:9" ht="24">
      <c r="A47" s="8"/>
      <c r="B47" s="8" t="s">
        <v>316</v>
      </c>
      <c r="C47" s="8"/>
      <c r="D47" s="8"/>
      <c r="E47" s="8"/>
      <c r="F47" s="8"/>
    </row>
    <row r="48" spans="1:9" ht="24">
      <c r="A48" s="8"/>
      <c r="B48" s="8" t="s">
        <v>317</v>
      </c>
      <c r="C48" s="8"/>
      <c r="D48" s="8"/>
      <c r="E48" s="8"/>
      <c r="F48" s="8"/>
    </row>
    <row r="49" spans="1:6" ht="24">
      <c r="A49" s="8"/>
      <c r="B49" s="8" t="s">
        <v>318</v>
      </c>
      <c r="C49" s="8"/>
      <c r="D49" s="8"/>
      <c r="E49" s="8"/>
      <c r="F49" s="8"/>
    </row>
    <row r="50" spans="1:6" ht="24">
      <c r="A50" s="224" t="s">
        <v>319</v>
      </c>
      <c r="B50" s="225"/>
      <c r="C50" s="225"/>
      <c r="D50" s="225"/>
      <c r="E50" s="225"/>
      <c r="F50" s="225"/>
    </row>
    <row r="51" spans="1:6" ht="24">
      <c r="A51" s="8"/>
      <c r="B51" s="8" t="s">
        <v>320</v>
      </c>
      <c r="C51" s="8"/>
      <c r="D51" s="8"/>
      <c r="E51" s="8"/>
      <c r="F51" s="8"/>
    </row>
    <row r="52" spans="1:6" ht="24">
      <c r="A52" s="8"/>
      <c r="B52" s="8" t="s">
        <v>321</v>
      </c>
      <c r="C52" s="8"/>
      <c r="D52" s="8"/>
      <c r="E52" s="8"/>
      <c r="F52" s="8"/>
    </row>
    <row r="53" spans="1:6" ht="24">
      <c r="A53" s="8"/>
      <c r="B53" s="8" t="s">
        <v>322</v>
      </c>
      <c r="C53" s="8"/>
      <c r="D53" s="8"/>
      <c r="E53" s="8"/>
      <c r="F53" s="8"/>
    </row>
    <row r="54" spans="1:6" ht="24">
      <c r="A54" s="8"/>
      <c r="B54" s="8" t="s">
        <v>323</v>
      </c>
      <c r="C54" s="8"/>
      <c r="D54" s="8"/>
      <c r="E54" s="8"/>
      <c r="F54" s="8"/>
    </row>
  </sheetData>
  <mergeCells count="14">
    <mergeCell ref="A50:F50"/>
    <mergeCell ref="A45:F45"/>
    <mergeCell ref="A1:F1"/>
    <mergeCell ref="A2:F2"/>
    <mergeCell ref="A3:F3"/>
    <mergeCell ref="A4:F4"/>
    <mergeCell ref="A5:F5"/>
    <mergeCell ref="A34:F34"/>
    <mergeCell ref="A23:F23"/>
    <mergeCell ref="A16:F16"/>
    <mergeCell ref="A36:F36"/>
    <mergeCell ref="A37:I37"/>
    <mergeCell ref="A38:F38"/>
    <mergeCell ref="A39:F39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16" zoomScale="120" zoomScaleNormal="120" workbookViewId="0">
      <selection activeCell="B33" sqref="B33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7.855468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231" t="s">
        <v>8</v>
      </c>
      <c r="C1" s="231"/>
      <c r="D1" s="231"/>
      <c r="E1" s="231"/>
      <c r="F1" s="231"/>
      <c r="G1" s="231"/>
      <c r="H1" s="101"/>
    </row>
    <row r="2" spans="2:9">
      <c r="B2" s="197"/>
      <c r="C2" s="197"/>
      <c r="D2" s="197"/>
      <c r="E2" s="197"/>
      <c r="F2" s="197"/>
      <c r="G2" s="197"/>
      <c r="H2" s="101"/>
    </row>
    <row r="3" spans="2:9" s="24" customFormat="1" ht="27.75">
      <c r="B3" s="226" t="s">
        <v>9</v>
      </c>
      <c r="C3" s="226"/>
      <c r="D3" s="226"/>
      <c r="E3" s="226"/>
      <c r="F3" s="226"/>
      <c r="G3" s="226"/>
      <c r="H3" s="23"/>
      <c r="I3" s="23"/>
    </row>
    <row r="4" spans="2:9" s="24" customFormat="1" ht="27.75">
      <c r="B4" s="226" t="s">
        <v>143</v>
      </c>
      <c r="C4" s="226"/>
      <c r="D4" s="226"/>
      <c r="E4" s="226"/>
      <c r="F4" s="226"/>
      <c r="G4" s="226"/>
      <c r="H4" s="23"/>
      <c r="I4" s="23"/>
    </row>
    <row r="5" spans="2:9" s="24" customFormat="1" ht="27.75">
      <c r="B5" s="226" t="s">
        <v>146</v>
      </c>
      <c r="C5" s="226"/>
      <c r="D5" s="226"/>
      <c r="E5" s="226"/>
      <c r="F5" s="226"/>
      <c r="G5" s="226"/>
      <c r="H5" s="23"/>
      <c r="I5" s="23"/>
    </row>
    <row r="6" spans="2:9">
      <c r="B6" s="232"/>
      <c r="C6" s="232"/>
      <c r="D6" s="232"/>
      <c r="E6" s="232"/>
      <c r="F6" s="232"/>
      <c r="G6" s="232"/>
      <c r="H6" s="232"/>
    </row>
    <row r="7" spans="2:9" s="8" customFormat="1" ht="24">
      <c r="B7" s="9" t="s">
        <v>39</v>
      </c>
      <c r="F7" s="25"/>
      <c r="G7" s="25"/>
      <c r="H7" s="25"/>
    </row>
    <row r="8" spans="2:9" s="8" customFormat="1" ht="24.75" thickBot="1">
      <c r="B8" s="26" t="s">
        <v>134</v>
      </c>
      <c r="C8" s="192"/>
      <c r="D8" s="192"/>
      <c r="E8" s="192"/>
      <c r="F8" s="83"/>
      <c r="G8" s="83"/>
      <c r="H8" s="25"/>
    </row>
    <row r="9" spans="2:9" s="8" customFormat="1" ht="25.5" thickTop="1" thickBot="1">
      <c r="B9" s="26"/>
      <c r="C9" s="239" t="s">
        <v>10</v>
      </c>
      <c r="D9" s="239"/>
      <c r="E9" s="239"/>
      <c r="F9" s="136" t="s">
        <v>11</v>
      </c>
      <c r="G9" s="136" t="s">
        <v>12</v>
      </c>
      <c r="H9" s="25"/>
    </row>
    <row r="10" spans="2:9" s="8" customFormat="1" ht="24.75" thickTop="1">
      <c r="B10" s="26"/>
      <c r="C10" s="233" t="s">
        <v>7</v>
      </c>
      <c r="D10" s="234"/>
      <c r="E10" s="235"/>
      <c r="F10" s="135">
        <f>DATA!C198</f>
        <v>127</v>
      </c>
      <c r="G10" s="81">
        <f>F10*100/F$12</f>
        <v>65.463917525773198</v>
      </c>
      <c r="H10" s="25"/>
    </row>
    <row r="11" spans="2:9" s="8" customFormat="1" ht="24">
      <c r="B11" s="26"/>
      <c r="C11" s="236" t="s">
        <v>37</v>
      </c>
      <c r="D11" s="237"/>
      <c r="E11" s="238"/>
      <c r="F11" s="27">
        <f>DATA!C199</f>
        <v>67</v>
      </c>
      <c r="G11" s="28">
        <f>F11*100/F$12</f>
        <v>34.536082474226802</v>
      </c>
      <c r="H11" s="25"/>
    </row>
    <row r="12" spans="2:9" s="8" customFormat="1" ht="24.75" thickBot="1">
      <c r="B12" s="26"/>
      <c r="C12" s="239" t="s">
        <v>13</v>
      </c>
      <c r="D12" s="239"/>
      <c r="E12" s="239"/>
      <c r="F12" s="139">
        <f>SUM(F10:F11)</f>
        <v>194</v>
      </c>
      <c r="G12" s="140">
        <f>SUM(G10:G11)</f>
        <v>100</v>
      </c>
    </row>
    <row r="13" spans="2:9" s="8" customFormat="1" ht="24.75" thickTop="1">
      <c r="B13" s="26"/>
      <c r="C13" s="29"/>
      <c r="D13" s="29"/>
      <c r="E13" s="29"/>
      <c r="F13" s="30"/>
      <c r="G13" s="31"/>
    </row>
    <row r="14" spans="2:9" s="8" customFormat="1" ht="24">
      <c r="B14" s="26"/>
      <c r="C14" s="8" t="s">
        <v>57</v>
      </c>
      <c r="F14" s="25"/>
      <c r="G14" s="25"/>
    </row>
    <row r="15" spans="2:9" s="8" customFormat="1" ht="24">
      <c r="B15" s="8" t="s">
        <v>179</v>
      </c>
      <c r="F15" s="25"/>
      <c r="G15" s="25"/>
    </row>
    <row r="16" spans="2:9">
      <c r="B16" s="231"/>
      <c r="C16" s="231"/>
      <c r="D16" s="231"/>
      <c r="E16" s="231"/>
      <c r="F16" s="231"/>
      <c r="G16" s="231"/>
      <c r="H16" s="101"/>
    </row>
    <row r="17" spans="2:8" s="8" customFormat="1" ht="24">
      <c r="B17" s="26" t="s">
        <v>135</v>
      </c>
      <c r="F17" s="25"/>
      <c r="G17" s="25"/>
    </row>
    <row r="18" spans="2:8" ht="24" thickBot="1">
      <c r="C18" s="1" t="s">
        <v>56</v>
      </c>
      <c r="H18" s="1"/>
    </row>
    <row r="19" spans="2:8" s="8" customFormat="1" ht="24.75" thickTop="1">
      <c r="C19" s="244" t="s">
        <v>14</v>
      </c>
      <c r="D19" s="244"/>
      <c r="E19" s="244"/>
      <c r="F19" s="32" t="s">
        <v>11</v>
      </c>
      <c r="G19" s="32" t="s">
        <v>12</v>
      </c>
    </row>
    <row r="20" spans="2:8" s="8" customFormat="1" ht="24">
      <c r="C20" s="243" t="s">
        <v>16</v>
      </c>
      <c r="D20" s="243"/>
      <c r="E20" s="243"/>
      <c r="F20" s="33">
        <f>DATA!G196</f>
        <v>109</v>
      </c>
      <c r="G20" s="28">
        <f t="shared" ref="G20:G27" si="0">F20*100/F$27</f>
        <v>32.537313432835823</v>
      </c>
    </row>
    <row r="21" spans="2:8" s="8" customFormat="1" ht="24">
      <c r="C21" s="243" t="str">
        <f>[1]คีย์ข้อมูล!K223</f>
        <v>website บัณฑิตวิทยาลัย</v>
      </c>
      <c r="D21" s="243"/>
      <c r="E21" s="243"/>
      <c r="F21" s="33">
        <f>DATA!F196</f>
        <v>85</v>
      </c>
      <c r="G21" s="28">
        <f t="shared" si="0"/>
        <v>25.373134328358208</v>
      </c>
    </row>
    <row r="22" spans="2:8" s="8" customFormat="1" ht="24">
      <c r="C22" s="243" t="s">
        <v>15</v>
      </c>
      <c r="D22" s="243"/>
      <c r="E22" s="243"/>
      <c r="F22" s="33">
        <f>DATA!E196</f>
        <v>79</v>
      </c>
      <c r="G22" s="28">
        <f t="shared" si="0"/>
        <v>23.582089552238806</v>
      </c>
    </row>
    <row r="23" spans="2:8" s="8" customFormat="1" ht="24">
      <c r="C23" s="243" t="s">
        <v>17</v>
      </c>
      <c r="D23" s="243"/>
      <c r="E23" s="243"/>
      <c r="F23" s="33">
        <f>DATA!H196</f>
        <v>33</v>
      </c>
      <c r="G23" s="28">
        <f t="shared" si="0"/>
        <v>9.8507462686567155</v>
      </c>
    </row>
    <row r="24" spans="2:8" s="8" customFormat="1" ht="24">
      <c r="C24" s="236" t="s">
        <v>172</v>
      </c>
      <c r="D24" s="237"/>
      <c r="E24" s="238"/>
      <c r="F24" s="33">
        <f>DATA!K196</f>
        <v>19</v>
      </c>
      <c r="G24" s="28">
        <f t="shared" si="0"/>
        <v>5.6716417910447765</v>
      </c>
    </row>
    <row r="25" spans="2:8" s="8" customFormat="1" ht="24">
      <c r="C25" s="243" t="s">
        <v>18</v>
      </c>
      <c r="D25" s="243"/>
      <c r="E25" s="243"/>
      <c r="F25" s="33">
        <f>DATA!I196</f>
        <v>6</v>
      </c>
      <c r="G25" s="28">
        <f t="shared" si="0"/>
        <v>1.791044776119403</v>
      </c>
    </row>
    <row r="26" spans="2:8" s="8" customFormat="1" ht="24">
      <c r="C26" s="243" t="s">
        <v>82</v>
      </c>
      <c r="D26" s="243"/>
      <c r="E26" s="243"/>
      <c r="F26" s="27">
        <f>DATA!J196</f>
        <v>4</v>
      </c>
      <c r="G26" s="28">
        <f t="shared" si="0"/>
        <v>1.1940298507462686</v>
      </c>
    </row>
    <row r="27" spans="2:8" s="8" customFormat="1" ht="24.75" thickBot="1">
      <c r="C27" s="240" t="s">
        <v>13</v>
      </c>
      <c r="D27" s="241"/>
      <c r="E27" s="242"/>
      <c r="F27" s="34">
        <f>SUM(F20:F26)</f>
        <v>335</v>
      </c>
      <c r="G27" s="69">
        <f t="shared" si="0"/>
        <v>100</v>
      </c>
    </row>
    <row r="28" spans="2:8" s="8" customFormat="1" ht="24.75" thickTop="1">
      <c r="C28" s="29"/>
      <c r="D28" s="29"/>
      <c r="E28" s="29"/>
      <c r="F28" s="30"/>
      <c r="G28" s="31"/>
    </row>
    <row r="29" spans="2:8" s="8" customFormat="1" ht="24">
      <c r="B29" s="21"/>
      <c r="C29" s="8" t="s">
        <v>83</v>
      </c>
      <c r="F29" s="25"/>
      <c r="G29" s="25"/>
      <c r="H29" s="25"/>
    </row>
    <row r="30" spans="2:8" s="8" customFormat="1" ht="24">
      <c r="B30" s="8" t="s">
        <v>74</v>
      </c>
      <c r="F30" s="25"/>
      <c r="G30" s="25"/>
      <c r="H30" s="25"/>
    </row>
    <row r="31" spans="2:8" ht="24">
      <c r="B31" s="8" t="s">
        <v>180</v>
      </c>
    </row>
    <row r="32" spans="2:8" s="8" customFormat="1" ht="24">
      <c r="B32" s="8" t="s">
        <v>181</v>
      </c>
      <c r="F32" s="149"/>
      <c r="G32" s="149"/>
      <c r="H32" s="149"/>
    </row>
  </sheetData>
  <mergeCells count="19">
    <mergeCell ref="C27:E27"/>
    <mergeCell ref="C12:E12"/>
    <mergeCell ref="C20:E20"/>
    <mergeCell ref="C23:E23"/>
    <mergeCell ref="C25:E25"/>
    <mergeCell ref="C19:E19"/>
    <mergeCell ref="C21:E21"/>
    <mergeCell ref="B16:G16"/>
    <mergeCell ref="C26:E26"/>
    <mergeCell ref="C22:E22"/>
    <mergeCell ref="C24:E24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50" zoomScaleNormal="150" workbookViewId="0">
      <selection activeCell="B6" sqref="B6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1" customFormat="1" ht="24">
      <c r="A1" s="250" t="s">
        <v>33</v>
      </c>
      <c r="B1" s="250"/>
      <c r="C1" s="250"/>
      <c r="D1" s="250"/>
      <c r="E1" s="250"/>
      <c r="F1" s="250"/>
      <c r="G1" s="100"/>
      <c r="H1" s="100"/>
    </row>
    <row r="2" spans="1:8">
      <c r="A2" s="101"/>
      <c r="B2" s="101"/>
      <c r="C2" s="101"/>
      <c r="D2" s="101"/>
      <c r="E2" s="101"/>
      <c r="F2" s="101"/>
      <c r="G2" s="106"/>
      <c r="H2" s="106"/>
    </row>
    <row r="3" spans="1:8" ht="24" thickBot="1">
      <c r="A3" s="3" t="s">
        <v>136</v>
      </c>
      <c r="B3" s="137"/>
      <c r="C3" s="137"/>
      <c r="D3" s="137"/>
      <c r="E3" s="138"/>
      <c r="F3" s="138"/>
    </row>
    <row r="4" spans="1:8" ht="19.5" customHeight="1" thickTop="1" thickBot="1">
      <c r="A4" s="3"/>
      <c r="B4" s="254" t="s">
        <v>58</v>
      </c>
      <c r="C4" s="255"/>
      <c r="D4" s="255"/>
      <c r="E4" s="223" t="s">
        <v>11</v>
      </c>
      <c r="F4" s="223" t="s">
        <v>12</v>
      </c>
    </row>
    <row r="5" spans="1:8" ht="24" thickTop="1">
      <c r="A5" s="3"/>
      <c r="B5" s="104" t="s">
        <v>71</v>
      </c>
      <c r="C5" s="105"/>
      <c r="D5" s="105"/>
      <c r="E5" s="105">
        <v>24</v>
      </c>
      <c r="F5" s="147">
        <f t="shared" ref="F5:F10" si="0">E5*100/$E$78</f>
        <v>12.371134020618557</v>
      </c>
    </row>
    <row r="6" spans="1:8">
      <c r="A6" s="203"/>
      <c r="B6" s="115" t="s">
        <v>72</v>
      </c>
      <c r="C6" s="116"/>
      <c r="D6" s="117"/>
      <c r="E6" s="127">
        <v>3</v>
      </c>
      <c r="F6" s="108">
        <f t="shared" si="0"/>
        <v>1.5463917525773196</v>
      </c>
    </row>
    <row r="7" spans="1:8">
      <c r="A7" s="3"/>
      <c r="B7" s="109" t="s">
        <v>112</v>
      </c>
      <c r="C7" s="110"/>
      <c r="D7" s="111"/>
      <c r="E7" s="127">
        <v>2</v>
      </c>
      <c r="F7" s="108">
        <f t="shared" si="0"/>
        <v>1.0309278350515463</v>
      </c>
    </row>
    <row r="8" spans="1:8">
      <c r="A8" s="3"/>
      <c r="B8" s="109" t="s">
        <v>283</v>
      </c>
      <c r="C8" s="110"/>
      <c r="D8" s="111"/>
      <c r="E8" s="127">
        <v>2</v>
      </c>
      <c r="F8" s="108">
        <f t="shared" si="0"/>
        <v>1.0309278350515463</v>
      </c>
    </row>
    <row r="9" spans="1:8">
      <c r="A9" s="3"/>
      <c r="B9" s="109" t="s">
        <v>190</v>
      </c>
      <c r="C9" s="110"/>
      <c r="D9" s="111"/>
      <c r="E9" s="127">
        <v>7</v>
      </c>
      <c r="F9" s="108">
        <f t="shared" si="0"/>
        <v>3.6082474226804124</v>
      </c>
    </row>
    <row r="10" spans="1:8">
      <c r="A10" s="3"/>
      <c r="B10" s="109" t="s">
        <v>184</v>
      </c>
      <c r="C10" s="110"/>
      <c r="D10" s="111"/>
      <c r="E10" s="127">
        <v>2</v>
      </c>
      <c r="F10" s="108">
        <f t="shared" si="0"/>
        <v>1.0309278350515463</v>
      </c>
    </row>
    <row r="11" spans="1:8">
      <c r="A11" s="3"/>
      <c r="B11" s="109" t="s">
        <v>193</v>
      </c>
      <c r="C11" s="110"/>
      <c r="D11" s="111"/>
      <c r="E11" s="127">
        <v>1</v>
      </c>
      <c r="F11" s="108">
        <v>0.82304526748971196</v>
      </c>
    </row>
    <row r="12" spans="1:8">
      <c r="A12" s="3"/>
      <c r="B12" s="109" t="s">
        <v>194</v>
      </c>
      <c r="C12" s="110"/>
      <c r="D12" s="111"/>
      <c r="E12" s="127">
        <v>2</v>
      </c>
      <c r="F12" s="108">
        <v>0.82304526748971196</v>
      </c>
    </row>
    <row r="13" spans="1:8">
      <c r="A13" s="3"/>
      <c r="B13" s="109" t="s">
        <v>197</v>
      </c>
      <c r="C13" s="110"/>
      <c r="D13" s="111"/>
      <c r="E13" s="127">
        <v>5</v>
      </c>
      <c r="F13" s="108">
        <v>0.82304526748971196</v>
      </c>
    </row>
    <row r="14" spans="1:8">
      <c r="A14" s="3"/>
      <c r="B14" s="112" t="s">
        <v>155</v>
      </c>
      <c r="C14" s="113"/>
      <c r="D14" s="114"/>
      <c r="E14" s="102">
        <v>4</v>
      </c>
      <c r="F14" s="103">
        <f t="shared" ref="F14:F33" si="1">E14*100/$E$78</f>
        <v>2.0618556701030926</v>
      </c>
    </row>
    <row r="15" spans="1:8" ht="24" customHeight="1">
      <c r="A15" s="3"/>
      <c r="B15" s="251" t="s">
        <v>186</v>
      </c>
      <c r="C15" s="252"/>
      <c r="D15" s="253"/>
      <c r="E15" s="128">
        <v>4</v>
      </c>
      <c r="F15" s="108">
        <f t="shared" si="1"/>
        <v>2.0618556701030926</v>
      </c>
    </row>
    <row r="16" spans="1:8">
      <c r="A16" s="3"/>
      <c r="B16" s="112" t="s">
        <v>59</v>
      </c>
      <c r="C16" s="113"/>
      <c r="D16" s="114"/>
      <c r="E16" s="102">
        <v>16</v>
      </c>
      <c r="F16" s="103">
        <f t="shared" si="1"/>
        <v>8.2474226804123703</v>
      </c>
    </row>
    <row r="17" spans="1:6" ht="21" customHeight="1">
      <c r="A17" s="3"/>
      <c r="B17" s="251" t="s">
        <v>188</v>
      </c>
      <c r="C17" s="252"/>
      <c r="D17" s="253"/>
      <c r="E17" s="128">
        <v>1</v>
      </c>
      <c r="F17" s="108">
        <f t="shared" si="1"/>
        <v>0.51546391752577314</v>
      </c>
    </row>
    <row r="18" spans="1:6" ht="21" customHeight="1">
      <c r="A18" s="3"/>
      <c r="B18" s="251" t="s">
        <v>131</v>
      </c>
      <c r="C18" s="252"/>
      <c r="D18" s="253"/>
      <c r="E18" s="128">
        <v>2</v>
      </c>
      <c r="F18" s="108">
        <f t="shared" si="1"/>
        <v>1.0309278350515463</v>
      </c>
    </row>
    <row r="19" spans="1:6" ht="21" customHeight="1">
      <c r="A19" s="3"/>
      <c r="B19" s="251" t="s">
        <v>53</v>
      </c>
      <c r="C19" s="252"/>
      <c r="D19" s="253"/>
      <c r="E19" s="128">
        <v>7</v>
      </c>
      <c r="F19" s="108">
        <f t="shared" si="1"/>
        <v>3.6082474226804124</v>
      </c>
    </row>
    <row r="20" spans="1:6" ht="21" customHeight="1">
      <c r="A20" s="3"/>
      <c r="B20" s="251" t="s">
        <v>114</v>
      </c>
      <c r="C20" s="252"/>
      <c r="D20" s="253"/>
      <c r="E20" s="128">
        <v>2</v>
      </c>
      <c r="F20" s="108">
        <f t="shared" si="1"/>
        <v>1.0309278350515463</v>
      </c>
    </row>
    <row r="21" spans="1:6" ht="21" customHeight="1">
      <c r="A21" s="3"/>
      <c r="B21" s="251" t="s">
        <v>89</v>
      </c>
      <c r="C21" s="252"/>
      <c r="D21" s="253"/>
      <c r="E21" s="128">
        <v>1</v>
      </c>
      <c r="F21" s="108">
        <f t="shared" si="1"/>
        <v>0.51546391752577314</v>
      </c>
    </row>
    <row r="22" spans="1:6" ht="21" customHeight="1">
      <c r="A22" s="3"/>
      <c r="B22" s="251" t="s">
        <v>87</v>
      </c>
      <c r="C22" s="252"/>
      <c r="D22" s="253"/>
      <c r="E22" s="128">
        <v>2</v>
      </c>
      <c r="F22" s="108">
        <f t="shared" si="1"/>
        <v>1.0309278350515463</v>
      </c>
    </row>
    <row r="23" spans="1:6" ht="21" customHeight="1">
      <c r="A23" s="3"/>
      <c r="B23" s="251" t="s">
        <v>199</v>
      </c>
      <c r="C23" s="252"/>
      <c r="D23" s="253"/>
      <c r="E23" s="128">
        <v>1</v>
      </c>
      <c r="F23" s="108">
        <f t="shared" si="1"/>
        <v>0.51546391752577314</v>
      </c>
    </row>
    <row r="24" spans="1:6" ht="21" customHeight="1">
      <c r="A24" s="3"/>
      <c r="B24" s="112" t="s">
        <v>132</v>
      </c>
      <c r="C24" s="113"/>
      <c r="D24" s="114"/>
      <c r="E24" s="102">
        <v>5</v>
      </c>
      <c r="F24" s="103">
        <f t="shared" si="1"/>
        <v>2.5773195876288661</v>
      </c>
    </row>
    <row r="25" spans="1:6" ht="21" customHeight="1">
      <c r="A25" s="3"/>
      <c r="B25" s="115" t="s">
        <v>191</v>
      </c>
      <c r="C25" s="116"/>
      <c r="D25" s="117"/>
      <c r="E25" s="127">
        <v>3</v>
      </c>
      <c r="F25" s="108">
        <f t="shared" si="1"/>
        <v>1.5463917525773196</v>
      </c>
    </row>
    <row r="26" spans="1:6" ht="21" customHeight="1">
      <c r="A26" s="3"/>
      <c r="B26" s="115" t="s">
        <v>133</v>
      </c>
      <c r="C26" s="116"/>
      <c r="D26" s="117"/>
      <c r="E26" s="127">
        <v>2</v>
      </c>
      <c r="F26" s="108">
        <f t="shared" si="1"/>
        <v>1.0309278350515463</v>
      </c>
    </row>
    <row r="27" spans="1:6" ht="21" customHeight="1">
      <c r="A27" s="3"/>
      <c r="B27" s="112" t="s">
        <v>60</v>
      </c>
      <c r="C27" s="113"/>
      <c r="D27" s="114"/>
      <c r="E27" s="102">
        <v>3</v>
      </c>
      <c r="F27" s="103">
        <f t="shared" si="1"/>
        <v>1.5463917525773196</v>
      </c>
    </row>
    <row r="28" spans="1:6" ht="21" customHeight="1">
      <c r="A28" s="3"/>
      <c r="B28" s="115" t="s">
        <v>67</v>
      </c>
      <c r="C28" s="116"/>
      <c r="D28" s="117"/>
      <c r="E28" s="127">
        <v>2</v>
      </c>
      <c r="F28" s="108">
        <f t="shared" si="1"/>
        <v>1.0309278350515463</v>
      </c>
    </row>
    <row r="29" spans="1:6" ht="21" customHeight="1">
      <c r="A29" s="3"/>
      <c r="B29" s="115" t="s">
        <v>113</v>
      </c>
      <c r="C29" s="116"/>
      <c r="D29" s="117"/>
      <c r="E29" s="127">
        <v>1</v>
      </c>
      <c r="F29" s="108">
        <f t="shared" si="1"/>
        <v>0.51546391752577314</v>
      </c>
    </row>
    <row r="30" spans="1:6">
      <c r="A30" s="3"/>
      <c r="B30" s="112" t="s">
        <v>61</v>
      </c>
      <c r="C30" s="113"/>
      <c r="D30" s="114"/>
      <c r="E30" s="102">
        <v>11</v>
      </c>
      <c r="F30" s="103">
        <f t="shared" si="1"/>
        <v>5.6701030927835054</v>
      </c>
    </row>
    <row r="31" spans="1:6">
      <c r="A31" s="3"/>
      <c r="B31" s="115" t="s">
        <v>54</v>
      </c>
      <c r="C31" s="116"/>
      <c r="D31" s="117"/>
      <c r="E31" s="127">
        <v>1</v>
      </c>
      <c r="F31" s="108">
        <f t="shared" si="1"/>
        <v>0.51546391752577314</v>
      </c>
    </row>
    <row r="32" spans="1:6">
      <c r="A32" s="3"/>
      <c r="B32" s="115" t="s">
        <v>195</v>
      </c>
      <c r="C32" s="116"/>
      <c r="D32" s="117"/>
      <c r="E32" s="127">
        <v>1</v>
      </c>
      <c r="F32" s="108">
        <f t="shared" si="1"/>
        <v>0.51546391752577314</v>
      </c>
    </row>
    <row r="33" spans="1:8">
      <c r="A33" s="3"/>
      <c r="B33" s="115" t="s">
        <v>55</v>
      </c>
      <c r="C33" s="116"/>
      <c r="D33" s="117"/>
      <c r="E33" s="107">
        <v>3</v>
      </c>
      <c r="F33" s="108">
        <f t="shared" si="1"/>
        <v>1.5463917525773196</v>
      </c>
    </row>
    <row r="34" spans="1:8">
      <c r="A34" s="3"/>
      <c r="B34" s="189"/>
      <c r="C34" s="189"/>
      <c r="D34" s="189"/>
      <c r="E34" s="190"/>
      <c r="F34" s="191"/>
    </row>
    <row r="35" spans="1:8" ht="24">
      <c r="A35" s="250" t="s">
        <v>32</v>
      </c>
      <c r="B35" s="250"/>
      <c r="C35" s="250"/>
      <c r="D35" s="250"/>
      <c r="E35" s="250"/>
      <c r="F35" s="250"/>
      <c r="G35" s="106"/>
      <c r="H35" s="106"/>
    </row>
    <row r="36" spans="1:8" ht="24" thickBot="1">
      <c r="A36" s="3"/>
      <c r="B36" s="144"/>
      <c r="C36" s="144"/>
      <c r="D36" s="144"/>
      <c r="E36" s="145"/>
      <c r="F36" s="146"/>
    </row>
    <row r="37" spans="1:8" ht="24.75" thickTop="1" thickBot="1">
      <c r="A37" s="3"/>
      <c r="B37" s="245" t="s">
        <v>58</v>
      </c>
      <c r="C37" s="246"/>
      <c r="D37" s="246"/>
      <c r="E37" s="143" t="s">
        <v>11</v>
      </c>
      <c r="F37" s="143" t="s">
        <v>12</v>
      </c>
    </row>
    <row r="38" spans="1:8" ht="24" thickTop="1">
      <c r="A38" s="3"/>
      <c r="B38" s="115" t="s">
        <v>115</v>
      </c>
      <c r="C38" s="116"/>
      <c r="D38" s="117"/>
      <c r="E38" s="107">
        <v>1</v>
      </c>
      <c r="F38" s="108">
        <f t="shared" ref="F38:F53" si="2">E38*100/$E$78</f>
        <v>0.51546391752577314</v>
      </c>
    </row>
    <row r="39" spans="1:8">
      <c r="A39" s="3"/>
      <c r="B39" s="115" t="s">
        <v>88</v>
      </c>
      <c r="C39" s="116"/>
      <c r="D39" s="117"/>
      <c r="E39" s="107">
        <v>3</v>
      </c>
      <c r="F39" s="108">
        <f t="shared" si="2"/>
        <v>1.5463917525773196</v>
      </c>
    </row>
    <row r="40" spans="1:8">
      <c r="A40" s="3"/>
      <c r="B40" s="115" t="s">
        <v>196</v>
      </c>
      <c r="C40" s="116"/>
      <c r="D40" s="117"/>
      <c r="E40" s="127">
        <v>2</v>
      </c>
      <c r="F40" s="108">
        <f t="shared" si="2"/>
        <v>1.0309278350515463</v>
      </c>
    </row>
    <row r="41" spans="1:8">
      <c r="A41" s="3"/>
      <c r="B41" s="112" t="s">
        <v>151</v>
      </c>
      <c r="C41" s="113"/>
      <c r="D41" s="114"/>
      <c r="E41" s="102">
        <v>10</v>
      </c>
      <c r="F41" s="103">
        <f t="shared" si="2"/>
        <v>5.1546391752577323</v>
      </c>
    </row>
    <row r="42" spans="1:8">
      <c r="A42" s="3"/>
      <c r="B42" s="115" t="s">
        <v>189</v>
      </c>
      <c r="C42" s="116"/>
      <c r="D42" s="117"/>
      <c r="E42" s="107">
        <v>10</v>
      </c>
      <c r="F42" s="108">
        <f t="shared" si="2"/>
        <v>5.1546391752577323</v>
      </c>
    </row>
    <row r="43" spans="1:8">
      <c r="A43" s="3"/>
      <c r="B43" s="112" t="s">
        <v>62</v>
      </c>
      <c r="C43" s="113"/>
      <c r="D43" s="114"/>
      <c r="E43" s="102">
        <v>39</v>
      </c>
      <c r="F43" s="103">
        <f t="shared" si="2"/>
        <v>20.103092783505154</v>
      </c>
    </row>
    <row r="44" spans="1:8">
      <c r="A44" s="3"/>
      <c r="B44" s="115" t="s">
        <v>79</v>
      </c>
      <c r="C44" s="116"/>
      <c r="D44" s="117"/>
      <c r="E44" s="127">
        <v>39</v>
      </c>
      <c r="F44" s="108">
        <f t="shared" si="2"/>
        <v>20.103092783505154</v>
      </c>
    </row>
    <row r="45" spans="1:8">
      <c r="A45" s="118"/>
      <c r="B45" s="119" t="s">
        <v>63</v>
      </c>
      <c r="C45" s="120"/>
      <c r="D45" s="121"/>
      <c r="E45" s="102">
        <v>28</v>
      </c>
      <c r="F45" s="103">
        <f t="shared" si="2"/>
        <v>14.43298969072165</v>
      </c>
      <c r="G45" s="122"/>
    </row>
    <row r="46" spans="1:8">
      <c r="A46" s="3"/>
      <c r="B46" s="248" t="s">
        <v>198</v>
      </c>
      <c r="C46" s="248"/>
      <c r="D46" s="248"/>
      <c r="E46" s="127">
        <v>8</v>
      </c>
      <c r="F46" s="108">
        <f t="shared" si="2"/>
        <v>4.1237113402061851</v>
      </c>
    </row>
    <row r="47" spans="1:8">
      <c r="A47" s="3"/>
      <c r="B47" s="248" t="s">
        <v>185</v>
      </c>
      <c r="C47" s="248"/>
      <c r="D47" s="248"/>
      <c r="E47" s="127">
        <v>11</v>
      </c>
      <c r="F47" s="108">
        <f t="shared" si="2"/>
        <v>5.6701030927835054</v>
      </c>
    </row>
    <row r="48" spans="1:8">
      <c r="A48" s="3"/>
      <c r="B48" s="248" t="s">
        <v>117</v>
      </c>
      <c r="C48" s="248"/>
      <c r="D48" s="248"/>
      <c r="E48" s="127">
        <v>3</v>
      </c>
      <c r="F48" s="108">
        <f t="shared" si="2"/>
        <v>1.5463917525773196</v>
      </c>
    </row>
    <row r="49" spans="1:6">
      <c r="A49" s="3"/>
      <c r="B49" s="199" t="s">
        <v>116</v>
      </c>
      <c r="C49" s="199"/>
      <c r="D49" s="199"/>
      <c r="E49" s="127">
        <v>1</v>
      </c>
      <c r="F49" s="108">
        <f t="shared" si="2"/>
        <v>0.51546391752577314</v>
      </c>
    </row>
    <row r="50" spans="1:6">
      <c r="A50" s="3"/>
      <c r="B50" s="248" t="s">
        <v>192</v>
      </c>
      <c r="C50" s="248"/>
      <c r="D50" s="248"/>
      <c r="E50" s="127">
        <v>4</v>
      </c>
      <c r="F50" s="108">
        <f t="shared" si="2"/>
        <v>2.0618556701030926</v>
      </c>
    </row>
    <row r="51" spans="1:6">
      <c r="A51" s="3"/>
      <c r="B51" s="115" t="s">
        <v>90</v>
      </c>
      <c r="C51" s="116"/>
      <c r="D51" s="117"/>
      <c r="E51" s="127">
        <v>1</v>
      </c>
      <c r="F51" s="108">
        <f t="shared" si="2"/>
        <v>0.51546391752577314</v>
      </c>
    </row>
    <row r="52" spans="1:6">
      <c r="A52" s="3"/>
      <c r="B52" s="112" t="s">
        <v>124</v>
      </c>
      <c r="C52" s="113"/>
      <c r="D52" s="114"/>
      <c r="E52" s="102">
        <v>13</v>
      </c>
      <c r="F52" s="103">
        <f t="shared" si="2"/>
        <v>6.7010309278350517</v>
      </c>
    </row>
    <row r="53" spans="1:6">
      <c r="A53" s="3"/>
      <c r="B53" s="248" t="s">
        <v>125</v>
      </c>
      <c r="C53" s="248"/>
      <c r="D53" s="248"/>
      <c r="E53" s="127">
        <v>2</v>
      </c>
      <c r="F53" s="108">
        <f t="shared" si="2"/>
        <v>1.0309278350515463</v>
      </c>
    </row>
    <row r="54" spans="1:6">
      <c r="A54" s="3"/>
      <c r="B54" s="109" t="s">
        <v>183</v>
      </c>
      <c r="C54" s="110"/>
      <c r="D54" s="163"/>
      <c r="E54" s="127">
        <v>1</v>
      </c>
      <c r="F54" s="108">
        <v>2.0576131687242798</v>
      </c>
    </row>
    <row r="55" spans="1:6">
      <c r="A55" s="3"/>
      <c r="B55" s="109" t="s">
        <v>182</v>
      </c>
      <c r="C55" s="110"/>
      <c r="D55" s="163"/>
      <c r="E55" s="127">
        <v>4</v>
      </c>
      <c r="F55" s="108">
        <f t="shared" ref="F55:F64" si="3">E55*100/$E$78</f>
        <v>2.0618556701030926</v>
      </c>
    </row>
    <row r="56" spans="1:6">
      <c r="A56" s="3"/>
      <c r="B56" s="109" t="s">
        <v>126</v>
      </c>
      <c r="C56" s="110"/>
      <c r="D56" s="163"/>
      <c r="E56" s="127">
        <v>5</v>
      </c>
      <c r="F56" s="108">
        <f t="shared" si="3"/>
        <v>2.5773195876288661</v>
      </c>
    </row>
    <row r="57" spans="1:6">
      <c r="A57" s="3"/>
      <c r="B57" s="109" t="s">
        <v>127</v>
      </c>
      <c r="C57" s="110"/>
      <c r="D57" s="163"/>
      <c r="E57" s="127">
        <v>1</v>
      </c>
      <c r="F57" s="108">
        <f t="shared" si="3"/>
        <v>0.51546391752577314</v>
      </c>
    </row>
    <row r="58" spans="1:6">
      <c r="A58" s="3"/>
      <c r="B58" s="112" t="s">
        <v>128</v>
      </c>
      <c r="C58" s="113"/>
      <c r="D58" s="114"/>
      <c r="E58" s="102">
        <v>9</v>
      </c>
      <c r="F58" s="103">
        <f t="shared" si="3"/>
        <v>4.6391752577319592</v>
      </c>
    </row>
    <row r="59" spans="1:6">
      <c r="A59" s="3"/>
      <c r="B59" s="248" t="s">
        <v>129</v>
      </c>
      <c r="C59" s="248"/>
      <c r="D59" s="248"/>
      <c r="E59" s="127">
        <v>4</v>
      </c>
      <c r="F59" s="108">
        <f t="shared" si="3"/>
        <v>2.0618556701030926</v>
      </c>
    </row>
    <row r="60" spans="1:6">
      <c r="A60" s="3"/>
      <c r="B60" s="109" t="s">
        <v>130</v>
      </c>
      <c r="C60" s="110"/>
      <c r="D60" s="163"/>
      <c r="E60" s="127">
        <v>3</v>
      </c>
      <c r="F60" s="108">
        <f t="shared" si="3"/>
        <v>1.5463917525773196</v>
      </c>
    </row>
    <row r="61" spans="1:6">
      <c r="A61" s="3"/>
      <c r="B61" s="109" t="s">
        <v>187</v>
      </c>
      <c r="C61" s="110"/>
      <c r="D61" s="163"/>
      <c r="E61" s="127">
        <v>2</v>
      </c>
      <c r="F61" s="108">
        <f t="shared" si="3"/>
        <v>1.0309278350515463</v>
      </c>
    </row>
    <row r="62" spans="1:6">
      <c r="A62" s="3"/>
      <c r="B62" s="112" t="s">
        <v>69</v>
      </c>
      <c r="C62" s="113"/>
      <c r="D62" s="114"/>
      <c r="E62" s="102">
        <v>14</v>
      </c>
      <c r="F62" s="103">
        <f t="shared" si="3"/>
        <v>7.2164948453608249</v>
      </c>
    </row>
    <row r="63" spans="1:6">
      <c r="A63" s="3"/>
      <c r="B63" s="248" t="s">
        <v>78</v>
      </c>
      <c r="C63" s="248"/>
      <c r="D63" s="248"/>
      <c r="E63" s="127">
        <v>12</v>
      </c>
      <c r="F63" s="108">
        <f t="shared" si="3"/>
        <v>6.1855670103092786</v>
      </c>
    </row>
    <row r="64" spans="1:6">
      <c r="A64" s="203"/>
      <c r="B64" s="248" t="s">
        <v>284</v>
      </c>
      <c r="C64" s="248"/>
      <c r="D64" s="248"/>
      <c r="E64" s="127">
        <v>2</v>
      </c>
      <c r="F64" s="108">
        <f t="shared" si="3"/>
        <v>1.0309278350515463</v>
      </c>
    </row>
    <row r="65" spans="1:7">
      <c r="A65" s="203"/>
      <c r="B65" s="206"/>
      <c r="C65" s="206"/>
      <c r="D65" s="206"/>
      <c r="E65" s="204"/>
      <c r="F65" s="205"/>
    </row>
    <row r="66" spans="1:7">
      <c r="A66" s="203"/>
      <c r="B66" s="206"/>
      <c r="C66" s="206"/>
      <c r="D66" s="206"/>
      <c r="E66" s="204"/>
      <c r="F66" s="205"/>
    </row>
    <row r="67" spans="1:7" ht="24">
      <c r="A67" s="250" t="s">
        <v>44</v>
      </c>
      <c r="B67" s="250"/>
      <c r="C67" s="250"/>
      <c r="D67" s="250"/>
      <c r="E67" s="250"/>
      <c r="F67" s="250"/>
    </row>
    <row r="68" spans="1:7" ht="24.75" thickBot="1">
      <c r="A68" s="207"/>
      <c r="B68" s="208"/>
      <c r="C68" s="208"/>
      <c r="D68" s="208"/>
      <c r="E68" s="208"/>
      <c r="F68" s="208"/>
    </row>
    <row r="69" spans="1:7" ht="24.75" thickTop="1" thickBot="1">
      <c r="A69" s="3"/>
      <c r="B69" s="245" t="s">
        <v>58</v>
      </c>
      <c r="C69" s="246"/>
      <c r="D69" s="246"/>
      <c r="E69" s="143" t="s">
        <v>11</v>
      </c>
      <c r="F69" s="143" t="s">
        <v>12</v>
      </c>
    </row>
    <row r="70" spans="1:7" ht="24" thickTop="1">
      <c r="A70" s="3"/>
      <c r="B70" s="112" t="s">
        <v>121</v>
      </c>
      <c r="C70" s="113"/>
      <c r="D70" s="114"/>
      <c r="E70" s="102">
        <v>1</v>
      </c>
      <c r="F70" s="103">
        <f t="shared" ref="F70:F78" si="4">E70*100/$E$78</f>
        <v>0.51546391752577314</v>
      </c>
    </row>
    <row r="71" spans="1:7" ht="24">
      <c r="A71" s="3"/>
      <c r="B71" s="249" t="s">
        <v>122</v>
      </c>
      <c r="C71" s="249"/>
      <c r="D71" s="249"/>
      <c r="E71" s="128">
        <v>1</v>
      </c>
      <c r="F71" s="108">
        <f t="shared" si="4"/>
        <v>0.51546391752577314</v>
      </c>
    </row>
    <row r="72" spans="1:7">
      <c r="A72" s="3"/>
      <c r="B72" s="112" t="s">
        <v>64</v>
      </c>
      <c r="C72" s="113"/>
      <c r="D72" s="114"/>
      <c r="E72" s="102">
        <v>3</v>
      </c>
      <c r="F72" s="103">
        <f t="shared" si="4"/>
        <v>1.5463917525773196</v>
      </c>
    </row>
    <row r="73" spans="1:7" ht="24">
      <c r="A73" s="3"/>
      <c r="B73" s="249" t="s">
        <v>123</v>
      </c>
      <c r="C73" s="249"/>
      <c r="D73" s="249"/>
      <c r="E73" s="128">
        <v>3</v>
      </c>
      <c r="F73" s="108">
        <f t="shared" si="4"/>
        <v>1.5463917525773196</v>
      </c>
    </row>
    <row r="74" spans="1:7">
      <c r="A74" s="3"/>
      <c r="B74" s="112" t="s">
        <v>65</v>
      </c>
      <c r="C74" s="113"/>
      <c r="D74" s="114"/>
      <c r="E74" s="102">
        <v>11</v>
      </c>
      <c r="F74" s="103">
        <f t="shared" si="4"/>
        <v>5.6701030927835054</v>
      </c>
    </row>
    <row r="75" spans="1:7">
      <c r="A75" s="3"/>
      <c r="B75" s="115" t="s">
        <v>118</v>
      </c>
      <c r="C75" s="116"/>
      <c r="D75" s="117"/>
      <c r="E75" s="127">
        <v>11</v>
      </c>
      <c r="F75" s="108">
        <f t="shared" si="4"/>
        <v>5.6701030927835054</v>
      </c>
    </row>
    <row r="76" spans="1:7">
      <c r="A76" s="3"/>
      <c r="B76" s="112" t="s">
        <v>119</v>
      </c>
      <c r="C76" s="113"/>
      <c r="D76" s="114"/>
      <c r="E76" s="102">
        <v>3</v>
      </c>
      <c r="F76" s="103">
        <f t="shared" si="4"/>
        <v>1.5463917525773196</v>
      </c>
    </row>
    <row r="77" spans="1:7">
      <c r="A77" s="3"/>
      <c r="B77" s="115" t="s">
        <v>120</v>
      </c>
      <c r="C77" s="116"/>
      <c r="D77" s="117"/>
      <c r="E77" s="127">
        <v>3</v>
      </c>
      <c r="F77" s="108">
        <f t="shared" si="4"/>
        <v>1.5463917525773196</v>
      </c>
    </row>
    <row r="78" spans="1:7" ht="24" thickBot="1">
      <c r="A78" s="3"/>
      <c r="B78" s="245" t="s">
        <v>66</v>
      </c>
      <c r="C78" s="246"/>
      <c r="D78" s="247"/>
      <c r="E78" s="141">
        <v>194</v>
      </c>
      <c r="F78" s="142">
        <f t="shared" si="4"/>
        <v>100</v>
      </c>
    </row>
    <row r="79" spans="1:7" ht="24" thickTop="1">
      <c r="A79" s="3"/>
      <c r="B79" s="123"/>
      <c r="C79" s="123"/>
      <c r="D79" s="123"/>
      <c r="E79" s="124"/>
      <c r="F79" s="125"/>
    </row>
    <row r="80" spans="1:7" s="8" customFormat="1" ht="24">
      <c r="B80" s="133" t="s">
        <v>285</v>
      </c>
      <c r="C80" s="126"/>
      <c r="D80" s="126"/>
      <c r="E80" s="98"/>
      <c r="F80" s="99"/>
      <c r="G80" s="132"/>
    </row>
    <row r="81" spans="1:7" s="8" customFormat="1" ht="24">
      <c r="A81" s="8" t="s">
        <v>286</v>
      </c>
      <c r="B81" s="126"/>
      <c r="C81" s="126"/>
      <c r="D81" s="126"/>
      <c r="E81" s="98"/>
      <c r="F81" s="99"/>
      <c r="G81" s="132"/>
    </row>
    <row r="82" spans="1:7" s="8" customFormat="1" ht="24">
      <c r="A82" s="8" t="s">
        <v>287</v>
      </c>
      <c r="E82" s="132"/>
      <c r="F82" s="132"/>
      <c r="G82" s="132"/>
    </row>
    <row r="83" spans="1:7" s="8" customFormat="1" ht="24">
      <c r="B83" s="8" t="s">
        <v>93</v>
      </c>
      <c r="E83" s="132"/>
      <c r="F83" s="132"/>
      <c r="G83" s="132"/>
    </row>
    <row r="84" spans="1:7" s="8" customFormat="1" ht="24">
      <c r="A84" s="8" t="s">
        <v>288</v>
      </c>
      <c r="E84" s="132"/>
      <c r="F84" s="132"/>
      <c r="G84" s="132"/>
    </row>
    <row r="85" spans="1:7" s="8" customFormat="1" ht="24">
      <c r="A85" s="8" t="s">
        <v>289</v>
      </c>
      <c r="E85" s="132"/>
      <c r="F85" s="132"/>
      <c r="G85" s="132"/>
    </row>
  </sheetData>
  <mergeCells count="25">
    <mergeCell ref="B64:D64"/>
    <mergeCell ref="B15:D15"/>
    <mergeCell ref="B21:D21"/>
    <mergeCell ref="B22:D22"/>
    <mergeCell ref="A1:F1"/>
    <mergeCell ref="B4:D4"/>
    <mergeCell ref="B17:D17"/>
    <mergeCell ref="B18:D18"/>
    <mergeCell ref="B19:D19"/>
    <mergeCell ref="B78:D78"/>
    <mergeCell ref="B63:D63"/>
    <mergeCell ref="B73:D73"/>
    <mergeCell ref="A35:F35"/>
    <mergeCell ref="B20:D20"/>
    <mergeCell ref="B71:D71"/>
    <mergeCell ref="B59:D59"/>
    <mergeCell ref="B53:D53"/>
    <mergeCell ref="B69:D69"/>
    <mergeCell ref="A67:F67"/>
    <mergeCell ref="B50:D50"/>
    <mergeCell ref="B37:D37"/>
    <mergeCell ref="B46:D46"/>
    <mergeCell ref="B47:D47"/>
    <mergeCell ref="B48:D48"/>
    <mergeCell ref="B23:D2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D12" sqref="D12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1" customFormat="1" ht="24">
      <c r="A1" s="250" t="s">
        <v>73</v>
      </c>
      <c r="B1" s="250"/>
      <c r="C1" s="250"/>
      <c r="D1" s="250"/>
      <c r="E1" s="250"/>
      <c r="F1" s="250"/>
      <c r="G1" s="250"/>
      <c r="H1" s="250"/>
    </row>
    <row r="2" spans="1:10">
      <c r="B2" s="2"/>
      <c r="C2" s="2"/>
      <c r="D2" s="2"/>
      <c r="E2" s="2"/>
      <c r="I2" s="6"/>
    </row>
    <row r="3" spans="1:10" s="8" customFormat="1" ht="24">
      <c r="B3" s="9" t="s">
        <v>40</v>
      </c>
      <c r="F3" s="79"/>
      <c r="G3" s="79"/>
      <c r="H3" s="79"/>
    </row>
    <row r="4" spans="1:10" s="21" customFormat="1" ht="25.5" customHeight="1">
      <c r="B4" s="67" t="s">
        <v>137</v>
      </c>
      <c r="F4" s="79"/>
      <c r="G4" s="79"/>
      <c r="H4" s="79"/>
    </row>
    <row r="5" spans="1:10" s="21" customFormat="1" ht="24.75" thickBot="1">
      <c r="B5" s="21" t="s">
        <v>200</v>
      </c>
      <c r="F5" s="83"/>
      <c r="G5" s="83"/>
      <c r="H5" s="83"/>
    </row>
    <row r="6" spans="1:10" s="8" customFormat="1" ht="24.75" thickTop="1">
      <c r="B6" s="259" t="s">
        <v>19</v>
      </c>
      <c r="C6" s="260"/>
      <c r="D6" s="260"/>
      <c r="E6" s="261"/>
      <c r="F6" s="265"/>
      <c r="G6" s="267" t="s">
        <v>20</v>
      </c>
      <c r="H6" s="267" t="s">
        <v>21</v>
      </c>
    </row>
    <row r="7" spans="1:10" s="8" customFormat="1" ht="24.75" thickBot="1">
      <c r="B7" s="262"/>
      <c r="C7" s="263"/>
      <c r="D7" s="263"/>
      <c r="E7" s="264"/>
      <c r="F7" s="266"/>
      <c r="G7" s="268"/>
      <c r="H7" s="268"/>
    </row>
    <row r="8" spans="1:10" s="8" customFormat="1" ht="24.75" thickTop="1">
      <c r="B8" s="35" t="s">
        <v>26</v>
      </c>
      <c r="C8" s="36"/>
      <c r="D8" s="36"/>
      <c r="E8" s="37"/>
      <c r="F8" s="84"/>
      <c r="G8" s="29"/>
      <c r="H8" s="84"/>
      <c r="I8" s="10"/>
    </row>
    <row r="9" spans="1:10" s="8" customFormat="1" ht="24">
      <c r="B9" s="269" t="s">
        <v>215</v>
      </c>
      <c r="C9" s="270"/>
      <c r="D9" s="270"/>
      <c r="E9" s="270"/>
      <c r="F9" s="39">
        <f>DATA!R196</f>
        <v>3.6649484536082473</v>
      </c>
      <c r="G9" s="39">
        <f>DATA!R197</f>
        <v>1.2451390447867734</v>
      </c>
      <c r="H9" s="14" t="s">
        <v>141</v>
      </c>
    </row>
    <row r="10" spans="1:10" s="8" customFormat="1" ht="24">
      <c r="B10" s="271" t="s">
        <v>216</v>
      </c>
      <c r="C10" s="271"/>
      <c r="D10" s="271"/>
      <c r="E10" s="271"/>
      <c r="F10" s="39">
        <f>DATA!S196</f>
        <v>3.7731958762886597</v>
      </c>
      <c r="G10" s="39">
        <f>DATA!S197</f>
        <v>1.1740294603922492</v>
      </c>
      <c r="H10" s="14" t="s">
        <v>141</v>
      </c>
    </row>
    <row r="11" spans="1:10" s="8" customFormat="1" ht="24.75" thickBot="1">
      <c r="B11" s="256" t="s">
        <v>27</v>
      </c>
      <c r="C11" s="257"/>
      <c r="D11" s="257"/>
      <c r="E11" s="258"/>
      <c r="F11" s="41">
        <f>DATA!S199</f>
        <v>3.7190721649484537</v>
      </c>
      <c r="G11" s="42">
        <f>DATA!S198</f>
        <v>1.2097567034740786</v>
      </c>
      <c r="H11" s="196" t="s">
        <v>141</v>
      </c>
    </row>
    <row r="12" spans="1:10" s="8" customFormat="1" ht="24.75" thickTop="1">
      <c r="B12" s="44" t="s">
        <v>28</v>
      </c>
      <c r="C12" s="45"/>
      <c r="D12" s="45"/>
      <c r="E12" s="46"/>
      <c r="F12" s="47"/>
      <c r="G12" s="47"/>
      <c r="H12" s="46"/>
    </row>
    <row r="13" spans="1:10" s="8" customFormat="1" ht="24">
      <c r="B13" s="48" t="s">
        <v>217</v>
      </c>
      <c r="C13" s="48"/>
      <c r="D13" s="48"/>
      <c r="E13" s="48"/>
      <c r="F13" s="38">
        <f>DATA!T196</f>
        <v>4.4123711340206189</v>
      </c>
      <c r="G13" s="38">
        <f>DATA!T197</f>
        <v>0.67143921394459982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>
      <c r="B14" s="271" t="s">
        <v>216</v>
      </c>
      <c r="C14" s="271"/>
      <c r="D14" s="271"/>
      <c r="E14" s="271"/>
      <c r="F14" s="38">
        <f>DATA!U196</f>
        <v>4.4226804123711343</v>
      </c>
      <c r="G14" s="38">
        <f>DATA!U197</f>
        <v>0.6727108802618148</v>
      </c>
      <c r="H14" s="14" t="str">
        <f t="shared" ref="H14:H15" si="0">IF(F14&gt;4.5,"มากที่สุด",IF(F14&gt;3.5,"มาก",IF(F14&gt;2.5,"ปานกลาง",IF(F14&gt;1.5,"น้อย",IF(F14&lt;=1.5,"น้อยที่สุด")))))</f>
        <v>มาก</v>
      </c>
    </row>
    <row r="15" spans="1:10" s="8" customFormat="1" ht="24.75" thickBot="1">
      <c r="B15" s="256" t="s">
        <v>27</v>
      </c>
      <c r="C15" s="257"/>
      <c r="D15" s="257"/>
      <c r="E15" s="258"/>
      <c r="F15" s="42">
        <f>DATA!U199</f>
        <v>4.4175257731958766</v>
      </c>
      <c r="G15" s="49">
        <f>DATA!U198</f>
        <v>0.67122631561633994</v>
      </c>
      <c r="H15" s="43" t="str">
        <f t="shared" si="0"/>
        <v>มาก</v>
      </c>
      <c r="J15" s="50"/>
    </row>
    <row r="16" spans="1:10" s="8" customFormat="1" ht="16.5" customHeight="1" thickTop="1">
      <c r="B16" s="10"/>
      <c r="C16" s="10"/>
      <c r="D16" s="10"/>
      <c r="E16" s="10"/>
      <c r="F16" s="51"/>
      <c r="G16" s="51"/>
      <c r="H16" s="51"/>
    </row>
    <row r="17" spans="1:10" s="8" customFormat="1" ht="24">
      <c r="B17" s="21"/>
      <c r="C17" s="21" t="s">
        <v>51</v>
      </c>
      <c r="D17" s="21"/>
      <c r="E17" s="21"/>
      <c r="F17" s="21"/>
      <c r="G17" s="21"/>
      <c r="H17" s="21"/>
      <c r="I17" s="21"/>
      <c r="J17" s="21"/>
    </row>
    <row r="18" spans="1:10" s="8" customFormat="1" ht="24">
      <c r="B18" s="21" t="s">
        <v>201</v>
      </c>
      <c r="C18" s="21"/>
      <c r="D18" s="21"/>
      <c r="E18" s="21"/>
      <c r="F18" s="21"/>
      <c r="G18" s="21"/>
      <c r="H18" s="21"/>
      <c r="I18" s="21"/>
      <c r="J18" s="21"/>
    </row>
    <row r="19" spans="1:10" s="8" customFormat="1" ht="24">
      <c r="B19" s="21" t="s">
        <v>202</v>
      </c>
      <c r="C19" s="21"/>
      <c r="D19" s="21"/>
      <c r="E19" s="21"/>
      <c r="F19" s="21"/>
      <c r="G19" s="21"/>
      <c r="H19" s="21"/>
      <c r="I19" s="21"/>
      <c r="J19" s="21"/>
    </row>
    <row r="20" spans="1:10" s="8" customFormat="1" ht="24">
      <c r="A20" s="78"/>
      <c r="B20" s="78"/>
      <c r="C20" s="78"/>
      <c r="D20" s="78"/>
      <c r="E20" s="78"/>
      <c r="F20" s="78"/>
      <c r="G20" s="21"/>
      <c r="H20" s="21"/>
    </row>
    <row r="21" spans="1:10" s="8" customFormat="1" ht="24">
      <c r="B21" s="21"/>
      <c r="C21" s="21"/>
      <c r="D21" s="21"/>
      <c r="E21" s="21"/>
      <c r="F21" s="21"/>
      <c r="G21" s="21"/>
      <c r="H21" s="21"/>
      <c r="I21" s="21"/>
      <c r="J21" s="21"/>
    </row>
    <row r="22" spans="1:10" s="8" customFormat="1" ht="24">
      <c r="B22" s="21"/>
      <c r="C22" s="21"/>
      <c r="D22" s="21"/>
      <c r="E22" s="21"/>
      <c r="F22" s="21"/>
      <c r="G22" s="21"/>
      <c r="H22" s="21"/>
      <c r="I22" s="21"/>
      <c r="J22" s="21"/>
    </row>
    <row r="23" spans="1:10" s="11" customFormat="1" ht="24">
      <c r="B23" s="75"/>
      <c r="C23" s="75"/>
      <c r="D23" s="75"/>
      <c r="E23" s="75"/>
      <c r="F23" s="76"/>
      <c r="G23" s="76"/>
      <c r="H23" s="77"/>
    </row>
  </sheetData>
  <mergeCells count="10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0"/>
  <sheetViews>
    <sheetView topLeftCell="A22" zoomScale="120" zoomScaleNormal="120" workbookViewId="0">
      <selection activeCell="E42" sqref="E42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1" customFormat="1" ht="24">
      <c r="B1" s="250" t="s">
        <v>52</v>
      </c>
      <c r="C1" s="250"/>
      <c r="D1" s="250"/>
      <c r="E1" s="250"/>
      <c r="F1" s="250"/>
      <c r="G1" s="250"/>
      <c r="H1" s="250"/>
      <c r="I1" s="250"/>
    </row>
    <row r="2" spans="2:11" s="11" customFormat="1" ht="24">
      <c r="B2" s="210"/>
      <c r="C2" s="210"/>
      <c r="D2" s="210"/>
      <c r="E2" s="210"/>
      <c r="F2" s="210"/>
      <c r="G2" s="210"/>
      <c r="H2" s="210"/>
      <c r="I2" s="210"/>
    </row>
    <row r="3" spans="2:11" s="11" customFormat="1" ht="24.75" thickBot="1">
      <c r="C3" s="52" t="s">
        <v>210</v>
      </c>
      <c r="G3" s="16"/>
      <c r="H3" s="16"/>
      <c r="I3" s="16"/>
    </row>
    <row r="4" spans="2:11" s="11" customFormat="1" ht="20.25" customHeight="1" thickTop="1">
      <c r="C4" s="289" t="s">
        <v>19</v>
      </c>
      <c r="D4" s="290"/>
      <c r="E4" s="290"/>
      <c r="F4" s="291"/>
      <c r="G4" s="295"/>
      <c r="H4" s="297" t="s">
        <v>20</v>
      </c>
      <c r="I4" s="297" t="s">
        <v>21</v>
      </c>
    </row>
    <row r="5" spans="2:11" s="11" customFormat="1" ht="12" customHeight="1" thickBot="1">
      <c r="C5" s="292"/>
      <c r="D5" s="293"/>
      <c r="E5" s="293"/>
      <c r="F5" s="294"/>
      <c r="G5" s="296"/>
      <c r="H5" s="298"/>
      <c r="I5" s="298"/>
    </row>
    <row r="6" spans="2:11" s="11" customFormat="1" ht="24.75" thickTop="1">
      <c r="C6" s="286" t="s">
        <v>22</v>
      </c>
      <c r="D6" s="287"/>
      <c r="E6" s="287"/>
      <c r="F6" s="288"/>
      <c r="G6" s="85"/>
      <c r="H6" s="86"/>
      <c r="I6" s="86"/>
    </row>
    <row r="7" spans="2:11" s="11" customFormat="1" ht="24">
      <c r="C7" s="282" t="s">
        <v>23</v>
      </c>
      <c r="D7" s="283"/>
      <c r="E7" s="283"/>
      <c r="F7" s="284"/>
      <c r="G7" s="53">
        <f>DATA!L196</f>
        <v>4.4793814432989691</v>
      </c>
      <c r="H7" s="53">
        <f>DATA!L197</f>
        <v>0.80290123465295049</v>
      </c>
      <c r="I7" s="54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1" customFormat="1" ht="24">
      <c r="C8" s="55" t="s">
        <v>145</v>
      </c>
      <c r="D8" s="55"/>
      <c r="E8" s="55"/>
      <c r="F8" s="55"/>
      <c r="G8" s="53">
        <f>DATA!M196</f>
        <v>4.0257731958762886</v>
      </c>
      <c r="H8" s="53">
        <f>DATA!M197</f>
        <v>1.0252540037120352</v>
      </c>
      <c r="I8" s="54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>
      <c r="C9" s="55" t="s">
        <v>91</v>
      </c>
      <c r="D9" s="55"/>
      <c r="E9" s="55"/>
      <c r="F9" s="55"/>
      <c r="G9" s="53">
        <f>DATA!N196</f>
        <v>4.3092783505154637</v>
      </c>
      <c r="H9" s="53">
        <f>DATA!N197</f>
        <v>0.8974439782740038</v>
      </c>
      <c r="I9" s="54" t="str">
        <f t="shared" ref="I9:I19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4">
      <c r="C10" s="273" t="s">
        <v>24</v>
      </c>
      <c r="D10" s="274"/>
      <c r="E10" s="274"/>
      <c r="F10" s="275"/>
      <c r="G10" s="56">
        <f>DATA!N199</f>
        <v>4.2714776632302405</v>
      </c>
      <c r="H10" s="56">
        <f>DATA!N198</f>
        <v>0.93055470771153548</v>
      </c>
      <c r="I10" s="57" t="str">
        <f>IF(G10&gt;4.5,"มากที่สุด",IF(G10&gt;3.5,"มาก",IF(G10&gt;2.5,"ปานกลาง",IF(G10&gt;1.5,"น้อย",IF(G10&lt;=1.5,"น้อยที่สุด")))))</f>
        <v>มาก</v>
      </c>
      <c r="K10" s="58"/>
    </row>
    <row r="11" spans="2:11" s="11" customFormat="1" ht="24">
      <c r="C11" s="282" t="s">
        <v>203</v>
      </c>
      <c r="D11" s="283"/>
      <c r="E11" s="283"/>
      <c r="F11" s="284"/>
      <c r="G11" s="53"/>
      <c r="H11" s="53"/>
      <c r="I11" s="54"/>
    </row>
    <row r="12" spans="2:11" s="11" customFormat="1" ht="24">
      <c r="C12" s="282" t="s">
        <v>206</v>
      </c>
      <c r="D12" s="283"/>
      <c r="E12" s="283"/>
      <c r="F12" s="284"/>
      <c r="G12" s="53">
        <v>4.4793814432989691</v>
      </c>
      <c r="H12" s="53">
        <v>0.80290123465295049</v>
      </c>
      <c r="I12" s="54" t="s">
        <v>141</v>
      </c>
    </row>
    <row r="13" spans="2:11" s="11" customFormat="1" ht="24">
      <c r="C13" s="282" t="s">
        <v>207</v>
      </c>
      <c r="D13" s="283"/>
      <c r="E13" s="283"/>
      <c r="F13" s="284"/>
      <c r="G13" s="53">
        <v>4.4793814432989691</v>
      </c>
      <c r="H13" s="53">
        <v>0.80290123465295049</v>
      </c>
      <c r="I13" s="54" t="s">
        <v>141</v>
      </c>
    </row>
    <row r="14" spans="2:11" s="11" customFormat="1" ht="24">
      <c r="C14" s="282" t="s">
        <v>208</v>
      </c>
      <c r="D14" s="283"/>
      <c r="E14" s="283"/>
      <c r="F14" s="284"/>
      <c r="G14" s="53">
        <v>4.4793814432989691</v>
      </c>
      <c r="H14" s="53">
        <v>0.80290123465295049</v>
      </c>
      <c r="I14" s="54" t="s">
        <v>141</v>
      </c>
    </row>
    <row r="15" spans="2:11" s="11" customFormat="1" ht="24">
      <c r="C15" s="273" t="s">
        <v>38</v>
      </c>
      <c r="D15" s="274"/>
      <c r="E15" s="274"/>
      <c r="F15" s="275"/>
      <c r="G15" s="59">
        <f>DATA!Q199</f>
        <v>4.1735395189003439</v>
      </c>
      <c r="H15" s="59">
        <f>DATA!Q198</f>
        <v>0.9528221588637612</v>
      </c>
      <c r="I15" s="60" t="str">
        <f t="shared" si="0"/>
        <v>มาก</v>
      </c>
    </row>
    <row r="16" spans="2:11" s="11" customFormat="1" ht="24">
      <c r="C16" s="282" t="s">
        <v>204</v>
      </c>
      <c r="D16" s="283"/>
      <c r="E16" s="283"/>
      <c r="F16" s="284"/>
      <c r="G16" s="59"/>
      <c r="H16" s="59"/>
      <c r="I16" s="60"/>
    </row>
    <row r="17" spans="3:9" s="11" customFormat="1" ht="40.5" customHeight="1">
      <c r="C17" s="285" t="s">
        <v>213</v>
      </c>
      <c r="D17" s="285"/>
      <c r="E17" s="285"/>
      <c r="F17" s="285"/>
      <c r="G17" s="62">
        <f>DATA!V196</f>
        <v>4.6649484536082477</v>
      </c>
      <c r="H17" s="62">
        <f>DATA!V197</f>
        <v>0.59888345802245457</v>
      </c>
      <c r="I17" s="63" t="str">
        <f t="shared" si="0"/>
        <v>มากที่สุด</v>
      </c>
    </row>
    <row r="18" spans="3:9" s="11" customFormat="1" ht="24">
      <c r="C18" s="271" t="s">
        <v>214</v>
      </c>
      <c r="D18" s="271"/>
      <c r="E18" s="271"/>
      <c r="F18" s="271"/>
      <c r="G18" s="62">
        <f>DATA!W196</f>
        <v>4.6340206185567014</v>
      </c>
      <c r="H18" s="62">
        <f>DATA!W197</f>
        <v>0.5979908672320019</v>
      </c>
      <c r="I18" s="63" t="str">
        <f t="shared" si="0"/>
        <v>มากที่สุด</v>
      </c>
    </row>
    <row r="19" spans="3:9" s="11" customFormat="1" ht="24">
      <c r="C19" s="273" t="s">
        <v>47</v>
      </c>
      <c r="D19" s="274"/>
      <c r="E19" s="274"/>
      <c r="F19" s="275"/>
      <c r="G19" s="59">
        <f>DATA!W199</f>
        <v>4.6494845360824746</v>
      </c>
      <c r="H19" s="59">
        <f>DATA!W198</f>
        <v>0.59786419367235488</v>
      </c>
      <c r="I19" s="60" t="str">
        <f t="shared" si="0"/>
        <v>มากที่สุด</v>
      </c>
    </row>
    <row r="20" spans="3:9" s="11" customFormat="1" ht="24">
      <c r="C20" s="282" t="s">
        <v>205</v>
      </c>
      <c r="D20" s="283"/>
      <c r="E20" s="283"/>
      <c r="F20" s="284"/>
      <c r="G20" s="61"/>
      <c r="H20" s="61"/>
      <c r="I20" s="40"/>
    </row>
    <row r="21" spans="3:9" s="11" customFormat="1" ht="24">
      <c r="C21" s="55" t="s">
        <v>209</v>
      </c>
      <c r="D21" s="55"/>
      <c r="E21" s="55"/>
      <c r="F21" s="55"/>
      <c r="G21" s="61">
        <f>DATA!X196</f>
        <v>4.4484536082474229</v>
      </c>
      <c r="H21" s="61">
        <f>DATA!X197</f>
        <v>0.72692316334081764</v>
      </c>
      <c r="I21" s="54" t="str">
        <f t="shared" ref="I21:I25" si="1">IF(G21&gt;4.5,"มากที่สุด",IF(G21&gt;3.5,"มาก",IF(G21&gt;2.5,"ปานกลาง",IF(G21&gt;1.5,"น้อย",IF(G21&lt;=1.5,"น้อยที่สุด")))))</f>
        <v>มาก</v>
      </c>
    </row>
    <row r="22" spans="3:9" s="11" customFormat="1" ht="24">
      <c r="C22" s="280" t="s">
        <v>211</v>
      </c>
      <c r="D22" s="281"/>
      <c r="E22" s="281"/>
      <c r="F22" s="281"/>
      <c r="G22" s="62">
        <f>DATA!Y196</f>
        <v>4.5</v>
      </c>
      <c r="H22" s="62">
        <f>DATA!Y197</f>
        <v>0.70710678118654757</v>
      </c>
      <c r="I22" s="63" t="str">
        <f t="shared" si="1"/>
        <v>มาก</v>
      </c>
    </row>
    <row r="23" spans="3:9" s="11" customFormat="1" ht="24">
      <c r="C23" s="55" t="s">
        <v>212</v>
      </c>
      <c r="D23" s="55"/>
      <c r="E23" s="55"/>
      <c r="F23" s="55"/>
      <c r="G23" s="61">
        <f>DATA!Z196</f>
        <v>4.572164948453608</v>
      </c>
      <c r="H23" s="61">
        <f>DATA!Z197</f>
        <v>0.64978948652322055</v>
      </c>
      <c r="I23" s="54" t="str">
        <f t="shared" si="1"/>
        <v>มากที่สุด</v>
      </c>
    </row>
    <row r="24" spans="3:9" s="11" customFormat="1" ht="24">
      <c r="C24" s="273" t="s">
        <v>48</v>
      </c>
      <c r="D24" s="274"/>
      <c r="E24" s="274"/>
      <c r="F24" s="275"/>
      <c r="G24" s="59">
        <f>DATA!Z199</f>
        <v>4.506872852233677</v>
      </c>
      <c r="H24" s="59">
        <f>DATA!Z198</f>
        <v>0.69603315225496087</v>
      </c>
      <c r="I24" s="60" t="str">
        <f t="shared" si="1"/>
        <v>มากที่สุด</v>
      </c>
    </row>
    <row r="25" spans="3:9" s="11" customFormat="1" ht="24.75" thickBot="1">
      <c r="C25" s="276" t="s">
        <v>25</v>
      </c>
      <c r="D25" s="277"/>
      <c r="E25" s="277"/>
      <c r="F25" s="278"/>
      <c r="G25" s="64">
        <f>DATA!AA196</f>
        <v>4.3776944704779757</v>
      </c>
      <c r="H25" s="64">
        <f>DATA!AA197</f>
        <v>0.84404598364132777</v>
      </c>
      <c r="I25" s="65" t="str">
        <f t="shared" si="1"/>
        <v>มาก</v>
      </c>
    </row>
    <row r="26" spans="3:9" s="11" customFormat="1" ht="24.75" thickTop="1">
      <c r="C26" s="75"/>
      <c r="D26" s="75"/>
      <c r="E26" s="75"/>
      <c r="F26" s="75"/>
      <c r="G26" s="76"/>
      <c r="H26" s="76"/>
      <c r="I26" s="77"/>
    </row>
    <row r="27" spans="3:9" s="11" customFormat="1" ht="24">
      <c r="C27" s="75"/>
      <c r="D27" s="75"/>
      <c r="E27" s="75"/>
      <c r="F27" s="75"/>
      <c r="G27" s="76"/>
      <c r="H27" s="76"/>
      <c r="I27" s="77"/>
    </row>
    <row r="28" spans="3:9" s="11" customFormat="1" ht="24">
      <c r="C28" s="75"/>
      <c r="D28" s="75"/>
      <c r="E28" s="75"/>
      <c r="F28" s="75"/>
      <c r="G28" s="76"/>
      <c r="H28" s="76"/>
      <c r="I28" s="77"/>
    </row>
    <row r="29" spans="3:9" s="11" customFormat="1" ht="24">
      <c r="C29" s="75"/>
      <c r="D29" s="75"/>
      <c r="E29" s="75"/>
      <c r="F29" s="75"/>
      <c r="G29" s="76"/>
      <c r="H29" s="76"/>
      <c r="I29" s="77"/>
    </row>
    <row r="30" spans="3:9" s="11" customFormat="1" ht="24">
      <c r="C30" s="75"/>
      <c r="D30" s="75"/>
      <c r="E30" s="75"/>
      <c r="F30" s="75"/>
      <c r="G30" s="76"/>
      <c r="H30" s="76"/>
      <c r="I30" s="77"/>
    </row>
    <row r="31" spans="3:9" s="11" customFormat="1" ht="24">
      <c r="C31" s="75"/>
      <c r="D31" s="75"/>
      <c r="E31" s="75"/>
      <c r="F31" s="75"/>
      <c r="G31" s="76"/>
      <c r="H31" s="76"/>
      <c r="I31" s="77"/>
    </row>
    <row r="32" spans="3:9" s="11" customFormat="1" ht="24">
      <c r="C32" s="75"/>
      <c r="D32" s="75"/>
      <c r="E32" s="75"/>
      <c r="F32" s="75"/>
      <c r="G32" s="76"/>
      <c r="H32" s="76"/>
      <c r="I32" s="77"/>
    </row>
    <row r="33" spans="2:9" s="11" customFormat="1" ht="24">
      <c r="B33" s="250" t="s">
        <v>92</v>
      </c>
      <c r="C33" s="250"/>
      <c r="D33" s="250"/>
      <c r="E33" s="250"/>
      <c r="F33" s="250"/>
      <c r="G33" s="250"/>
      <c r="H33" s="250"/>
      <c r="I33" s="250"/>
    </row>
    <row r="34" spans="2:9" s="22" customFormat="1" ht="24">
      <c r="C34" s="87"/>
      <c r="D34" s="87"/>
      <c r="E34" s="87"/>
      <c r="F34" s="87"/>
      <c r="G34" s="88"/>
      <c r="H34" s="88"/>
      <c r="I34" s="87"/>
    </row>
    <row r="35" spans="2:9" s="8" customFormat="1" ht="24">
      <c r="C35" s="29"/>
      <c r="D35" s="279" t="s">
        <v>49</v>
      </c>
      <c r="E35" s="279"/>
      <c r="F35" s="279"/>
      <c r="G35" s="279"/>
      <c r="H35" s="279"/>
      <c r="I35" s="279"/>
    </row>
    <row r="36" spans="2:9" s="8" customFormat="1" ht="24">
      <c r="C36" s="230" t="s">
        <v>148</v>
      </c>
      <c r="D36" s="272"/>
      <c r="E36" s="272"/>
      <c r="F36" s="272"/>
      <c r="G36" s="272"/>
      <c r="H36" s="272"/>
      <c r="I36" s="272"/>
    </row>
    <row r="37" spans="2:9" s="8" customFormat="1" ht="24">
      <c r="C37" s="230" t="s">
        <v>218</v>
      </c>
      <c r="D37" s="272"/>
      <c r="E37" s="272"/>
      <c r="F37" s="272"/>
      <c r="G37" s="272"/>
      <c r="H37" s="272"/>
      <c r="I37" s="272"/>
    </row>
    <row r="38" spans="2:9" s="8" customFormat="1" ht="24">
      <c r="C38" s="66"/>
      <c r="D38" s="230" t="s">
        <v>219</v>
      </c>
      <c r="E38" s="230"/>
      <c r="F38" s="230"/>
      <c r="G38" s="230"/>
      <c r="H38" s="230"/>
      <c r="I38" s="230"/>
    </row>
    <row r="39" spans="2:9" s="8" customFormat="1" ht="24">
      <c r="C39" s="66" t="s">
        <v>220</v>
      </c>
      <c r="D39" s="80"/>
      <c r="E39" s="80"/>
      <c r="F39" s="80"/>
      <c r="G39" s="80"/>
      <c r="H39" s="80"/>
      <c r="I39" s="80"/>
    </row>
    <row r="40" spans="2:9" s="8" customFormat="1" ht="24">
      <c r="C40" s="230" t="s">
        <v>290</v>
      </c>
      <c r="D40" s="272"/>
      <c r="E40" s="272"/>
      <c r="F40" s="272"/>
      <c r="G40" s="272"/>
      <c r="H40" s="272"/>
      <c r="I40" s="272"/>
    </row>
    <row r="41" spans="2:9" s="8" customFormat="1" ht="24">
      <c r="C41" s="8" t="s">
        <v>291</v>
      </c>
    </row>
    <row r="42" spans="2:9" s="8" customFormat="1" ht="24">
      <c r="C42" s="8" t="s">
        <v>292</v>
      </c>
    </row>
    <row r="43" spans="2:9" s="22" customFormat="1" ht="24"/>
    <row r="44" spans="2:9" s="22" customFormat="1" ht="24"/>
    <row r="45" spans="2:9" s="22" customFormat="1" ht="24"/>
    <row r="46" spans="2:9" s="22" customFormat="1" ht="24"/>
    <row r="47" spans="2:9" s="22" customFormat="1" ht="24"/>
    <row r="48" spans="2:9" s="22" customFormat="1" ht="24"/>
    <row r="49" s="22" customFormat="1" ht="24"/>
    <row r="50" s="22" customFormat="1" ht="24"/>
    <row r="51" s="22" customFormat="1" ht="24"/>
    <row r="52" s="22" customFormat="1" ht="24"/>
    <row r="53" s="22" customFormat="1" ht="24"/>
    <row r="54" s="22" customFormat="1" ht="24"/>
    <row r="55" s="22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21" customFormat="1" ht="24"/>
    <row r="63" s="21" customFormat="1" ht="24"/>
    <row r="64" s="21" customFormat="1" ht="24"/>
    <row r="65" spans="3:9" s="21" customFormat="1" ht="24"/>
    <row r="66" spans="3:9" s="21" customFormat="1" ht="24"/>
    <row r="67" spans="3:9" s="21" customFormat="1" ht="24"/>
    <row r="68" spans="3:9" s="6" customFormat="1">
      <c r="C68" s="7"/>
      <c r="D68" s="7"/>
    </row>
    <row r="69" spans="3:9">
      <c r="C69" s="4"/>
      <c r="D69" s="4"/>
      <c r="E69" s="4"/>
      <c r="F69" s="4"/>
      <c r="G69" s="5"/>
      <c r="H69" s="5"/>
      <c r="I69" s="5"/>
    </row>
    <row r="70" spans="3:9">
      <c r="C70" s="4"/>
      <c r="D70" s="4"/>
      <c r="E70" s="4"/>
      <c r="F70" s="4"/>
      <c r="G70" s="5"/>
      <c r="H70" s="5"/>
      <c r="I70" s="5"/>
    </row>
    <row r="71" spans="3:9">
      <c r="C71" s="4"/>
      <c r="D71" s="4"/>
      <c r="E71" s="4"/>
      <c r="F71" s="4"/>
      <c r="G71" s="5"/>
      <c r="H71" s="5"/>
      <c r="I71" s="5"/>
    </row>
    <row r="72" spans="3:9">
      <c r="C72" s="4"/>
      <c r="D72" s="4"/>
      <c r="E72" s="4"/>
      <c r="F72" s="4"/>
      <c r="G72" s="5"/>
      <c r="H72" s="5"/>
      <c r="I72" s="5"/>
    </row>
    <row r="73" spans="3:9">
      <c r="C73" s="4"/>
      <c r="D73" s="4"/>
      <c r="E73" s="4"/>
      <c r="F73" s="4"/>
      <c r="G73" s="5"/>
      <c r="H73" s="5"/>
      <c r="I73" s="5"/>
    </row>
    <row r="74" spans="3:9">
      <c r="C74" s="4"/>
      <c r="D74" s="4"/>
      <c r="E74" s="4"/>
      <c r="F74" s="4"/>
      <c r="G74" s="5"/>
      <c r="H74" s="5"/>
      <c r="I74" s="5"/>
    </row>
    <row r="75" spans="3:9">
      <c r="C75" s="4"/>
      <c r="D75" s="4"/>
      <c r="E75" s="4"/>
      <c r="F75" s="4"/>
      <c r="G75" s="5"/>
      <c r="H75" s="5"/>
      <c r="I75" s="5"/>
    </row>
    <row r="76" spans="3:9">
      <c r="C76" s="4"/>
      <c r="D76" s="4"/>
      <c r="E76" s="4"/>
      <c r="F76" s="4"/>
      <c r="G76" s="5"/>
      <c r="H76" s="5"/>
      <c r="I76" s="5"/>
    </row>
    <row r="77" spans="3:9">
      <c r="C77" s="4"/>
      <c r="D77" s="4"/>
      <c r="E77" s="4"/>
      <c r="F77" s="4"/>
      <c r="G77" s="5"/>
      <c r="H77" s="5"/>
      <c r="I77" s="5"/>
    </row>
    <row r="78" spans="3:9">
      <c r="C78" s="4"/>
      <c r="D78" s="4"/>
      <c r="E78" s="4"/>
      <c r="F78" s="4"/>
      <c r="G78" s="5"/>
      <c r="H78" s="5"/>
      <c r="I78" s="5"/>
    </row>
    <row r="79" spans="3:9">
      <c r="C79" s="4"/>
      <c r="D79" s="4"/>
      <c r="E79" s="4"/>
      <c r="F79" s="4"/>
      <c r="G79" s="5"/>
      <c r="H79" s="5"/>
      <c r="I79" s="5"/>
    </row>
    <row r="80" spans="3:9">
      <c r="C80" s="4"/>
      <c r="D80" s="4"/>
      <c r="E80" s="4"/>
      <c r="F80" s="4"/>
      <c r="G80" s="5"/>
      <c r="H80" s="5"/>
      <c r="I80" s="5"/>
    </row>
  </sheetData>
  <mergeCells count="27">
    <mergeCell ref="C6:F6"/>
    <mergeCell ref="C7:F7"/>
    <mergeCell ref="C10:F10"/>
    <mergeCell ref="B1:I1"/>
    <mergeCell ref="C4:F5"/>
    <mergeCell ref="G4:G5"/>
    <mergeCell ref="H4:H5"/>
    <mergeCell ref="I4:I5"/>
    <mergeCell ref="C22:F22"/>
    <mergeCell ref="C11:F11"/>
    <mergeCell ref="C12:F12"/>
    <mergeCell ref="C13:F13"/>
    <mergeCell ref="C15:F15"/>
    <mergeCell ref="C16:F16"/>
    <mergeCell ref="C17:F17"/>
    <mergeCell ref="C18:F18"/>
    <mergeCell ref="C19:F19"/>
    <mergeCell ref="C20:F20"/>
    <mergeCell ref="C14:F14"/>
    <mergeCell ref="D38:I38"/>
    <mergeCell ref="C40:I40"/>
    <mergeCell ref="C24:F24"/>
    <mergeCell ref="C25:F25"/>
    <mergeCell ref="B33:I33"/>
    <mergeCell ref="D35:I35"/>
    <mergeCell ref="C36:I36"/>
    <mergeCell ref="C37:I37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topLeftCell="A67" zoomScale="140" zoomScaleNormal="140" workbookViewId="0">
      <selection activeCell="D76" sqref="D76"/>
    </sheetView>
  </sheetViews>
  <sheetFormatPr defaultRowHeight="24"/>
  <cols>
    <col min="1" max="1" width="3.85546875" style="8" customWidth="1"/>
    <col min="2" max="2" width="5.5703125" style="8" customWidth="1"/>
    <col min="3" max="3" width="70.28515625" style="8" customWidth="1"/>
    <col min="4" max="4" width="6.85546875" style="8" customWidth="1"/>
    <col min="5" max="255" width="9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" style="8"/>
    <col min="16384" max="16384" width="9" style="8" customWidth="1"/>
  </cols>
  <sheetData>
    <row r="1" spans="1:4" ht="21" customHeight="1">
      <c r="A1" s="250" t="s">
        <v>138</v>
      </c>
      <c r="B1" s="250"/>
      <c r="C1" s="250"/>
      <c r="D1" s="250"/>
    </row>
    <row r="2" spans="1:4" ht="8.25" customHeight="1">
      <c r="A2" s="185"/>
      <c r="B2" s="185"/>
      <c r="C2" s="185"/>
      <c r="D2" s="185"/>
    </row>
    <row r="3" spans="1:4">
      <c r="A3" s="9" t="s">
        <v>140</v>
      </c>
    </row>
    <row r="4" spans="1:4">
      <c r="B4" s="97" t="s">
        <v>68</v>
      </c>
    </row>
    <row r="5" spans="1:4">
      <c r="B5" s="12" t="s">
        <v>29</v>
      </c>
      <c r="C5" s="12" t="s">
        <v>19</v>
      </c>
      <c r="D5" s="13" t="s">
        <v>30</v>
      </c>
    </row>
    <row r="6" spans="1:4">
      <c r="B6" s="96">
        <v>1</v>
      </c>
      <c r="C6" s="15" t="s">
        <v>230</v>
      </c>
      <c r="D6" s="27">
        <v>4</v>
      </c>
    </row>
    <row r="7" spans="1:4">
      <c r="B7" s="96">
        <v>2</v>
      </c>
      <c r="C7" s="211" t="s">
        <v>245</v>
      </c>
      <c r="D7" s="27">
        <v>3</v>
      </c>
    </row>
    <row r="8" spans="1:4" ht="48">
      <c r="B8" s="187">
        <v>3</v>
      </c>
      <c r="C8" s="211" t="s">
        <v>249</v>
      </c>
      <c r="D8" s="187">
        <v>3</v>
      </c>
    </row>
    <row r="9" spans="1:4">
      <c r="B9" s="96">
        <v>4</v>
      </c>
      <c r="C9" s="211" t="s">
        <v>248</v>
      </c>
      <c r="D9" s="27">
        <v>3</v>
      </c>
    </row>
    <row r="10" spans="1:4">
      <c r="B10" s="96">
        <v>5</v>
      </c>
      <c r="C10" s="48" t="s">
        <v>224</v>
      </c>
      <c r="D10" s="14">
        <v>3</v>
      </c>
    </row>
    <row r="11" spans="1:4">
      <c r="B11" s="96">
        <v>6</v>
      </c>
      <c r="C11" s="95" t="s">
        <v>222</v>
      </c>
      <c r="D11" s="14">
        <v>2</v>
      </c>
    </row>
    <row r="12" spans="1:4">
      <c r="B12" s="96">
        <v>7</v>
      </c>
      <c r="C12" s="15" t="s">
        <v>221</v>
      </c>
      <c r="D12" s="14">
        <v>1</v>
      </c>
    </row>
    <row r="13" spans="1:4">
      <c r="B13" s="96">
        <v>8</v>
      </c>
      <c r="C13" s="48" t="s">
        <v>223</v>
      </c>
      <c r="D13" s="40">
        <v>1</v>
      </c>
    </row>
    <row r="14" spans="1:4">
      <c r="B14" s="302">
        <v>9</v>
      </c>
      <c r="C14" s="94" t="s">
        <v>225</v>
      </c>
      <c r="D14" s="304">
        <v>1</v>
      </c>
    </row>
    <row r="15" spans="1:4">
      <c r="B15" s="303"/>
      <c r="C15" s="188" t="s">
        <v>226</v>
      </c>
      <c r="D15" s="305"/>
    </row>
    <row r="16" spans="1:4">
      <c r="B16" s="96">
        <v>10</v>
      </c>
      <c r="C16" s="8" t="s">
        <v>227</v>
      </c>
      <c r="D16" s="152">
        <v>1</v>
      </c>
    </row>
    <row r="17" spans="2:5">
      <c r="B17" s="96">
        <v>11</v>
      </c>
      <c r="C17" s="15" t="s">
        <v>228</v>
      </c>
      <c r="D17" s="14">
        <v>1</v>
      </c>
    </row>
    <row r="18" spans="2:5">
      <c r="B18" s="96">
        <v>12</v>
      </c>
      <c r="C18" s="48" t="s">
        <v>229</v>
      </c>
      <c r="D18" s="40">
        <v>1</v>
      </c>
    </row>
    <row r="19" spans="2:5">
      <c r="B19" s="96">
        <v>13</v>
      </c>
      <c r="C19" s="94" t="s">
        <v>231</v>
      </c>
      <c r="D19" s="151">
        <v>1</v>
      </c>
    </row>
    <row r="20" spans="2:5">
      <c r="B20" s="302">
        <v>14</v>
      </c>
      <c r="C20" s="94" t="s">
        <v>250</v>
      </c>
      <c r="D20" s="306">
        <v>1</v>
      </c>
    </row>
    <row r="21" spans="2:5">
      <c r="B21" s="303"/>
      <c r="C21" s="188" t="s">
        <v>232</v>
      </c>
      <c r="D21" s="307"/>
    </row>
    <row r="22" spans="2:5">
      <c r="B22" s="96">
        <v>15</v>
      </c>
      <c r="C22" s="8" t="s">
        <v>233</v>
      </c>
      <c r="D22" s="14">
        <v>1</v>
      </c>
    </row>
    <row r="23" spans="2:5">
      <c r="B23" s="302">
        <v>16</v>
      </c>
      <c r="C23" s="94" t="s">
        <v>234</v>
      </c>
      <c r="D23" s="306">
        <v>1</v>
      </c>
    </row>
    <row r="24" spans="2:5">
      <c r="B24" s="303"/>
      <c r="C24" s="188" t="s">
        <v>235</v>
      </c>
      <c r="D24" s="307"/>
    </row>
    <row r="25" spans="2:5">
      <c r="B25" s="96">
        <v>17</v>
      </c>
      <c r="C25" s="8" t="s">
        <v>236</v>
      </c>
      <c r="D25" s="40">
        <v>1</v>
      </c>
    </row>
    <row r="26" spans="2:5">
      <c r="B26" s="96">
        <v>18</v>
      </c>
      <c r="C26" s="48" t="s">
        <v>237</v>
      </c>
      <c r="D26" s="40">
        <v>1</v>
      </c>
    </row>
    <row r="27" spans="2:5">
      <c r="B27" s="96">
        <v>19</v>
      </c>
      <c r="C27" s="94" t="s">
        <v>238</v>
      </c>
      <c r="D27" s="40">
        <v>1</v>
      </c>
    </row>
    <row r="28" spans="2:5">
      <c r="B28" s="194">
        <v>20</v>
      </c>
      <c r="C28" s="48" t="s">
        <v>252</v>
      </c>
      <c r="D28" s="217">
        <v>1</v>
      </c>
    </row>
    <row r="29" spans="2:5">
      <c r="B29" s="308">
        <v>21</v>
      </c>
      <c r="C29" s="218" t="s">
        <v>251</v>
      </c>
      <c r="D29" s="306">
        <v>1</v>
      </c>
    </row>
    <row r="30" spans="2:5">
      <c r="B30" s="309"/>
      <c r="C30" s="95" t="s">
        <v>241</v>
      </c>
      <c r="D30" s="307"/>
    </row>
    <row r="31" spans="2:5">
      <c r="B31" s="215"/>
      <c r="C31" s="10"/>
      <c r="D31" s="216"/>
    </row>
    <row r="32" spans="2:5">
      <c r="B32" s="301" t="s">
        <v>279</v>
      </c>
      <c r="C32" s="301"/>
      <c r="D32" s="301"/>
      <c r="E32" s="100"/>
    </row>
    <row r="33" spans="2:5">
      <c r="B33" s="220"/>
      <c r="C33" s="220"/>
      <c r="D33" s="220"/>
      <c r="E33" s="100"/>
    </row>
    <row r="34" spans="2:5">
      <c r="B34" s="213" t="s">
        <v>29</v>
      </c>
      <c r="C34" s="221" t="s">
        <v>19</v>
      </c>
      <c r="D34" s="214" t="s">
        <v>30</v>
      </c>
    </row>
    <row r="35" spans="2:5">
      <c r="B35" s="193">
        <v>22</v>
      </c>
      <c r="C35" s="188" t="s">
        <v>239</v>
      </c>
      <c r="D35" s="40">
        <v>1</v>
      </c>
    </row>
    <row r="36" spans="2:5">
      <c r="B36" s="187">
        <v>23</v>
      </c>
      <c r="C36" s="211" t="s">
        <v>240</v>
      </c>
      <c r="D36" s="40">
        <v>1</v>
      </c>
    </row>
    <row r="37" spans="2:5">
      <c r="B37" s="187">
        <v>24</v>
      </c>
      <c r="C37" s="211" t="s">
        <v>242</v>
      </c>
      <c r="D37" s="40">
        <v>1</v>
      </c>
    </row>
    <row r="38" spans="2:5" ht="48">
      <c r="B38" s="187">
        <v>25</v>
      </c>
      <c r="C38" s="211" t="s">
        <v>243</v>
      </c>
      <c r="D38" s="40">
        <v>1</v>
      </c>
    </row>
    <row r="39" spans="2:5">
      <c r="B39" s="187">
        <v>26</v>
      </c>
      <c r="C39" s="211" t="s">
        <v>244</v>
      </c>
      <c r="D39" s="40">
        <v>1</v>
      </c>
    </row>
    <row r="40" spans="2:5">
      <c r="B40" s="187">
        <v>27</v>
      </c>
      <c r="C40" s="211" t="s">
        <v>246</v>
      </c>
      <c r="D40" s="40">
        <v>1</v>
      </c>
    </row>
    <row r="41" spans="2:5">
      <c r="B41" s="187">
        <v>28</v>
      </c>
      <c r="C41" s="211" t="s">
        <v>278</v>
      </c>
      <c r="D41" s="40">
        <v>1</v>
      </c>
    </row>
    <row r="42" spans="2:5">
      <c r="B42" s="187">
        <v>29</v>
      </c>
      <c r="C42" s="211" t="s">
        <v>253</v>
      </c>
      <c r="D42" s="40">
        <v>1</v>
      </c>
    </row>
    <row r="43" spans="2:5">
      <c r="B43" s="187">
        <v>30</v>
      </c>
      <c r="C43" s="211" t="s">
        <v>247</v>
      </c>
      <c r="D43" s="40">
        <v>1</v>
      </c>
    </row>
    <row r="44" spans="2:5">
      <c r="B44" s="299" t="s">
        <v>13</v>
      </c>
      <c r="C44" s="300"/>
      <c r="D44" s="212">
        <f>SUM(D2:D43)</f>
        <v>42</v>
      </c>
    </row>
    <row r="45" spans="2:5">
      <c r="B45" s="36"/>
      <c r="C45" s="36"/>
      <c r="D45" s="195"/>
    </row>
    <row r="46" spans="2:5">
      <c r="B46" s="97" t="s">
        <v>259</v>
      </c>
    </row>
    <row r="47" spans="2:5">
      <c r="B47" s="12" t="s">
        <v>29</v>
      </c>
      <c r="C47" s="12" t="s">
        <v>19</v>
      </c>
      <c r="D47" s="13" t="s">
        <v>30</v>
      </c>
    </row>
    <row r="48" spans="2:5">
      <c r="B48" s="96">
        <v>1</v>
      </c>
      <c r="C48" s="95" t="s">
        <v>293</v>
      </c>
      <c r="D48" s="27">
        <v>3</v>
      </c>
    </row>
    <row r="49" spans="2:4">
      <c r="B49" s="96">
        <v>2</v>
      </c>
      <c r="C49" s="95" t="s">
        <v>265</v>
      </c>
      <c r="D49" s="27">
        <v>3</v>
      </c>
    </row>
    <row r="50" spans="2:4">
      <c r="B50" s="96">
        <v>3</v>
      </c>
      <c r="C50" s="95" t="s">
        <v>272</v>
      </c>
      <c r="D50" s="27">
        <v>3</v>
      </c>
    </row>
    <row r="51" spans="2:4">
      <c r="B51" s="96">
        <v>4</v>
      </c>
      <c r="C51" s="95" t="s">
        <v>275</v>
      </c>
      <c r="D51" s="27">
        <v>3</v>
      </c>
    </row>
    <row r="52" spans="2:4">
      <c r="B52" s="96">
        <v>5</v>
      </c>
      <c r="C52" s="15" t="s">
        <v>260</v>
      </c>
      <c r="D52" s="27">
        <v>1</v>
      </c>
    </row>
    <row r="53" spans="2:4">
      <c r="B53" s="96">
        <v>6</v>
      </c>
      <c r="C53" s="211" t="s">
        <v>261</v>
      </c>
      <c r="D53" s="27">
        <v>1</v>
      </c>
    </row>
    <row r="54" spans="2:4">
      <c r="B54" s="96">
        <v>7</v>
      </c>
      <c r="C54" s="15" t="s">
        <v>262</v>
      </c>
      <c r="D54" s="27">
        <v>1</v>
      </c>
    </row>
    <row r="55" spans="2:4">
      <c r="B55" s="96">
        <v>8</v>
      </c>
      <c r="C55" s="95" t="s">
        <v>263</v>
      </c>
      <c r="D55" s="27">
        <v>1</v>
      </c>
    </row>
    <row r="56" spans="2:4">
      <c r="B56" s="96">
        <v>9</v>
      </c>
      <c r="C56" s="95" t="s">
        <v>264</v>
      </c>
      <c r="D56" s="27">
        <v>1</v>
      </c>
    </row>
    <row r="57" spans="2:4">
      <c r="B57" s="96">
        <v>10</v>
      </c>
      <c r="C57" s="95" t="s">
        <v>266</v>
      </c>
      <c r="D57" s="27">
        <v>1</v>
      </c>
    </row>
    <row r="58" spans="2:4">
      <c r="B58" s="96">
        <v>11</v>
      </c>
      <c r="C58" s="95" t="s">
        <v>267</v>
      </c>
      <c r="D58" s="27">
        <v>1</v>
      </c>
    </row>
    <row r="59" spans="2:4">
      <c r="B59" s="96">
        <v>12</v>
      </c>
      <c r="C59" s="15" t="s">
        <v>268</v>
      </c>
      <c r="D59" s="27">
        <v>1</v>
      </c>
    </row>
    <row r="62" spans="2:4">
      <c r="B62" s="301" t="s">
        <v>280</v>
      </c>
      <c r="C62" s="301"/>
      <c r="D62" s="301"/>
    </row>
    <row r="63" spans="2:4">
      <c r="B63" s="219"/>
      <c r="C63" s="10"/>
      <c r="D63" s="126"/>
    </row>
    <row r="64" spans="2:4">
      <c r="B64" s="12" t="s">
        <v>29</v>
      </c>
      <c r="C64" s="12" t="s">
        <v>19</v>
      </c>
      <c r="D64" s="13" t="s">
        <v>30</v>
      </c>
    </row>
    <row r="65" spans="2:4">
      <c r="B65" s="96">
        <v>13</v>
      </c>
      <c r="C65" s="95" t="s">
        <v>281</v>
      </c>
      <c r="D65" s="27">
        <v>1</v>
      </c>
    </row>
    <row r="66" spans="2:4">
      <c r="B66" s="96">
        <v>14</v>
      </c>
      <c r="C66" s="95" t="s">
        <v>269</v>
      </c>
      <c r="D66" s="27">
        <v>1</v>
      </c>
    </row>
    <row r="67" spans="2:4">
      <c r="B67" s="96">
        <v>15</v>
      </c>
      <c r="C67" s="95" t="s">
        <v>295</v>
      </c>
      <c r="D67" s="27">
        <v>1</v>
      </c>
    </row>
    <row r="68" spans="2:4">
      <c r="B68" s="187">
        <v>16</v>
      </c>
      <c r="C68" s="222" t="s">
        <v>294</v>
      </c>
      <c r="D68" s="187">
        <v>1</v>
      </c>
    </row>
    <row r="69" spans="2:4">
      <c r="B69" s="96">
        <v>17</v>
      </c>
      <c r="C69" s="95" t="s">
        <v>270</v>
      </c>
      <c r="D69" s="27">
        <v>1</v>
      </c>
    </row>
    <row r="70" spans="2:4">
      <c r="B70" s="96">
        <v>18</v>
      </c>
      <c r="C70" s="95" t="s">
        <v>271</v>
      </c>
      <c r="D70" s="27">
        <v>1</v>
      </c>
    </row>
    <row r="71" spans="2:4">
      <c r="B71" s="96">
        <v>19</v>
      </c>
      <c r="C71" s="95" t="s">
        <v>273</v>
      </c>
      <c r="D71" s="27">
        <v>1</v>
      </c>
    </row>
    <row r="72" spans="2:4">
      <c r="B72" s="96">
        <v>20</v>
      </c>
      <c r="C72" s="95" t="s">
        <v>274</v>
      </c>
      <c r="D72" s="27">
        <v>1</v>
      </c>
    </row>
    <row r="73" spans="2:4">
      <c r="B73" s="96">
        <v>21</v>
      </c>
      <c r="C73" s="95" t="s">
        <v>276</v>
      </c>
      <c r="D73" s="27">
        <v>1</v>
      </c>
    </row>
    <row r="74" spans="2:4">
      <c r="B74" s="96">
        <v>22</v>
      </c>
      <c r="C74" s="95" t="s">
        <v>277</v>
      </c>
      <c r="D74" s="27">
        <v>1</v>
      </c>
    </row>
    <row r="75" spans="2:4">
      <c r="B75" s="299" t="s">
        <v>13</v>
      </c>
      <c r="C75" s="300"/>
      <c r="D75" s="212" t="s">
        <v>325</v>
      </c>
    </row>
    <row r="76" spans="2:4" ht="7.5" customHeight="1">
      <c r="B76" s="36"/>
      <c r="C76" s="36"/>
      <c r="D76" s="195"/>
    </row>
    <row r="77" spans="2:4" ht="7.5" customHeight="1">
      <c r="B77" s="36"/>
      <c r="C77" s="36"/>
      <c r="D77" s="195"/>
    </row>
    <row r="78" spans="2:4" ht="7.5" customHeight="1">
      <c r="B78" s="36"/>
      <c r="C78" s="36"/>
      <c r="D78" s="195"/>
    </row>
    <row r="79" spans="2:4">
      <c r="B79" s="97" t="s">
        <v>50</v>
      </c>
    </row>
    <row r="80" spans="2:4">
      <c r="C80" s="8" t="s">
        <v>254</v>
      </c>
    </row>
    <row r="81" spans="2:3">
      <c r="B81" s="225" t="s">
        <v>258</v>
      </c>
      <c r="C81" s="225"/>
    </row>
    <row r="82" spans="2:3">
      <c r="B82" s="8" t="s">
        <v>257</v>
      </c>
    </row>
  </sheetData>
  <mergeCells count="14">
    <mergeCell ref="B81:C81"/>
    <mergeCell ref="B75:C75"/>
    <mergeCell ref="B32:D32"/>
    <mergeCell ref="B62:D62"/>
    <mergeCell ref="A1:D1"/>
    <mergeCell ref="B44:C44"/>
    <mergeCell ref="B14:B15"/>
    <mergeCell ref="D14:D15"/>
    <mergeCell ref="B20:B21"/>
    <mergeCell ref="D20:D21"/>
    <mergeCell ref="B23:B24"/>
    <mergeCell ref="D23:D24"/>
    <mergeCell ref="B29:B30"/>
    <mergeCell ref="D29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2020-09-30T08:22:30Z</cp:lastPrinted>
  <dcterms:created xsi:type="dcterms:W3CDTF">2014-10-15T08:34:52Z</dcterms:created>
  <dcterms:modified xsi:type="dcterms:W3CDTF">2020-09-30T08:23:51Z</dcterms:modified>
</cp:coreProperties>
</file>