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5\"/>
    </mc:Choice>
  </mc:AlternateContent>
  <xr:revisionPtr revIDLastSave="0" documentId="13_ncr:1_{D62EC6C4-DD8A-4115-8B3D-14E6D37221E9}" xr6:coauthVersionLast="36" xr6:coauthVersionMax="36" xr10:uidLastSave="{00000000-0000-0000-0000-000000000000}"/>
  <bookViews>
    <workbookView xWindow="0" yWindow="0" windowWidth="20490" windowHeight="7755" firstSheet="3" activeTab="3" xr2:uid="{00000000-000D-0000-FFFF-FFFF00000000}"/>
  </bookViews>
  <sheets>
    <sheet name="Chart3" sheetId="19" r:id="rId1"/>
    <sheet name="Chart2" sheetId="18" r:id="rId2"/>
    <sheet name="Chart1" sheetId="17" r:id="rId3"/>
    <sheet name="ข้อมูล" sheetId="22" r:id="rId4"/>
    <sheet name="DATA" sheetId="1" r:id="rId5"/>
    <sheet name="บทสรุป" sheetId="9" r:id="rId6"/>
    <sheet name="ตาราง1-5" sheetId="2" r:id="rId7"/>
    <sheet name="ตาราง 6" sheetId="14" r:id="rId8"/>
    <sheet name="ส่วนที่ 5" sheetId="25" r:id="rId9"/>
    <sheet name="ส่วนที่ 6" sheetId="21" r:id="rId10"/>
  </sheets>
  <definedNames>
    <definedName name="_xlnm._FilterDatabase" localSheetId="4" hidden="1">DATA!$D$1:$D$201</definedName>
  </definedNames>
  <calcPr calcId="191029"/>
</workbook>
</file>

<file path=xl/calcChain.xml><?xml version="1.0" encoding="utf-8"?>
<calcChain xmlns="http://schemas.openxmlformats.org/spreadsheetml/2006/main">
  <c r="F75" i="2" l="1"/>
  <c r="AI53" i="1" l="1"/>
  <c r="G30" i="14" s="1"/>
  <c r="AI52" i="1"/>
  <c r="F30" i="14" s="1"/>
  <c r="AG54" i="1" l="1"/>
  <c r="AH55" i="1"/>
  <c r="F29" i="14" s="1"/>
  <c r="AH54" i="1"/>
  <c r="G29" i="14" s="1"/>
  <c r="AG55" i="1"/>
  <c r="AC54" i="1"/>
  <c r="AE55" i="1"/>
  <c r="F25" i="14" s="1"/>
  <c r="AE54" i="1"/>
  <c r="G25" i="14" s="1"/>
  <c r="AC55" i="1"/>
  <c r="Z55" i="1"/>
  <c r="Z54" i="1"/>
  <c r="F114" i="2"/>
  <c r="G114" i="2" s="1"/>
  <c r="L52" i="1"/>
  <c r="M52" i="1"/>
  <c r="N52" i="1"/>
  <c r="O52" i="1"/>
  <c r="P52" i="1"/>
  <c r="Q52" i="1"/>
  <c r="R52" i="1"/>
  <c r="S52" i="1"/>
  <c r="L53" i="1"/>
  <c r="M53" i="1"/>
  <c r="N53" i="1"/>
  <c r="O53" i="1"/>
  <c r="P53" i="1"/>
  <c r="Q53" i="1"/>
  <c r="R53" i="1"/>
  <c r="S53" i="1"/>
  <c r="K53" i="1"/>
  <c r="K52" i="1"/>
  <c r="G71" i="2"/>
  <c r="D45" i="2"/>
  <c r="D44" i="2"/>
  <c r="D43" i="2"/>
  <c r="D42" i="2"/>
  <c r="D41" i="2"/>
  <c r="D40" i="2"/>
  <c r="D39" i="2"/>
  <c r="D38" i="2"/>
  <c r="C73" i="1"/>
  <c r="C70" i="1"/>
  <c r="C72" i="1"/>
  <c r="C71" i="1"/>
  <c r="C78" i="1"/>
  <c r="C77" i="1"/>
  <c r="C76" i="1"/>
  <c r="C69" i="1"/>
  <c r="C68" i="1"/>
  <c r="C74" i="1"/>
  <c r="C75" i="1"/>
  <c r="C67" i="1"/>
  <c r="C63" i="1"/>
  <c r="C61" i="1"/>
  <c r="C60" i="1"/>
  <c r="C59" i="1"/>
  <c r="C54" i="1"/>
  <c r="C55" i="1"/>
  <c r="V52" i="1"/>
  <c r="F9" i="14" s="1"/>
  <c r="W52" i="1"/>
  <c r="F10" i="14" s="1"/>
  <c r="X52" i="1"/>
  <c r="F11" i="14" s="1"/>
  <c r="Y52" i="1"/>
  <c r="F14" i="14" s="1"/>
  <c r="Z52" i="1"/>
  <c r="AA52" i="1"/>
  <c r="AB52" i="1"/>
  <c r="AC52" i="1"/>
  <c r="AD52" i="1"/>
  <c r="AE52" i="1"/>
  <c r="F23" i="14" s="1"/>
  <c r="AF52" i="1"/>
  <c r="F24" i="14" s="1"/>
  <c r="AG52" i="1"/>
  <c r="F27" i="14" s="1"/>
  <c r="AH52" i="1"/>
  <c r="F31" i="14" s="1"/>
  <c r="V53" i="1"/>
  <c r="W53" i="1"/>
  <c r="X53" i="1"/>
  <c r="Y53" i="1"/>
  <c r="Z53" i="1"/>
  <c r="AA53" i="1"/>
  <c r="AB53" i="1"/>
  <c r="AC53" i="1"/>
  <c r="AD53" i="1"/>
  <c r="AE53" i="1"/>
  <c r="G23" i="14" s="1"/>
  <c r="AF53" i="1"/>
  <c r="G24" i="14" s="1"/>
  <c r="AG53" i="1"/>
  <c r="G27" i="14" s="1"/>
  <c r="AH53" i="1"/>
  <c r="G31" i="14" s="1"/>
  <c r="U53" i="1"/>
  <c r="U52" i="1"/>
  <c r="F7" i="14" s="1"/>
  <c r="X54" i="1"/>
  <c r="X55" i="1"/>
  <c r="E52" i="1"/>
  <c r="G28" i="14" l="1"/>
  <c r="F28" i="14"/>
  <c r="C79" i="1"/>
  <c r="D14" i="25"/>
  <c r="D8" i="25"/>
  <c r="F51" i="2" l="1"/>
  <c r="G47" i="2" l="1"/>
  <c r="G38" i="2"/>
  <c r="G39" i="2"/>
  <c r="G49" i="2"/>
  <c r="G44" i="2"/>
  <c r="G40" i="2"/>
  <c r="G50" i="2"/>
  <c r="G48" i="2"/>
  <c r="G41" i="2"/>
  <c r="G45" i="2"/>
  <c r="G43" i="2"/>
  <c r="G51" i="2"/>
  <c r="G42" i="2"/>
  <c r="G105" i="2"/>
  <c r="G112" i="2" l="1"/>
  <c r="G104" i="2"/>
  <c r="G111" i="2"/>
  <c r="G107" i="2"/>
  <c r="G108" i="2"/>
  <c r="G110" i="2"/>
  <c r="G106" i="2"/>
  <c r="G113" i="2"/>
  <c r="G109" i="2"/>
  <c r="C7" i="21"/>
  <c r="G75" i="2" l="1"/>
  <c r="G72" i="2"/>
  <c r="G73" i="2"/>
  <c r="G74" i="2"/>
  <c r="F21" i="14"/>
  <c r="G21" i="14"/>
  <c r="F16" i="14"/>
  <c r="G16" i="14"/>
  <c r="G12" i="14"/>
  <c r="F15" i="14"/>
  <c r="F18" i="14"/>
  <c r="F19" i="14"/>
  <c r="F20" i="14"/>
  <c r="G9" i="14"/>
  <c r="G10" i="14"/>
  <c r="G11" i="14"/>
  <c r="G14" i="14"/>
  <c r="G15" i="14"/>
  <c r="G18" i="14"/>
  <c r="G19" i="14"/>
  <c r="G20" i="14"/>
  <c r="G7" i="14"/>
  <c r="G52" i="1"/>
  <c r="F52" i="1"/>
  <c r="H52" i="1"/>
  <c r="T52" i="1"/>
  <c r="F53" i="1"/>
  <c r="G53" i="1"/>
  <c r="H53" i="1"/>
  <c r="T53" i="1"/>
  <c r="E53" i="1"/>
  <c r="C62" i="1" l="1"/>
  <c r="F10" i="2"/>
  <c r="F23" i="2" l="1"/>
  <c r="C56" i="1"/>
  <c r="F9" i="2"/>
  <c r="C64" i="1"/>
  <c r="C17" i="21" l="1"/>
  <c r="D7" i="21"/>
  <c r="D17" i="21" l="1"/>
  <c r="D16" i="21"/>
  <c r="D6" i="21"/>
  <c r="H31" i="14" l="1"/>
  <c r="H28" i="14"/>
  <c r="H29" i="14"/>
  <c r="H27" i="14"/>
  <c r="F11" i="2"/>
  <c r="G9" i="2" s="1"/>
  <c r="G10" i="2" l="1"/>
  <c r="G11" i="2" s="1"/>
  <c r="H11" i="14" l="1"/>
  <c r="H20" i="14"/>
  <c r="H30" i="14" l="1"/>
  <c r="H24" i="14"/>
  <c r="H23" i="14"/>
  <c r="H19" i="14"/>
  <c r="H18" i="14"/>
  <c r="H10" i="14"/>
  <c r="H9" i="14"/>
  <c r="H7" i="14"/>
  <c r="H21" i="14" l="1"/>
  <c r="H16" i="14"/>
  <c r="H25" i="14" l="1"/>
  <c r="F12" i="14"/>
  <c r="H12" i="14" s="1"/>
  <c r="G20" i="2" l="1"/>
  <c r="G21" i="2"/>
  <c r="G19" i="2"/>
  <c r="G18" i="2"/>
  <c r="G22" i="2"/>
  <c r="G23" i="2" l="1"/>
</calcChain>
</file>

<file path=xl/sharedStrings.xml><?xml version="1.0" encoding="utf-8"?>
<sst xmlns="http://schemas.openxmlformats.org/spreadsheetml/2006/main" count="1065" uniqueCount="234">
  <si>
    <t>- 1 -</t>
  </si>
  <si>
    <t>สถานภาพ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</si>
  <si>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</si>
  <si>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</si>
  <si>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</si>
  <si>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</si>
  <si>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</si>
  <si>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</si>
  <si>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รวมเฉลี่ยทุกด้าน</t>
  </si>
  <si>
    <t>ที่</t>
  </si>
  <si>
    <t>ความถี่</t>
  </si>
  <si>
    <t>บทสรุปสำหรับผู้บริหาร</t>
  </si>
  <si>
    <t>- 2 -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</si>
  <si>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</si>
  <si>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t>(ตอบได้มากกว่า 1 ข้อ)</t>
  </si>
  <si>
    <t>มาก</t>
  </si>
  <si>
    <t>ระดับ</t>
  </si>
  <si>
    <t xml:space="preserve">ผลการตอบแบบสอบถามความพึงพอใจความไม่พึงพอใจและผูกพันของผู้รับบริการ 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</si>
  <si>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จำแนกตามเพศ</t>
    </r>
  </si>
  <si>
    <t>เพศ</t>
  </si>
  <si>
    <t>ชาย</t>
  </si>
  <si>
    <t>หญิง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</si>
  <si>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</si>
  <si>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 xml:space="preserve">   1.1 เจ้าหน้าที่มีความรู้ ความสามารถในการให้บริการ เช่น สามารถตอบคำถาม </t>
  </si>
  <si>
    <t>ชี้แจง ข้อสงสัย ให้คำแนะนำ และช่วยแก้ปัญหา</t>
  </si>
  <si>
    <t xml:space="preserve">   1.2 เจ้าหน้าที่มีความเอาใจใส่ กระตือรือร้น และมีความพร้อมในการให้บริการ</t>
  </si>
  <si>
    <t xml:space="preserve">   1.3 เจ้าหน้าที่มีความสุภาพ ยิ้มแย้ม แจ่มใส พูดจาด้วยถ้อยคำและน้ำเสียงสุภาพ</t>
  </si>
  <si>
    <t xml:space="preserve">   1.4 เจ้าหน้าที่มีความรวดเร็วในการให้บริการ</t>
  </si>
  <si>
    <t xml:space="preserve">   2.1 ขั้นตอนการให้บริการมีความคล่องตัว รวดเร็ว และไม่ยุ่งยาก ซับซ้อน</t>
  </si>
  <si>
    <t>1. ด้านเจ้าหน้าที่ผู้ให้บริการ/ประสานงาน</t>
  </si>
  <si>
    <t>เฉลี่ยรวมด้านเจ้าหน้าที่ผู้ให้บริการ/ประสานงาน</t>
  </si>
  <si>
    <t>3. ด้านการบริการข้อมูลสารสนเทศผ่าน Website/Facebook/E-mail/Line</t>
  </si>
  <si>
    <t xml:space="preserve">   3.1 ข้อมูลมีความครบถ้วนและถูกต้อง</t>
  </si>
  <si>
    <t xml:space="preserve">   3.2 ข้อมูลมีความเป็นปัจจุบัน</t>
  </si>
  <si>
    <t xml:space="preserve">       เฉลี่ยรวมด้านการบริการข้อมูลสารสนเทศฯ</t>
  </si>
  <si>
    <t>4. ด้านช่องทางการสื่อสารกับผู้รับบริการที่หลากหลาย</t>
  </si>
  <si>
    <t xml:space="preserve">            เฉลี่ยรวมด้านช่องทางการสื่อสารกับผู้รับบริการที่หลากหลาย</t>
  </si>
  <si>
    <t xml:space="preserve">   4.1 หน่วยงานมีช่องทางการให้บริการที่หลากหลาย</t>
  </si>
  <si>
    <t xml:space="preserve">   4.2 ช่องทางการสื่อสาร/รับฟังเสียงของผู้รับบริการมีความสะดวกและรวดเร็ว
</t>
  </si>
  <si>
    <t>5. ด้านประสิทธิภาพทางการบริการ</t>
  </si>
  <si>
    <t xml:space="preserve">            เฉลี่ยรวมด้านประสิทธิภาพทางการบริการ</t>
  </si>
  <si>
    <t xml:space="preserve">   5.1 เจ้าหน้าที่ให้บริการด้วยความรวดเร็ว</t>
  </si>
  <si>
    <t>ความพึงพอใจในภาพรวมต่อการให้บริการของบัณฑิตวิทยาลัย</t>
  </si>
  <si>
    <t>5.2  ท่านมีข้อร้องเรียนต่อการให้บริการของบัณฑิตวิทยาลัยในเรื่องอะไรบ้าง</t>
  </si>
  <si>
    <r>
      <t xml:space="preserve">         </t>
    </r>
    <r>
      <rPr>
        <b/>
        <sz val="15"/>
        <rFont val="TH SarabunPSK"/>
        <family val="2"/>
      </rPr>
      <t xml:space="preserve"> </t>
    </r>
    <r>
      <rPr>
        <b/>
        <u/>
        <sz val="15"/>
        <rFont val="TH SarabunPSK"/>
        <family val="2"/>
      </rPr>
      <t>ส่วนที่ 6</t>
    </r>
    <r>
      <rPr>
        <sz val="15"/>
        <rFont val="TH SarabunPSK"/>
        <family val="2"/>
      </rPr>
      <t xml:space="preserve"> ทัศนคติและความผูกพันของผู้รับบริการ</t>
    </r>
  </si>
  <si>
    <t>ยินดี</t>
  </si>
  <si>
    <t>ไม่ยินดี</t>
  </si>
  <si>
    <t>เข้าร่วมทำกิจกรรม/โครงการ</t>
  </si>
  <si>
    <t>ความยินดีที่จะบอกกล่าว</t>
  </si>
  <si>
    <t>หรือชักชวนให้บุคคลอื่น</t>
  </si>
  <si>
    <t>2. ด้านกระบวนการขั้นตอนการให้บริการ/ประสานงาน</t>
  </si>
  <si>
    <t xml:space="preserve">            เฉลี่ยรวมด้านกระบวนการขั้นตอนการให้บริการ/ประสานงาน</t>
  </si>
  <si>
    <t>ติดต่อที่สำนักงานฯ</t>
  </si>
  <si>
    <t>ติดต่อผ่านทางโทรศัพท์</t>
  </si>
  <si>
    <t>ติดต่อผ่านหนังสือราชการ</t>
  </si>
  <si>
    <t>ติดต่อทาง E-mail/Line/Facebook/Website ของหน่วยงาน</t>
  </si>
  <si>
    <t xml:space="preserve">   3.3 ได้รับข้อมูลที่เพียงพอและตรงตามความต้องการ</t>
  </si>
  <si>
    <t>Timestamp</t>
  </si>
  <si>
    <t>ส่วนที่ 1 ข้อมูลทั่วไปของผู้ตอบแบบสอบถาม</t>
  </si>
  <si>
    <t>ความพึงพอใจในภาพรวมต่อการให้บริการของบัณฑิตวิทยาลัย [Row 1]</t>
  </si>
  <si>
    <t>นิสิตปริญญาโท</t>
  </si>
  <si>
    <t>ปรึกษางานวิชาการ</t>
  </si>
  <si>
    <t>การรับเข้าศึกษาระดับบัณฑิตศึกษา</t>
  </si>
  <si>
    <t>บุคลากรสายสนับสนุน</t>
  </si>
  <si>
    <t>นิสิตปริญญาเอก</t>
  </si>
  <si>
    <t>ปรึกษางานวิชาการ, ระบบฐานข้อมูลของบัณฑิตวิทยาลัย</t>
  </si>
  <si>
    <t>-</t>
  </si>
  <si>
    <t>การรับเข้าศึกษาระดับบัณฑิตศึกษา, ปรึกษางานวิชาการ, ระบบฐานข้อมูลของบัณฑิตวิทยาลัย</t>
  </si>
  <si>
    <t>ประกันคุณภาพ</t>
  </si>
  <si>
    <t>การรับเข้าศึกษาระดับบัณฑิตศึกษา, ปรึกษางานวิชาการ, ระบบ iThesis / ตรวจสอบการคัดลอกผลงาน</t>
  </si>
  <si>
    <t>ไม่มี</t>
  </si>
  <si>
    <t>การรับเข้าศึกษาระดับบัณฑิตศึกษา, ปรึกษางานวิชาการ, ระบบฐานข้อมูลของบัณฑิตวิทยาลัย, ระบบ iThesis / ตรวจสอบการคัดลอกผลงาน, โครงการ/กิจกรรมของบัณฑิตวิทยาลัย</t>
  </si>
  <si>
    <t>การรับเข้าศึกษาระดับบัณฑิตศึกษา, ปรึกษางานวิชาการ, ระบบฐานข้อมูลของบัณฑิตวิทยาลัย, ระบบ iThesis / ตรวจสอบการคัดลอกผลงาน</t>
  </si>
  <si>
    <t>ระบบ iThesis / ตรวจสอบการคัดลอกผลงาน</t>
  </si>
  <si>
    <t>ปรึกษางานวิชาการ, ระบบฐานข้อมูลของบัณฑิตวิทยาลัย, ระบบ iThesis / ตรวจสอบการคัดลอกผลงาน</t>
  </si>
  <si>
    <t>การรับเข้าศึกษาระดับบัณฑิตศึกษา, ระบบ iThesis / ตรวจสอบการคัดลอกผลงาน</t>
  </si>
  <si>
    <t>การรับเข้าศึกษาระดับบัณฑิตศึกษา, โครงการ/กิจกรรมของบัณฑิตวิทยาลัย</t>
  </si>
  <si>
    <t>ปรึกษางานวิชาการ, ระบบ iThesis / ตรวจสอบการคัดลอกผลงาน</t>
  </si>
  <si>
    <t>บุคลากรสายวิชาการ</t>
  </si>
  <si>
    <t>โครงการ/กิจกรรมของบัณฑิตวิทยาลัย</t>
  </si>
  <si>
    <t>การรับเข้าศึกษาระดับบัณฑิตศึกษา, ปรึกษางานวิชาการ, ระบบฐานข้อมูลของบัณฑิตวิทยาลัย, ระบบ iThesis / ตรวจสอบการคัดลอกผลงาน, สำนักพิมพ์มหาวิทยาลัยนเรศวร, โครงการ/กิจกรรมของบัณฑิตวิทยาลัย</t>
  </si>
  <si>
    <t>ระบบฐานข้อมูลของบัณฑิตวิทยาลัย, ระบบ iThesis / ตรวจสอบการคัดลอกผลงาน</t>
  </si>
  <si>
    <t>ไม่มีค่ะ</t>
  </si>
  <si>
    <t>การรับเข้าศึกษาระดับบัณฑิตศึกษา, ระบบฐานข้อมูลของบัณฑิตวิทยาลัย</t>
  </si>
  <si>
    <t>การรับเข้าศึกษาระดับบัณฑิตศึกษา, ระบบฐานข้อมูลของบัณฑิตวิทยาลัย, ระบบ iThesis / ตรวจสอบการคัดลอกผลงาน</t>
  </si>
  <si>
    <t>ระบบฐานข้อมูลของบัณฑิตวิทยาลัย</t>
  </si>
  <si>
    <t>ปรึกษางานวิชาการ, สำนักพิมพ์มหาวิทยาลัยนเรศวร</t>
  </si>
  <si>
    <t>การรับเข้าศึกษาระดับบัณฑิตศึกษา, ปรึกษางานวิชาการ</t>
  </si>
  <si>
    <t>สำนักพิมพ์มหาวิทยาลัยนเรศวร</t>
  </si>
  <si>
    <t>ผู้บริหาร</t>
  </si>
  <si>
    <t>ติดต่อผ่านหนังสือราชการ, ติดต่อผ่านทางโทรศัพท์</t>
  </si>
  <si>
    <t>ติดต่อผ่านทางโทรศัพท์, ติดต่อทาง E-mail/Line/Facebook/Website ของหน่วยงาน</t>
  </si>
  <si>
    <t>ส่วนที่ 2 ช่องทางที่ผู้รับบริการของหน่วยงาน (ตอบได้4กว่า 1 ข้อ)</t>
  </si>
  <si>
    <t>ส่วนที่ 3 กระบวนการที่ท่านรับบริการจากหน่วยงาน (ตอบได้4กว่า 1 ข้อ)</t>
  </si>
  <si>
    <t>ติดต่อที่สำนักงานฯ, ติดต่อผ่านหนังสือราชการ, ติดต่อผ่านทางโทรศัพท์, ติดต่อทาง E-mail/Line/Facebook/Website ของหน่วยงาน</t>
  </si>
  <si>
    <t>ทุนวิจัย</t>
  </si>
  <si>
    <t>วารสารมหาวิทยาลัยนเรศวร (วิทยาศาสตร์และเทคโนโลยี และวารสารการวิจัยเพื่อพัฒนาชุมชน)</t>
  </si>
  <si>
    <t>การประชุมคณะกรรมการประจำบัณฑิตวิทยาลัย</t>
  </si>
  <si>
    <t>5.1  ความไม่พึงพอใจที่มีต่อการให้บริการของบัณฑิตวิทยาลัย</t>
  </si>
  <si>
    <r>
      <t>ส่วนที่ 5</t>
    </r>
    <r>
      <rPr>
        <b/>
        <sz val="16"/>
        <color theme="1"/>
        <rFont val="TH SarabunPSK"/>
        <family val="2"/>
      </rPr>
      <t xml:space="preserve"> </t>
    </r>
  </si>
  <si>
    <t xml:space="preserve">            จากตาราง 1 แสดงจำนวนร้อยละของผู้ตอบแบบสอบถาม จำแนกตามเพศ พบว่า ผู้ตอบแบบ</t>
  </si>
  <si>
    <t xml:space="preserve">   2.2 กระบวนการ/ขั้นตอนมีคำอธิบายอย่างชัดเจน สามารถทำตามคำชี้แจงฯ</t>
  </si>
  <si>
    <t>- 6 -</t>
  </si>
  <si>
    <t>วารสารมหาวิทยาลัยนเรศวร (วิทยาศาสตร์และเทคโนโลยีฯ)</t>
  </si>
  <si>
    <t>ผู้รับบริการของหน่วนงาน</t>
  </si>
  <si>
    <t>โครงการ/กิจกรรม บัณฑิตวิทยาลัย</t>
  </si>
  <si>
    <t xml:space="preserve">กระบวนการที่ท่านรับบริการจากหน่วยงาน  </t>
  </si>
  <si>
    <t>คณะ</t>
  </si>
  <si>
    <t>วิทยาลัยเพื่อการค้นคว้าระดับรากฐาน</t>
  </si>
  <si>
    <t>คณะวิทยาศาสตร์</t>
  </si>
  <si>
    <t>คณะสาธารณสุขศาสตร์</t>
  </si>
  <si>
    <t>คณะสหเวชศาสตร์</t>
  </si>
  <si>
    <t>คณะทันตแพทยศาสตร์</t>
  </si>
  <si>
    <t>คณะมนุษยศาสตร์</t>
  </si>
  <si>
    <t>คณะวิศวกรรมศาสตร์</t>
  </si>
  <si>
    <r>
      <rPr>
        <b/>
        <i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แสดงจำนวนและร้อยละของผู้ตอบแบบสอบถาม จำแนกตามสังกัดคณะ  </t>
    </r>
  </si>
  <si>
    <r>
      <rPr>
        <b/>
        <i/>
        <sz val="16"/>
        <rFont val="TH SarabunPSK"/>
        <family val="2"/>
      </rPr>
      <t xml:space="preserve">ตาราง 4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จำแนกตามช่องทางที่ผู้รับบริการของหน่วยงาน </t>
    </r>
  </si>
  <si>
    <t>-5-</t>
  </si>
  <si>
    <t>- 8 -</t>
  </si>
  <si>
    <t xml:space="preserve">จากตาราง 3  แสดงจำนวนร้อยละของผู้ตอบแบบสอบถาม จำแนกตามสังกัดคณะ พบว่า </t>
  </si>
  <si>
    <t>เพศชาย</t>
  </si>
  <si>
    <t>เพศหญิง</t>
  </si>
  <si>
    <t>ประโยชน์จากบัณฑิตวิทยาลัย</t>
  </si>
  <si>
    <t>กองพัฒนาภาษาและกิจการต่างประเทศ</t>
  </si>
  <si>
    <t>กองการถ่ายทอดเทคโนโลยี</t>
  </si>
  <si>
    <t>กองพัฒนาคุณภาพการศึกษา</t>
  </si>
  <si>
    <r>
      <t>ส่วนที่ 3</t>
    </r>
    <r>
      <rPr>
        <b/>
        <sz val="16"/>
        <color theme="1"/>
        <rFont val="TH SarabunPSK"/>
        <family val="2"/>
      </rPr>
      <t xml:space="preserve"> การรับบริการจากบัณฑิตวิทยาลัย</t>
    </r>
  </si>
  <si>
    <r>
      <rPr>
        <b/>
        <i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จำแนกตามการรับบริการจากบัณฑิตวิทยาลัย</t>
    </r>
  </si>
  <si>
    <t xml:space="preserve">จากตาราง 5 พบว่าผู้ตอบแบบสอบถาม จำแนกตามการรับบริการจากบัณฑิตวิทยาลัย พบว่า </t>
  </si>
  <si>
    <t xml:space="preserve">ผลการตอบแบบสอบถามความพึงพอใจความไม่พึงพอใจและความผูกพันของผู้รับบริการ </t>
  </si>
  <si>
    <t xml:space="preserve"> </t>
  </si>
  <si>
    <t>กอง</t>
  </si>
  <si>
    <t xml:space="preserve">   คณะ/วิทยาลัย</t>
  </si>
  <si>
    <t xml:space="preserve">- 7 - </t>
  </si>
  <si>
    <t>11/15/2022 11:29:21</t>
  </si>
  <si>
    <t>11/15/2022 16:47:01</t>
  </si>
  <si>
    <t>การรับเข้าศึกษาระดับบัณฑิตศึกษา, ปรึกษางานวิชาการ, ระบบฐานข้อมูลของบัณฑิตวิทยาลัย, ระบบ iThesis / ตรวจสอบการคัดลอกผลงาน, โครงการ/กิจกรรมของบัณฑิตวิทยาลัย, การประชุมคณะกรรมการประจำบัณฑิตวิทยาลัย</t>
  </si>
  <si>
    <t>ติดต่อที่สำนักงานฯ, ติดต่อผ่านหนังสือราชการ, ติดต่อผ่านทางโทรศัพท์</t>
  </si>
  <si>
    <t>การรับเข้าศึกษาระดับบัณฑิตศึกษา, ปรึกษางานวิชาการ, ระบบฐานข้อมูลของบัณฑิตวิทยาลัย, ระบบ iThesis / ตรวจสอบการคัดลอกผลงาน, ทุนวิจัย, วารสารมหาวิทยาลัยนเรศวร (วิทยาศาสตร์และเทคโนโลยี และวารสารการวิจัยเพื่อพัฒนาชุมชน), โครงการ/กิจกรรมของบัณฑิตวิทยาลัย, การประชุมคณะกรรมการประจำบัณฑิตวิทยาลัย</t>
  </si>
  <si>
    <t>คณะเภสัชศาสตร์</t>
  </si>
  <si>
    <t>ติดต่อที่สำนักงานฯ, ติดต่อผ่านทางโทรศัพท์, ติดต่อทาง E-mail/Line/Facebook/Website ของหน่วยงาน</t>
  </si>
  <si>
    <t>การรับเข้าศึกษาระดับบัณฑิตศึกษา, ปรึกษางานวิชาการ, ระบบฐานข้อมูลของบัณฑิตวิทยาลัย, ระบบ iThesis / ตรวจสอบการคัดลอกผลงาน, ทุนวิจัย, วารสารมหาวิทยาลัยนเรศวร (วิทยาศาสตร์และเทคโนโลยี และวารสารการวิจัยเพื่อพัฒนาชุมชน), โครงการ/กิจกรรมของบัณฑิตวิทยาลัย</t>
  </si>
  <si>
    <t>ติดต่อที่สำนักงานฯ, ติดต่อทาง E-mail/Line/Facebook/Website ของหน่วยงาน</t>
  </si>
  <si>
    <t>ปรึกษางานวิชาการ, ระบบฐานข้อมูลของบัณฑิตวิทยาลัย, ระบบ iThesis / ตรวจสอบการคัดลอกผลงาน, โครงการ/กิจกรรมของบัณฑิตวิทยาลัย</t>
  </si>
  <si>
    <t>ติดต่อที่สำนักงานฯ, ติดต่อผ่านหนังสือราชการ, ติดต่อทาง E-mail/Line/Facebook/Website ของหน่วยงาน</t>
  </si>
  <si>
    <t>การรับเข้าศึกษาระดับบัณฑิตศึกษา, ระบบฐานข้อมูลของบัณฑิตวิทยาลัย, ระบบ iThesis / ตรวจสอบการคัดลอกผลงาน, สำนักพิมพ์มหาวิทยาลัยนเรศวร, โครงการ/กิจกรรมของบัณฑิตวิทยาลัย</t>
  </si>
  <si>
    <t>ขั้นตอนการประสานงานต่าง ๆ ของเจ้าหน้าที่</t>
  </si>
  <si>
    <t>ติดต่อที่สำนักงานฯ, ติดต่อผ่านหนังสือราชการ</t>
  </si>
  <si>
    <t>การรับเข้าศึกษาระดับบัณฑิตศึกษา, ปรึกษางานวิชาการ, ทุนวิจัย, โครงการ/กิจกรรมของบัณฑิตวิทยาลัย, การประชุมคณะกรรมการประจำบัณฑิตวิทยาลัย</t>
  </si>
  <si>
    <t>ติดต่อผ่านหนังสือราชการ, ติดต่อผ่านทางโทรศัพท์, ติดต่อทาง E-mail/Line/Facebook/Website ของหน่วยงาน</t>
  </si>
  <si>
    <t>ปรึกษางานวิชาการ, ระบบฐานข้อมูลของบัณฑิตวิทยาลัย, ระบบ iThesis / ตรวจสอบการคัดลอกผลงาน, สำนักพิมพ์มหาวิทยาลัยนเรศวร</t>
  </si>
  <si>
    <t>กองการบริหารงานบุคคล</t>
  </si>
  <si>
    <t>ธุรการ</t>
  </si>
  <si>
    <t>การรับเข้าศึกษาระดับบัณฑิตศึกษา, ปรึกษางานวิชาการ, ทุนวิจัย, การประชุมคณะกรรมการประจำบัณฑิตวิทยาลัย</t>
  </si>
  <si>
    <t>คณะแพทยศาสตร์</t>
  </si>
  <si>
    <t>การรับเข้าศึกษาระดับบัณฑิตศึกษา, ระบบฐานข้อมูลของบัณฑิตวิทยาลัย, ระบบ iThesis / ตรวจสอบการคัดลอกผลงาน, วารสารมหาวิทยาลัยนเรศวร (วิทยาศาสตร์และเทคโนโลยี และวารสารการวิจัยเพื่อพัฒนาชุมชน), โครงการ/กิจกรรมของบัณฑิตวิทยาลัย</t>
  </si>
  <si>
    <t>การรับเข้าศึกษาระดับบัณฑิตศึกษา, ปรึกษางานวิชาการ, ระบบฐานข้อมูลของบัณฑิตวิทยาลัย, ระบบ iThesis / ตรวจสอบการคัดลอกผลงาน, ทุนวิจัย</t>
  </si>
  <si>
    <t>สังกัดคณะ/วิทยาลัย/กอง</t>
  </si>
  <si>
    <t>ส่วนที่ 4 ความพึงพอใจที่มีต่อการให้บริการของบัณฑิตวิทยาลัย
ด้านเจ้าหน้าที่ผู้ให้บริการ/ประสานงาน [เจ้าหน้าที่มีความรู้ ความสามารถในการให้บริการ เช่น สามารถตอบคำถาม ชี้แจง ข้อสงสัย ให้คำแนะนำ และช่วยแก้ปัญหา]</t>
  </si>
  <si>
    <t>ส่วนที่ 4 ความพึงพอใจที่มีต่อการให้บริการของบัณฑิตวิทยาลัย
ด้านเจ้าหน้าที่ผู้ให้บริการ/ประสานงาน [เจ้าหน้าที่มีความเอาใจใส่ กระตือรือร้น และมีความพร้อมในการให้บริการ]</t>
  </si>
  <si>
    <t>ส่วนที่ 4 ความพึงพอใจที่มีต่อการให้บริการของบัณฑิตวิทยาลัย
ด้านเจ้าหน้าที่ผู้ให้บริการ/ประสานงาน [เจ้าหน้าที่มีความสุภาพ ยิ้มแย้ม แจ่มใส พูดจาด้วยถ้อยคำและน้ำเสียงสุภาพ]</t>
  </si>
  <si>
    <t>ส่วนที่ 4 ความพึงพอใจที่มีต่อการให้บริการของบัณฑิตวิทยาลัย
ด้านเจ้าหน้าที่ผู้ให้บริการ/ประสานงาน [เจ้าหน้าที่มีความรวดเร็วในการให้บริการ]</t>
  </si>
  <si>
    <t>ด้านกระบวนการ ขั้นตอนการให้บริการ/ประสานงาน [ขั้นตอนการให้บริการมีความคล่องตัว รวดเร็ว และไม่ยุ่งยาก ซับซ้อน]</t>
  </si>
  <si>
    <t>ด้านกระบวนการ ขั้นตอนการให้บริการ/ประสานงาน [กระบวนการ/ขั้นตอนมีคำอธิบายอย่างชัดเจน สามารถทำตามคำชี้แจงฯ]</t>
  </si>
  <si>
    <t>ด้านการบริการข้อมูลสารสนเทศผ่าน Website/Facebook/E-mail/Line [ข้อมูลมีความครบถ้วนและถูกต้อง]</t>
  </si>
  <si>
    <t>ด้านการบริการข้อมูลสารสนเทศผ่าน Website/Facebook/E-mail/Line [ข้อมูลมีความเป็นปัจจุบัน]</t>
  </si>
  <si>
    <t>ด้านการบริการข้อมูลสารสนเทศผ่าน Website/Facebook/E-mail/Line [ได้รับข้อมูลที่เพียงพอและตรงตามความต้องการ]</t>
  </si>
  <si>
    <t>ด้านช่องทางการสื่อสารกับผู้รับบริการที่หลากหลาย [หน่วยงานมีช่องทางการให้บริการที่หลากหลาย]</t>
  </si>
  <si>
    <t>ด้านช่องทางการสื่อสารกับผู้รับบริการที่หลากหลาย [ช่องทางการสื่อสาร/รับฟังเสียงของผู้รับบริการมีความสะดวกและรวดเร็ว]</t>
  </si>
  <si>
    <t>ด้านประสิทธิภาพทางการบริการ [เจ้าหน้าที่ให้บริการด้วยความรวดเร็ว]</t>
  </si>
  <si>
    <t>ด้านประสิทธิภาพทางการบริการ [ขั้นตอนและการให้บริการมีความรวดเร็ว]</t>
  </si>
  <si>
    <t>ส่วนที่ 5 ความไม่พึงพอใจที่มีต่อการให้บริการของบัณฑิตวิทยาลัย
5.1 ท่านมีความไม่พึงพอใจต่อการให้บริการของบัณฑิตวิทยาลัยในเรื่องอะไรบ้าง อย่างไร</t>
  </si>
  <si>
    <t>5.2 ท่านมีข้อร้องเรียนต่อการให้บริการของบัณฑิตวิทยาลัยในเรื่องอะไรบ้าง อย่างไร</t>
  </si>
  <si>
    <t>ส่วนที่ 6 ทัศนคติและความผูกพันของผู้รับบริการ
6.1 ท่านมีความยินดีที่จะเข้าร่วมทำกิจกรรม/โครงการต่าง ๆ ที่จัดโดยบัณฑิตวิทยาลัย</t>
  </si>
  <si>
    <t>6.2 ท่านยินดีมาใช้บริการของบัณฑิตวิทยาลัยอีกหากมีโอกาส</t>
  </si>
  <si>
    <t>6.3 ท่านมีความยินดีที่จะบอกกล่าวหรือชักชวนให้บุคคลอื่นได้ทราบถึงกิจกรรมหรือข่าวสารที่เป็นประโยชน์จากบัณฑิตวิทยาลัย</t>
  </si>
  <si>
    <t>6.4 ท่านคิดว่าบัณฑิตวิทยาลัยควรสร้างความผูกพันด้วยวิธีการใดบ้าง อย่างไร</t>
  </si>
  <si>
    <t>ส่วนที่ 7 ข้อเสนอแนะอื่น ๆ เพื่อการปรับปรุงหรือพัฒนาในการให้บริการของบัณฑิตวิทยาลัย</t>
  </si>
  <si>
    <t>ด้านกระบวนการ ขั้นตอนการให้บริการ/ประสานงาน [ความชัดเจนถูกต้อง]</t>
  </si>
  <si>
    <t>ทันตแพทยศาสตร์</t>
  </si>
  <si>
    <t>แพทยศาสตร์</t>
  </si>
  <si>
    <t>เภสัชศาสตร์</t>
  </si>
  <si>
    <t>มนุษยศาสตร์</t>
  </si>
  <si>
    <t>สาธารณสุขศาสตร์</t>
  </si>
  <si>
    <t>วิทยาศาสตร์</t>
  </si>
  <si>
    <t>วิศวกรรมศาสตร์</t>
  </si>
  <si>
    <t>สหเวชศาสตร์</t>
  </si>
  <si>
    <t xml:space="preserve">ผู้ตอบแบบสอบถามรับบริการจากปรึกษางานวิชาการ ระบบฐานข้อมูลของบัณฑิตวิทยาลัย โครงการ/กิจกรรม </t>
  </si>
  <si>
    <t xml:space="preserve">   5.2 ขั้นตอนและการให้บริการมีความรวดเร็ว
</t>
  </si>
  <si>
    <t>ควรมีการพัฒนานวัตกรรมหรือรีสกิลของเจ้าหน้าที่เพื่อให้บริการด้วยความทันสมัย</t>
  </si>
  <si>
    <t>ได้ทราบถึงกิจกรรมหรือข่าวสารที่เป็นประโยชน์จากบัณฑิตวิทยาลัย คิดเป็นร้อยละ 100.00</t>
  </si>
  <si>
    <r>
      <rPr>
        <b/>
        <i/>
        <sz val="16"/>
        <rFont val="TH SarabunPSK"/>
        <family val="2"/>
      </rPr>
      <t>ตาราง 7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ท่านมีความยินดีที่จะเข้าร่วมทำกิจกรรม/โครงการต่าง ๆ ที่จัดโดยบัณฑิตวิทยาลัย</t>
    </r>
  </si>
  <si>
    <t xml:space="preserve">          จากตาราง 7 พบว่า ผู้ตอบแบบประเมินส่วนใหญ่ยินดีเข้าร่วมทำกิจกรรม/โครงการที่จัดโดย</t>
  </si>
  <si>
    <r>
      <rPr>
        <b/>
        <i/>
        <sz val="16"/>
        <rFont val="TH SarabunPSK"/>
        <family val="2"/>
      </rPr>
      <t>ตาราง 8</t>
    </r>
    <r>
      <rPr>
        <sz val="16"/>
        <rFont val="TH SarabunPSK"/>
        <family val="2"/>
      </rPr>
      <t xml:space="preserve"> ท่านมีความยินดีที่จะบอกกล่าวหรือชักชวนให้บุคคลอื่นได้ทราบถึงกิจกรรมหรือข่าวสารที่เป็น</t>
    </r>
  </si>
  <si>
    <t xml:space="preserve">          จากตาราง 8 พบว่า ผู้ตอบแบบประเมินส่วนใหญ่ยินดีที่จะบอกกล่าวหรือชักชวนให้บุคคลอื่น</t>
  </si>
  <si>
    <t>บัณฑิตวิทยาลัยมากที่สุด คิดเป็นร้อยละ 11.65 รองลงมาได้แก่ วารสารมหาวิทยาลัยนเรศวร (วิทยาศาสตร์</t>
  </si>
  <si>
    <t>และเทคโนโลยีฯ) คิดเป็นร้อยละ 11.39</t>
  </si>
  <si>
    <t xml:space="preserve">จากตาราง 4 พบว่าผู้ตอบแบบสอบถาม จำแนกตามช่องทางที่ผู้รับบริการของหน่วยงาน พบว่า </t>
  </si>
  <si>
    <t xml:space="preserve">และติดต่อผ่านทางโทรศัพท์ คิดเป็นร้อยละ 24.21 </t>
  </si>
  <si>
    <t xml:space="preserve">ผู้ตอบแบบสอบถามติดต่อที่สำนักงานฯ มากที่สุด คิดเป็นร้อยละ 26.32 รองลงมาได้แก่ ติดต่อผ่านหนังสือ </t>
  </si>
  <si>
    <t xml:space="preserve">ราชการ คิดเป็นร้อยละ 25.79 และติดต่อผ่านทางโทรศัพท์ คิดเป็นร้อยละ 24.21 </t>
  </si>
  <si>
    <t>บัณฑิตวิทยาลัย ประจำปีงบประมาณ พ.ศ.2565</t>
  </si>
  <si>
    <t>ประเมินเพศหญิง คิดเป็นร้อยละ 74.00 เพศชาย คิดเป็นร้อยละ 26.00</t>
  </si>
  <si>
    <t>จากตาราง 2 พบว่า ส่วนใหญ่ผู้ตอบแบบสอบถามเป็นนิสิตปริญญาโท คิดเป็นร้อยละ 46.00</t>
  </si>
  <si>
    <t>บุคลากรสายสนับสนุน คิดเป็นร้อยละ 28.00</t>
  </si>
  <si>
    <t xml:space="preserve">ผู้ตอบแบบสอบถามส่วนใหญ่สังกัดคณะสาธารณสุขศาสตร์ คิดเป็นร้อยละ 46.00 รองลงมาได้แก่ </t>
  </si>
  <si>
    <t>คณะทันตแพทยศาสตร์ คณะสหเวชศาสตร์ คิดเป็นร้อยละ 8.00</t>
  </si>
  <si>
    <t>เมื่อพิจารณารายด้านแล้ว พบว่า ด้านเจ้าหน้าที่ผู้ให้บริการ/ประสานงาน มีค่าเฉลี่ยสูงสุด (ค่าเฉลี่ย 4.38)</t>
  </si>
  <si>
    <t xml:space="preserve">รองลงมาคือ ด้านการบริการข้อมูลสารสนเทศฯ ด้านประสิทธิภาพทางการบริการ (ค่าเฉลี่ย 4.26) เมื่อพิจารณารายข้อแล้ว </t>
  </si>
  <si>
    <t xml:space="preserve">พบว่า ข้อที่มีค่าเฉลี่ยสูงที่สุดคือ  เจ้าหน้าที่มีความสุภาพ ยิ้มแย้ม แจ่มใส พูดจาด้วยถ้อยคำและน้ำเสียงสุภาพ (ค่าเฉลี่ย 4.42) </t>
  </si>
  <si>
    <t>1.ขั้นตอนการประสานงานต่าง ๆ ของเจ้าหน้าที่</t>
  </si>
  <si>
    <t>ระเบียบ ขั้นตอนการบริการ มีเยอะเกินไปทำให้กระบวนการล่าช้า</t>
  </si>
  <si>
    <t xml:space="preserve">             ความไม่พึงพอใจที่มีต่อการให้บริการของบัณฑิตวิทยาลัย</t>
  </si>
  <si>
    <t>และข้อที่มีค่าเฉลี่ยต่ำที่สุดคือ เจ้าหน้าที่ให้บริการด้วยความรวดเร็ว (ค่าเฉลี่ย 4.16) โดยความพึงพอใจในภาพรวมต่อการ</t>
  </si>
  <si>
    <t xml:space="preserve">                ให้บริการของบัณฑิตวิทยาลัย ในภาพรวมอยู่ในระดับมาก (ค่าเฉลี่ย = 4.24)</t>
  </si>
  <si>
    <t>2.ระเบียบ ขั้นตอนการบริการ มีเยอะเกินไปทำให้กระบวนการล่าช้า</t>
  </si>
  <si>
    <t xml:space="preserve">              ผู้ตอบแบบสอบถามมีความคิดเห็นเกี่ยวกับการตอบแบบสอบถามความพึงพอใจความไม่พึงพอใจและผูกพัน </t>
  </si>
  <si>
    <t>ของผู้รับบริการในภาพรวมพบว่า ผู้เข้าร่วมโครงการฯ มีความคิดเห็นอยู่ในระดับมาก (ค่าเฉลี่ย 4.26)</t>
  </si>
  <si>
    <t xml:space="preserve">                ประจำปีงบประมาณ พ.ศ.2565 มีผู้ตอบแบบสอบถาม จำนวนทั้งสิ้น 50 คน แสดงจำนวนร้อยละของผู้ตอบ</t>
  </si>
  <si>
    <t xml:space="preserve">ประเมินเพศหญิง คิดเป็นร้อยละ 74.00 เพศชาย คิดเป็นร้อยละ 26.00 ผู้ตอบแบบสอบถามเป็นนิสิตปริญญาโท </t>
  </si>
  <si>
    <t xml:space="preserve">                คิดเป็นร้อยละ 46.00 บุคลากรสายสนับสนุน คิดเป็นร้อยละ 28.00</t>
  </si>
  <si>
    <t xml:space="preserve">               ผู้ตอบแบบสอบถามส่วนใหญ่สังกัดคณะสาธารณสุขศาสตร์ คิดเป็นร้อยละ 46.00 รองลงมาได้แก่ </t>
  </si>
  <si>
    <t xml:space="preserve">               ผู้ตอบแบบสอบถาม จำแนกตามช่องทางที่ผู้รับบริการของหน่วยงาน พบว่า ผู้ตอบแบบสอบถามติดต่อ</t>
  </si>
  <si>
    <t xml:space="preserve">               ผู้ตอบแบบสอบถาม จำแนกตามการรับบริการจากบัณฑิตวิทยาลัย พบว่า ผู้ตอบแบบสอบถามรับบริการ</t>
  </si>
  <si>
    <t xml:space="preserve">จากปรึกษางานวิชาการ ระบบฐานข้อมูลของบัณฑิตวิทยาลัย โครงการ/กิจกรรม บัณฑิตวิทยาลัยมากที่สุด </t>
  </si>
  <si>
    <t>คิดเป็นร้อยละ 11.65 รองลงมาได้แก่ วารสารมหาวิทยาลัยนเรศวร (วิทยาศาสตร์และเทคโนโลยีฯ) คิดเป็นร้อยละ 11.39</t>
  </si>
  <si>
    <t xml:space="preserve">            ให้บริการของบัณฑิตวิทยาลัย ในภาพรวมอยู่ในระดับมาก (ค่าเฉลี่ย = 4.24)</t>
  </si>
  <si>
    <t>จากตาราง 6 พบว่าผู้ตอบแบบสอบถามมีความคิดเห็นเกี่ยวกับการตอบแบบสอบถามความพึงพอใจ</t>
  </si>
  <si>
    <t xml:space="preserve">ความไม่พึงพอใจและผูกพันของผู้รับบริการ ในภาพรวมพบว่า ผู้เข้าร่วมโครงการฯ มีความคิดเห็นอยู่ในระดับมาก </t>
  </si>
  <si>
    <t>(ค่าเฉลี่ย 4.26)</t>
  </si>
  <si>
    <t xml:space="preserve">ที่สำนักงานฯ มากที่สุด คิดเป็นร้อยละ 26.32 รองลงมาได้แก่ ติดต่อผ่านหนังสือราชการ คิดเป็นร้อยละ 25.79 </t>
  </si>
  <si>
    <r>
      <rPr>
        <b/>
        <i/>
        <sz val="15"/>
        <color theme="1"/>
        <rFont val="TH SarabunPSK"/>
        <family val="2"/>
      </rPr>
      <t>ตาราง 6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50)</t>
    </r>
  </si>
  <si>
    <t>บัณฑิตวิทยาลัย คิดเป็นร้อยละ 100.00</t>
  </si>
  <si>
    <t xml:space="preserve">             จากการตอบแบบสอบถามความพึงพอใจความไม่พึงพอใจและความผูกพันของผู้รับบริการบัณฑิตวิทยาลัย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</si>
</sst>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40" x14ac:knownFonts="1">
    <font>
      <sz val="11"/>
      <color theme="1"/>
      <name val="Tahoma"/>
      <family val="2"/>
      <charset val="222"/>
      <scheme val="minor"/>
    </font>
    <font>
      <sz val="11"/>
      <name val="Calibri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rgb="FF000000"/>
      <name val="TH Sarabun New"/>
      <family val="2"/>
    </font>
    <font>
      <b/>
      <u/>
      <sz val="16"/>
      <color theme="1"/>
      <name val="TH SarabunPSK"/>
      <family val="2"/>
    </font>
    <font>
      <sz val="16"/>
      <color indexed="8"/>
      <name val="TH SarabunPSK"/>
      <family val="2"/>
    </font>
    <font>
      <b/>
      <u/>
      <sz val="15"/>
      <name val="TH SarabunPSK"/>
      <family val="2"/>
    </font>
    <font>
      <b/>
      <sz val="8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color rgb="FF000000"/>
      <name val="TH SarabunPSK"/>
      <family val="2"/>
    </font>
    <font>
      <b/>
      <sz val="12"/>
      <color theme="1"/>
      <name val="Arial"/>
      <family val="2"/>
      <charset val="222"/>
    </font>
    <font>
      <b/>
      <sz val="12"/>
      <name val="Arial"/>
      <family val="2"/>
      <charset val="222"/>
    </font>
    <font>
      <b/>
      <sz val="12"/>
      <color theme="1"/>
      <name val="Tahoma"/>
      <family val="2"/>
      <charset val="222"/>
      <scheme val="minor"/>
    </font>
    <font>
      <b/>
      <sz val="16"/>
      <color theme="1"/>
      <name val="TH SarabunPSK"/>
      <family val="2"/>
      <charset val="222"/>
    </font>
  </fonts>
  <fills count="26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4F6E8"/>
        <bgColor indexed="64"/>
      </patternFill>
    </fill>
    <fill>
      <patternFill patternType="solid">
        <fgColor theme="8" tint="0.39997558519241921"/>
        <bgColor theme="4" tint="0.79998168889431442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9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6" fillId="0" borderId="0" xfId="0" applyFont="1" applyAlignment="1"/>
    <xf numFmtId="0" fontId="2" fillId="0" borderId="0" xfId="0" applyFont="1"/>
    <xf numFmtId="0" fontId="7" fillId="0" borderId="0" xfId="0" applyFont="1"/>
    <xf numFmtId="0" fontId="2" fillId="0" borderId="0" xfId="0" applyFont="1" applyBorder="1"/>
    <xf numFmtId="0" fontId="9" fillId="0" borderId="0" xfId="0" applyFont="1"/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/>
    <xf numFmtId="0" fontId="10" fillId="0" borderId="0" xfId="0" applyFont="1"/>
    <xf numFmtId="0" fontId="4" fillId="0" borderId="0" xfId="0" applyFont="1" applyAlignment="1"/>
    <xf numFmtId="0" fontId="11" fillId="0" borderId="0" xfId="0" applyFont="1"/>
    <xf numFmtId="0" fontId="2" fillId="0" borderId="0" xfId="0" applyFont="1" applyAlignment="1">
      <alignment horizontal="center"/>
    </xf>
    <xf numFmtId="0" fontId="12" fillId="0" borderId="0" xfId="0" applyFont="1"/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0" xfId="0" applyFont="1" applyFill="1" applyBorder="1" applyAlignment="1">
      <alignment vertical="center"/>
    </xf>
    <xf numFmtId="2" fontId="8" fillId="0" borderId="7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horizontal="left" indent="5"/>
    </xf>
    <xf numFmtId="0" fontId="18" fillId="0" borderId="0" xfId="0" applyFont="1"/>
    <xf numFmtId="0" fontId="14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1" xfId="0" applyFont="1" applyBorder="1"/>
    <xf numFmtId="0" fontId="2" fillId="0" borderId="12" xfId="0" applyFont="1" applyFill="1" applyBorder="1" applyAlignment="1">
      <alignment horizontal="center" vertical="center"/>
    </xf>
    <xf numFmtId="0" fontId="8" fillId="0" borderId="0" xfId="0" applyFont="1"/>
    <xf numFmtId="49" fontId="3" fillId="0" borderId="0" xfId="0" applyNumberFormat="1" applyFont="1" applyAlignment="1"/>
    <xf numFmtId="0" fontId="2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2" fillId="0" borderId="5" xfId="0" applyFont="1" applyBorder="1"/>
    <xf numFmtId="49" fontId="3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2" fillId="0" borderId="13" xfId="0" applyFont="1" applyBorder="1"/>
    <xf numFmtId="0" fontId="20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/>
    <xf numFmtId="0" fontId="23" fillId="0" borderId="0" xfId="0" applyFont="1" applyAlignment="1">
      <alignment wrapText="1"/>
    </xf>
    <xf numFmtId="0" fontId="21" fillId="5" borderId="0" xfId="0" applyFont="1" applyFill="1" applyAlignment="1">
      <alignment wrapText="1"/>
    </xf>
    <xf numFmtId="0" fontId="21" fillId="2" borderId="0" xfId="0" applyFont="1" applyFill="1" applyAlignment="1">
      <alignment wrapText="1"/>
    </xf>
    <xf numFmtId="0" fontId="21" fillId="4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8" fillId="0" borderId="14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8" fillId="0" borderId="0" xfId="0" applyFont="1" applyAlignment="1">
      <alignment horizontal="left" indent="5"/>
    </xf>
    <xf numFmtId="0" fontId="8" fillId="0" borderId="0" xfId="0" applyFont="1" applyAlignment="1"/>
    <xf numFmtId="0" fontId="25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6" fillId="0" borderId="0" xfId="0" applyFont="1"/>
    <xf numFmtId="0" fontId="8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8" borderId="12" xfId="0" applyFont="1" applyFill="1" applyBorder="1"/>
    <xf numFmtId="0" fontId="19" fillId="7" borderId="12" xfId="0" applyFont="1" applyFill="1" applyBorder="1"/>
    <xf numFmtId="0" fontId="19" fillId="10" borderId="12" xfId="0" applyFont="1" applyFill="1" applyBorder="1"/>
    <xf numFmtId="0" fontId="19" fillId="9" borderId="12" xfId="0" applyFont="1" applyFill="1" applyBorder="1"/>
    <xf numFmtId="0" fontId="19" fillId="12" borderId="12" xfId="0" applyFont="1" applyFill="1" applyBorder="1"/>
    <xf numFmtId="0" fontId="19" fillId="11" borderId="12" xfId="0" applyFont="1" applyFill="1" applyBorder="1"/>
    <xf numFmtId="0" fontId="19" fillId="14" borderId="12" xfId="0" applyFont="1" applyFill="1" applyBorder="1"/>
    <xf numFmtId="0" fontId="19" fillId="13" borderId="12" xfId="0" applyFont="1" applyFill="1" applyBorder="1"/>
    <xf numFmtId="0" fontId="19" fillId="16" borderId="12" xfId="0" applyFont="1" applyFill="1" applyBorder="1"/>
    <xf numFmtId="0" fontId="19" fillId="15" borderId="12" xfId="0" applyFont="1" applyFill="1" applyBorder="1"/>
    <xf numFmtId="0" fontId="19" fillId="16" borderId="12" xfId="0" applyNumberFormat="1" applyFont="1" applyFill="1" applyBorder="1"/>
    <xf numFmtId="0" fontId="20" fillId="0" borderId="12" xfId="0" applyFont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5" borderId="12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wrapText="1"/>
    </xf>
    <xf numFmtId="0" fontId="22" fillId="4" borderId="12" xfId="0" applyFont="1" applyFill="1" applyBorder="1" applyAlignment="1">
      <alignment horizontal="right"/>
    </xf>
    <xf numFmtId="2" fontId="20" fillId="4" borderId="12" xfId="0" applyNumberFormat="1" applyFont="1" applyFill="1" applyBorder="1" applyAlignment="1">
      <alignment wrapText="1"/>
    </xf>
    <xf numFmtId="0" fontId="28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wrapText="1"/>
    </xf>
    <xf numFmtId="0" fontId="28" fillId="5" borderId="12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wrapText="1"/>
    </xf>
    <xf numFmtId="0" fontId="28" fillId="3" borderId="12" xfId="0" applyFont="1" applyFill="1" applyBorder="1" applyAlignment="1">
      <alignment horizontal="center" wrapText="1"/>
    </xf>
    <xf numFmtId="0" fontId="21" fillId="3" borderId="12" xfId="0" applyFont="1" applyFill="1" applyBorder="1" applyAlignment="1">
      <alignment wrapText="1"/>
    </xf>
    <xf numFmtId="0" fontId="29" fillId="0" borderId="0" xfId="0" applyFont="1" applyAlignment="1"/>
    <xf numFmtId="0" fontId="0" fillId="0" borderId="0" xfId="0" applyFont="1" applyAlignment="1"/>
    <xf numFmtId="187" fontId="29" fillId="0" borderId="0" xfId="0" applyNumberFormat="1" applyFont="1" applyAlignment="1"/>
    <xf numFmtId="0" fontId="21" fillId="0" borderId="0" xfId="0" applyFont="1" applyBorder="1" applyAlignment="1">
      <alignment wrapText="1"/>
    </xf>
    <xf numFmtId="0" fontId="20" fillId="17" borderId="12" xfId="0" applyFont="1" applyFill="1" applyBorder="1" applyAlignment="1">
      <alignment horizontal="center" vertical="center" wrapText="1"/>
    </xf>
    <xf numFmtId="0" fontId="28" fillId="19" borderId="12" xfId="0" applyFont="1" applyFill="1" applyBorder="1" applyAlignment="1">
      <alignment horizontal="center" wrapText="1"/>
    </xf>
    <xf numFmtId="0" fontId="21" fillId="19" borderId="0" xfId="0" applyFont="1" applyFill="1" applyAlignment="1">
      <alignment wrapText="1"/>
    </xf>
    <xf numFmtId="0" fontId="21" fillId="20" borderId="12" xfId="0" applyFont="1" applyFill="1" applyBorder="1" applyAlignment="1">
      <alignment wrapText="1"/>
    </xf>
    <xf numFmtId="0" fontId="21" fillId="20" borderId="0" xfId="0" applyFont="1" applyFill="1" applyAlignment="1">
      <alignment wrapText="1"/>
    </xf>
    <xf numFmtId="0" fontId="28" fillId="9" borderId="12" xfId="0" applyFont="1" applyFill="1" applyBorder="1" applyAlignment="1">
      <alignment horizontal="center" wrapText="1"/>
    </xf>
    <xf numFmtId="0" fontId="21" fillId="9" borderId="12" xfId="0" applyFont="1" applyFill="1" applyBorder="1" applyAlignment="1">
      <alignment wrapText="1"/>
    </xf>
    <xf numFmtId="0" fontId="21" fillId="9" borderId="0" xfId="0" applyFont="1" applyFill="1" applyAlignment="1">
      <alignment wrapText="1"/>
    </xf>
    <xf numFmtId="0" fontId="28" fillId="7" borderId="12" xfId="0" applyFont="1" applyFill="1" applyBorder="1" applyAlignment="1">
      <alignment horizontal="center" wrapText="1"/>
    </xf>
    <xf numFmtId="0" fontId="21" fillId="7" borderId="12" xfId="0" applyFont="1" applyFill="1" applyBorder="1" applyAlignment="1">
      <alignment wrapText="1"/>
    </xf>
    <xf numFmtId="0" fontId="21" fillId="7" borderId="0" xfId="0" applyFont="1" applyFill="1" applyAlignment="1">
      <alignment wrapText="1"/>
    </xf>
    <xf numFmtId="0" fontId="21" fillId="21" borderId="12" xfId="0" applyFont="1" applyFill="1" applyBorder="1" applyAlignment="1">
      <alignment wrapText="1"/>
    </xf>
    <xf numFmtId="0" fontId="21" fillId="21" borderId="0" xfId="0" applyFont="1" applyFill="1" applyAlignment="1">
      <alignment wrapText="1"/>
    </xf>
    <xf numFmtId="0" fontId="28" fillId="4" borderId="12" xfId="0" applyFont="1" applyFill="1" applyBorder="1" applyAlignment="1">
      <alignment horizontal="center" wrapText="1"/>
    </xf>
    <xf numFmtId="0" fontId="28" fillId="22" borderId="12" xfId="0" applyFont="1" applyFill="1" applyBorder="1" applyAlignment="1">
      <alignment horizontal="center" wrapText="1"/>
    </xf>
    <xf numFmtId="0" fontId="21" fillId="22" borderId="12" xfId="0" applyFont="1" applyFill="1" applyBorder="1" applyAlignment="1">
      <alignment wrapText="1"/>
    </xf>
    <xf numFmtId="0" fontId="21" fillId="22" borderId="0" xfId="0" applyFont="1" applyFill="1" applyAlignment="1">
      <alignment wrapText="1"/>
    </xf>
    <xf numFmtId="0" fontId="21" fillId="23" borderId="12" xfId="0" applyFont="1" applyFill="1" applyBorder="1" applyAlignment="1">
      <alignment wrapText="1"/>
    </xf>
    <xf numFmtId="0" fontId="21" fillId="23" borderId="0" xfId="0" applyFont="1" applyFill="1" applyAlignment="1">
      <alignment wrapText="1"/>
    </xf>
    <xf numFmtId="0" fontId="28" fillId="23" borderId="12" xfId="0" applyFont="1" applyFill="1" applyBorder="1" applyAlignment="1">
      <alignment horizontal="center" vertical="center" wrapText="1"/>
    </xf>
    <xf numFmtId="0" fontId="28" fillId="21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8" fillId="3" borderId="12" xfId="0" applyFont="1" applyFill="1" applyBorder="1" applyAlignment="1">
      <alignment horizontal="center" vertical="center" wrapText="1"/>
    </xf>
    <xf numFmtId="0" fontId="30" fillId="0" borderId="0" xfId="0" applyFont="1" applyAlignment="1"/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49" fontId="3" fillId="0" borderId="0" xfId="0" applyNumberFormat="1" applyFont="1" applyAlignment="1">
      <alignment horizontal="center"/>
    </xf>
    <xf numFmtId="2" fontId="22" fillId="4" borderId="12" xfId="0" applyNumberFormat="1" applyFont="1" applyFill="1" applyBorder="1" applyAlignment="1">
      <alignment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8" fillId="0" borderId="15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1" fillId="0" borderId="0" xfId="0" applyFont="1" applyAlignment="1"/>
    <xf numFmtId="1" fontId="2" fillId="0" borderId="25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49" fontId="2" fillId="0" borderId="0" xfId="0" applyNumberFormat="1" applyFont="1" applyAlignment="1"/>
    <xf numFmtId="0" fontId="25" fillId="0" borderId="0" xfId="0" applyFont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8" fillId="0" borderId="15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4" fillId="0" borderId="13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horizontal="center"/>
    </xf>
    <xf numFmtId="2" fontId="31" fillId="0" borderId="13" xfId="0" applyNumberFormat="1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2" fontId="31" fillId="0" borderId="12" xfId="0" applyNumberFormat="1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0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0" borderId="12" xfId="0" applyFont="1" applyBorder="1"/>
    <xf numFmtId="2" fontId="33" fillId="0" borderId="9" xfId="0" applyNumberFormat="1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2" fontId="31" fillId="0" borderId="0" xfId="0" applyNumberFormat="1" applyFont="1"/>
    <xf numFmtId="2" fontId="33" fillId="0" borderId="12" xfId="0" applyNumberFormat="1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2" fontId="32" fillId="0" borderId="12" xfId="0" applyNumberFormat="1" applyFont="1" applyBorder="1" applyAlignment="1">
      <alignment horizontal="center" vertical="top"/>
    </xf>
    <xf numFmtId="0" fontId="31" fillId="0" borderId="12" xfId="0" applyFont="1" applyBorder="1" applyAlignment="1">
      <alignment horizontal="center" vertical="top"/>
    </xf>
    <xf numFmtId="2" fontId="3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2" fontId="33" fillId="0" borderId="12" xfId="0" applyNumberFormat="1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5" fillId="0" borderId="30" xfId="0" applyFont="1" applyBorder="1"/>
    <xf numFmtId="0" fontId="33" fillId="0" borderId="31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2" fontId="33" fillId="0" borderId="7" xfId="0" applyNumberFormat="1" applyFont="1" applyBorder="1" applyAlignment="1">
      <alignment horizontal="center" vertical="top"/>
    </xf>
    <xf numFmtId="0" fontId="34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22" fontId="19" fillId="18" borderId="12" xfId="0" applyNumberFormat="1" applyFont="1" applyFill="1" applyBorder="1"/>
    <xf numFmtId="0" fontId="36" fillId="0" borderId="0" xfId="0" applyFont="1"/>
    <xf numFmtId="0" fontId="37" fillId="0" borderId="0" xfId="0" applyFont="1" applyAlignment="1"/>
    <xf numFmtId="0" fontId="36" fillId="0" borderId="0" xfId="0" applyFont="1" applyAlignment="1">
      <alignment wrapText="1"/>
    </xf>
    <xf numFmtId="0" fontId="36" fillId="0" borderId="0" xfId="0" applyFont="1" applyAlignment="1"/>
    <xf numFmtId="0" fontId="38" fillId="0" borderId="0" xfId="0" applyFont="1" applyAlignment="1"/>
    <xf numFmtId="2" fontId="20" fillId="4" borderId="0" xfId="0" applyNumberFormat="1" applyFont="1" applyFill="1" applyBorder="1" applyAlignment="1">
      <alignment wrapText="1"/>
    </xf>
    <xf numFmtId="2" fontId="22" fillId="4" borderId="0" xfId="0" applyNumberFormat="1" applyFont="1" applyFill="1" applyBorder="1" applyAlignment="1">
      <alignment wrapText="1"/>
    </xf>
    <xf numFmtId="0" fontId="21" fillId="11" borderId="12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11" borderId="12" xfId="0" applyFont="1" applyFill="1" applyBorder="1" applyAlignment="1">
      <alignment wrapText="1"/>
    </xf>
    <xf numFmtId="0" fontId="20" fillId="5" borderId="12" xfId="0" applyFont="1" applyFill="1" applyBorder="1" applyAlignment="1">
      <alignment horizontal="center" vertical="center" wrapText="1"/>
    </xf>
    <xf numFmtId="0" fontId="19" fillId="25" borderId="12" xfId="0" applyFont="1" applyFill="1" applyBorder="1"/>
    <xf numFmtId="0" fontId="19" fillId="5" borderId="12" xfId="0" applyFont="1" applyFill="1" applyBorder="1"/>
    <xf numFmtId="0" fontId="20" fillId="7" borderId="0" xfId="0" applyFont="1" applyFill="1" applyBorder="1" applyAlignment="1">
      <alignment horizontal="center" vertical="center" wrapText="1"/>
    </xf>
    <xf numFmtId="0" fontId="19" fillId="8" borderId="0" xfId="0" applyFont="1" applyFill="1" applyBorder="1"/>
    <xf numFmtId="0" fontId="19" fillId="7" borderId="0" xfId="0" applyFont="1" applyFill="1" applyBorder="1"/>
    <xf numFmtId="2" fontId="20" fillId="4" borderId="12" xfId="0" applyNumberFormat="1" applyFont="1" applyFill="1" applyBorder="1" applyAlignment="1">
      <alignment vertical="center" wrapText="1"/>
    </xf>
    <xf numFmtId="2" fontId="39" fillId="4" borderId="0" xfId="0" applyNumberFormat="1" applyFont="1" applyFill="1" applyAlignment="1">
      <alignment horizontal="center"/>
    </xf>
    <xf numFmtId="0" fontId="2" fillId="0" borderId="12" xfId="0" applyFont="1" applyBorder="1" applyAlignment="1"/>
    <xf numFmtId="0" fontId="35" fillId="0" borderId="0" xfId="0" applyFont="1" applyBorder="1"/>
    <xf numFmtId="0" fontId="33" fillId="0" borderId="0" xfId="0" applyFont="1" applyBorder="1" applyAlignment="1">
      <alignment horizontal="center"/>
    </xf>
    <xf numFmtId="2" fontId="33" fillId="0" borderId="0" xfId="0" applyNumberFormat="1" applyFont="1" applyBorder="1" applyAlignment="1">
      <alignment horizontal="center" vertical="top"/>
    </xf>
    <xf numFmtId="0" fontId="34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31" fillId="0" borderId="10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31" fillId="0" borderId="28" xfId="0" applyFont="1" applyBorder="1" applyAlignment="1">
      <alignment horizontal="left"/>
    </xf>
    <xf numFmtId="0" fontId="31" fillId="0" borderId="29" xfId="0" applyFont="1" applyBorder="1" applyAlignment="1">
      <alignment horizontal="left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4" fillId="0" borderId="3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4" fillId="0" borderId="1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ADE4"/>
      <color rgb="FFFFFF99"/>
      <color rgb="FFA4F6E8"/>
      <color rgb="FFC1DAEF"/>
      <color rgb="FF66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12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theme" Target="theme/theme1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DATA!$B$64:$B$88</c:f>
              <c:numCache>
                <c:formatCode>General</c:formatCode>
                <c:ptCount val="2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F-476D-84AF-9103B2B954B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DATA!$C$64:$C$88</c:f>
              <c:numCache>
                <c:formatCode>General</c:formatCode>
                <c:ptCount val="25"/>
                <c:pt idx="0">
                  <c:v>50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24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F-476D-84AF-9103B2B9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053064"/>
        <c:axId val="325980728"/>
      </c:barChart>
      <c:catAx>
        <c:axId val="305053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5980728"/>
        <c:crosses val="autoZero"/>
        <c:auto val="1"/>
        <c:lblAlgn val="ctr"/>
        <c:lblOffset val="100"/>
        <c:noMultiLvlLbl val="0"/>
      </c:catAx>
      <c:valAx>
        <c:axId val="32598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0505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DATA!$B$64:$B$88</c:f>
              <c:numCache>
                <c:formatCode>General</c:formatCode>
                <c:ptCount val="2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A-4D32-B916-142F944C647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DATA!$C$64:$C$88</c:f>
              <c:numCache>
                <c:formatCode>General</c:formatCode>
                <c:ptCount val="25"/>
                <c:pt idx="0">
                  <c:v>50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24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A-4D32-B916-142F944C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072624"/>
        <c:axId val="462073936"/>
      </c:barChart>
      <c:catAx>
        <c:axId val="462072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3936"/>
        <c:crosses val="autoZero"/>
        <c:auto val="1"/>
        <c:lblAlgn val="ctr"/>
        <c:lblOffset val="100"/>
        <c:noMultiLvlLbl val="0"/>
      </c:catAx>
      <c:valAx>
        <c:axId val="46207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DATA!$B$64:$B$88</c:f>
              <c:numCache>
                <c:formatCode>General</c:formatCode>
                <c:ptCount val="2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5-443F-84BF-C650ECE5104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DATA!$C$64:$C$88</c:f>
              <c:numCache>
                <c:formatCode>General</c:formatCode>
                <c:ptCount val="25"/>
                <c:pt idx="0">
                  <c:v>50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24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5-443F-84BF-C650ECE51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176568"/>
        <c:axId val="326175256"/>
      </c:barChart>
      <c:catAx>
        <c:axId val="3261765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5256"/>
        <c:crosses val="autoZero"/>
        <c:auto val="1"/>
        <c:lblAlgn val="ctr"/>
        <c:lblOffset val="100"/>
        <c:noMultiLvlLbl val="0"/>
      </c:catAx>
      <c:valAx>
        <c:axId val="32617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612" cy="62651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247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247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25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25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1060450" y="70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25</xdr:row>
      <xdr:rowOff>0</xdr:rowOff>
    </xdr:from>
    <xdr:ext cx="156036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25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25</xdr:row>
      <xdr:rowOff>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25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25</xdr:row>
      <xdr:rowOff>0</xdr:rowOff>
    </xdr:from>
    <xdr:ext cx="5600698" cy="13870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513161" y="7546775"/>
          <a:ext cx="5600698" cy="1387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25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25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25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25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3</xdr:row>
          <xdr:rowOff>171450</xdr:rowOff>
        </xdr:from>
        <xdr:to>
          <xdr:col>5</xdr:col>
          <xdr:colOff>266700</xdr:colOff>
          <xdr:row>4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AC54"/>
  <sheetViews>
    <sheetView tabSelected="1" topLeftCell="P1" zoomScale="60" zoomScaleNormal="60" workbookViewId="0">
      <selection activeCell="Y1" sqref="Y1"/>
    </sheetView>
  </sheetViews>
  <sheetFormatPr defaultColWidth="12.625" defaultRowHeight="14.25" x14ac:dyDescent="0.2"/>
  <cols>
    <col min="1" max="3" width="18.875" style="112" customWidth="1"/>
    <col min="4" max="4" width="39.25" style="112" customWidth="1"/>
    <col min="5" max="5" width="89.125" style="112" bestFit="1" customWidth="1"/>
    <col min="6" max="6" width="233.5" style="112" bestFit="1" customWidth="1"/>
    <col min="7" max="35" width="18.875" style="112" customWidth="1"/>
    <col min="36" max="16384" width="12.625" style="112"/>
  </cols>
  <sheetData>
    <row r="1" spans="1:29" s="209" customFormat="1" ht="236.25" x14ac:dyDescent="0.25">
      <c r="A1" s="205" t="s">
        <v>57</v>
      </c>
      <c r="B1" s="205" t="s">
        <v>58</v>
      </c>
      <c r="C1" s="205" t="s">
        <v>1</v>
      </c>
      <c r="D1" s="206" t="s">
        <v>157</v>
      </c>
      <c r="E1" s="205" t="s">
        <v>92</v>
      </c>
      <c r="F1" s="205" t="s">
        <v>93</v>
      </c>
      <c r="G1" s="207" t="s">
        <v>158</v>
      </c>
      <c r="H1" s="207" t="s">
        <v>159</v>
      </c>
      <c r="I1" s="207" t="s">
        <v>160</v>
      </c>
      <c r="J1" s="207" t="s">
        <v>161</v>
      </c>
      <c r="K1" s="205" t="s">
        <v>162</v>
      </c>
      <c r="L1" s="205" t="s">
        <v>163</v>
      </c>
      <c r="M1" s="205" t="s">
        <v>164</v>
      </c>
      <c r="N1" s="205" t="s">
        <v>165</v>
      </c>
      <c r="O1" s="205" t="s">
        <v>166</v>
      </c>
      <c r="P1" s="205" t="s">
        <v>167</v>
      </c>
      <c r="Q1" s="205" t="s">
        <v>168</v>
      </c>
      <c r="R1" s="205" t="s">
        <v>169</v>
      </c>
      <c r="S1" s="205" t="s">
        <v>170</v>
      </c>
      <c r="T1" s="205" t="s">
        <v>59</v>
      </c>
      <c r="U1" s="207" t="s">
        <v>171</v>
      </c>
      <c r="V1" s="205" t="s">
        <v>172</v>
      </c>
      <c r="W1" s="207" t="s">
        <v>173</v>
      </c>
      <c r="X1" s="205" t="s">
        <v>174</v>
      </c>
      <c r="Y1" s="205" t="s">
        <v>175</v>
      </c>
      <c r="Z1" s="205" t="s">
        <v>176</v>
      </c>
      <c r="AA1" s="205" t="s">
        <v>177</v>
      </c>
      <c r="AB1" s="208" t="s">
        <v>178</v>
      </c>
      <c r="AC1" s="206"/>
    </row>
    <row r="2" spans="1:29" x14ac:dyDescent="0.2">
      <c r="A2" s="113">
        <v>44631.471608796295</v>
      </c>
      <c r="B2" s="111" t="s">
        <v>21</v>
      </c>
      <c r="C2" s="111" t="s">
        <v>63</v>
      </c>
      <c r="D2" s="111" t="s">
        <v>112</v>
      </c>
      <c r="E2" s="111" t="s">
        <v>90</v>
      </c>
      <c r="F2" s="111" t="s">
        <v>136</v>
      </c>
      <c r="G2" s="111">
        <v>5</v>
      </c>
      <c r="H2" s="111">
        <v>5</v>
      </c>
      <c r="I2" s="111">
        <v>5</v>
      </c>
      <c r="J2" s="111">
        <v>5</v>
      </c>
      <c r="K2" s="111">
        <v>5</v>
      </c>
      <c r="L2" s="111">
        <v>5</v>
      </c>
      <c r="M2" s="111">
        <v>5</v>
      </c>
      <c r="N2" s="111">
        <v>5</v>
      </c>
      <c r="O2" s="111">
        <v>5</v>
      </c>
      <c r="P2" s="111">
        <v>5</v>
      </c>
      <c r="Q2" s="111">
        <v>5</v>
      </c>
      <c r="R2" s="111">
        <v>5</v>
      </c>
      <c r="S2" s="111">
        <v>5</v>
      </c>
      <c r="T2" s="111">
        <v>5</v>
      </c>
      <c r="U2" s="111"/>
      <c r="V2" s="111"/>
      <c r="W2" s="112" t="s">
        <v>45</v>
      </c>
      <c r="X2" s="112" t="s">
        <v>45</v>
      </c>
      <c r="Y2" s="111" t="s">
        <v>45</v>
      </c>
      <c r="Z2" s="111"/>
      <c r="AB2" s="112">
        <v>5</v>
      </c>
    </row>
    <row r="3" spans="1:29" x14ac:dyDescent="0.2">
      <c r="A3" s="113">
        <v>44631.564664351848</v>
      </c>
      <c r="B3" s="111" t="s">
        <v>21</v>
      </c>
      <c r="C3" s="111" t="s">
        <v>63</v>
      </c>
      <c r="D3" s="111" t="s">
        <v>124</v>
      </c>
      <c r="E3" s="111" t="s">
        <v>53</v>
      </c>
      <c r="F3" s="111" t="s">
        <v>96</v>
      </c>
      <c r="G3" s="111">
        <v>4</v>
      </c>
      <c r="H3" s="111">
        <v>4</v>
      </c>
      <c r="I3" s="111">
        <v>4</v>
      </c>
      <c r="J3" s="111">
        <v>4</v>
      </c>
      <c r="K3" s="111">
        <v>4</v>
      </c>
      <c r="L3" s="111">
        <v>4</v>
      </c>
      <c r="M3" s="111">
        <v>4</v>
      </c>
      <c r="N3" s="111">
        <v>4</v>
      </c>
      <c r="O3" s="111">
        <v>4</v>
      </c>
      <c r="P3" s="111">
        <v>4</v>
      </c>
      <c r="Q3" s="111">
        <v>4</v>
      </c>
      <c r="R3" s="111">
        <v>4</v>
      </c>
      <c r="S3" s="111">
        <v>4</v>
      </c>
      <c r="T3" s="111">
        <v>4</v>
      </c>
      <c r="U3" s="111"/>
      <c r="V3" s="111"/>
      <c r="W3" s="112" t="s">
        <v>45</v>
      </c>
      <c r="X3" s="112" t="s">
        <v>45</v>
      </c>
      <c r="Y3" s="111" t="s">
        <v>45</v>
      </c>
      <c r="Z3" s="111"/>
      <c r="AB3" s="112">
        <v>4</v>
      </c>
    </row>
    <row r="4" spans="1:29" x14ac:dyDescent="0.2">
      <c r="A4" s="113">
        <v>44631.656608796293</v>
      </c>
      <c r="B4" s="111" t="s">
        <v>21</v>
      </c>
      <c r="C4" s="111" t="s">
        <v>63</v>
      </c>
      <c r="D4" s="111" t="s">
        <v>111</v>
      </c>
      <c r="E4" s="111" t="s">
        <v>137</v>
      </c>
      <c r="F4" s="111" t="s">
        <v>138</v>
      </c>
      <c r="G4" s="111">
        <v>5</v>
      </c>
      <c r="H4" s="111">
        <v>5</v>
      </c>
      <c r="I4" s="111">
        <v>5</v>
      </c>
      <c r="J4" s="111">
        <v>5</v>
      </c>
      <c r="K4" s="111">
        <v>5</v>
      </c>
      <c r="L4" s="111">
        <v>5</v>
      </c>
      <c r="M4" s="111">
        <v>5</v>
      </c>
      <c r="N4" s="111">
        <v>5</v>
      </c>
      <c r="O4" s="111">
        <v>5</v>
      </c>
      <c r="P4" s="111">
        <v>5</v>
      </c>
      <c r="Q4" s="111">
        <v>5</v>
      </c>
      <c r="R4" s="111">
        <v>5</v>
      </c>
      <c r="S4" s="111">
        <v>5</v>
      </c>
      <c r="T4" s="111">
        <v>5</v>
      </c>
      <c r="U4" s="111"/>
      <c r="V4" s="111"/>
      <c r="W4" s="112" t="s">
        <v>45</v>
      </c>
      <c r="X4" s="112" t="s">
        <v>45</v>
      </c>
      <c r="Y4" s="111" t="s">
        <v>45</v>
      </c>
      <c r="Z4" s="111"/>
      <c r="AA4" s="111"/>
      <c r="AB4" s="111">
        <v>5</v>
      </c>
      <c r="AC4" s="111"/>
    </row>
    <row r="5" spans="1:29" x14ac:dyDescent="0.2">
      <c r="A5" s="113">
        <v>44631.657905092594</v>
      </c>
      <c r="B5" s="111" t="s">
        <v>20</v>
      </c>
      <c r="C5" s="111" t="s">
        <v>63</v>
      </c>
      <c r="D5" s="111" t="s">
        <v>139</v>
      </c>
      <c r="E5" s="111" t="s">
        <v>94</v>
      </c>
      <c r="F5" s="111" t="s">
        <v>71</v>
      </c>
      <c r="G5" s="111">
        <v>4</v>
      </c>
      <c r="H5" s="111">
        <v>4</v>
      </c>
      <c r="I5" s="111">
        <v>4</v>
      </c>
      <c r="J5" s="111">
        <v>4</v>
      </c>
      <c r="K5" s="111">
        <v>4</v>
      </c>
      <c r="L5" s="111">
        <v>4</v>
      </c>
      <c r="M5" s="111">
        <v>4</v>
      </c>
      <c r="N5" s="111">
        <v>4</v>
      </c>
      <c r="O5" s="111">
        <v>4</v>
      </c>
      <c r="P5" s="111">
        <v>4</v>
      </c>
      <c r="Q5" s="111">
        <v>4</v>
      </c>
      <c r="R5" s="111">
        <v>4</v>
      </c>
      <c r="S5" s="111">
        <v>4</v>
      </c>
      <c r="T5" s="111">
        <v>4</v>
      </c>
      <c r="U5" s="111"/>
      <c r="V5" s="111"/>
      <c r="W5" s="112" t="s">
        <v>45</v>
      </c>
      <c r="X5" s="112" t="s">
        <v>45</v>
      </c>
      <c r="Y5" s="111" t="s">
        <v>45</v>
      </c>
      <c r="Z5" s="111"/>
      <c r="AB5" s="112">
        <v>4</v>
      </c>
    </row>
    <row r="6" spans="1:29" x14ac:dyDescent="0.2">
      <c r="A6" s="113">
        <v>44631.683807870373</v>
      </c>
      <c r="B6" s="111" t="s">
        <v>21</v>
      </c>
      <c r="C6" s="111" t="s">
        <v>60</v>
      </c>
      <c r="D6" s="111" t="s">
        <v>110</v>
      </c>
      <c r="E6" s="111" t="s">
        <v>140</v>
      </c>
      <c r="F6" s="111" t="s">
        <v>141</v>
      </c>
      <c r="G6" s="111">
        <v>5</v>
      </c>
      <c r="H6" s="111">
        <v>5</v>
      </c>
      <c r="I6" s="111">
        <v>5</v>
      </c>
      <c r="J6" s="111">
        <v>5</v>
      </c>
      <c r="K6" s="111">
        <v>5</v>
      </c>
      <c r="L6" s="111">
        <v>5</v>
      </c>
      <c r="M6" s="111">
        <v>5</v>
      </c>
      <c r="N6" s="111">
        <v>5</v>
      </c>
      <c r="O6" s="111">
        <v>5</v>
      </c>
      <c r="P6" s="111">
        <v>5</v>
      </c>
      <c r="Q6" s="111">
        <v>5</v>
      </c>
      <c r="R6" s="111">
        <v>5</v>
      </c>
      <c r="S6" s="111">
        <v>5</v>
      </c>
      <c r="T6" s="111">
        <v>5</v>
      </c>
      <c r="U6" s="111"/>
      <c r="V6" s="111"/>
      <c r="W6" s="111" t="s">
        <v>45</v>
      </c>
      <c r="X6" s="111" t="s">
        <v>45</v>
      </c>
      <c r="Y6" s="111" t="s">
        <v>45</v>
      </c>
      <c r="Z6" s="111"/>
      <c r="AA6" s="111"/>
      <c r="AB6" s="111">
        <v>5</v>
      </c>
      <c r="AC6" s="111"/>
    </row>
    <row r="7" spans="1:29" x14ac:dyDescent="0.2">
      <c r="A7" s="113">
        <v>44631.684317129628</v>
      </c>
      <c r="B7" s="111" t="s">
        <v>21</v>
      </c>
      <c r="C7" s="111" t="s">
        <v>60</v>
      </c>
      <c r="D7" s="111" t="s">
        <v>110</v>
      </c>
      <c r="E7" s="111" t="s">
        <v>137</v>
      </c>
      <c r="F7" s="111" t="s">
        <v>81</v>
      </c>
      <c r="G7" s="111">
        <v>5</v>
      </c>
      <c r="H7" s="111">
        <v>5</v>
      </c>
      <c r="I7" s="111">
        <v>5</v>
      </c>
      <c r="J7" s="111">
        <v>5</v>
      </c>
      <c r="K7" s="111">
        <v>5</v>
      </c>
      <c r="L7" s="111">
        <v>5</v>
      </c>
      <c r="M7" s="111">
        <v>4</v>
      </c>
      <c r="N7" s="111">
        <v>4</v>
      </c>
      <c r="O7" s="111">
        <v>4</v>
      </c>
      <c r="P7" s="111">
        <v>4</v>
      </c>
      <c r="Q7" s="111">
        <v>4</v>
      </c>
      <c r="R7" s="111">
        <v>5</v>
      </c>
      <c r="S7" s="111">
        <v>5</v>
      </c>
      <c r="T7" s="111">
        <v>5</v>
      </c>
      <c r="U7" s="111"/>
      <c r="V7" s="111"/>
      <c r="W7" s="111" t="s">
        <v>45</v>
      </c>
      <c r="X7" s="149" t="s">
        <v>45</v>
      </c>
      <c r="Y7" s="111" t="s">
        <v>45</v>
      </c>
      <c r="Z7" s="111"/>
      <c r="AA7" s="111"/>
      <c r="AB7" s="111">
        <v>5</v>
      </c>
      <c r="AC7" s="111"/>
    </row>
    <row r="8" spans="1:29" x14ac:dyDescent="0.2">
      <c r="A8" s="113">
        <v>44631.685046296298</v>
      </c>
      <c r="B8" s="111" t="s">
        <v>21</v>
      </c>
      <c r="C8" s="111" t="s">
        <v>64</v>
      </c>
      <c r="D8" s="111" t="s">
        <v>110</v>
      </c>
      <c r="E8" s="111" t="s">
        <v>52</v>
      </c>
      <c r="F8" s="111" t="s">
        <v>73</v>
      </c>
      <c r="G8" s="111">
        <v>4</v>
      </c>
      <c r="H8" s="111">
        <v>4</v>
      </c>
      <c r="I8" s="111">
        <v>4</v>
      </c>
      <c r="J8" s="111">
        <v>4</v>
      </c>
      <c r="K8" s="111">
        <v>4</v>
      </c>
      <c r="L8" s="111">
        <v>4</v>
      </c>
      <c r="M8" s="111">
        <v>4</v>
      </c>
      <c r="N8" s="111">
        <v>4</v>
      </c>
      <c r="O8" s="111">
        <v>4</v>
      </c>
      <c r="P8" s="111">
        <v>4</v>
      </c>
      <c r="Q8" s="111">
        <v>4</v>
      </c>
      <c r="R8" s="111">
        <v>4</v>
      </c>
      <c r="S8" s="111">
        <v>4</v>
      </c>
      <c r="T8" s="111">
        <v>4</v>
      </c>
      <c r="U8" s="111"/>
      <c r="V8" s="111"/>
      <c r="W8" s="112" t="s">
        <v>45</v>
      </c>
      <c r="X8" s="112" t="s">
        <v>45</v>
      </c>
      <c r="Y8" s="111" t="s">
        <v>45</v>
      </c>
      <c r="Z8" s="111"/>
      <c r="AB8" s="112">
        <v>4</v>
      </c>
    </row>
    <row r="9" spans="1:29" x14ac:dyDescent="0.2">
      <c r="A9" s="113">
        <v>44631.686215277776</v>
      </c>
      <c r="B9" s="111" t="s">
        <v>21</v>
      </c>
      <c r="C9" s="111" t="s">
        <v>60</v>
      </c>
      <c r="D9" s="111" t="s">
        <v>110</v>
      </c>
      <c r="E9" s="111" t="s">
        <v>142</v>
      </c>
      <c r="F9" s="111" t="s">
        <v>84</v>
      </c>
      <c r="G9" s="111">
        <v>5</v>
      </c>
      <c r="H9" s="111">
        <v>5</v>
      </c>
      <c r="I9" s="111">
        <v>5</v>
      </c>
      <c r="J9" s="111">
        <v>5</v>
      </c>
      <c r="K9" s="111">
        <v>5</v>
      </c>
      <c r="L9" s="111">
        <v>5</v>
      </c>
      <c r="M9" s="111">
        <v>5</v>
      </c>
      <c r="N9" s="111">
        <v>5</v>
      </c>
      <c r="O9" s="111">
        <v>5</v>
      </c>
      <c r="P9" s="111">
        <v>5</v>
      </c>
      <c r="Q9" s="111">
        <v>5</v>
      </c>
      <c r="R9" s="111">
        <v>5</v>
      </c>
      <c r="S9" s="111">
        <v>5</v>
      </c>
      <c r="T9" s="111">
        <v>5</v>
      </c>
      <c r="U9" s="111"/>
      <c r="V9" s="111"/>
      <c r="W9" s="112" t="s">
        <v>45</v>
      </c>
      <c r="X9" s="112" t="s">
        <v>45</v>
      </c>
      <c r="Y9" s="112" t="s">
        <v>45</v>
      </c>
      <c r="AB9" s="112">
        <v>5</v>
      </c>
    </row>
    <row r="10" spans="1:29" x14ac:dyDescent="0.2">
      <c r="A10" s="113">
        <v>44631.686481481483</v>
      </c>
      <c r="B10" s="111" t="s">
        <v>20</v>
      </c>
      <c r="C10" s="111" t="s">
        <v>60</v>
      </c>
      <c r="D10" s="111" t="s">
        <v>110</v>
      </c>
      <c r="E10" s="111" t="s">
        <v>140</v>
      </c>
      <c r="F10" s="111" t="s">
        <v>75</v>
      </c>
      <c r="G10" s="111">
        <v>4</v>
      </c>
      <c r="H10" s="111">
        <v>4</v>
      </c>
      <c r="I10" s="111">
        <v>4</v>
      </c>
      <c r="J10" s="111">
        <v>4</v>
      </c>
      <c r="K10" s="111">
        <v>4</v>
      </c>
      <c r="L10" s="111">
        <v>4</v>
      </c>
      <c r="M10" s="111">
        <v>4</v>
      </c>
      <c r="N10" s="111">
        <v>4</v>
      </c>
      <c r="O10" s="111">
        <v>4</v>
      </c>
      <c r="P10" s="111">
        <v>4</v>
      </c>
      <c r="Q10" s="111">
        <v>4</v>
      </c>
      <c r="R10" s="111">
        <v>4</v>
      </c>
      <c r="S10" s="111">
        <v>4</v>
      </c>
      <c r="T10" s="111">
        <v>4</v>
      </c>
      <c r="U10" s="111" t="s">
        <v>66</v>
      </c>
      <c r="V10" s="111" t="s">
        <v>66</v>
      </c>
      <c r="W10" s="112" t="s">
        <v>45</v>
      </c>
      <c r="X10" s="112" t="s">
        <v>45</v>
      </c>
      <c r="Y10" s="111" t="s">
        <v>45</v>
      </c>
      <c r="Z10" s="111"/>
      <c r="AB10" s="112">
        <v>4</v>
      </c>
    </row>
    <row r="11" spans="1:29" x14ac:dyDescent="0.2">
      <c r="A11" s="113">
        <v>44631.686874999999</v>
      </c>
      <c r="B11" s="111" t="s">
        <v>20</v>
      </c>
      <c r="C11" s="111" t="s">
        <v>60</v>
      </c>
      <c r="D11" s="111" t="s">
        <v>110</v>
      </c>
      <c r="E11" s="111" t="s">
        <v>140</v>
      </c>
      <c r="F11" s="111" t="s">
        <v>74</v>
      </c>
      <c r="G11" s="111">
        <v>4</v>
      </c>
      <c r="H11" s="111">
        <v>4</v>
      </c>
      <c r="I11" s="111">
        <v>4</v>
      </c>
      <c r="J11" s="111">
        <v>4</v>
      </c>
      <c r="K11" s="111">
        <v>4</v>
      </c>
      <c r="L11" s="111">
        <v>4</v>
      </c>
      <c r="M11" s="111">
        <v>4</v>
      </c>
      <c r="N11" s="111">
        <v>4</v>
      </c>
      <c r="O11" s="111">
        <v>4</v>
      </c>
      <c r="P11" s="111">
        <v>4</v>
      </c>
      <c r="Q11" s="111">
        <v>4</v>
      </c>
      <c r="R11" s="111">
        <v>4</v>
      </c>
      <c r="S11" s="111">
        <v>4</v>
      </c>
      <c r="T11" s="111">
        <v>4</v>
      </c>
      <c r="U11" s="111"/>
      <c r="V11" s="111"/>
      <c r="W11" s="112" t="s">
        <v>45</v>
      </c>
      <c r="X11" s="112" t="s">
        <v>45</v>
      </c>
      <c r="Y11" s="111" t="s">
        <v>45</v>
      </c>
      <c r="Z11" s="111"/>
      <c r="AB11" s="112">
        <v>4</v>
      </c>
    </row>
    <row r="12" spans="1:29" x14ac:dyDescent="0.2">
      <c r="A12" s="113">
        <v>44631.686967592592</v>
      </c>
      <c r="B12" s="111" t="s">
        <v>21</v>
      </c>
      <c r="C12" s="111" t="s">
        <v>60</v>
      </c>
      <c r="D12" s="111" t="s">
        <v>110</v>
      </c>
      <c r="E12" s="111" t="s">
        <v>54</v>
      </c>
      <c r="F12" s="111" t="s">
        <v>77</v>
      </c>
      <c r="G12" s="111">
        <v>5</v>
      </c>
      <c r="H12" s="111">
        <v>5</v>
      </c>
      <c r="I12" s="111">
        <v>5</v>
      </c>
      <c r="J12" s="111">
        <v>5</v>
      </c>
      <c r="K12" s="111">
        <v>4</v>
      </c>
      <c r="L12" s="111">
        <v>3</v>
      </c>
      <c r="M12" s="111">
        <v>4</v>
      </c>
      <c r="N12" s="111">
        <v>3</v>
      </c>
      <c r="O12" s="111">
        <v>4</v>
      </c>
      <c r="P12" s="111">
        <v>3</v>
      </c>
      <c r="Q12" s="111">
        <v>3</v>
      </c>
      <c r="R12" s="111">
        <v>4</v>
      </c>
      <c r="S12" s="111">
        <v>4</v>
      </c>
      <c r="T12" s="111">
        <v>4</v>
      </c>
      <c r="U12" s="111"/>
      <c r="V12" s="111"/>
      <c r="W12" s="112" t="s">
        <v>45</v>
      </c>
      <c r="X12" s="112" t="s">
        <v>45</v>
      </c>
      <c r="Y12" s="111" t="s">
        <v>45</v>
      </c>
      <c r="Z12" s="111"/>
      <c r="AB12" s="112">
        <v>4</v>
      </c>
    </row>
    <row r="13" spans="1:29" x14ac:dyDescent="0.2">
      <c r="A13" s="113">
        <v>44631.695243055554</v>
      </c>
      <c r="B13" s="111" t="s">
        <v>20</v>
      </c>
      <c r="C13" s="111" t="s">
        <v>64</v>
      </c>
      <c r="D13" s="111" t="s">
        <v>110</v>
      </c>
      <c r="E13" s="111" t="s">
        <v>140</v>
      </c>
      <c r="F13" s="111" t="s">
        <v>143</v>
      </c>
      <c r="G13" s="111">
        <v>4</v>
      </c>
      <c r="H13" s="111">
        <v>4</v>
      </c>
      <c r="I13" s="111">
        <v>5</v>
      </c>
      <c r="J13" s="111">
        <v>4</v>
      </c>
      <c r="K13" s="111">
        <v>4</v>
      </c>
      <c r="L13" s="111">
        <v>5</v>
      </c>
      <c r="M13" s="111">
        <v>4</v>
      </c>
      <c r="N13" s="111">
        <v>4</v>
      </c>
      <c r="O13" s="111">
        <v>5</v>
      </c>
      <c r="P13" s="111">
        <v>4</v>
      </c>
      <c r="Q13" s="111">
        <v>5</v>
      </c>
      <c r="R13" s="111">
        <v>4</v>
      </c>
      <c r="S13" s="111">
        <v>5</v>
      </c>
      <c r="T13" s="111">
        <v>4</v>
      </c>
      <c r="U13" s="111"/>
      <c r="V13" s="111"/>
      <c r="W13" s="112" t="s">
        <v>45</v>
      </c>
      <c r="X13" s="112" t="s">
        <v>45</v>
      </c>
      <c r="Y13" s="111" t="s">
        <v>45</v>
      </c>
      <c r="Z13" s="111"/>
      <c r="AB13" s="112">
        <v>4</v>
      </c>
    </row>
    <row r="14" spans="1:29" x14ac:dyDescent="0.2">
      <c r="A14" s="113">
        <v>44631.695925925924</v>
      </c>
      <c r="B14" s="111" t="s">
        <v>21</v>
      </c>
      <c r="C14" s="111" t="s">
        <v>64</v>
      </c>
      <c r="D14" s="111" t="s">
        <v>110</v>
      </c>
      <c r="E14" s="111" t="s">
        <v>140</v>
      </c>
      <c r="F14" s="111" t="s">
        <v>74</v>
      </c>
      <c r="G14" s="111">
        <v>5</v>
      </c>
      <c r="H14" s="111">
        <v>5</v>
      </c>
      <c r="I14" s="111">
        <v>5</v>
      </c>
      <c r="J14" s="111">
        <v>5</v>
      </c>
      <c r="K14" s="111">
        <v>5</v>
      </c>
      <c r="L14" s="111">
        <v>5</v>
      </c>
      <c r="M14" s="111">
        <v>4</v>
      </c>
      <c r="N14" s="111">
        <v>4</v>
      </c>
      <c r="O14" s="111">
        <v>4</v>
      </c>
      <c r="P14" s="111">
        <v>4</v>
      </c>
      <c r="Q14" s="111">
        <v>4</v>
      </c>
      <c r="R14" s="111">
        <v>4</v>
      </c>
      <c r="S14" s="111">
        <v>4</v>
      </c>
      <c r="T14" s="111">
        <v>4</v>
      </c>
      <c r="U14" s="111" t="s">
        <v>82</v>
      </c>
      <c r="V14" s="111" t="s">
        <v>82</v>
      </c>
      <c r="W14" s="111" t="s">
        <v>45</v>
      </c>
      <c r="X14" s="111" t="s">
        <v>45</v>
      </c>
      <c r="Y14" s="111" t="s">
        <v>45</v>
      </c>
      <c r="Z14" s="111"/>
      <c r="AA14" s="111"/>
      <c r="AB14" s="111">
        <v>5</v>
      </c>
      <c r="AC14" s="111"/>
    </row>
    <row r="15" spans="1:29" x14ac:dyDescent="0.2">
      <c r="A15" s="113">
        <v>44631.697326388887</v>
      </c>
      <c r="B15" s="111" t="s">
        <v>20</v>
      </c>
      <c r="C15" s="111" t="s">
        <v>64</v>
      </c>
      <c r="D15" s="111" t="s">
        <v>110</v>
      </c>
      <c r="E15" s="111" t="s">
        <v>94</v>
      </c>
      <c r="F15" s="111" t="s">
        <v>84</v>
      </c>
      <c r="G15" s="111">
        <v>4</v>
      </c>
      <c r="H15" s="111">
        <v>4</v>
      </c>
      <c r="I15" s="111">
        <v>4</v>
      </c>
      <c r="J15" s="111">
        <v>4</v>
      </c>
      <c r="K15" s="111">
        <v>4</v>
      </c>
      <c r="L15" s="111">
        <v>4</v>
      </c>
      <c r="M15" s="111">
        <v>4</v>
      </c>
      <c r="N15" s="111">
        <v>4</v>
      </c>
      <c r="O15" s="111">
        <v>4</v>
      </c>
      <c r="P15" s="111">
        <v>4</v>
      </c>
      <c r="Q15" s="111">
        <v>4</v>
      </c>
      <c r="R15" s="111">
        <v>4</v>
      </c>
      <c r="S15" s="111">
        <v>4</v>
      </c>
      <c r="T15" s="111">
        <v>4</v>
      </c>
      <c r="U15" s="111"/>
      <c r="V15" s="111"/>
      <c r="W15" s="112" t="s">
        <v>45</v>
      </c>
      <c r="X15" s="112" t="s">
        <v>45</v>
      </c>
      <c r="Y15" s="111" t="s">
        <v>45</v>
      </c>
      <c r="Z15" s="111"/>
      <c r="AB15" s="112">
        <v>4</v>
      </c>
    </row>
    <row r="16" spans="1:29" x14ac:dyDescent="0.2">
      <c r="A16" s="113">
        <v>44631.698530092595</v>
      </c>
      <c r="B16" s="111" t="s">
        <v>20</v>
      </c>
      <c r="C16" s="111" t="s">
        <v>64</v>
      </c>
      <c r="D16" s="111" t="s">
        <v>110</v>
      </c>
      <c r="E16" s="111" t="s">
        <v>55</v>
      </c>
      <c r="F16" s="111" t="s">
        <v>76</v>
      </c>
      <c r="G16" s="111">
        <v>5</v>
      </c>
      <c r="H16" s="111">
        <v>5</v>
      </c>
      <c r="I16" s="111">
        <v>5</v>
      </c>
      <c r="J16" s="111">
        <v>5</v>
      </c>
      <c r="K16" s="111">
        <v>5</v>
      </c>
      <c r="L16" s="111">
        <v>5</v>
      </c>
      <c r="M16" s="111">
        <v>5</v>
      </c>
      <c r="N16" s="111">
        <v>5</v>
      </c>
      <c r="O16" s="111">
        <v>5</v>
      </c>
      <c r="P16" s="111">
        <v>5</v>
      </c>
      <c r="Q16" s="111">
        <v>5</v>
      </c>
      <c r="R16" s="111">
        <v>5</v>
      </c>
      <c r="S16" s="111">
        <v>5</v>
      </c>
      <c r="T16" s="111">
        <v>5</v>
      </c>
      <c r="U16" s="111"/>
      <c r="V16" s="111"/>
      <c r="W16" s="112" t="s">
        <v>45</v>
      </c>
      <c r="X16" s="112" t="s">
        <v>45</v>
      </c>
      <c r="Y16" s="111" t="s">
        <v>45</v>
      </c>
      <c r="Z16" s="111"/>
      <c r="AB16" s="112">
        <v>5</v>
      </c>
    </row>
    <row r="17" spans="1:29" x14ac:dyDescent="0.2">
      <c r="A17" s="113">
        <v>44631.703622685185</v>
      </c>
      <c r="B17" s="111" t="s">
        <v>21</v>
      </c>
      <c r="C17" s="111" t="s">
        <v>64</v>
      </c>
      <c r="D17" s="111" t="s">
        <v>110</v>
      </c>
      <c r="E17" s="111" t="s">
        <v>140</v>
      </c>
      <c r="F17" s="111" t="s">
        <v>75</v>
      </c>
      <c r="G17" s="111">
        <v>4</v>
      </c>
      <c r="H17" s="111">
        <v>4</v>
      </c>
      <c r="I17" s="111">
        <v>4</v>
      </c>
      <c r="J17" s="111">
        <v>4</v>
      </c>
      <c r="K17" s="111">
        <v>4</v>
      </c>
      <c r="L17" s="111">
        <v>4</v>
      </c>
      <c r="M17" s="111">
        <v>4</v>
      </c>
      <c r="N17" s="111">
        <v>4</v>
      </c>
      <c r="O17" s="111">
        <v>4</v>
      </c>
      <c r="P17" s="111">
        <v>4</v>
      </c>
      <c r="Q17" s="111">
        <v>4</v>
      </c>
      <c r="R17" s="111">
        <v>4</v>
      </c>
      <c r="S17" s="111">
        <v>4</v>
      </c>
      <c r="T17" s="111">
        <v>4</v>
      </c>
      <c r="U17" s="111"/>
      <c r="V17" s="111"/>
      <c r="W17" s="112" t="s">
        <v>45</v>
      </c>
      <c r="X17" s="112" t="s">
        <v>45</v>
      </c>
      <c r="Y17" s="111" t="s">
        <v>45</v>
      </c>
      <c r="Z17" s="111"/>
      <c r="AB17" s="112">
        <v>4</v>
      </c>
    </row>
    <row r="18" spans="1:29" x14ac:dyDescent="0.2">
      <c r="A18" s="113">
        <v>44631.706435185188</v>
      </c>
      <c r="B18" s="111" t="s">
        <v>20</v>
      </c>
      <c r="C18" s="111" t="s">
        <v>60</v>
      </c>
      <c r="D18" s="111" t="s">
        <v>110</v>
      </c>
      <c r="E18" s="111" t="s">
        <v>94</v>
      </c>
      <c r="F18" s="111" t="s">
        <v>81</v>
      </c>
      <c r="G18" s="111">
        <v>4</v>
      </c>
      <c r="H18" s="111">
        <v>4</v>
      </c>
      <c r="I18" s="111">
        <v>4</v>
      </c>
      <c r="J18" s="111">
        <v>4</v>
      </c>
      <c r="K18" s="111">
        <v>4</v>
      </c>
      <c r="L18" s="111">
        <v>4</v>
      </c>
      <c r="M18" s="111">
        <v>4</v>
      </c>
      <c r="N18" s="111">
        <v>4</v>
      </c>
      <c r="O18" s="111">
        <v>4</v>
      </c>
      <c r="P18" s="111">
        <v>4</v>
      </c>
      <c r="Q18" s="111">
        <v>4</v>
      </c>
      <c r="R18" s="111">
        <v>4</v>
      </c>
      <c r="S18" s="111">
        <v>4</v>
      </c>
      <c r="T18" s="111">
        <v>4</v>
      </c>
      <c r="U18" s="111"/>
      <c r="V18" s="111"/>
      <c r="W18" s="112" t="s">
        <v>45</v>
      </c>
      <c r="X18" s="112" t="s">
        <v>45</v>
      </c>
      <c r="Y18" s="111" t="s">
        <v>45</v>
      </c>
      <c r="Z18" s="111"/>
      <c r="AB18" s="112">
        <v>4</v>
      </c>
    </row>
    <row r="19" spans="1:29" x14ac:dyDescent="0.2">
      <c r="A19" s="113">
        <v>44631.718182870369</v>
      </c>
      <c r="B19" s="111" t="s">
        <v>21</v>
      </c>
      <c r="C19" s="111" t="s">
        <v>64</v>
      </c>
      <c r="D19" s="111" t="s">
        <v>110</v>
      </c>
      <c r="E19" s="111" t="s">
        <v>144</v>
      </c>
      <c r="F19" s="111" t="s">
        <v>69</v>
      </c>
      <c r="G19" s="111">
        <v>3</v>
      </c>
      <c r="H19" s="111">
        <v>4</v>
      </c>
      <c r="I19" s="111">
        <v>4</v>
      </c>
      <c r="J19" s="111">
        <v>4</v>
      </c>
      <c r="K19" s="111">
        <v>4</v>
      </c>
      <c r="L19" s="111">
        <v>4</v>
      </c>
      <c r="M19" s="111">
        <v>4</v>
      </c>
      <c r="N19" s="111">
        <v>4</v>
      </c>
      <c r="O19" s="111">
        <v>4</v>
      </c>
      <c r="P19" s="111">
        <v>4</v>
      </c>
      <c r="Q19" s="111">
        <v>4</v>
      </c>
      <c r="R19" s="111">
        <v>4</v>
      </c>
      <c r="S19" s="111">
        <v>4</v>
      </c>
      <c r="T19" s="111">
        <v>4</v>
      </c>
      <c r="U19" s="111"/>
      <c r="V19" s="111"/>
      <c r="W19" s="112" t="s">
        <v>45</v>
      </c>
      <c r="X19" s="112" t="s">
        <v>45</v>
      </c>
      <c r="Y19" s="111" t="s">
        <v>45</v>
      </c>
      <c r="Z19" s="111"/>
      <c r="AB19" s="112">
        <v>4</v>
      </c>
    </row>
    <row r="20" spans="1:29" x14ac:dyDescent="0.2">
      <c r="A20" s="113">
        <v>44631.792060185187</v>
      </c>
      <c r="B20" s="111" t="s">
        <v>21</v>
      </c>
      <c r="C20" s="111" t="s">
        <v>64</v>
      </c>
      <c r="D20" s="111" t="s">
        <v>110</v>
      </c>
      <c r="E20" s="111" t="s">
        <v>91</v>
      </c>
      <c r="F20" s="111" t="s">
        <v>84</v>
      </c>
      <c r="G20" s="111">
        <v>2</v>
      </c>
      <c r="H20" s="111">
        <v>1</v>
      </c>
      <c r="I20" s="111">
        <v>3</v>
      </c>
      <c r="J20" s="111">
        <v>3</v>
      </c>
      <c r="K20" s="111">
        <v>2</v>
      </c>
      <c r="L20" s="111">
        <v>2</v>
      </c>
      <c r="M20" s="111">
        <v>2</v>
      </c>
      <c r="N20" s="111">
        <v>2</v>
      </c>
      <c r="O20" s="111">
        <v>2</v>
      </c>
      <c r="P20" s="111">
        <v>2</v>
      </c>
      <c r="Q20" s="111">
        <v>2</v>
      </c>
      <c r="R20" s="111">
        <v>2</v>
      </c>
      <c r="S20" s="111">
        <v>2</v>
      </c>
      <c r="T20" s="111">
        <v>2</v>
      </c>
      <c r="U20" s="111"/>
      <c r="V20" s="111"/>
      <c r="W20" s="112" t="s">
        <v>46</v>
      </c>
      <c r="X20" s="112" t="s">
        <v>45</v>
      </c>
      <c r="Y20" s="111" t="s">
        <v>45</v>
      </c>
      <c r="Z20" s="111"/>
      <c r="AB20" s="112">
        <v>3</v>
      </c>
    </row>
    <row r="21" spans="1:29" x14ac:dyDescent="0.2">
      <c r="A21" s="113">
        <v>44631.82267361111</v>
      </c>
      <c r="B21" s="111" t="s">
        <v>20</v>
      </c>
      <c r="C21" s="111" t="s">
        <v>89</v>
      </c>
      <c r="D21" s="111" t="s">
        <v>110</v>
      </c>
      <c r="E21" s="111" t="s">
        <v>52</v>
      </c>
      <c r="F21" s="111" t="s">
        <v>86</v>
      </c>
      <c r="G21" s="111">
        <v>5</v>
      </c>
      <c r="H21" s="111">
        <v>5</v>
      </c>
      <c r="I21" s="111">
        <v>5</v>
      </c>
      <c r="J21" s="111">
        <v>5</v>
      </c>
      <c r="K21" s="111">
        <v>5</v>
      </c>
      <c r="L21" s="111">
        <v>5</v>
      </c>
      <c r="M21" s="111">
        <v>5</v>
      </c>
      <c r="N21" s="111">
        <v>5</v>
      </c>
      <c r="O21" s="111">
        <v>5</v>
      </c>
      <c r="P21" s="111">
        <v>5</v>
      </c>
      <c r="Q21" s="111">
        <v>5</v>
      </c>
      <c r="R21" s="111">
        <v>5</v>
      </c>
      <c r="S21" s="111">
        <v>5</v>
      </c>
      <c r="T21" s="111">
        <v>5</v>
      </c>
      <c r="U21" s="111"/>
      <c r="V21" s="111"/>
      <c r="W21" s="112" t="s">
        <v>45</v>
      </c>
      <c r="X21" s="112" t="s">
        <v>45</v>
      </c>
      <c r="Y21" s="111" t="s">
        <v>45</v>
      </c>
      <c r="Z21" s="111"/>
      <c r="AB21" s="112">
        <v>5</v>
      </c>
    </row>
    <row r="22" spans="1:29" x14ac:dyDescent="0.2">
      <c r="A22" s="113">
        <v>44631.830266203702</v>
      </c>
      <c r="B22" s="111" t="s">
        <v>21</v>
      </c>
      <c r="C22" s="111" t="s">
        <v>60</v>
      </c>
      <c r="D22" s="111" t="s">
        <v>110</v>
      </c>
      <c r="E22" s="111" t="s">
        <v>94</v>
      </c>
      <c r="F22" s="111" t="s">
        <v>145</v>
      </c>
      <c r="G22" s="111">
        <v>4</v>
      </c>
      <c r="H22" s="111">
        <v>4</v>
      </c>
      <c r="I22" s="111">
        <v>5</v>
      </c>
      <c r="J22" s="111">
        <v>5</v>
      </c>
      <c r="K22" s="111">
        <v>4</v>
      </c>
      <c r="L22" s="111">
        <v>4</v>
      </c>
      <c r="M22" s="111">
        <v>4</v>
      </c>
      <c r="N22" s="111">
        <v>4</v>
      </c>
      <c r="O22" s="111">
        <v>4</v>
      </c>
      <c r="P22" s="111">
        <v>4</v>
      </c>
      <c r="Q22" s="111">
        <v>4</v>
      </c>
      <c r="R22" s="111">
        <v>4</v>
      </c>
      <c r="S22" s="111">
        <v>4</v>
      </c>
      <c r="T22" s="111">
        <v>4</v>
      </c>
      <c r="U22" s="111" t="s">
        <v>66</v>
      </c>
      <c r="V22" s="111" t="s">
        <v>66</v>
      </c>
      <c r="W22" s="111" t="s">
        <v>45</v>
      </c>
      <c r="X22" s="111" t="s">
        <v>45</v>
      </c>
      <c r="Y22" s="111" t="s">
        <v>45</v>
      </c>
      <c r="Z22" s="111"/>
      <c r="AA22" s="111"/>
      <c r="AB22" s="111">
        <v>4</v>
      </c>
      <c r="AC22" s="111"/>
    </row>
    <row r="23" spans="1:29" x14ac:dyDescent="0.2">
      <c r="A23" s="113">
        <v>44631.831388888888</v>
      </c>
      <c r="B23" s="111" t="s">
        <v>21</v>
      </c>
      <c r="C23" s="111" t="s">
        <v>60</v>
      </c>
      <c r="D23" s="111" t="s">
        <v>110</v>
      </c>
      <c r="E23" s="111" t="s">
        <v>94</v>
      </c>
      <c r="F23" s="111" t="s">
        <v>80</v>
      </c>
      <c r="G23" s="111">
        <v>4</v>
      </c>
      <c r="H23" s="111">
        <v>4</v>
      </c>
      <c r="I23" s="111">
        <v>4</v>
      </c>
      <c r="J23" s="111">
        <v>5</v>
      </c>
      <c r="K23" s="111">
        <v>4</v>
      </c>
      <c r="L23" s="111">
        <v>4</v>
      </c>
      <c r="M23" s="111">
        <v>4</v>
      </c>
      <c r="N23" s="111">
        <v>4</v>
      </c>
      <c r="O23" s="111">
        <v>4</v>
      </c>
      <c r="P23" s="111">
        <v>5</v>
      </c>
      <c r="Q23" s="111">
        <v>5</v>
      </c>
      <c r="R23" s="111">
        <v>4</v>
      </c>
      <c r="S23" s="111">
        <v>4</v>
      </c>
      <c r="T23" s="111">
        <v>4</v>
      </c>
      <c r="U23" s="111" t="s">
        <v>66</v>
      </c>
      <c r="V23" s="111" t="s">
        <v>66</v>
      </c>
      <c r="W23" s="111" t="s">
        <v>45</v>
      </c>
      <c r="X23" s="111" t="s">
        <v>45</v>
      </c>
      <c r="Y23" s="111" t="s">
        <v>45</v>
      </c>
      <c r="Z23" s="111"/>
      <c r="AA23" s="111"/>
      <c r="AB23" s="111">
        <v>5</v>
      </c>
      <c r="AC23" s="111"/>
    </row>
    <row r="24" spans="1:29" x14ac:dyDescent="0.2">
      <c r="A24" s="113">
        <v>44631.892800925925</v>
      </c>
      <c r="B24" s="111" t="s">
        <v>21</v>
      </c>
      <c r="C24" s="111" t="s">
        <v>60</v>
      </c>
      <c r="D24" s="111" t="s">
        <v>110</v>
      </c>
      <c r="E24" s="111" t="s">
        <v>140</v>
      </c>
      <c r="F24" s="111" t="s">
        <v>72</v>
      </c>
      <c r="G24" s="111">
        <v>4</v>
      </c>
      <c r="H24" s="111">
        <v>4</v>
      </c>
      <c r="I24" s="111">
        <v>4</v>
      </c>
      <c r="J24" s="111">
        <v>4</v>
      </c>
      <c r="K24" s="111">
        <v>4</v>
      </c>
      <c r="L24" s="111">
        <v>4</v>
      </c>
      <c r="M24" s="111">
        <v>4</v>
      </c>
      <c r="N24" s="111">
        <v>4</v>
      </c>
      <c r="O24" s="111">
        <v>4</v>
      </c>
      <c r="P24" s="111">
        <v>4</v>
      </c>
      <c r="Q24" s="111">
        <v>4</v>
      </c>
      <c r="R24" s="111">
        <v>4</v>
      </c>
      <c r="S24" s="111">
        <v>4</v>
      </c>
      <c r="T24" s="111">
        <v>4</v>
      </c>
      <c r="U24" s="111"/>
      <c r="V24" s="111"/>
      <c r="W24" s="111" t="s">
        <v>45</v>
      </c>
      <c r="X24" s="111" t="s">
        <v>45</v>
      </c>
      <c r="Y24" s="111" t="s">
        <v>45</v>
      </c>
      <c r="Z24" s="111"/>
      <c r="AA24" s="111"/>
      <c r="AB24" s="111">
        <v>4</v>
      </c>
      <c r="AC24" s="111"/>
    </row>
    <row r="25" spans="1:29" x14ac:dyDescent="0.2">
      <c r="A25" s="113">
        <v>44662.377604166664</v>
      </c>
      <c r="B25" s="111" t="s">
        <v>21</v>
      </c>
      <c r="C25" s="111" t="s">
        <v>63</v>
      </c>
      <c r="D25" s="111" t="s">
        <v>112</v>
      </c>
      <c r="E25" s="111" t="s">
        <v>94</v>
      </c>
      <c r="F25" s="111" t="s">
        <v>71</v>
      </c>
      <c r="G25" s="111">
        <v>4</v>
      </c>
      <c r="H25" s="111">
        <v>4</v>
      </c>
      <c r="I25" s="111">
        <v>5</v>
      </c>
      <c r="J25" s="111">
        <v>4</v>
      </c>
      <c r="K25" s="111">
        <v>4</v>
      </c>
      <c r="L25" s="111">
        <v>4</v>
      </c>
      <c r="M25" s="111">
        <v>4</v>
      </c>
      <c r="N25" s="111">
        <v>4</v>
      </c>
      <c r="O25" s="111">
        <v>4</v>
      </c>
      <c r="P25" s="111">
        <v>4</v>
      </c>
      <c r="Q25" s="111">
        <v>4</v>
      </c>
      <c r="R25" s="111">
        <v>4</v>
      </c>
      <c r="S25" s="111">
        <v>4</v>
      </c>
      <c r="T25" s="111">
        <v>4</v>
      </c>
      <c r="U25" s="111"/>
      <c r="V25" s="111"/>
      <c r="W25" s="112" t="s">
        <v>45</v>
      </c>
      <c r="X25" s="112" t="s">
        <v>45</v>
      </c>
      <c r="Y25" s="111" t="s">
        <v>45</v>
      </c>
      <c r="Z25" s="111"/>
      <c r="AB25" s="112">
        <v>4</v>
      </c>
    </row>
    <row r="26" spans="1:29" x14ac:dyDescent="0.2">
      <c r="A26" s="113">
        <v>44662.403425925928</v>
      </c>
      <c r="B26" s="111" t="s">
        <v>21</v>
      </c>
      <c r="C26" s="111" t="s">
        <v>60</v>
      </c>
      <c r="D26" s="111" t="s">
        <v>110</v>
      </c>
      <c r="E26" s="111" t="s">
        <v>140</v>
      </c>
      <c r="F26" s="111" t="s">
        <v>87</v>
      </c>
      <c r="G26" s="111">
        <v>4</v>
      </c>
      <c r="H26" s="111">
        <v>4</v>
      </c>
      <c r="I26" s="111">
        <v>4</v>
      </c>
      <c r="J26" s="111">
        <v>4</v>
      </c>
      <c r="K26" s="111">
        <v>4</v>
      </c>
      <c r="L26" s="111">
        <v>4</v>
      </c>
      <c r="M26" s="111">
        <v>4</v>
      </c>
      <c r="N26" s="111">
        <v>4</v>
      </c>
      <c r="O26" s="111">
        <v>4</v>
      </c>
      <c r="P26" s="111">
        <v>4</v>
      </c>
      <c r="Q26" s="111">
        <v>4</v>
      </c>
      <c r="R26" s="111">
        <v>4</v>
      </c>
      <c r="S26" s="111">
        <v>4</v>
      </c>
      <c r="T26" s="111">
        <v>4</v>
      </c>
      <c r="U26" s="111"/>
      <c r="V26" s="111"/>
      <c r="W26" s="112" t="s">
        <v>45</v>
      </c>
      <c r="X26" s="111" t="s">
        <v>45</v>
      </c>
      <c r="Y26" s="111" t="s">
        <v>45</v>
      </c>
      <c r="Z26" s="111"/>
      <c r="AA26" s="111"/>
      <c r="AB26" s="111">
        <v>4</v>
      </c>
      <c r="AC26" s="111"/>
    </row>
    <row r="27" spans="1:29" x14ac:dyDescent="0.2">
      <c r="A27" s="113">
        <v>44662.410821759258</v>
      </c>
      <c r="B27" s="111" t="s">
        <v>21</v>
      </c>
      <c r="C27" s="111" t="s">
        <v>60</v>
      </c>
      <c r="D27" s="111" t="s">
        <v>139</v>
      </c>
      <c r="E27" s="111" t="s">
        <v>142</v>
      </c>
      <c r="F27" s="111" t="s">
        <v>61</v>
      </c>
      <c r="G27" s="111">
        <v>5</v>
      </c>
      <c r="H27" s="111">
        <v>5</v>
      </c>
      <c r="I27" s="111">
        <v>5</v>
      </c>
      <c r="J27" s="111">
        <v>5</v>
      </c>
      <c r="K27" s="111">
        <v>4</v>
      </c>
      <c r="L27" s="111">
        <v>4</v>
      </c>
      <c r="M27" s="111">
        <v>5</v>
      </c>
      <c r="N27" s="111">
        <v>5</v>
      </c>
      <c r="O27" s="111">
        <v>5</v>
      </c>
      <c r="P27" s="111">
        <v>5</v>
      </c>
      <c r="Q27" s="111">
        <v>5</v>
      </c>
      <c r="R27" s="111">
        <v>4</v>
      </c>
      <c r="S27" s="111">
        <v>4</v>
      </c>
      <c r="T27" s="111">
        <v>4</v>
      </c>
      <c r="U27" s="111"/>
      <c r="V27" s="111"/>
      <c r="W27" s="111" t="s">
        <v>45</v>
      </c>
      <c r="X27" s="111" t="s">
        <v>45</v>
      </c>
      <c r="Y27" s="111" t="s">
        <v>45</v>
      </c>
      <c r="Z27" s="111"/>
      <c r="AA27" s="111"/>
      <c r="AB27" s="111">
        <v>5</v>
      </c>
      <c r="AC27" s="111"/>
    </row>
    <row r="28" spans="1:29" x14ac:dyDescent="0.2">
      <c r="A28" s="113">
        <v>44662.458425925928</v>
      </c>
      <c r="B28" s="111" t="s">
        <v>20</v>
      </c>
      <c r="C28" s="111" t="s">
        <v>64</v>
      </c>
      <c r="D28" s="111" t="s">
        <v>108</v>
      </c>
      <c r="E28" s="111" t="s">
        <v>147</v>
      </c>
      <c r="F28" s="111" t="s">
        <v>148</v>
      </c>
      <c r="G28" s="111">
        <v>4</v>
      </c>
      <c r="H28" s="111">
        <v>4</v>
      </c>
      <c r="I28" s="111">
        <v>4</v>
      </c>
      <c r="J28" s="111">
        <v>4</v>
      </c>
      <c r="K28" s="111">
        <v>3</v>
      </c>
      <c r="L28" s="111">
        <v>4</v>
      </c>
      <c r="M28" s="111">
        <v>3</v>
      </c>
      <c r="N28" s="111">
        <v>2</v>
      </c>
      <c r="O28" s="111">
        <v>2</v>
      </c>
      <c r="P28" s="111">
        <v>4</v>
      </c>
      <c r="Q28" s="111">
        <v>2</v>
      </c>
      <c r="R28" s="111">
        <v>2</v>
      </c>
      <c r="S28" s="111">
        <v>1</v>
      </c>
      <c r="T28" s="111">
        <v>3</v>
      </c>
      <c r="U28" s="111"/>
      <c r="V28" s="111"/>
      <c r="W28" s="112" t="s">
        <v>45</v>
      </c>
      <c r="X28" s="112" t="s">
        <v>45</v>
      </c>
      <c r="Y28" s="111" t="s">
        <v>45</v>
      </c>
      <c r="Z28" s="111"/>
      <c r="AB28" s="112">
        <v>3</v>
      </c>
    </row>
    <row r="29" spans="1:29" x14ac:dyDescent="0.2">
      <c r="A29" s="113">
        <v>44662.458668981482</v>
      </c>
      <c r="B29" s="111" t="s">
        <v>21</v>
      </c>
      <c r="C29" s="111" t="s">
        <v>64</v>
      </c>
      <c r="D29" s="111" t="s">
        <v>110</v>
      </c>
      <c r="E29" s="111" t="s">
        <v>91</v>
      </c>
      <c r="F29" s="111" t="s">
        <v>76</v>
      </c>
      <c r="G29" s="111">
        <v>5</v>
      </c>
      <c r="H29" s="111">
        <v>5</v>
      </c>
      <c r="I29" s="111">
        <v>5</v>
      </c>
      <c r="J29" s="111">
        <v>5</v>
      </c>
      <c r="K29" s="111">
        <v>5</v>
      </c>
      <c r="L29" s="111">
        <v>5</v>
      </c>
      <c r="M29" s="111">
        <v>5</v>
      </c>
      <c r="N29" s="111">
        <v>5</v>
      </c>
      <c r="O29" s="111">
        <v>5</v>
      </c>
      <c r="P29" s="111">
        <v>5</v>
      </c>
      <c r="Q29" s="111">
        <v>5</v>
      </c>
      <c r="R29" s="111">
        <v>5</v>
      </c>
      <c r="S29" s="111">
        <v>5</v>
      </c>
      <c r="T29" s="111">
        <v>5</v>
      </c>
      <c r="U29" s="111"/>
      <c r="V29" s="111"/>
      <c r="W29" s="112" t="s">
        <v>45</v>
      </c>
      <c r="X29" s="112" t="s">
        <v>45</v>
      </c>
      <c r="Y29" s="111" t="s">
        <v>45</v>
      </c>
      <c r="Z29" s="111"/>
      <c r="AB29" s="112">
        <v>5</v>
      </c>
    </row>
    <row r="30" spans="1:29" x14ac:dyDescent="0.2">
      <c r="A30" s="113">
        <v>44662.4684375</v>
      </c>
      <c r="B30" s="111" t="s">
        <v>20</v>
      </c>
      <c r="C30" s="111" t="s">
        <v>60</v>
      </c>
      <c r="D30" s="111" t="s">
        <v>108</v>
      </c>
      <c r="E30" s="111" t="s">
        <v>52</v>
      </c>
      <c r="F30" s="111" t="s">
        <v>62</v>
      </c>
      <c r="G30" s="111">
        <v>5</v>
      </c>
      <c r="H30" s="111">
        <v>5</v>
      </c>
      <c r="I30" s="111">
        <v>5</v>
      </c>
      <c r="J30" s="111">
        <v>5</v>
      </c>
      <c r="K30" s="111">
        <v>5</v>
      </c>
      <c r="L30" s="111">
        <v>5</v>
      </c>
      <c r="M30" s="111">
        <v>5</v>
      </c>
      <c r="N30" s="111">
        <v>5</v>
      </c>
      <c r="O30" s="111">
        <v>5</v>
      </c>
      <c r="P30" s="111">
        <v>5</v>
      </c>
      <c r="Q30" s="111">
        <v>5</v>
      </c>
      <c r="R30" s="111">
        <v>5</v>
      </c>
      <c r="S30" s="111">
        <v>5</v>
      </c>
      <c r="T30" s="111">
        <v>5</v>
      </c>
      <c r="U30" s="111"/>
      <c r="V30" s="111"/>
      <c r="W30" s="111"/>
      <c r="X30" s="111"/>
      <c r="Y30" s="111"/>
      <c r="Z30" s="111"/>
      <c r="AA30" s="111"/>
      <c r="AB30" s="111">
        <v>5</v>
      </c>
      <c r="AC30" s="111"/>
    </row>
    <row r="31" spans="1:29" x14ac:dyDescent="0.2">
      <c r="A31" s="113">
        <v>44662.491238425922</v>
      </c>
      <c r="B31" s="111" t="s">
        <v>21</v>
      </c>
      <c r="C31" s="111" t="s">
        <v>63</v>
      </c>
      <c r="D31" s="111" t="s">
        <v>125</v>
      </c>
      <c r="E31" s="111" t="s">
        <v>149</v>
      </c>
      <c r="F31" s="111" t="s">
        <v>68</v>
      </c>
      <c r="G31" s="111">
        <v>4</v>
      </c>
      <c r="H31" s="111">
        <v>4</v>
      </c>
      <c r="I31" s="111">
        <v>4</v>
      </c>
      <c r="J31" s="111">
        <v>4</v>
      </c>
      <c r="K31" s="111">
        <v>4</v>
      </c>
      <c r="L31" s="111">
        <v>4</v>
      </c>
      <c r="M31" s="111">
        <v>5</v>
      </c>
      <c r="N31" s="111">
        <v>5</v>
      </c>
      <c r="O31" s="111">
        <v>5</v>
      </c>
      <c r="P31" s="111">
        <v>4</v>
      </c>
      <c r="Q31" s="111">
        <v>4</v>
      </c>
      <c r="R31" s="111">
        <v>4</v>
      </c>
      <c r="S31" s="111">
        <v>4</v>
      </c>
      <c r="T31" s="111">
        <v>5</v>
      </c>
      <c r="U31" s="111"/>
      <c r="V31" s="111"/>
      <c r="W31" s="112" t="s">
        <v>45</v>
      </c>
      <c r="X31" s="112" t="s">
        <v>45</v>
      </c>
      <c r="Y31" s="111" t="s">
        <v>45</v>
      </c>
      <c r="Z31" s="111"/>
      <c r="AB31" s="112">
        <v>4</v>
      </c>
    </row>
    <row r="32" spans="1:29" x14ac:dyDescent="0.2">
      <c r="A32" s="113">
        <v>44662.530925925923</v>
      </c>
      <c r="B32" s="111" t="s">
        <v>21</v>
      </c>
      <c r="C32" s="111" t="s">
        <v>60</v>
      </c>
      <c r="D32" s="111" t="s">
        <v>110</v>
      </c>
      <c r="E32" s="111" t="s">
        <v>52</v>
      </c>
      <c r="F32" s="111" t="s">
        <v>73</v>
      </c>
      <c r="G32" s="111">
        <v>5</v>
      </c>
      <c r="H32" s="111">
        <v>5</v>
      </c>
      <c r="I32" s="111">
        <v>5</v>
      </c>
      <c r="J32" s="111">
        <v>5</v>
      </c>
      <c r="K32" s="111">
        <v>5</v>
      </c>
      <c r="L32" s="111">
        <v>4</v>
      </c>
      <c r="M32" s="111">
        <v>4</v>
      </c>
      <c r="N32" s="111">
        <v>5</v>
      </c>
      <c r="O32" s="111">
        <v>5</v>
      </c>
      <c r="P32" s="111">
        <v>3</v>
      </c>
      <c r="Q32" s="111">
        <v>3</v>
      </c>
      <c r="R32" s="111">
        <v>5</v>
      </c>
      <c r="S32" s="111">
        <v>5</v>
      </c>
      <c r="T32" s="111">
        <v>5</v>
      </c>
      <c r="U32" s="111" t="s">
        <v>66</v>
      </c>
      <c r="V32" s="111" t="s">
        <v>66</v>
      </c>
      <c r="W32" s="112" t="s">
        <v>45</v>
      </c>
      <c r="X32" s="112" t="s">
        <v>45</v>
      </c>
      <c r="Y32" s="112" t="s">
        <v>45</v>
      </c>
      <c r="Z32" s="111"/>
      <c r="AB32" s="112">
        <v>5</v>
      </c>
    </row>
    <row r="33" spans="1:29" x14ac:dyDescent="0.2">
      <c r="A33" s="113">
        <v>44662.593506944446</v>
      </c>
      <c r="B33" s="111" t="s">
        <v>21</v>
      </c>
      <c r="C33" s="111" t="s">
        <v>60</v>
      </c>
      <c r="D33" s="111" t="s">
        <v>110</v>
      </c>
      <c r="E33" s="111" t="s">
        <v>94</v>
      </c>
      <c r="F33" s="111" t="s">
        <v>79</v>
      </c>
      <c r="G33" s="111">
        <v>4</v>
      </c>
      <c r="H33" s="111">
        <v>4</v>
      </c>
      <c r="I33" s="111">
        <v>4</v>
      </c>
      <c r="J33" s="111">
        <v>4</v>
      </c>
      <c r="K33" s="112">
        <v>4</v>
      </c>
      <c r="L33" s="111">
        <v>4</v>
      </c>
      <c r="M33" s="111">
        <v>4</v>
      </c>
      <c r="N33" s="111">
        <v>4</v>
      </c>
      <c r="O33" s="111">
        <v>4</v>
      </c>
      <c r="P33" s="111">
        <v>4</v>
      </c>
      <c r="Q33" s="111">
        <v>4</v>
      </c>
      <c r="R33" s="111">
        <v>4</v>
      </c>
      <c r="S33" s="111">
        <v>4</v>
      </c>
      <c r="T33" s="111">
        <v>4</v>
      </c>
      <c r="U33" s="111"/>
      <c r="V33" s="111"/>
      <c r="W33" s="112" t="s">
        <v>45</v>
      </c>
      <c r="X33" s="112" t="s">
        <v>45</v>
      </c>
      <c r="Y33" s="111" t="s">
        <v>45</v>
      </c>
      <c r="Z33" s="111"/>
      <c r="AB33" s="112">
        <v>4</v>
      </c>
    </row>
    <row r="34" spans="1:29" x14ac:dyDescent="0.2">
      <c r="A34" s="113">
        <v>44662.60738425926</v>
      </c>
      <c r="B34" s="111" t="s">
        <v>21</v>
      </c>
      <c r="C34" s="111" t="s">
        <v>60</v>
      </c>
      <c r="D34" s="111" t="s">
        <v>110</v>
      </c>
      <c r="E34" s="111" t="s">
        <v>142</v>
      </c>
      <c r="F34" s="111" t="s">
        <v>62</v>
      </c>
      <c r="G34" s="111">
        <v>4</v>
      </c>
      <c r="H34" s="111">
        <v>4</v>
      </c>
      <c r="I34" s="111">
        <v>4</v>
      </c>
      <c r="J34" s="111">
        <v>4</v>
      </c>
      <c r="K34" s="111">
        <v>4</v>
      </c>
      <c r="L34" s="111">
        <v>4</v>
      </c>
      <c r="M34" s="111">
        <v>5</v>
      </c>
      <c r="N34" s="111">
        <v>5</v>
      </c>
      <c r="O34" s="111">
        <v>4</v>
      </c>
      <c r="P34" s="111">
        <v>4</v>
      </c>
      <c r="Q34" s="111">
        <v>5</v>
      </c>
      <c r="R34" s="111">
        <v>4</v>
      </c>
      <c r="S34" s="111">
        <v>4</v>
      </c>
      <c r="T34" s="111">
        <v>4</v>
      </c>
      <c r="U34" s="111"/>
      <c r="V34" s="111"/>
      <c r="W34" s="111" t="s">
        <v>45</v>
      </c>
      <c r="X34" s="111" t="s">
        <v>45</v>
      </c>
      <c r="Y34" s="111" t="s">
        <v>45</v>
      </c>
      <c r="Z34" s="111"/>
      <c r="AA34" s="111"/>
      <c r="AB34" s="111">
        <v>4</v>
      </c>
      <c r="AC34" s="111"/>
    </row>
    <row r="35" spans="1:29" x14ac:dyDescent="0.2">
      <c r="A35" s="113">
        <v>44662.646550925929</v>
      </c>
      <c r="B35" s="111" t="s">
        <v>21</v>
      </c>
      <c r="C35" s="111" t="s">
        <v>63</v>
      </c>
      <c r="D35" s="111" t="s">
        <v>109</v>
      </c>
      <c r="E35" s="111" t="s">
        <v>149</v>
      </c>
      <c r="F35" s="111" t="s">
        <v>136</v>
      </c>
      <c r="G35" s="111">
        <v>5</v>
      </c>
      <c r="H35" s="111">
        <v>4</v>
      </c>
      <c r="I35" s="111">
        <v>4</v>
      </c>
      <c r="J35" s="111">
        <v>4</v>
      </c>
      <c r="K35" s="111">
        <v>4</v>
      </c>
      <c r="L35" s="111">
        <v>4</v>
      </c>
      <c r="M35" s="111">
        <v>4</v>
      </c>
      <c r="N35" s="111">
        <v>4</v>
      </c>
      <c r="O35" s="111">
        <v>4</v>
      </c>
      <c r="P35" s="111">
        <v>4</v>
      </c>
      <c r="Q35" s="111">
        <v>4</v>
      </c>
      <c r="R35" s="111">
        <v>4</v>
      </c>
      <c r="S35" s="111">
        <v>4</v>
      </c>
      <c r="T35" s="111">
        <v>4</v>
      </c>
      <c r="U35" s="111"/>
      <c r="V35" s="111" t="s">
        <v>66</v>
      </c>
      <c r="W35" s="112" t="s">
        <v>45</v>
      </c>
      <c r="X35" s="112" t="s">
        <v>45</v>
      </c>
      <c r="Y35" s="111" t="s">
        <v>45</v>
      </c>
      <c r="Z35" s="111"/>
      <c r="AB35" s="112">
        <v>5</v>
      </c>
    </row>
    <row r="36" spans="1:29" x14ac:dyDescent="0.2">
      <c r="A36" s="113">
        <v>44662.745219907411</v>
      </c>
      <c r="B36" s="111" t="s">
        <v>21</v>
      </c>
      <c r="C36" s="111" t="s">
        <v>63</v>
      </c>
      <c r="D36" s="111" t="s">
        <v>109</v>
      </c>
      <c r="E36" s="111" t="s">
        <v>149</v>
      </c>
      <c r="F36" s="111" t="s">
        <v>136</v>
      </c>
      <c r="G36" s="111">
        <v>5</v>
      </c>
      <c r="H36" s="111">
        <v>4</v>
      </c>
      <c r="I36" s="111">
        <v>4</v>
      </c>
      <c r="J36" s="111">
        <v>4</v>
      </c>
      <c r="K36" s="111">
        <v>4</v>
      </c>
      <c r="L36" s="111">
        <v>4</v>
      </c>
      <c r="M36" s="111">
        <v>4</v>
      </c>
      <c r="N36" s="111">
        <v>4</v>
      </c>
      <c r="O36" s="111">
        <v>4</v>
      </c>
      <c r="P36" s="111">
        <v>4</v>
      </c>
      <c r="Q36" s="111">
        <v>4</v>
      </c>
      <c r="R36" s="111">
        <v>4</v>
      </c>
      <c r="S36" s="111">
        <v>4</v>
      </c>
      <c r="T36" s="111">
        <v>4</v>
      </c>
      <c r="U36" s="111"/>
      <c r="V36" s="111" t="s">
        <v>66</v>
      </c>
      <c r="W36" s="112" t="s">
        <v>45</v>
      </c>
      <c r="X36" s="112" t="s">
        <v>45</v>
      </c>
      <c r="Y36" s="111" t="s">
        <v>45</v>
      </c>
      <c r="Z36" s="111"/>
      <c r="AB36" s="112">
        <v>5</v>
      </c>
    </row>
    <row r="37" spans="1:29" x14ac:dyDescent="0.2">
      <c r="A37" s="113">
        <v>44692.455439814818</v>
      </c>
      <c r="B37" s="111" t="s">
        <v>21</v>
      </c>
      <c r="C37" s="111" t="s">
        <v>63</v>
      </c>
      <c r="D37" s="111" t="s">
        <v>113</v>
      </c>
      <c r="E37" s="111" t="s">
        <v>94</v>
      </c>
      <c r="F37" s="111" t="s">
        <v>71</v>
      </c>
      <c r="G37" s="111">
        <v>5</v>
      </c>
      <c r="H37" s="111">
        <v>5</v>
      </c>
      <c r="I37" s="111">
        <v>5</v>
      </c>
      <c r="J37" s="111">
        <v>5</v>
      </c>
      <c r="K37" s="111">
        <v>5</v>
      </c>
      <c r="L37" s="111">
        <v>5</v>
      </c>
      <c r="M37" s="111">
        <v>5</v>
      </c>
      <c r="N37" s="111">
        <v>5</v>
      </c>
      <c r="O37" s="111">
        <v>5</v>
      </c>
      <c r="P37" s="111">
        <v>5</v>
      </c>
      <c r="Q37" s="111">
        <v>5</v>
      </c>
      <c r="R37" s="111">
        <v>5</v>
      </c>
      <c r="S37" s="111">
        <v>5</v>
      </c>
      <c r="T37" s="111">
        <v>5</v>
      </c>
      <c r="U37" s="111"/>
      <c r="V37" s="111"/>
      <c r="W37" s="112" t="s">
        <v>45</v>
      </c>
      <c r="X37" s="112" t="s">
        <v>45</v>
      </c>
      <c r="Y37" s="111" t="s">
        <v>45</v>
      </c>
      <c r="Z37" s="111"/>
      <c r="AB37" s="112">
        <v>5</v>
      </c>
    </row>
    <row r="38" spans="1:29" x14ac:dyDescent="0.2">
      <c r="A38" s="113">
        <v>44692.767442129632</v>
      </c>
      <c r="B38" s="111" t="s">
        <v>20</v>
      </c>
      <c r="C38" s="111" t="s">
        <v>60</v>
      </c>
      <c r="D38" s="111" t="s">
        <v>108</v>
      </c>
      <c r="E38" s="111" t="s">
        <v>52</v>
      </c>
      <c r="F38" s="111" t="s">
        <v>61</v>
      </c>
      <c r="G38" s="111">
        <v>5</v>
      </c>
      <c r="H38" s="111">
        <v>5</v>
      </c>
      <c r="I38" s="111">
        <v>5</v>
      </c>
      <c r="J38" s="111">
        <v>5</v>
      </c>
      <c r="K38" s="111">
        <v>5</v>
      </c>
      <c r="L38" s="111">
        <v>5</v>
      </c>
      <c r="M38" s="111">
        <v>5</v>
      </c>
      <c r="N38" s="111">
        <v>5</v>
      </c>
      <c r="O38" s="111">
        <v>5</v>
      </c>
      <c r="P38" s="111">
        <v>5</v>
      </c>
      <c r="Q38" s="111">
        <v>5</v>
      </c>
      <c r="R38" s="111">
        <v>5</v>
      </c>
      <c r="S38" s="111">
        <v>5</v>
      </c>
      <c r="T38" s="111">
        <v>5</v>
      </c>
      <c r="U38" s="111"/>
      <c r="V38" s="111"/>
      <c r="W38" s="112" t="s">
        <v>45</v>
      </c>
      <c r="X38" s="111" t="s">
        <v>45</v>
      </c>
      <c r="Y38" s="111" t="s">
        <v>45</v>
      </c>
      <c r="Z38" s="111"/>
      <c r="AA38" s="111"/>
      <c r="AB38" s="111">
        <v>5</v>
      </c>
      <c r="AC38" s="111"/>
    </row>
    <row r="39" spans="1:29" x14ac:dyDescent="0.2">
      <c r="A39" s="113">
        <v>44723.730983796297</v>
      </c>
      <c r="B39" s="111" t="s">
        <v>21</v>
      </c>
      <c r="C39" s="111" t="s">
        <v>63</v>
      </c>
      <c r="D39" s="111" t="s">
        <v>125</v>
      </c>
      <c r="E39" s="111" t="s">
        <v>149</v>
      </c>
      <c r="F39" s="111" t="s">
        <v>68</v>
      </c>
      <c r="G39" s="111">
        <v>4</v>
      </c>
      <c r="H39" s="111">
        <v>4</v>
      </c>
      <c r="I39" s="111">
        <v>4</v>
      </c>
      <c r="J39" s="111">
        <v>4</v>
      </c>
      <c r="K39" s="111">
        <v>4</v>
      </c>
      <c r="L39" s="111">
        <v>4</v>
      </c>
      <c r="M39" s="111">
        <v>5</v>
      </c>
      <c r="N39" s="111">
        <v>5</v>
      </c>
      <c r="O39" s="111">
        <v>5</v>
      </c>
      <c r="P39" s="111">
        <v>4</v>
      </c>
      <c r="Q39" s="111">
        <v>4</v>
      </c>
      <c r="R39" s="111">
        <v>4</v>
      </c>
      <c r="S39" s="111">
        <v>4</v>
      </c>
      <c r="T39" s="111">
        <v>5</v>
      </c>
      <c r="U39" s="111"/>
      <c r="V39" s="111"/>
      <c r="W39" s="112" t="s">
        <v>45</v>
      </c>
      <c r="X39" s="112" t="s">
        <v>45</v>
      </c>
      <c r="Y39" s="111" t="s">
        <v>45</v>
      </c>
      <c r="Z39" s="111"/>
      <c r="AB39" s="112">
        <v>4</v>
      </c>
    </row>
    <row r="40" spans="1:29" x14ac:dyDescent="0.2">
      <c r="A40" s="113">
        <v>44753.505324074074</v>
      </c>
      <c r="B40" s="111" t="s">
        <v>20</v>
      </c>
      <c r="C40" s="111" t="s">
        <v>78</v>
      </c>
      <c r="D40" s="111" t="s">
        <v>114</v>
      </c>
      <c r="E40" s="111" t="s">
        <v>137</v>
      </c>
      <c r="F40" s="111" t="s">
        <v>150</v>
      </c>
      <c r="G40" s="111">
        <v>5</v>
      </c>
      <c r="H40" s="111">
        <v>5</v>
      </c>
      <c r="I40" s="111">
        <v>5</v>
      </c>
      <c r="J40" s="111">
        <v>5</v>
      </c>
      <c r="K40" s="111">
        <v>4</v>
      </c>
      <c r="L40" s="111">
        <v>5</v>
      </c>
      <c r="M40" s="111">
        <v>3</v>
      </c>
      <c r="N40" s="111">
        <v>3</v>
      </c>
      <c r="O40" s="111">
        <v>3</v>
      </c>
      <c r="P40" s="111">
        <v>4</v>
      </c>
      <c r="Q40" s="111">
        <v>4</v>
      </c>
      <c r="R40" s="111">
        <v>4</v>
      </c>
      <c r="S40" s="111">
        <v>4</v>
      </c>
      <c r="T40" s="111">
        <v>4</v>
      </c>
      <c r="U40" s="111"/>
      <c r="V40" s="111"/>
      <c r="W40" s="111" t="s">
        <v>45</v>
      </c>
      <c r="X40" s="111" t="s">
        <v>45</v>
      </c>
      <c r="Y40" s="111" t="s">
        <v>45</v>
      </c>
      <c r="Z40" s="111"/>
      <c r="AA40" s="111"/>
      <c r="AB40" s="111">
        <v>5</v>
      </c>
      <c r="AC40" s="111"/>
    </row>
    <row r="41" spans="1:29" x14ac:dyDescent="0.2">
      <c r="A41" s="113">
        <v>44753.664502314816</v>
      </c>
      <c r="B41" s="111" t="s">
        <v>21</v>
      </c>
      <c r="C41" s="111" t="s">
        <v>63</v>
      </c>
      <c r="D41" s="111" t="s">
        <v>151</v>
      </c>
      <c r="E41" s="111" t="s">
        <v>52</v>
      </c>
      <c r="F41" s="111" t="s">
        <v>152</v>
      </c>
      <c r="G41" s="111">
        <v>4</v>
      </c>
      <c r="H41" s="111">
        <v>4</v>
      </c>
      <c r="I41" s="111">
        <v>5</v>
      </c>
      <c r="J41" s="111">
        <v>4</v>
      </c>
      <c r="K41" s="111">
        <v>4</v>
      </c>
      <c r="L41" s="111">
        <v>5</v>
      </c>
      <c r="M41" s="111">
        <v>4</v>
      </c>
      <c r="N41" s="111">
        <v>4</v>
      </c>
      <c r="O41" s="111">
        <v>4</v>
      </c>
      <c r="P41" s="111">
        <v>4</v>
      </c>
      <c r="Q41" s="111">
        <v>4</v>
      </c>
      <c r="R41" s="111">
        <v>4</v>
      </c>
      <c r="S41" s="111">
        <v>4</v>
      </c>
      <c r="T41" s="111">
        <v>4</v>
      </c>
      <c r="U41" s="111" t="s">
        <v>70</v>
      </c>
      <c r="V41" s="111" t="s">
        <v>70</v>
      </c>
      <c r="W41" s="111" t="s">
        <v>45</v>
      </c>
      <c r="X41" s="111" t="s">
        <v>45</v>
      </c>
      <c r="Y41" s="111" t="s">
        <v>45</v>
      </c>
      <c r="Z41" s="111"/>
      <c r="AA41" s="111"/>
      <c r="AB41" s="111">
        <v>5</v>
      </c>
      <c r="AC41" s="111"/>
    </row>
    <row r="42" spans="1:29" x14ac:dyDescent="0.2">
      <c r="A42" s="113">
        <v>44753.666284722225</v>
      </c>
      <c r="B42" s="111" t="s">
        <v>21</v>
      </c>
      <c r="C42" s="111" t="s">
        <v>63</v>
      </c>
      <c r="D42" s="111" t="s">
        <v>151</v>
      </c>
      <c r="E42" s="111" t="s">
        <v>53</v>
      </c>
      <c r="F42" s="111" t="s">
        <v>62</v>
      </c>
      <c r="G42" s="111">
        <v>4</v>
      </c>
      <c r="H42" s="111">
        <v>4</v>
      </c>
      <c r="I42" s="111">
        <v>4</v>
      </c>
      <c r="J42" s="111">
        <v>4</v>
      </c>
      <c r="K42" s="111">
        <v>4</v>
      </c>
      <c r="L42" s="111">
        <v>4</v>
      </c>
      <c r="M42" s="111">
        <v>4</v>
      </c>
      <c r="N42" s="111">
        <v>4</v>
      </c>
      <c r="O42" s="111">
        <v>4</v>
      </c>
      <c r="P42" s="111">
        <v>4</v>
      </c>
      <c r="Q42" s="111">
        <v>4</v>
      </c>
      <c r="R42" s="111">
        <v>4</v>
      </c>
      <c r="S42" s="111">
        <v>4</v>
      </c>
      <c r="T42" s="111">
        <v>4</v>
      </c>
      <c r="U42" s="111"/>
      <c r="V42" s="111"/>
      <c r="W42" s="111" t="s">
        <v>45</v>
      </c>
      <c r="X42" s="111" t="s">
        <v>45</v>
      </c>
      <c r="Y42" s="111" t="s">
        <v>45</v>
      </c>
      <c r="Z42" s="111"/>
      <c r="AB42" s="112">
        <v>4</v>
      </c>
    </row>
    <row r="43" spans="1:29" x14ac:dyDescent="0.2">
      <c r="A43" s="113">
        <v>44753.680775462963</v>
      </c>
      <c r="B43" s="111" t="s">
        <v>21</v>
      </c>
      <c r="C43" s="111" t="s">
        <v>63</v>
      </c>
      <c r="D43" s="111" t="s">
        <v>151</v>
      </c>
      <c r="E43" s="111" t="s">
        <v>90</v>
      </c>
      <c r="F43" s="111" t="s">
        <v>79</v>
      </c>
      <c r="G43" s="111">
        <v>5</v>
      </c>
      <c r="H43" s="111">
        <v>4</v>
      </c>
      <c r="I43" s="111">
        <v>4</v>
      </c>
      <c r="J43" s="111">
        <v>4</v>
      </c>
      <c r="K43" s="111">
        <v>4</v>
      </c>
      <c r="L43" s="111">
        <v>4</v>
      </c>
      <c r="M43" s="111">
        <v>4</v>
      </c>
      <c r="N43" s="111">
        <v>4</v>
      </c>
      <c r="O43" s="111">
        <v>4</v>
      </c>
      <c r="P43" s="111">
        <v>5</v>
      </c>
      <c r="Q43" s="111">
        <v>4</v>
      </c>
      <c r="R43" s="111">
        <v>4</v>
      </c>
      <c r="S43" s="111">
        <v>4</v>
      </c>
      <c r="T43" s="111">
        <v>4</v>
      </c>
      <c r="U43" s="111"/>
      <c r="V43" s="111"/>
      <c r="W43" s="112" t="s">
        <v>45</v>
      </c>
      <c r="X43" s="112" t="s">
        <v>45</v>
      </c>
      <c r="Y43" s="111" t="s">
        <v>45</v>
      </c>
      <c r="Z43" s="111"/>
      <c r="AB43" s="112">
        <v>4</v>
      </c>
    </row>
    <row r="44" spans="1:29" x14ac:dyDescent="0.2">
      <c r="A44" s="113">
        <v>44784.475277777776</v>
      </c>
      <c r="B44" s="111" t="s">
        <v>21</v>
      </c>
      <c r="C44" s="111" t="s">
        <v>89</v>
      </c>
      <c r="D44" s="111" t="s">
        <v>111</v>
      </c>
      <c r="E44" s="111" t="s">
        <v>149</v>
      </c>
      <c r="F44" s="111" t="s">
        <v>153</v>
      </c>
      <c r="G44" s="111">
        <v>4</v>
      </c>
      <c r="H44" s="111">
        <v>4</v>
      </c>
      <c r="I44" s="111">
        <v>4</v>
      </c>
      <c r="J44" s="111">
        <v>4</v>
      </c>
      <c r="K44" s="111">
        <v>4</v>
      </c>
      <c r="L44" s="111">
        <v>4</v>
      </c>
      <c r="M44" s="111">
        <v>4</v>
      </c>
      <c r="N44" s="111">
        <v>4</v>
      </c>
      <c r="O44" s="111">
        <v>4</v>
      </c>
      <c r="P44" s="111">
        <v>4</v>
      </c>
      <c r="Q44" s="111">
        <v>4</v>
      </c>
      <c r="R44" s="111">
        <v>4</v>
      </c>
      <c r="S44" s="111">
        <v>4</v>
      </c>
      <c r="T44" s="111">
        <v>4</v>
      </c>
      <c r="U44" s="111"/>
      <c r="V44" s="111"/>
      <c r="W44" s="112" t="s">
        <v>45</v>
      </c>
      <c r="X44" s="112" t="s">
        <v>45</v>
      </c>
      <c r="Y44" s="111" t="s">
        <v>45</v>
      </c>
      <c r="Z44" s="111"/>
      <c r="AB44" s="112">
        <v>4</v>
      </c>
    </row>
    <row r="45" spans="1:29" x14ac:dyDescent="0.2">
      <c r="A45" s="113">
        <v>44784.647847222222</v>
      </c>
      <c r="B45" s="111" t="s">
        <v>21</v>
      </c>
      <c r="C45" s="111" t="s">
        <v>60</v>
      </c>
      <c r="D45" s="111" t="s">
        <v>111</v>
      </c>
      <c r="E45" s="111" t="s">
        <v>91</v>
      </c>
      <c r="F45" s="111" t="s">
        <v>83</v>
      </c>
      <c r="G45" s="111">
        <v>4</v>
      </c>
      <c r="H45" s="111">
        <v>4</v>
      </c>
      <c r="I45" s="111">
        <v>4</v>
      </c>
      <c r="J45" s="111">
        <v>4</v>
      </c>
      <c r="K45" s="111">
        <v>4</v>
      </c>
      <c r="L45" s="111">
        <v>4</v>
      </c>
      <c r="M45" s="111">
        <v>4</v>
      </c>
      <c r="N45" s="111">
        <v>4</v>
      </c>
      <c r="O45" s="111">
        <v>4</v>
      </c>
      <c r="P45" s="111">
        <v>4</v>
      </c>
      <c r="Q45" s="111">
        <v>4</v>
      </c>
      <c r="R45" s="111">
        <v>4</v>
      </c>
      <c r="S45" s="111">
        <v>4</v>
      </c>
      <c r="T45" s="111">
        <v>4</v>
      </c>
      <c r="U45" s="111"/>
      <c r="V45" s="111"/>
      <c r="W45" s="111" t="s">
        <v>45</v>
      </c>
      <c r="X45" s="111" t="s">
        <v>45</v>
      </c>
      <c r="Y45" s="111" t="s">
        <v>45</v>
      </c>
      <c r="Z45" s="111"/>
      <c r="AA45" s="111"/>
      <c r="AB45" s="111">
        <v>4</v>
      </c>
      <c r="AC45" s="111"/>
    </row>
    <row r="46" spans="1:29" x14ac:dyDescent="0.2">
      <c r="A46" s="113">
        <v>44784.871921296297</v>
      </c>
      <c r="B46" s="111" t="s">
        <v>21</v>
      </c>
      <c r="C46" s="111" t="s">
        <v>60</v>
      </c>
      <c r="D46" s="111" t="s">
        <v>111</v>
      </c>
      <c r="E46" s="111" t="s">
        <v>142</v>
      </c>
      <c r="F46" s="111" t="s">
        <v>77</v>
      </c>
      <c r="G46" s="111">
        <v>4</v>
      </c>
      <c r="H46" s="111">
        <v>5</v>
      </c>
      <c r="I46" s="111">
        <v>4</v>
      </c>
      <c r="J46" s="111">
        <v>5</v>
      </c>
      <c r="K46" s="111">
        <v>5</v>
      </c>
      <c r="L46" s="111">
        <v>4</v>
      </c>
      <c r="M46" s="111">
        <v>5</v>
      </c>
      <c r="N46" s="111">
        <v>5</v>
      </c>
      <c r="O46" s="111">
        <v>4</v>
      </c>
      <c r="P46" s="111">
        <v>3</v>
      </c>
      <c r="Q46" s="111">
        <v>3</v>
      </c>
      <c r="R46" s="111">
        <v>4</v>
      </c>
      <c r="S46" s="111">
        <v>3</v>
      </c>
      <c r="T46" s="111">
        <v>4</v>
      </c>
      <c r="U46" s="111"/>
      <c r="V46" s="111"/>
      <c r="W46" s="111" t="s">
        <v>45</v>
      </c>
      <c r="X46" s="111" t="s">
        <v>45</v>
      </c>
      <c r="Y46" s="111" t="s">
        <v>45</v>
      </c>
      <c r="Z46" s="111"/>
      <c r="AB46" s="112">
        <v>5</v>
      </c>
    </row>
    <row r="47" spans="1:29" x14ac:dyDescent="0.2">
      <c r="A47" s="113">
        <v>44815.382280092592</v>
      </c>
      <c r="B47" s="111" t="s">
        <v>21</v>
      </c>
      <c r="C47" s="111" t="s">
        <v>63</v>
      </c>
      <c r="D47" s="111" t="s">
        <v>154</v>
      </c>
      <c r="E47" s="111" t="s">
        <v>91</v>
      </c>
      <c r="F47" s="111" t="s">
        <v>87</v>
      </c>
      <c r="G47" s="111">
        <v>4</v>
      </c>
      <c r="H47" s="111">
        <v>4</v>
      </c>
      <c r="I47" s="111">
        <v>4</v>
      </c>
      <c r="J47" s="111">
        <v>4</v>
      </c>
      <c r="K47" s="111">
        <v>4</v>
      </c>
      <c r="L47" s="111">
        <v>4</v>
      </c>
      <c r="M47" s="111">
        <v>4</v>
      </c>
      <c r="N47" s="111">
        <v>4</v>
      </c>
      <c r="O47" s="111">
        <v>4</v>
      </c>
      <c r="P47" s="111">
        <v>4</v>
      </c>
      <c r="Q47" s="111">
        <v>4</v>
      </c>
      <c r="R47" s="111">
        <v>4</v>
      </c>
      <c r="S47" s="111">
        <v>4</v>
      </c>
      <c r="T47" s="111">
        <v>4</v>
      </c>
      <c r="U47" s="111"/>
      <c r="V47" s="111"/>
      <c r="W47" s="112" t="s">
        <v>45</v>
      </c>
      <c r="X47" s="112" t="s">
        <v>45</v>
      </c>
      <c r="Y47" s="111" t="s">
        <v>45</v>
      </c>
      <c r="Z47" s="111"/>
      <c r="AB47" s="112">
        <v>4</v>
      </c>
    </row>
    <row r="48" spans="1:29" x14ac:dyDescent="0.2">
      <c r="A48" s="113">
        <v>44815.38380787037</v>
      </c>
      <c r="B48" s="111" t="s">
        <v>21</v>
      </c>
      <c r="C48" s="111" t="s">
        <v>60</v>
      </c>
      <c r="D48" s="111" t="s">
        <v>154</v>
      </c>
      <c r="E48" s="111" t="s">
        <v>140</v>
      </c>
      <c r="F48" s="111" t="s">
        <v>72</v>
      </c>
      <c r="G48" s="111">
        <v>5</v>
      </c>
      <c r="H48" s="111">
        <v>5</v>
      </c>
      <c r="I48" s="111">
        <v>5</v>
      </c>
      <c r="J48" s="111">
        <v>5</v>
      </c>
      <c r="K48" s="111">
        <v>5</v>
      </c>
      <c r="L48" s="111">
        <v>4</v>
      </c>
      <c r="M48" s="111">
        <v>4</v>
      </c>
      <c r="N48" s="111">
        <v>4</v>
      </c>
      <c r="O48" s="111">
        <v>4</v>
      </c>
      <c r="P48" s="111">
        <v>5</v>
      </c>
      <c r="Q48" s="111">
        <v>5</v>
      </c>
      <c r="R48" s="111">
        <v>4</v>
      </c>
      <c r="S48" s="111">
        <v>4</v>
      </c>
      <c r="T48" s="112">
        <v>4</v>
      </c>
      <c r="U48" s="111"/>
      <c r="V48" s="111"/>
      <c r="W48" s="112" t="s">
        <v>45</v>
      </c>
      <c r="X48" s="112" t="s">
        <v>45</v>
      </c>
      <c r="Y48" s="111" t="s">
        <v>45</v>
      </c>
      <c r="Z48" s="111"/>
      <c r="AB48" s="112">
        <v>4</v>
      </c>
    </row>
    <row r="49" spans="1:29" x14ac:dyDescent="0.2">
      <c r="A49" s="113">
        <v>44815.412164351852</v>
      </c>
      <c r="B49" s="111" t="s">
        <v>21</v>
      </c>
      <c r="C49" s="111" t="s">
        <v>60</v>
      </c>
      <c r="D49" s="111" t="s">
        <v>154</v>
      </c>
      <c r="E49" s="111" t="s">
        <v>142</v>
      </c>
      <c r="F49" s="111" t="s">
        <v>72</v>
      </c>
      <c r="G49" s="111">
        <v>4</v>
      </c>
      <c r="H49" s="111">
        <v>4</v>
      </c>
      <c r="I49" s="111">
        <v>4</v>
      </c>
      <c r="J49" s="111">
        <v>4</v>
      </c>
      <c r="K49" s="111">
        <v>4</v>
      </c>
      <c r="L49" s="111">
        <v>4</v>
      </c>
      <c r="M49" s="111">
        <v>4</v>
      </c>
      <c r="N49" s="111">
        <v>4</v>
      </c>
      <c r="O49" s="111">
        <v>4</v>
      </c>
      <c r="P49" s="111">
        <v>4</v>
      </c>
      <c r="Q49" s="111">
        <v>4</v>
      </c>
      <c r="R49" s="111">
        <v>4</v>
      </c>
      <c r="S49" s="111">
        <v>4</v>
      </c>
      <c r="T49" s="111">
        <v>4</v>
      </c>
      <c r="U49" s="111"/>
      <c r="V49" s="111"/>
      <c r="W49" s="112" t="s">
        <v>45</v>
      </c>
      <c r="X49" s="112" t="s">
        <v>45</v>
      </c>
      <c r="Y49" s="111" t="s">
        <v>45</v>
      </c>
      <c r="Z49" s="111"/>
      <c r="AB49" s="112">
        <v>4</v>
      </c>
    </row>
    <row r="50" spans="1:29" x14ac:dyDescent="0.2">
      <c r="A50" s="113">
        <v>44815.637303240743</v>
      </c>
      <c r="B50" s="111" t="s">
        <v>20</v>
      </c>
      <c r="C50" s="111" t="s">
        <v>60</v>
      </c>
      <c r="D50" s="111" t="s">
        <v>114</v>
      </c>
      <c r="E50" s="111" t="s">
        <v>140</v>
      </c>
      <c r="F50" s="111" t="s">
        <v>155</v>
      </c>
      <c r="G50" s="111">
        <v>4</v>
      </c>
      <c r="H50" s="111">
        <v>4</v>
      </c>
      <c r="I50" s="111">
        <v>4</v>
      </c>
      <c r="J50" s="111">
        <v>4</v>
      </c>
      <c r="K50" s="112">
        <v>4</v>
      </c>
      <c r="L50" s="111">
        <v>4</v>
      </c>
      <c r="M50" s="111">
        <v>4</v>
      </c>
      <c r="N50" s="111">
        <v>3</v>
      </c>
      <c r="O50" s="111">
        <v>4</v>
      </c>
      <c r="P50" s="111">
        <v>4</v>
      </c>
      <c r="Q50" s="111">
        <v>4</v>
      </c>
      <c r="R50" s="111">
        <v>4</v>
      </c>
      <c r="S50" s="111">
        <v>4</v>
      </c>
      <c r="T50" s="111">
        <v>4</v>
      </c>
      <c r="U50" s="111"/>
      <c r="V50" s="111"/>
      <c r="W50" s="112" t="s">
        <v>45</v>
      </c>
      <c r="X50" s="112" t="s">
        <v>45</v>
      </c>
      <c r="Y50" s="111" t="s">
        <v>45</v>
      </c>
      <c r="Z50" s="111"/>
      <c r="AB50" s="112">
        <v>4</v>
      </c>
    </row>
    <row r="51" spans="1:29" x14ac:dyDescent="0.2">
      <c r="A51" s="113">
        <v>44815.65797453704</v>
      </c>
      <c r="B51" s="111" t="s">
        <v>21</v>
      </c>
      <c r="C51" s="111" t="s">
        <v>60</v>
      </c>
      <c r="D51" s="111" t="s">
        <v>112</v>
      </c>
      <c r="E51" s="111" t="s">
        <v>52</v>
      </c>
      <c r="F51" s="111" t="s">
        <v>67</v>
      </c>
      <c r="G51" s="111">
        <v>5</v>
      </c>
      <c r="H51" s="111">
        <v>5</v>
      </c>
      <c r="I51" s="111">
        <v>5</v>
      </c>
      <c r="J51" s="111">
        <v>5</v>
      </c>
      <c r="K51" s="111">
        <v>5</v>
      </c>
      <c r="L51" s="111">
        <v>5</v>
      </c>
      <c r="M51" s="111">
        <v>5</v>
      </c>
      <c r="N51" s="111">
        <v>5</v>
      </c>
      <c r="O51" s="111">
        <v>5</v>
      </c>
      <c r="P51" s="111">
        <v>5</v>
      </c>
      <c r="Q51" s="111">
        <v>5</v>
      </c>
      <c r="R51" s="111">
        <v>5</v>
      </c>
      <c r="S51" s="111">
        <v>5</v>
      </c>
      <c r="T51" s="111">
        <v>5</v>
      </c>
      <c r="U51" s="111"/>
      <c r="V51" s="111"/>
      <c r="W51" s="111" t="s">
        <v>45</v>
      </c>
      <c r="X51" s="112" t="s">
        <v>45</v>
      </c>
      <c r="Y51" s="111" t="s">
        <v>45</v>
      </c>
      <c r="Z51" s="111"/>
      <c r="AA51" s="111"/>
      <c r="AB51" s="111">
        <v>5</v>
      </c>
      <c r="AC51" s="111"/>
    </row>
    <row r="52" spans="1:29" x14ac:dyDescent="0.2">
      <c r="A52" s="113">
        <v>44815.671203703707</v>
      </c>
      <c r="B52" s="111" t="s">
        <v>21</v>
      </c>
      <c r="C52" s="111" t="s">
        <v>60</v>
      </c>
      <c r="D52" s="111" t="s">
        <v>112</v>
      </c>
      <c r="E52" s="111" t="s">
        <v>52</v>
      </c>
      <c r="F52" s="111" t="s">
        <v>62</v>
      </c>
      <c r="G52" s="111">
        <v>4</v>
      </c>
      <c r="H52" s="111">
        <v>4</v>
      </c>
      <c r="I52" s="111">
        <v>4</v>
      </c>
      <c r="J52" s="111">
        <v>4</v>
      </c>
      <c r="K52" s="111">
        <v>4</v>
      </c>
      <c r="L52" s="111">
        <v>4</v>
      </c>
      <c r="M52" s="111">
        <v>4</v>
      </c>
      <c r="N52" s="111">
        <v>4</v>
      </c>
      <c r="O52" s="111">
        <v>4</v>
      </c>
      <c r="P52" s="111">
        <v>4</v>
      </c>
      <c r="Q52" s="111">
        <v>4</v>
      </c>
      <c r="R52" s="111">
        <v>4</v>
      </c>
      <c r="S52" s="111">
        <v>4</v>
      </c>
      <c r="T52" s="111">
        <v>4</v>
      </c>
      <c r="U52" s="111" t="s">
        <v>70</v>
      </c>
      <c r="V52" s="111" t="s">
        <v>70</v>
      </c>
      <c r="W52" s="111" t="s">
        <v>45</v>
      </c>
      <c r="X52" s="111" t="s">
        <v>45</v>
      </c>
      <c r="Y52" s="111" t="s">
        <v>45</v>
      </c>
      <c r="Z52" s="111"/>
      <c r="AA52" s="111"/>
      <c r="AB52" s="111">
        <v>4</v>
      </c>
      <c r="AC52" s="111"/>
    </row>
    <row r="53" spans="1:29" x14ac:dyDescent="0.2">
      <c r="A53" s="113" t="s">
        <v>134</v>
      </c>
      <c r="B53" s="111" t="s">
        <v>20</v>
      </c>
      <c r="C53" s="111" t="s">
        <v>63</v>
      </c>
      <c r="D53" s="111" t="s">
        <v>123</v>
      </c>
      <c r="E53" s="111" t="s">
        <v>149</v>
      </c>
      <c r="F53" s="111" t="s">
        <v>65</v>
      </c>
      <c r="G53" s="111">
        <v>4</v>
      </c>
      <c r="H53" s="111">
        <v>4</v>
      </c>
      <c r="I53" s="111">
        <v>4</v>
      </c>
      <c r="J53" s="111">
        <v>4</v>
      </c>
      <c r="K53" s="111">
        <v>4</v>
      </c>
      <c r="L53" s="111">
        <v>4</v>
      </c>
      <c r="M53" s="111">
        <v>4</v>
      </c>
      <c r="N53" s="111">
        <v>4</v>
      </c>
      <c r="O53" s="111">
        <v>4</v>
      </c>
      <c r="P53" s="111">
        <v>4</v>
      </c>
      <c r="Q53" s="111">
        <v>4</v>
      </c>
      <c r="R53" s="111">
        <v>4</v>
      </c>
      <c r="S53" s="111">
        <v>4</v>
      </c>
      <c r="T53" s="111">
        <v>4</v>
      </c>
      <c r="U53" s="111" t="s">
        <v>66</v>
      </c>
      <c r="V53" s="111" t="s">
        <v>66</v>
      </c>
      <c r="W53" s="111" t="s">
        <v>45</v>
      </c>
      <c r="X53" s="111" t="s">
        <v>45</v>
      </c>
      <c r="Y53" s="111" t="s">
        <v>45</v>
      </c>
      <c r="Z53" s="111"/>
      <c r="AA53" s="111"/>
      <c r="AB53" s="111">
        <v>4</v>
      </c>
      <c r="AC53" s="111"/>
    </row>
    <row r="54" spans="1:29" x14ac:dyDescent="0.2">
      <c r="A54" s="113" t="s">
        <v>135</v>
      </c>
      <c r="B54" s="111" t="s">
        <v>21</v>
      </c>
      <c r="C54" s="111" t="s">
        <v>60</v>
      </c>
      <c r="D54" s="111" t="s">
        <v>110</v>
      </c>
      <c r="E54" s="111" t="s">
        <v>140</v>
      </c>
      <c r="F54" s="111" t="s">
        <v>156</v>
      </c>
      <c r="G54" s="111">
        <v>5</v>
      </c>
      <c r="H54" s="111">
        <v>5</v>
      </c>
      <c r="I54" s="111">
        <v>5</v>
      </c>
      <c r="J54" s="111">
        <v>5</v>
      </c>
      <c r="K54" s="111">
        <v>5</v>
      </c>
      <c r="L54" s="111">
        <v>5</v>
      </c>
      <c r="M54" s="111">
        <v>5</v>
      </c>
      <c r="N54" s="111">
        <v>5</v>
      </c>
      <c r="O54" s="111">
        <v>5</v>
      </c>
      <c r="P54" s="111">
        <v>5</v>
      </c>
      <c r="Q54" s="111">
        <v>5</v>
      </c>
      <c r="R54" s="111">
        <v>5</v>
      </c>
      <c r="S54" s="111">
        <v>5</v>
      </c>
      <c r="T54" s="111">
        <v>5</v>
      </c>
      <c r="U54" s="111" t="s">
        <v>66</v>
      </c>
      <c r="V54" s="111" t="s">
        <v>66</v>
      </c>
      <c r="W54" s="111" t="s">
        <v>45</v>
      </c>
      <c r="X54" s="111" t="s">
        <v>45</v>
      </c>
      <c r="Y54" s="111" t="s">
        <v>45</v>
      </c>
      <c r="Z54" s="111"/>
      <c r="AA54" s="111"/>
      <c r="AB54" s="111">
        <v>5</v>
      </c>
      <c r="AC54" s="1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DADE4"/>
  </sheetPr>
  <dimension ref="A1:BU201"/>
  <sheetViews>
    <sheetView topLeftCell="R1" zoomScale="91" zoomScaleNormal="91" workbookViewId="0">
      <selection activeCell="AK1" sqref="AK1"/>
    </sheetView>
  </sheetViews>
  <sheetFormatPr defaultColWidth="15" defaultRowHeight="15" x14ac:dyDescent="0.25"/>
  <cols>
    <col min="1" max="1" width="6" style="61" bestFit="1" customWidth="1"/>
    <col min="2" max="2" width="18.625" style="61" customWidth="1"/>
    <col min="3" max="4" width="18.875" style="61" customWidth="1"/>
    <col min="5" max="5" width="6.375" style="61" customWidth="1"/>
    <col min="6" max="6" width="20.5" style="61" bestFit="1" customWidth="1"/>
    <col min="7" max="7" width="6.5" style="61" customWidth="1"/>
    <col min="8" max="8" width="7.625" style="61" customWidth="1"/>
    <col min="9" max="9" width="2.875" style="117" customWidth="1"/>
    <col min="10" max="10" width="80.375" style="117" customWidth="1"/>
    <col min="11" max="11" width="9" style="119" bestFit="1" customWidth="1"/>
    <col min="12" max="12" width="7" style="133" bestFit="1" customWidth="1"/>
    <col min="13" max="13" width="7" style="122" bestFit="1" customWidth="1"/>
    <col min="14" max="14" width="7" style="125" bestFit="1" customWidth="1"/>
    <col min="15" max="15" width="5.25" style="127" bestFit="1" customWidth="1"/>
    <col min="16" max="16" width="7" style="67" customWidth="1"/>
    <col min="17" max="17" width="7.375" style="61" bestFit="1" customWidth="1"/>
    <col min="18" max="18" width="7" style="131" bestFit="1" customWidth="1"/>
    <col min="19" max="19" width="8" style="122" bestFit="1" customWidth="1"/>
    <col min="20" max="20" width="6.125" style="122" bestFit="1" customWidth="1"/>
    <col min="21" max="24" width="4.125" style="65" customWidth="1"/>
    <col min="25" max="29" width="4.25" style="65" customWidth="1"/>
    <col min="30" max="30" width="4.25" style="61" bestFit="1" customWidth="1"/>
    <col min="31" max="32" width="4.25" style="61" customWidth="1"/>
    <col min="33" max="34" width="4.25" style="61" bestFit="1" customWidth="1"/>
    <col min="35" max="35" width="4.375" style="61" bestFit="1" customWidth="1"/>
    <col min="36" max="38" width="18.875" style="112" customWidth="1"/>
    <col min="39" max="16384" width="15" style="61"/>
  </cols>
  <sheetData>
    <row r="1" spans="1:73" s="58" customFormat="1" ht="72.75" customHeight="1" x14ac:dyDescent="0.25">
      <c r="A1" s="95" t="s">
        <v>9</v>
      </c>
      <c r="B1" s="115" t="s">
        <v>19</v>
      </c>
      <c r="C1" s="97" t="s">
        <v>16</v>
      </c>
      <c r="D1" s="97" t="s">
        <v>107</v>
      </c>
      <c r="E1" s="101" t="s">
        <v>52</v>
      </c>
      <c r="F1" s="105" t="s">
        <v>53</v>
      </c>
      <c r="G1" s="107" t="s">
        <v>54</v>
      </c>
      <c r="H1" s="109" t="s">
        <v>55</v>
      </c>
      <c r="I1" s="116"/>
      <c r="J1" s="116"/>
      <c r="K1" s="146" t="s">
        <v>62</v>
      </c>
      <c r="L1" s="134" t="s">
        <v>61</v>
      </c>
      <c r="M1" s="120" t="s">
        <v>85</v>
      </c>
      <c r="N1" s="123" t="s">
        <v>73</v>
      </c>
      <c r="O1" s="135" t="s">
        <v>95</v>
      </c>
      <c r="P1" s="128" t="s">
        <v>96</v>
      </c>
      <c r="Q1" s="138" t="s">
        <v>88</v>
      </c>
      <c r="R1" s="129" t="s">
        <v>79</v>
      </c>
      <c r="S1" s="120" t="s">
        <v>97</v>
      </c>
      <c r="T1" s="147" t="s">
        <v>68</v>
      </c>
      <c r="U1" s="98">
        <v>1.1000000000000001</v>
      </c>
      <c r="V1" s="98">
        <v>1.2</v>
      </c>
      <c r="W1" s="98">
        <v>1.3</v>
      </c>
      <c r="X1" s="98">
        <v>1.4</v>
      </c>
      <c r="Y1" s="100">
        <v>2.1</v>
      </c>
      <c r="Z1" s="100">
        <v>2.2000000000000002</v>
      </c>
      <c r="AA1" s="96">
        <v>2.2999999999999998</v>
      </c>
      <c r="AB1" s="96"/>
      <c r="AC1" s="96">
        <v>2.4</v>
      </c>
      <c r="AD1" s="216">
        <v>3.1</v>
      </c>
      <c r="AE1" s="216"/>
      <c r="AF1" s="97"/>
      <c r="AG1" s="97">
        <v>3.2</v>
      </c>
      <c r="AH1" s="99">
        <v>3.3</v>
      </c>
      <c r="AI1" s="219"/>
      <c r="AJ1" s="207" t="s">
        <v>173</v>
      </c>
      <c r="AK1" s="205" t="s">
        <v>174</v>
      </c>
      <c r="AL1" s="205" t="s">
        <v>175</v>
      </c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</row>
    <row r="2" spans="1:73" s="59" customFormat="1" x14ac:dyDescent="0.25">
      <c r="A2" s="59">
        <v>1</v>
      </c>
      <c r="B2" s="204" t="s">
        <v>21</v>
      </c>
      <c r="C2" s="94" t="s">
        <v>63</v>
      </c>
      <c r="D2" s="94" t="s">
        <v>179</v>
      </c>
      <c r="E2" s="102">
        <v>0</v>
      </c>
      <c r="F2" s="106">
        <v>1</v>
      </c>
      <c r="G2" s="108">
        <v>1</v>
      </c>
      <c r="H2" s="110">
        <v>0</v>
      </c>
      <c r="I2" s="111"/>
      <c r="J2" s="111" t="s">
        <v>136</v>
      </c>
      <c r="K2" s="118">
        <v>1</v>
      </c>
      <c r="L2" s="132">
        <v>1</v>
      </c>
      <c r="M2" s="121">
        <v>1</v>
      </c>
      <c r="N2" s="124">
        <v>1</v>
      </c>
      <c r="O2" s="126">
        <v>1</v>
      </c>
      <c r="P2" s="102">
        <v>1</v>
      </c>
      <c r="Q2" s="110">
        <v>1</v>
      </c>
      <c r="R2" s="130">
        <v>1</v>
      </c>
      <c r="S2" s="121">
        <v>1</v>
      </c>
      <c r="T2" s="148">
        <v>0</v>
      </c>
      <c r="U2" s="90">
        <v>5</v>
      </c>
      <c r="V2" s="90">
        <v>5</v>
      </c>
      <c r="W2" s="90">
        <v>5</v>
      </c>
      <c r="X2" s="90">
        <v>5</v>
      </c>
      <c r="Y2" s="86">
        <v>5</v>
      </c>
      <c r="Z2" s="86">
        <v>5</v>
      </c>
      <c r="AA2" s="88">
        <v>5</v>
      </c>
      <c r="AB2" s="88">
        <v>5</v>
      </c>
      <c r="AC2" s="88">
        <v>5</v>
      </c>
      <c r="AD2" s="217">
        <v>5</v>
      </c>
      <c r="AE2" s="217">
        <v>5</v>
      </c>
      <c r="AF2" s="92">
        <v>5</v>
      </c>
      <c r="AG2" s="92">
        <v>5</v>
      </c>
      <c r="AH2" s="84">
        <v>5</v>
      </c>
      <c r="AI2" s="220"/>
      <c r="AJ2" s="112" t="s">
        <v>45</v>
      </c>
      <c r="AK2" s="112" t="s">
        <v>45</v>
      </c>
      <c r="AL2" s="111" t="s">
        <v>45</v>
      </c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</row>
    <row r="3" spans="1:73" s="59" customFormat="1" x14ac:dyDescent="0.25">
      <c r="A3" s="59">
        <v>2</v>
      </c>
      <c r="B3" s="204" t="s">
        <v>21</v>
      </c>
      <c r="C3" s="94" t="s">
        <v>63</v>
      </c>
      <c r="D3" s="94" t="s">
        <v>124</v>
      </c>
      <c r="E3" s="102">
        <v>0</v>
      </c>
      <c r="F3" s="106">
        <v>1</v>
      </c>
      <c r="G3" s="108">
        <v>0</v>
      </c>
      <c r="H3" s="110">
        <v>0</v>
      </c>
      <c r="I3" s="111"/>
      <c r="J3" s="111" t="s">
        <v>96</v>
      </c>
      <c r="K3" s="118">
        <v>0</v>
      </c>
      <c r="L3" s="132">
        <v>0</v>
      </c>
      <c r="M3" s="121">
        <v>0</v>
      </c>
      <c r="N3" s="124">
        <v>0</v>
      </c>
      <c r="O3" s="126">
        <v>0</v>
      </c>
      <c r="P3" s="102">
        <v>1</v>
      </c>
      <c r="Q3" s="110">
        <v>0</v>
      </c>
      <c r="R3" s="130">
        <v>0</v>
      </c>
      <c r="S3" s="121">
        <v>0</v>
      </c>
      <c r="T3" s="148">
        <v>0</v>
      </c>
      <c r="U3" s="91">
        <v>4</v>
      </c>
      <c r="V3" s="91">
        <v>4</v>
      </c>
      <c r="W3" s="90">
        <v>4</v>
      </c>
      <c r="X3" s="91">
        <v>4</v>
      </c>
      <c r="Y3" s="87">
        <v>4</v>
      </c>
      <c r="Z3" s="87">
        <v>4</v>
      </c>
      <c r="AA3" s="89">
        <v>4</v>
      </c>
      <c r="AB3" s="89">
        <v>4</v>
      </c>
      <c r="AC3" s="89">
        <v>4</v>
      </c>
      <c r="AD3" s="218">
        <v>4</v>
      </c>
      <c r="AE3" s="218">
        <v>4</v>
      </c>
      <c r="AF3" s="93">
        <v>4</v>
      </c>
      <c r="AG3" s="93">
        <v>4</v>
      </c>
      <c r="AH3" s="85">
        <v>4</v>
      </c>
      <c r="AI3" s="221"/>
      <c r="AJ3" s="112" t="s">
        <v>45</v>
      </c>
      <c r="AK3" s="112" t="s">
        <v>45</v>
      </c>
      <c r="AL3" s="111" t="s">
        <v>45</v>
      </c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</row>
    <row r="4" spans="1:73" s="59" customFormat="1" x14ac:dyDescent="0.25">
      <c r="A4" s="59">
        <v>3</v>
      </c>
      <c r="B4" s="204" t="s">
        <v>21</v>
      </c>
      <c r="C4" s="94" t="s">
        <v>63</v>
      </c>
      <c r="D4" s="94" t="s">
        <v>186</v>
      </c>
      <c r="E4" s="102">
        <v>1</v>
      </c>
      <c r="F4" s="106">
        <v>1</v>
      </c>
      <c r="G4" s="108">
        <v>0</v>
      </c>
      <c r="H4" s="110">
        <v>0</v>
      </c>
      <c r="I4" s="139"/>
      <c r="J4" s="139" t="s">
        <v>138</v>
      </c>
      <c r="K4" s="118">
        <v>1</v>
      </c>
      <c r="L4" s="132">
        <v>1</v>
      </c>
      <c r="M4" s="121">
        <v>1</v>
      </c>
      <c r="N4" s="124">
        <v>1</v>
      </c>
      <c r="O4" s="126">
        <v>1</v>
      </c>
      <c r="P4" s="102">
        <v>1</v>
      </c>
      <c r="Q4" s="110">
        <v>1</v>
      </c>
      <c r="R4" s="130">
        <v>1</v>
      </c>
      <c r="S4" s="121">
        <v>1</v>
      </c>
      <c r="T4" s="148">
        <v>0</v>
      </c>
      <c r="U4" s="90">
        <v>5</v>
      </c>
      <c r="V4" s="90">
        <v>5</v>
      </c>
      <c r="W4" s="90">
        <v>5</v>
      </c>
      <c r="X4" s="90">
        <v>5</v>
      </c>
      <c r="Y4" s="86">
        <v>5</v>
      </c>
      <c r="Z4" s="86">
        <v>5</v>
      </c>
      <c r="AA4" s="88">
        <v>5</v>
      </c>
      <c r="AB4" s="88">
        <v>5</v>
      </c>
      <c r="AC4" s="88">
        <v>5</v>
      </c>
      <c r="AD4" s="217">
        <v>5</v>
      </c>
      <c r="AE4" s="217">
        <v>5</v>
      </c>
      <c r="AF4" s="92">
        <v>5</v>
      </c>
      <c r="AG4" s="92">
        <v>5</v>
      </c>
      <c r="AH4" s="84">
        <v>5</v>
      </c>
      <c r="AI4" s="220"/>
      <c r="AJ4" s="112" t="s">
        <v>45</v>
      </c>
      <c r="AK4" s="112" t="s">
        <v>45</v>
      </c>
      <c r="AL4" s="111" t="s">
        <v>45</v>
      </c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</row>
    <row r="5" spans="1:73" s="59" customFormat="1" x14ac:dyDescent="0.25">
      <c r="A5" s="59">
        <v>4</v>
      </c>
      <c r="B5" s="204" t="s">
        <v>20</v>
      </c>
      <c r="C5" s="94" t="s">
        <v>63</v>
      </c>
      <c r="D5" s="94" t="s">
        <v>181</v>
      </c>
      <c r="E5" s="102">
        <v>1</v>
      </c>
      <c r="F5" s="106">
        <v>1</v>
      </c>
      <c r="G5" s="108">
        <v>1</v>
      </c>
      <c r="H5" s="110">
        <v>1</v>
      </c>
      <c r="I5" s="111"/>
      <c r="J5" s="111" t="s">
        <v>71</v>
      </c>
      <c r="K5" s="118">
        <v>1</v>
      </c>
      <c r="L5" s="132">
        <v>1</v>
      </c>
      <c r="M5" s="121">
        <v>1</v>
      </c>
      <c r="N5" s="124">
        <v>1</v>
      </c>
      <c r="O5" s="126">
        <v>1</v>
      </c>
      <c r="P5" s="102">
        <v>1</v>
      </c>
      <c r="Q5" s="110">
        <v>1</v>
      </c>
      <c r="R5" s="130">
        <v>1</v>
      </c>
      <c r="S5" s="121">
        <v>1</v>
      </c>
      <c r="T5" s="148">
        <v>0</v>
      </c>
      <c r="U5" s="91">
        <v>4</v>
      </c>
      <c r="V5" s="91">
        <v>4</v>
      </c>
      <c r="W5" s="90">
        <v>4</v>
      </c>
      <c r="X5" s="91">
        <v>4</v>
      </c>
      <c r="Y5" s="87">
        <v>4</v>
      </c>
      <c r="Z5" s="87">
        <v>4</v>
      </c>
      <c r="AA5" s="89">
        <v>4</v>
      </c>
      <c r="AB5" s="89">
        <v>4</v>
      </c>
      <c r="AC5" s="89">
        <v>4</v>
      </c>
      <c r="AD5" s="218">
        <v>4</v>
      </c>
      <c r="AE5" s="218">
        <v>4</v>
      </c>
      <c r="AF5" s="93">
        <v>4</v>
      </c>
      <c r="AG5" s="93">
        <v>4</v>
      </c>
      <c r="AH5" s="85">
        <v>4</v>
      </c>
      <c r="AI5" s="221"/>
      <c r="AJ5" s="112" t="s">
        <v>45</v>
      </c>
      <c r="AK5" s="112" t="s">
        <v>45</v>
      </c>
      <c r="AL5" s="111" t="s">
        <v>45</v>
      </c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</row>
    <row r="6" spans="1:73" s="59" customFormat="1" x14ac:dyDescent="0.25">
      <c r="A6" s="59">
        <v>5</v>
      </c>
      <c r="B6" s="204" t="s">
        <v>21</v>
      </c>
      <c r="C6" s="94" t="s">
        <v>60</v>
      </c>
      <c r="D6" s="94" t="s">
        <v>183</v>
      </c>
      <c r="E6" s="102">
        <v>1</v>
      </c>
      <c r="F6" s="106">
        <v>1</v>
      </c>
      <c r="G6" s="108">
        <v>1</v>
      </c>
      <c r="H6" s="110">
        <v>1</v>
      </c>
      <c r="I6" s="139"/>
      <c r="J6" s="139" t="s">
        <v>141</v>
      </c>
      <c r="K6" s="118">
        <v>1</v>
      </c>
      <c r="L6" s="132">
        <v>1</v>
      </c>
      <c r="M6" s="121">
        <v>1</v>
      </c>
      <c r="N6" s="124">
        <v>1</v>
      </c>
      <c r="O6" s="126">
        <v>1</v>
      </c>
      <c r="P6" s="102">
        <v>1</v>
      </c>
      <c r="Q6" s="110">
        <v>1</v>
      </c>
      <c r="R6" s="130">
        <v>1</v>
      </c>
      <c r="S6" s="121">
        <v>1</v>
      </c>
      <c r="T6" s="148">
        <v>0</v>
      </c>
      <c r="U6" s="90">
        <v>5</v>
      </c>
      <c r="V6" s="90">
        <v>5</v>
      </c>
      <c r="W6" s="90">
        <v>5</v>
      </c>
      <c r="X6" s="90">
        <v>5</v>
      </c>
      <c r="Y6" s="86">
        <v>5</v>
      </c>
      <c r="Z6" s="86">
        <v>5</v>
      </c>
      <c r="AA6" s="88">
        <v>5</v>
      </c>
      <c r="AB6" s="88">
        <v>5</v>
      </c>
      <c r="AC6" s="88">
        <v>5</v>
      </c>
      <c r="AD6" s="217">
        <v>5</v>
      </c>
      <c r="AE6" s="217">
        <v>5</v>
      </c>
      <c r="AF6" s="92">
        <v>5</v>
      </c>
      <c r="AG6" s="92">
        <v>5</v>
      </c>
      <c r="AH6" s="84">
        <v>5</v>
      </c>
      <c r="AI6" s="220"/>
      <c r="AJ6" s="111" t="s">
        <v>45</v>
      </c>
      <c r="AK6" s="111" t="s">
        <v>45</v>
      </c>
      <c r="AL6" s="111" t="s">
        <v>45</v>
      </c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</row>
    <row r="7" spans="1:73" s="60" customFormat="1" x14ac:dyDescent="0.25">
      <c r="A7" s="60">
        <v>6</v>
      </c>
      <c r="B7" s="204" t="s">
        <v>21</v>
      </c>
      <c r="C7" s="94" t="s">
        <v>60</v>
      </c>
      <c r="D7" s="94" t="s">
        <v>183</v>
      </c>
      <c r="E7" s="102">
        <v>1</v>
      </c>
      <c r="F7" s="106">
        <v>1</v>
      </c>
      <c r="G7" s="108">
        <v>1</v>
      </c>
      <c r="H7" s="110">
        <v>1</v>
      </c>
      <c r="I7" s="111"/>
      <c r="J7" s="111" t="s">
        <v>81</v>
      </c>
      <c r="K7" s="118">
        <v>0</v>
      </c>
      <c r="L7" s="132">
        <v>1</v>
      </c>
      <c r="M7" s="121">
        <v>1</v>
      </c>
      <c r="N7" s="124">
        <v>1</v>
      </c>
      <c r="O7" s="126">
        <v>1</v>
      </c>
      <c r="P7" s="102">
        <v>1</v>
      </c>
      <c r="Q7" s="110">
        <v>1</v>
      </c>
      <c r="R7" s="130">
        <v>1</v>
      </c>
      <c r="S7" s="121">
        <v>1</v>
      </c>
      <c r="T7" s="148">
        <v>0</v>
      </c>
      <c r="U7" s="91">
        <v>5</v>
      </c>
      <c r="V7" s="91">
        <v>5</v>
      </c>
      <c r="W7" s="90">
        <v>5</v>
      </c>
      <c r="X7" s="91">
        <v>5</v>
      </c>
      <c r="Y7" s="87">
        <v>5</v>
      </c>
      <c r="Z7" s="87">
        <v>5</v>
      </c>
      <c r="AA7" s="89">
        <v>4</v>
      </c>
      <c r="AB7" s="89">
        <v>4</v>
      </c>
      <c r="AC7" s="89">
        <v>4</v>
      </c>
      <c r="AD7" s="218">
        <v>4</v>
      </c>
      <c r="AE7" s="218">
        <v>4</v>
      </c>
      <c r="AF7" s="93">
        <v>5</v>
      </c>
      <c r="AG7" s="93">
        <v>5</v>
      </c>
      <c r="AH7" s="85">
        <v>5</v>
      </c>
      <c r="AI7" s="221"/>
      <c r="AJ7" s="111" t="s">
        <v>45</v>
      </c>
      <c r="AK7" s="149" t="s">
        <v>45</v>
      </c>
      <c r="AL7" s="111" t="s">
        <v>45</v>
      </c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</row>
    <row r="8" spans="1:73" s="59" customFormat="1" x14ac:dyDescent="0.25">
      <c r="A8" s="59">
        <v>7</v>
      </c>
      <c r="B8" s="204" t="s">
        <v>21</v>
      </c>
      <c r="C8" s="94" t="s">
        <v>64</v>
      </c>
      <c r="D8" s="94" t="s">
        <v>183</v>
      </c>
      <c r="E8" s="102">
        <v>1</v>
      </c>
      <c r="F8" s="106">
        <v>0</v>
      </c>
      <c r="G8" s="108">
        <v>0</v>
      </c>
      <c r="H8" s="110">
        <v>0</v>
      </c>
      <c r="I8" s="111"/>
      <c r="J8" s="111" t="s">
        <v>73</v>
      </c>
      <c r="K8" s="118">
        <v>0</v>
      </c>
      <c r="L8" s="132">
        <v>1</v>
      </c>
      <c r="M8" s="121">
        <v>1</v>
      </c>
      <c r="N8" s="124">
        <v>1</v>
      </c>
      <c r="O8" s="126">
        <v>1</v>
      </c>
      <c r="P8" s="102">
        <v>1</v>
      </c>
      <c r="Q8" s="110">
        <v>1</v>
      </c>
      <c r="R8" s="130">
        <v>1</v>
      </c>
      <c r="S8" s="121">
        <v>1</v>
      </c>
      <c r="T8" s="148">
        <v>0</v>
      </c>
      <c r="U8" s="90">
        <v>4</v>
      </c>
      <c r="V8" s="90">
        <v>4</v>
      </c>
      <c r="W8" s="90">
        <v>4</v>
      </c>
      <c r="X8" s="90">
        <v>4</v>
      </c>
      <c r="Y8" s="86">
        <v>4</v>
      </c>
      <c r="Z8" s="86">
        <v>4</v>
      </c>
      <c r="AA8" s="88">
        <v>4</v>
      </c>
      <c r="AB8" s="88">
        <v>4</v>
      </c>
      <c r="AC8" s="88">
        <v>4</v>
      </c>
      <c r="AD8" s="217">
        <v>4</v>
      </c>
      <c r="AE8" s="217">
        <v>4</v>
      </c>
      <c r="AF8" s="92">
        <v>4</v>
      </c>
      <c r="AG8" s="92">
        <v>4</v>
      </c>
      <c r="AH8" s="84">
        <v>4</v>
      </c>
      <c r="AI8" s="220"/>
      <c r="AJ8" s="112" t="s">
        <v>45</v>
      </c>
      <c r="AK8" s="112" t="s">
        <v>45</v>
      </c>
      <c r="AL8" s="111" t="s">
        <v>45</v>
      </c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</row>
    <row r="9" spans="1:73" s="59" customFormat="1" x14ac:dyDescent="0.25">
      <c r="A9" s="59">
        <v>8</v>
      </c>
      <c r="B9" s="204" t="s">
        <v>21</v>
      </c>
      <c r="C9" s="94" t="s">
        <v>60</v>
      </c>
      <c r="D9" s="94" t="s">
        <v>183</v>
      </c>
      <c r="E9" s="102">
        <v>1</v>
      </c>
      <c r="F9" s="106">
        <v>1</v>
      </c>
      <c r="G9" s="108">
        <v>1</v>
      </c>
      <c r="H9" s="110">
        <v>1</v>
      </c>
      <c r="I9" s="139"/>
      <c r="J9" s="139" t="s">
        <v>84</v>
      </c>
      <c r="K9" s="118">
        <v>1</v>
      </c>
      <c r="L9" s="132">
        <v>1</v>
      </c>
      <c r="M9" s="121">
        <v>1</v>
      </c>
      <c r="N9" s="124">
        <v>1</v>
      </c>
      <c r="O9" s="126">
        <v>1</v>
      </c>
      <c r="P9" s="102">
        <v>1</v>
      </c>
      <c r="Q9" s="110">
        <v>1</v>
      </c>
      <c r="R9" s="130">
        <v>1</v>
      </c>
      <c r="S9" s="121">
        <v>1</v>
      </c>
      <c r="T9" s="148">
        <v>0</v>
      </c>
      <c r="U9" s="91">
        <v>5</v>
      </c>
      <c r="V9" s="91">
        <v>5</v>
      </c>
      <c r="W9" s="90">
        <v>5</v>
      </c>
      <c r="X9" s="91">
        <v>5</v>
      </c>
      <c r="Y9" s="87">
        <v>5</v>
      </c>
      <c r="Z9" s="87">
        <v>5</v>
      </c>
      <c r="AA9" s="89">
        <v>5</v>
      </c>
      <c r="AB9" s="89">
        <v>5</v>
      </c>
      <c r="AC9" s="89">
        <v>5</v>
      </c>
      <c r="AD9" s="218">
        <v>5</v>
      </c>
      <c r="AE9" s="218">
        <v>5</v>
      </c>
      <c r="AF9" s="93">
        <v>5</v>
      </c>
      <c r="AG9" s="93">
        <v>5</v>
      </c>
      <c r="AH9" s="85">
        <v>5</v>
      </c>
      <c r="AI9" s="221"/>
      <c r="AJ9" s="112" t="s">
        <v>45</v>
      </c>
      <c r="AK9" s="112" t="s">
        <v>45</v>
      </c>
      <c r="AL9" s="112" t="s">
        <v>45</v>
      </c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</row>
    <row r="10" spans="1:73" s="59" customFormat="1" x14ac:dyDescent="0.25">
      <c r="A10" s="59">
        <v>9</v>
      </c>
      <c r="B10" s="204" t="s">
        <v>20</v>
      </c>
      <c r="C10" s="94" t="s">
        <v>60</v>
      </c>
      <c r="D10" s="94" t="s">
        <v>183</v>
      </c>
      <c r="E10" s="102">
        <v>1</v>
      </c>
      <c r="F10" s="106">
        <v>1</v>
      </c>
      <c r="G10" s="108">
        <v>1</v>
      </c>
      <c r="H10" s="110">
        <v>0</v>
      </c>
      <c r="I10" s="111"/>
      <c r="J10" s="111" t="s">
        <v>75</v>
      </c>
      <c r="K10" s="118">
        <v>1</v>
      </c>
      <c r="L10" s="132">
        <v>1</v>
      </c>
      <c r="M10" s="121">
        <v>1</v>
      </c>
      <c r="N10" s="124">
        <v>1</v>
      </c>
      <c r="O10" s="126">
        <v>1</v>
      </c>
      <c r="P10" s="102">
        <v>1</v>
      </c>
      <c r="Q10" s="110">
        <v>1</v>
      </c>
      <c r="R10" s="130">
        <v>1</v>
      </c>
      <c r="S10" s="121">
        <v>1</v>
      </c>
      <c r="T10" s="148">
        <v>0</v>
      </c>
      <c r="U10" s="90">
        <v>4</v>
      </c>
      <c r="V10" s="90">
        <v>4</v>
      </c>
      <c r="W10" s="90">
        <v>4</v>
      </c>
      <c r="X10" s="90">
        <v>4</v>
      </c>
      <c r="Y10" s="86">
        <v>4</v>
      </c>
      <c r="Z10" s="86">
        <v>4</v>
      </c>
      <c r="AA10" s="88">
        <v>4</v>
      </c>
      <c r="AB10" s="88">
        <v>4</v>
      </c>
      <c r="AC10" s="88">
        <v>4</v>
      </c>
      <c r="AD10" s="217">
        <v>4</v>
      </c>
      <c r="AE10" s="217">
        <v>4</v>
      </c>
      <c r="AF10" s="92">
        <v>4</v>
      </c>
      <c r="AG10" s="92">
        <v>4</v>
      </c>
      <c r="AH10" s="84">
        <v>4</v>
      </c>
      <c r="AI10" s="220"/>
      <c r="AJ10" s="112" t="s">
        <v>45</v>
      </c>
      <c r="AK10" s="112" t="s">
        <v>45</v>
      </c>
      <c r="AL10" s="111" t="s">
        <v>45</v>
      </c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</row>
    <row r="11" spans="1:73" s="59" customFormat="1" x14ac:dyDescent="0.25">
      <c r="A11" s="59">
        <v>10</v>
      </c>
      <c r="B11" s="204" t="s">
        <v>20</v>
      </c>
      <c r="C11" s="94" t="s">
        <v>60</v>
      </c>
      <c r="D11" s="94" t="s">
        <v>183</v>
      </c>
      <c r="E11" s="102">
        <v>1</v>
      </c>
      <c r="F11" s="106">
        <v>0</v>
      </c>
      <c r="G11" s="108">
        <v>0</v>
      </c>
      <c r="H11" s="110">
        <v>1</v>
      </c>
      <c r="I11" s="111"/>
      <c r="J11" s="111" t="s">
        <v>74</v>
      </c>
      <c r="K11" s="118">
        <v>0</v>
      </c>
      <c r="L11" s="132">
        <v>1</v>
      </c>
      <c r="M11" s="121">
        <v>1</v>
      </c>
      <c r="N11" s="124">
        <v>1</v>
      </c>
      <c r="O11" s="126">
        <v>1</v>
      </c>
      <c r="P11" s="102">
        <v>1</v>
      </c>
      <c r="Q11" s="110">
        <v>1</v>
      </c>
      <c r="R11" s="130">
        <v>1</v>
      </c>
      <c r="S11" s="121">
        <v>1</v>
      </c>
      <c r="T11" s="148">
        <v>0</v>
      </c>
      <c r="U11" s="91">
        <v>4</v>
      </c>
      <c r="V11" s="91">
        <v>4</v>
      </c>
      <c r="W11" s="90">
        <v>4</v>
      </c>
      <c r="X11" s="91">
        <v>4</v>
      </c>
      <c r="Y11" s="87">
        <v>4</v>
      </c>
      <c r="Z11" s="87">
        <v>4</v>
      </c>
      <c r="AA11" s="89">
        <v>4</v>
      </c>
      <c r="AB11" s="89">
        <v>4</v>
      </c>
      <c r="AC11" s="89">
        <v>4</v>
      </c>
      <c r="AD11" s="218">
        <v>4</v>
      </c>
      <c r="AE11" s="218">
        <v>4</v>
      </c>
      <c r="AF11" s="93">
        <v>4</v>
      </c>
      <c r="AG11" s="93">
        <v>4</v>
      </c>
      <c r="AH11" s="85">
        <v>4</v>
      </c>
      <c r="AI11" s="221"/>
      <c r="AJ11" s="112" t="s">
        <v>45</v>
      </c>
      <c r="AK11" s="112" t="s">
        <v>45</v>
      </c>
      <c r="AL11" s="111" t="s">
        <v>45</v>
      </c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</row>
    <row r="12" spans="1:73" s="59" customFormat="1" x14ac:dyDescent="0.25">
      <c r="A12" s="59">
        <v>11</v>
      </c>
      <c r="B12" s="204" t="s">
        <v>21</v>
      </c>
      <c r="C12" s="94" t="s">
        <v>60</v>
      </c>
      <c r="D12" s="94" t="s">
        <v>183</v>
      </c>
      <c r="E12" s="102">
        <v>1</v>
      </c>
      <c r="F12" s="106">
        <v>0</v>
      </c>
      <c r="G12" s="108">
        <v>0</v>
      </c>
      <c r="H12" s="110">
        <v>0</v>
      </c>
      <c r="I12" s="111"/>
      <c r="J12" s="111" t="s">
        <v>77</v>
      </c>
      <c r="K12" s="118">
        <v>0</v>
      </c>
      <c r="L12" s="132">
        <v>1</v>
      </c>
      <c r="M12" s="121">
        <v>1</v>
      </c>
      <c r="N12" s="124">
        <v>1</v>
      </c>
      <c r="O12" s="126">
        <v>1</v>
      </c>
      <c r="P12" s="102">
        <v>1</v>
      </c>
      <c r="Q12" s="110">
        <v>1</v>
      </c>
      <c r="R12" s="130">
        <v>1</v>
      </c>
      <c r="S12" s="121">
        <v>1</v>
      </c>
      <c r="T12" s="148">
        <v>0</v>
      </c>
      <c r="U12" s="90">
        <v>5</v>
      </c>
      <c r="V12" s="90">
        <v>5</v>
      </c>
      <c r="W12" s="90">
        <v>5</v>
      </c>
      <c r="X12" s="90">
        <v>5</v>
      </c>
      <c r="Y12" s="86">
        <v>4</v>
      </c>
      <c r="Z12" s="86">
        <v>3</v>
      </c>
      <c r="AA12" s="88">
        <v>4</v>
      </c>
      <c r="AB12" s="88">
        <v>3</v>
      </c>
      <c r="AC12" s="88">
        <v>4</v>
      </c>
      <c r="AD12" s="217">
        <v>3</v>
      </c>
      <c r="AE12" s="217">
        <v>3</v>
      </c>
      <c r="AF12" s="92">
        <v>4</v>
      </c>
      <c r="AG12" s="92">
        <v>4</v>
      </c>
      <c r="AH12" s="84">
        <v>4</v>
      </c>
      <c r="AI12" s="220"/>
      <c r="AJ12" s="112" t="s">
        <v>45</v>
      </c>
      <c r="AK12" s="112" t="s">
        <v>45</v>
      </c>
      <c r="AL12" s="111" t="s">
        <v>45</v>
      </c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</row>
    <row r="13" spans="1:73" s="59" customFormat="1" x14ac:dyDescent="0.25">
      <c r="A13" s="59">
        <v>12</v>
      </c>
      <c r="B13" s="204" t="s">
        <v>20</v>
      </c>
      <c r="C13" s="94" t="s">
        <v>64</v>
      </c>
      <c r="D13" s="94" t="s">
        <v>183</v>
      </c>
      <c r="E13" s="102">
        <v>1</v>
      </c>
      <c r="F13" s="106">
        <v>1</v>
      </c>
      <c r="G13" s="108">
        <v>1</v>
      </c>
      <c r="H13" s="110">
        <v>1</v>
      </c>
      <c r="I13" s="111"/>
      <c r="J13" s="111" t="s">
        <v>143</v>
      </c>
      <c r="K13" s="118">
        <v>0</v>
      </c>
      <c r="L13" s="132">
        <v>1</v>
      </c>
      <c r="M13" s="121">
        <v>1</v>
      </c>
      <c r="N13" s="124">
        <v>1</v>
      </c>
      <c r="O13" s="126">
        <v>1</v>
      </c>
      <c r="P13" s="102">
        <v>1</v>
      </c>
      <c r="Q13" s="110">
        <v>1</v>
      </c>
      <c r="R13" s="130">
        <v>1</v>
      </c>
      <c r="S13" s="121">
        <v>1</v>
      </c>
      <c r="T13" s="148">
        <v>0</v>
      </c>
      <c r="U13" s="91">
        <v>4</v>
      </c>
      <c r="V13" s="91">
        <v>4</v>
      </c>
      <c r="W13" s="90">
        <v>5</v>
      </c>
      <c r="X13" s="91">
        <v>4</v>
      </c>
      <c r="Y13" s="87">
        <v>4</v>
      </c>
      <c r="Z13" s="87">
        <v>5</v>
      </c>
      <c r="AA13" s="89">
        <v>4</v>
      </c>
      <c r="AB13" s="89">
        <v>4</v>
      </c>
      <c r="AC13" s="89">
        <v>5</v>
      </c>
      <c r="AD13" s="218">
        <v>4</v>
      </c>
      <c r="AE13" s="218">
        <v>5</v>
      </c>
      <c r="AF13" s="93">
        <v>4</v>
      </c>
      <c r="AG13" s="93">
        <v>5</v>
      </c>
      <c r="AH13" s="85">
        <v>4</v>
      </c>
      <c r="AI13" s="221"/>
      <c r="AJ13" s="112" t="s">
        <v>45</v>
      </c>
      <c r="AK13" s="112" t="s">
        <v>45</v>
      </c>
      <c r="AL13" s="111" t="s">
        <v>45</v>
      </c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</row>
    <row r="14" spans="1:73" s="59" customFormat="1" x14ac:dyDescent="0.25">
      <c r="A14" s="59">
        <v>13</v>
      </c>
      <c r="B14" s="204" t="s">
        <v>21</v>
      </c>
      <c r="C14" s="94" t="s">
        <v>64</v>
      </c>
      <c r="D14" s="94" t="s">
        <v>183</v>
      </c>
      <c r="E14" s="102">
        <v>1</v>
      </c>
      <c r="F14" s="106">
        <v>1</v>
      </c>
      <c r="G14" s="108">
        <v>1</v>
      </c>
      <c r="H14" s="110">
        <v>1</v>
      </c>
      <c r="I14" s="111"/>
      <c r="J14" s="111" t="s">
        <v>74</v>
      </c>
      <c r="K14" s="118">
        <v>0</v>
      </c>
      <c r="L14" s="132">
        <v>1</v>
      </c>
      <c r="M14" s="121">
        <v>1</v>
      </c>
      <c r="N14" s="124">
        <v>1</v>
      </c>
      <c r="O14" s="126">
        <v>1</v>
      </c>
      <c r="P14" s="102">
        <v>1</v>
      </c>
      <c r="Q14" s="110">
        <v>1</v>
      </c>
      <c r="R14" s="130">
        <v>1</v>
      </c>
      <c r="S14" s="121">
        <v>1</v>
      </c>
      <c r="T14" s="148">
        <v>0</v>
      </c>
      <c r="U14" s="90">
        <v>5</v>
      </c>
      <c r="V14" s="90">
        <v>5</v>
      </c>
      <c r="W14" s="90">
        <v>5</v>
      </c>
      <c r="X14" s="90">
        <v>5</v>
      </c>
      <c r="Y14" s="86">
        <v>5</v>
      </c>
      <c r="Z14" s="86">
        <v>5</v>
      </c>
      <c r="AA14" s="88">
        <v>4</v>
      </c>
      <c r="AB14" s="88">
        <v>4</v>
      </c>
      <c r="AC14" s="88">
        <v>4</v>
      </c>
      <c r="AD14" s="217">
        <v>4</v>
      </c>
      <c r="AE14" s="217">
        <v>4</v>
      </c>
      <c r="AF14" s="92">
        <v>4</v>
      </c>
      <c r="AG14" s="92">
        <v>4</v>
      </c>
      <c r="AH14" s="84">
        <v>4</v>
      </c>
      <c r="AI14" s="220"/>
      <c r="AJ14" s="111" t="s">
        <v>45</v>
      </c>
      <c r="AK14" s="111" t="s">
        <v>45</v>
      </c>
      <c r="AL14" s="111" t="s">
        <v>45</v>
      </c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</row>
    <row r="15" spans="1:73" s="59" customFormat="1" x14ac:dyDescent="0.25">
      <c r="A15" s="59">
        <v>14</v>
      </c>
      <c r="B15" s="204" t="s">
        <v>20</v>
      </c>
      <c r="C15" s="94" t="s">
        <v>64</v>
      </c>
      <c r="D15" s="94" t="s">
        <v>183</v>
      </c>
      <c r="E15" s="102">
        <v>1</v>
      </c>
      <c r="F15" s="106">
        <v>1</v>
      </c>
      <c r="G15" s="108">
        <v>1</v>
      </c>
      <c r="H15" s="110">
        <v>1</v>
      </c>
      <c r="I15" s="139"/>
      <c r="J15" s="139" t="s">
        <v>84</v>
      </c>
      <c r="K15" s="118">
        <v>1</v>
      </c>
      <c r="L15" s="132">
        <v>1</v>
      </c>
      <c r="M15" s="121">
        <v>1</v>
      </c>
      <c r="N15" s="124">
        <v>1</v>
      </c>
      <c r="O15" s="126">
        <v>1</v>
      </c>
      <c r="P15" s="102">
        <v>1</v>
      </c>
      <c r="Q15" s="110">
        <v>1</v>
      </c>
      <c r="R15" s="130">
        <v>1</v>
      </c>
      <c r="S15" s="121">
        <v>1</v>
      </c>
      <c r="T15" s="148">
        <v>0</v>
      </c>
      <c r="U15" s="91">
        <v>4</v>
      </c>
      <c r="V15" s="91">
        <v>4</v>
      </c>
      <c r="W15" s="90">
        <v>4</v>
      </c>
      <c r="X15" s="91">
        <v>4</v>
      </c>
      <c r="Y15" s="87">
        <v>4</v>
      </c>
      <c r="Z15" s="87">
        <v>4</v>
      </c>
      <c r="AA15" s="89">
        <v>4</v>
      </c>
      <c r="AB15" s="89">
        <v>4</v>
      </c>
      <c r="AC15" s="89">
        <v>4</v>
      </c>
      <c r="AD15" s="218">
        <v>4</v>
      </c>
      <c r="AE15" s="218">
        <v>4</v>
      </c>
      <c r="AF15" s="93">
        <v>4</v>
      </c>
      <c r="AG15" s="93">
        <v>4</v>
      </c>
      <c r="AH15" s="85">
        <v>4</v>
      </c>
      <c r="AI15" s="221"/>
      <c r="AJ15" s="112" t="s">
        <v>45</v>
      </c>
      <c r="AK15" s="112" t="s">
        <v>45</v>
      </c>
      <c r="AL15" s="111" t="s">
        <v>45</v>
      </c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</row>
    <row r="16" spans="1:73" s="59" customFormat="1" x14ac:dyDescent="0.25">
      <c r="A16" s="59">
        <v>15</v>
      </c>
      <c r="B16" s="204" t="s">
        <v>20</v>
      </c>
      <c r="C16" s="94" t="s">
        <v>64</v>
      </c>
      <c r="D16" s="94" t="s">
        <v>183</v>
      </c>
      <c r="E16" s="102">
        <v>1</v>
      </c>
      <c r="F16" s="106">
        <v>1</v>
      </c>
      <c r="G16" s="108">
        <v>1</v>
      </c>
      <c r="H16" s="110">
        <v>1</v>
      </c>
      <c r="I16" s="139"/>
      <c r="J16" s="139" t="s">
        <v>76</v>
      </c>
      <c r="K16" s="118">
        <v>1</v>
      </c>
      <c r="L16" s="132">
        <v>1</v>
      </c>
      <c r="M16" s="121">
        <v>1</v>
      </c>
      <c r="N16" s="124">
        <v>1</v>
      </c>
      <c r="O16" s="126">
        <v>1</v>
      </c>
      <c r="P16" s="102">
        <v>1</v>
      </c>
      <c r="Q16" s="110">
        <v>1</v>
      </c>
      <c r="R16" s="130">
        <v>1</v>
      </c>
      <c r="S16" s="121">
        <v>1</v>
      </c>
      <c r="T16" s="148">
        <v>0</v>
      </c>
      <c r="U16" s="90">
        <v>5</v>
      </c>
      <c r="V16" s="90">
        <v>5</v>
      </c>
      <c r="W16" s="90">
        <v>5</v>
      </c>
      <c r="X16" s="90">
        <v>5</v>
      </c>
      <c r="Y16" s="86">
        <v>5</v>
      </c>
      <c r="Z16" s="86">
        <v>5</v>
      </c>
      <c r="AA16" s="88">
        <v>5</v>
      </c>
      <c r="AB16" s="88">
        <v>5</v>
      </c>
      <c r="AC16" s="88">
        <v>5</v>
      </c>
      <c r="AD16" s="217">
        <v>5</v>
      </c>
      <c r="AE16" s="217">
        <v>5</v>
      </c>
      <c r="AF16" s="92">
        <v>5</v>
      </c>
      <c r="AG16" s="92">
        <v>5</v>
      </c>
      <c r="AH16" s="84">
        <v>5</v>
      </c>
      <c r="AI16" s="220"/>
      <c r="AJ16" s="112" t="s">
        <v>45</v>
      </c>
      <c r="AK16" s="112" t="s">
        <v>45</v>
      </c>
      <c r="AL16" s="111" t="s">
        <v>45</v>
      </c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</row>
    <row r="17" spans="1:73" s="59" customFormat="1" x14ac:dyDescent="0.25">
      <c r="A17" s="59">
        <v>16</v>
      </c>
      <c r="B17" s="204" t="s">
        <v>21</v>
      </c>
      <c r="C17" s="94" t="s">
        <v>64</v>
      </c>
      <c r="D17" s="94" t="s">
        <v>183</v>
      </c>
      <c r="E17" s="102">
        <v>1</v>
      </c>
      <c r="F17" s="106">
        <v>1</v>
      </c>
      <c r="G17" s="108">
        <v>1</v>
      </c>
      <c r="H17" s="110">
        <v>1</v>
      </c>
      <c r="I17" s="111"/>
      <c r="J17" s="111" t="s">
        <v>75</v>
      </c>
      <c r="K17" s="118">
        <v>1</v>
      </c>
      <c r="L17" s="132">
        <v>1</v>
      </c>
      <c r="M17" s="121">
        <v>1</v>
      </c>
      <c r="N17" s="124">
        <v>1</v>
      </c>
      <c r="O17" s="126">
        <v>1</v>
      </c>
      <c r="P17" s="102">
        <v>1</v>
      </c>
      <c r="Q17" s="110">
        <v>1</v>
      </c>
      <c r="R17" s="130">
        <v>1</v>
      </c>
      <c r="S17" s="121">
        <v>1</v>
      </c>
      <c r="T17" s="148">
        <v>0</v>
      </c>
      <c r="U17" s="91">
        <v>4</v>
      </c>
      <c r="V17" s="91">
        <v>4</v>
      </c>
      <c r="W17" s="90">
        <v>4</v>
      </c>
      <c r="X17" s="91">
        <v>4</v>
      </c>
      <c r="Y17" s="87">
        <v>4</v>
      </c>
      <c r="Z17" s="87">
        <v>4</v>
      </c>
      <c r="AA17" s="89">
        <v>4</v>
      </c>
      <c r="AB17" s="89">
        <v>4</v>
      </c>
      <c r="AC17" s="89">
        <v>4</v>
      </c>
      <c r="AD17" s="218">
        <v>4</v>
      </c>
      <c r="AE17" s="218">
        <v>4</v>
      </c>
      <c r="AF17" s="93">
        <v>4</v>
      </c>
      <c r="AG17" s="93">
        <v>4</v>
      </c>
      <c r="AH17" s="85">
        <v>4</v>
      </c>
      <c r="AI17" s="221"/>
      <c r="AJ17" s="112" t="s">
        <v>45</v>
      </c>
      <c r="AK17" s="112" t="s">
        <v>45</v>
      </c>
      <c r="AL17" s="111" t="s">
        <v>45</v>
      </c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</row>
    <row r="18" spans="1:73" s="59" customFormat="1" x14ac:dyDescent="0.25">
      <c r="A18" s="59">
        <v>17</v>
      </c>
      <c r="B18" s="204" t="s">
        <v>20</v>
      </c>
      <c r="C18" s="94" t="s">
        <v>60</v>
      </c>
      <c r="D18" s="94" t="s">
        <v>183</v>
      </c>
      <c r="E18" s="102">
        <v>1</v>
      </c>
      <c r="F18" s="106">
        <v>1</v>
      </c>
      <c r="G18" s="108">
        <v>1</v>
      </c>
      <c r="H18" s="110">
        <v>1</v>
      </c>
      <c r="I18" s="139"/>
      <c r="J18" s="139" t="s">
        <v>81</v>
      </c>
      <c r="K18" s="118">
        <v>1</v>
      </c>
      <c r="L18" s="132">
        <v>1</v>
      </c>
      <c r="M18" s="121">
        <v>1</v>
      </c>
      <c r="N18" s="124">
        <v>1</v>
      </c>
      <c r="O18" s="126">
        <v>1</v>
      </c>
      <c r="P18" s="102">
        <v>1</v>
      </c>
      <c r="Q18" s="110">
        <v>1</v>
      </c>
      <c r="R18" s="130">
        <v>1</v>
      </c>
      <c r="S18" s="121">
        <v>1</v>
      </c>
      <c r="T18" s="148">
        <v>0</v>
      </c>
      <c r="U18" s="90">
        <v>4</v>
      </c>
      <c r="V18" s="90">
        <v>4</v>
      </c>
      <c r="W18" s="90">
        <v>4</v>
      </c>
      <c r="X18" s="90">
        <v>4</v>
      </c>
      <c r="Y18" s="86">
        <v>4</v>
      </c>
      <c r="Z18" s="86">
        <v>4</v>
      </c>
      <c r="AA18" s="88">
        <v>4</v>
      </c>
      <c r="AB18" s="88">
        <v>4</v>
      </c>
      <c r="AC18" s="88">
        <v>4</v>
      </c>
      <c r="AD18" s="217">
        <v>4</v>
      </c>
      <c r="AE18" s="217">
        <v>4</v>
      </c>
      <c r="AF18" s="92">
        <v>4</v>
      </c>
      <c r="AG18" s="92">
        <v>4</v>
      </c>
      <c r="AH18" s="84">
        <v>4</v>
      </c>
      <c r="AI18" s="220"/>
      <c r="AJ18" s="112" t="s">
        <v>45</v>
      </c>
      <c r="AK18" s="112" t="s">
        <v>45</v>
      </c>
      <c r="AL18" s="111" t="s">
        <v>45</v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</row>
    <row r="19" spans="1:73" s="59" customFormat="1" x14ac:dyDescent="0.25">
      <c r="A19" s="59">
        <v>18</v>
      </c>
      <c r="B19" s="204" t="s">
        <v>21</v>
      </c>
      <c r="C19" s="94" t="s">
        <v>64</v>
      </c>
      <c r="D19" s="94" t="s">
        <v>183</v>
      </c>
      <c r="E19" s="102">
        <v>1</v>
      </c>
      <c r="F19" s="106">
        <v>1</v>
      </c>
      <c r="G19" s="108">
        <v>1</v>
      </c>
      <c r="H19" s="110">
        <v>1</v>
      </c>
      <c r="I19" s="111"/>
      <c r="J19" s="111" t="s">
        <v>69</v>
      </c>
      <c r="K19" s="118">
        <v>1</v>
      </c>
      <c r="L19" s="132">
        <v>1</v>
      </c>
      <c r="M19" s="121">
        <v>1</v>
      </c>
      <c r="N19" s="124">
        <v>1</v>
      </c>
      <c r="O19" s="126">
        <v>1</v>
      </c>
      <c r="P19" s="102">
        <v>1</v>
      </c>
      <c r="Q19" s="110">
        <v>1</v>
      </c>
      <c r="R19" s="130">
        <v>1</v>
      </c>
      <c r="S19" s="121">
        <v>1</v>
      </c>
      <c r="T19" s="148">
        <v>0</v>
      </c>
      <c r="U19" s="91">
        <v>3</v>
      </c>
      <c r="V19" s="91">
        <v>4</v>
      </c>
      <c r="W19" s="90">
        <v>4</v>
      </c>
      <c r="X19" s="91">
        <v>4</v>
      </c>
      <c r="Y19" s="87">
        <v>4</v>
      </c>
      <c r="Z19" s="87">
        <v>4</v>
      </c>
      <c r="AA19" s="89">
        <v>4</v>
      </c>
      <c r="AB19" s="89">
        <v>4</v>
      </c>
      <c r="AC19" s="89">
        <v>4</v>
      </c>
      <c r="AD19" s="218">
        <v>4</v>
      </c>
      <c r="AE19" s="218">
        <v>4</v>
      </c>
      <c r="AF19" s="93">
        <v>4</v>
      </c>
      <c r="AG19" s="93">
        <v>4</v>
      </c>
      <c r="AH19" s="85">
        <v>4</v>
      </c>
      <c r="AI19" s="221"/>
      <c r="AJ19" s="112" t="s">
        <v>45</v>
      </c>
      <c r="AK19" s="112" t="s">
        <v>45</v>
      </c>
      <c r="AL19" s="111" t="s">
        <v>45</v>
      </c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</row>
    <row r="20" spans="1:73" s="60" customFormat="1" x14ac:dyDescent="0.25">
      <c r="A20" s="60">
        <v>19</v>
      </c>
      <c r="B20" s="204" t="s">
        <v>21</v>
      </c>
      <c r="C20" s="94" t="s">
        <v>64</v>
      </c>
      <c r="D20" s="94" t="s">
        <v>183</v>
      </c>
      <c r="E20" s="102">
        <v>1</v>
      </c>
      <c r="F20" s="106">
        <v>1</v>
      </c>
      <c r="G20" s="108">
        <v>1</v>
      </c>
      <c r="H20" s="110">
        <v>1</v>
      </c>
      <c r="I20" s="111"/>
      <c r="J20" s="111" t="s">
        <v>84</v>
      </c>
      <c r="K20" s="118">
        <v>1</v>
      </c>
      <c r="L20" s="132">
        <v>1</v>
      </c>
      <c r="M20" s="121">
        <v>1</v>
      </c>
      <c r="N20" s="124">
        <v>1</v>
      </c>
      <c r="O20" s="126">
        <v>1</v>
      </c>
      <c r="P20" s="102">
        <v>1</v>
      </c>
      <c r="Q20" s="110">
        <v>1</v>
      </c>
      <c r="R20" s="130">
        <v>1</v>
      </c>
      <c r="S20" s="121">
        <v>1</v>
      </c>
      <c r="T20" s="148">
        <v>0</v>
      </c>
      <c r="U20" s="90">
        <v>2</v>
      </c>
      <c r="V20" s="90">
        <v>1</v>
      </c>
      <c r="W20" s="90">
        <v>3</v>
      </c>
      <c r="X20" s="90">
        <v>3</v>
      </c>
      <c r="Y20" s="86">
        <v>2</v>
      </c>
      <c r="Z20" s="86">
        <v>2</v>
      </c>
      <c r="AA20" s="88">
        <v>2</v>
      </c>
      <c r="AB20" s="88">
        <v>2</v>
      </c>
      <c r="AC20" s="88">
        <v>2</v>
      </c>
      <c r="AD20" s="217">
        <v>2</v>
      </c>
      <c r="AE20" s="217">
        <v>2</v>
      </c>
      <c r="AF20" s="92">
        <v>2</v>
      </c>
      <c r="AG20" s="92">
        <v>2</v>
      </c>
      <c r="AH20" s="84">
        <v>2</v>
      </c>
      <c r="AI20" s="220"/>
      <c r="AJ20" s="112" t="s">
        <v>46</v>
      </c>
      <c r="AK20" s="112" t="s">
        <v>45</v>
      </c>
      <c r="AL20" s="111" t="s">
        <v>45</v>
      </c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</row>
    <row r="21" spans="1:73" s="59" customFormat="1" x14ac:dyDescent="0.25">
      <c r="A21" s="59">
        <v>20</v>
      </c>
      <c r="B21" s="204" t="s">
        <v>20</v>
      </c>
      <c r="C21" s="94" t="s">
        <v>89</v>
      </c>
      <c r="D21" s="94" t="s">
        <v>183</v>
      </c>
      <c r="E21" s="102">
        <v>1</v>
      </c>
      <c r="F21" s="106">
        <v>1</v>
      </c>
      <c r="G21" s="108">
        <v>1</v>
      </c>
      <c r="H21" s="110">
        <v>1</v>
      </c>
      <c r="I21" s="111"/>
      <c r="J21" s="111" t="s">
        <v>86</v>
      </c>
      <c r="K21" s="118">
        <v>0</v>
      </c>
      <c r="L21" s="132">
        <v>1</v>
      </c>
      <c r="M21" s="121">
        <v>1</v>
      </c>
      <c r="N21" s="124">
        <v>1</v>
      </c>
      <c r="O21" s="126">
        <v>1</v>
      </c>
      <c r="P21" s="102">
        <v>1</v>
      </c>
      <c r="Q21" s="110">
        <v>1</v>
      </c>
      <c r="R21" s="130">
        <v>1</v>
      </c>
      <c r="S21" s="121">
        <v>1</v>
      </c>
      <c r="T21" s="148">
        <v>0</v>
      </c>
      <c r="U21" s="91">
        <v>5</v>
      </c>
      <c r="V21" s="91">
        <v>5</v>
      </c>
      <c r="W21" s="90">
        <v>5</v>
      </c>
      <c r="X21" s="91">
        <v>5</v>
      </c>
      <c r="Y21" s="87">
        <v>5</v>
      </c>
      <c r="Z21" s="87">
        <v>5</v>
      </c>
      <c r="AA21" s="89">
        <v>5</v>
      </c>
      <c r="AB21" s="89">
        <v>5</v>
      </c>
      <c r="AC21" s="89">
        <v>5</v>
      </c>
      <c r="AD21" s="218">
        <v>5</v>
      </c>
      <c r="AE21" s="218">
        <v>5</v>
      </c>
      <c r="AF21" s="93">
        <v>5</v>
      </c>
      <c r="AG21" s="93">
        <v>5</v>
      </c>
      <c r="AH21" s="85">
        <v>5</v>
      </c>
      <c r="AI21" s="221"/>
      <c r="AJ21" s="112" t="s">
        <v>45</v>
      </c>
      <c r="AK21" s="112" t="s">
        <v>45</v>
      </c>
      <c r="AL21" s="111" t="s">
        <v>45</v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</row>
    <row r="22" spans="1:73" s="59" customFormat="1" x14ac:dyDescent="0.25">
      <c r="A22" s="59">
        <v>21</v>
      </c>
      <c r="B22" s="204" t="s">
        <v>21</v>
      </c>
      <c r="C22" s="94" t="s">
        <v>60</v>
      </c>
      <c r="D22" s="94" t="s">
        <v>183</v>
      </c>
      <c r="E22" s="102">
        <v>1</v>
      </c>
      <c r="F22" s="106">
        <v>1</v>
      </c>
      <c r="G22" s="108">
        <v>1</v>
      </c>
      <c r="H22" s="110">
        <v>1</v>
      </c>
      <c r="I22" s="111"/>
      <c r="J22" s="111" t="s">
        <v>145</v>
      </c>
      <c r="K22" s="118">
        <v>1</v>
      </c>
      <c r="L22" s="132">
        <v>1</v>
      </c>
      <c r="M22" s="121">
        <v>1</v>
      </c>
      <c r="N22" s="124">
        <v>1</v>
      </c>
      <c r="O22" s="126">
        <v>1</v>
      </c>
      <c r="P22" s="102">
        <v>1</v>
      </c>
      <c r="Q22" s="110">
        <v>1</v>
      </c>
      <c r="R22" s="130">
        <v>1</v>
      </c>
      <c r="S22" s="121">
        <v>1</v>
      </c>
      <c r="T22" s="148">
        <v>0</v>
      </c>
      <c r="U22" s="90">
        <v>4</v>
      </c>
      <c r="V22" s="90">
        <v>4</v>
      </c>
      <c r="W22" s="90">
        <v>5</v>
      </c>
      <c r="X22" s="90">
        <v>5</v>
      </c>
      <c r="Y22" s="86">
        <v>4</v>
      </c>
      <c r="Z22" s="86">
        <v>4</v>
      </c>
      <c r="AA22" s="88">
        <v>4</v>
      </c>
      <c r="AB22" s="88">
        <v>4</v>
      </c>
      <c r="AC22" s="88">
        <v>4</v>
      </c>
      <c r="AD22" s="217">
        <v>4</v>
      </c>
      <c r="AE22" s="217">
        <v>4</v>
      </c>
      <c r="AF22" s="92">
        <v>4</v>
      </c>
      <c r="AG22" s="92">
        <v>4</v>
      </c>
      <c r="AH22" s="84">
        <v>4</v>
      </c>
      <c r="AI22" s="220"/>
      <c r="AJ22" s="111" t="s">
        <v>45</v>
      </c>
      <c r="AK22" s="111" t="s">
        <v>45</v>
      </c>
      <c r="AL22" s="111" t="s">
        <v>45</v>
      </c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</row>
    <row r="23" spans="1:73" s="59" customFormat="1" x14ac:dyDescent="0.25">
      <c r="A23" s="59">
        <v>22</v>
      </c>
      <c r="B23" s="204" t="s">
        <v>21</v>
      </c>
      <c r="C23" s="94" t="s">
        <v>60</v>
      </c>
      <c r="D23" s="94" t="s">
        <v>183</v>
      </c>
      <c r="E23" s="102">
        <v>1</v>
      </c>
      <c r="F23" s="106">
        <v>1</v>
      </c>
      <c r="G23" s="108">
        <v>1</v>
      </c>
      <c r="H23" s="110">
        <v>1</v>
      </c>
      <c r="I23" s="111"/>
      <c r="J23" s="111" t="s">
        <v>80</v>
      </c>
      <c r="K23" s="118">
        <v>1</v>
      </c>
      <c r="L23" s="132">
        <v>1</v>
      </c>
      <c r="M23" s="121">
        <v>1</v>
      </c>
      <c r="N23" s="124">
        <v>1</v>
      </c>
      <c r="O23" s="126">
        <v>1</v>
      </c>
      <c r="P23" s="102">
        <v>1</v>
      </c>
      <c r="Q23" s="110">
        <v>1</v>
      </c>
      <c r="R23" s="130">
        <v>1</v>
      </c>
      <c r="S23" s="121">
        <v>1</v>
      </c>
      <c r="T23" s="148">
        <v>0</v>
      </c>
      <c r="U23" s="91">
        <v>4</v>
      </c>
      <c r="V23" s="91">
        <v>4</v>
      </c>
      <c r="W23" s="90">
        <v>4</v>
      </c>
      <c r="X23" s="91">
        <v>5</v>
      </c>
      <c r="Y23" s="87">
        <v>4</v>
      </c>
      <c r="Z23" s="87">
        <v>4</v>
      </c>
      <c r="AA23" s="89">
        <v>4</v>
      </c>
      <c r="AB23" s="89">
        <v>4</v>
      </c>
      <c r="AC23" s="89">
        <v>4</v>
      </c>
      <c r="AD23" s="218">
        <v>5</v>
      </c>
      <c r="AE23" s="218">
        <v>5</v>
      </c>
      <c r="AF23" s="93">
        <v>4</v>
      </c>
      <c r="AG23" s="93">
        <v>4</v>
      </c>
      <c r="AH23" s="85">
        <v>4</v>
      </c>
      <c r="AI23" s="221"/>
      <c r="AJ23" s="111" t="s">
        <v>45</v>
      </c>
      <c r="AK23" s="111" t="s">
        <v>45</v>
      </c>
      <c r="AL23" s="111" t="s">
        <v>45</v>
      </c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</row>
    <row r="24" spans="1:73" s="59" customFormat="1" x14ac:dyDescent="0.25">
      <c r="A24" s="59">
        <v>23</v>
      </c>
      <c r="B24" s="204" t="s">
        <v>21</v>
      </c>
      <c r="C24" s="94" t="s">
        <v>60</v>
      </c>
      <c r="D24" s="94" t="s">
        <v>183</v>
      </c>
      <c r="E24" s="102">
        <v>1</v>
      </c>
      <c r="F24" s="106">
        <v>1</v>
      </c>
      <c r="G24" s="108">
        <v>1</v>
      </c>
      <c r="H24" s="110">
        <v>1</v>
      </c>
      <c r="I24" s="111"/>
      <c r="J24" s="111" t="s">
        <v>72</v>
      </c>
      <c r="K24" s="118">
        <v>1</v>
      </c>
      <c r="L24" s="132">
        <v>1</v>
      </c>
      <c r="M24" s="121">
        <v>1</v>
      </c>
      <c r="N24" s="124">
        <v>1</v>
      </c>
      <c r="O24" s="126">
        <v>1</v>
      </c>
      <c r="P24" s="102">
        <v>1</v>
      </c>
      <c r="Q24" s="110">
        <v>1</v>
      </c>
      <c r="R24" s="130">
        <v>1</v>
      </c>
      <c r="S24" s="121">
        <v>1</v>
      </c>
      <c r="T24" s="148">
        <v>0</v>
      </c>
      <c r="U24" s="90">
        <v>4</v>
      </c>
      <c r="V24" s="90">
        <v>4</v>
      </c>
      <c r="W24" s="90">
        <v>4</v>
      </c>
      <c r="X24" s="90">
        <v>4</v>
      </c>
      <c r="Y24" s="86">
        <v>4</v>
      </c>
      <c r="Z24" s="86">
        <v>4</v>
      </c>
      <c r="AA24" s="88">
        <v>4</v>
      </c>
      <c r="AB24" s="88">
        <v>4</v>
      </c>
      <c r="AC24" s="88">
        <v>4</v>
      </c>
      <c r="AD24" s="217">
        <v>4</v>
      </c>
      <c r="AE24" s="217">
        <v>4</v>
      </c>
      <c r="AF24" s="92">
        <v>4</v>
      </c>
      <c r="AG24" s="92">
        <v>4</v>
      </c>
      <c r="AH24" s="84">
        <v>4</v>
      </c>
      <c r="AI24" s="220"/>
      <c r="AJ24" s="111" t="s">
        <v>45</v>
      </c>
      <c r="AK24" s="111" t="s">
        <v>45</v>
      </c>
      <c r="AL24" s="111" t="s">
        <v>45</v>
      </c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</row>
    <row r="25" spans="1:73" s="59" customFormat="1" x14ac:dyDescent="0.25">
      <c r="A25" s="59">
        <v>24</v>
      </c>
      <c r="B25" s="204" t="s">
        <v>21</v>
      </c>
      <c r="C25" s="94" t="s">
        <v>63</v>
      </c>
      <c r="D25" s="94" t="s">
        <v>179</v>
      </c>
      <c r="E25" s="102">
        <v>1</v>
      </c>
      <c r="F25" s="106">
        <v>1</v>
      </c>
      <c r="G25" s="108">
        <v>1</v>
      </c>
      <c r="H25" s="110">
        <v>1</v>
      </c>
      <c r="I25" s="111"/>
      <c r="J25" s="111" t="s">
        <v>71</v>
      </c>
      <c r="K25" s="118">
        <v>1</v>
      </c>
      <c r="L25" s="132">
        <v>1</v>
      </c>
      <c r="M25" s="121">
        <v>1</v>
      </c>
      <c r="N25" s="124">
        <v>1</v>
      </c>
      <c r="O25" s="126">
        <v>1</v>
      </c>
      <c r="P25" s="102">
        <v>1</v>
      </c>
      <c r="Q25" s="110">
        <v>1</v>
      </c>
      <c r="R25" s="130">
        <v>1</v>
      </c>
      <c r="S25" s="121">
        <v>1</v>
      </c>
      <c r="T25" s="148">
        <v>0</v>
      </c>
      <c r="U25" s="91">
        <v>4</v>
      </c>
      <c r="V25" s="91">
        <v>4</v>
      </c>
      <c r="W25" s="90">
        <v>5</v>
      </c>
      <c r="X25" s="91">
        <v>4</v>
      </c>
      <c r="Y25" s="87">
        <v>4</v>
      </c>
      <c r="Z25" s="87">
        <v>4</v>
      </c>
      <c r="AA25" s="89">
        <v>4</v>
      </c>
      <c r="AB25" s="89">
        <v>4</v>
      </c>
      <c r="AC25" s="89">
        <v>4</v>
      </c>
      <c r="AD25" s="218">
        <v>4</v>
      </c>
      <c r="AE25" s="218">
        <v>4</v>
      </c>
      <c r="AF25" s="93">
        <v>4</v>
      </c>
      <c r="AG25" s="93">
        <v>4</v>
      </c>
      <c r="AH25" s="85">
        <v>4</v>
      </c>
      <c r="AI25" s="221"/>
      <c r="AJ25" s="112" t="s">
        <v>45</v>
      </c>
      <c r="AK25" s="112" t="s">
        <v>45</v>
      </c>
      <c r="AL25" s="111" t="s">
        <v>45</v>
      </c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</row>
    <row r="26" spans="1:73" s="59" customFormat="1" x14ac:dyDescent="0.25">
      <c r="A26" s="59">
        <v>25</v>
      </c>
      <c r="B26" s="204" t="s">
        <v>21</v>
      </c>
      <c r="C26" s="94" t="s">
        <v>60</v>
      </c>
      <c r="D26" s="94" t="s">
        <v>183</v>
      </c>
      <c r="E26" s="102">
        <v>1</v>
      </c>
      <c r="F26" s="106">
        <v>1</v>
      </c>
      <c r="G26" s="108">
        <v>1</v>
      </c>
      <c r="H26" s="110">
        <v>1</v>
      </c>
      <c r="I26" s="111"/>
      <c r="J26" s="111" t="s">
        <v>87</v>
      </c>
      <c r="K26" s="118">
        <v>1</v>
      </c>
      <c r="L26" s="132">
        <v>1</v>
      </c>
      <c r="M26" s="121">
        <v>1</v>
      </c>
      <c r="N26" s="124">
        <v>1</v>
      </c>
      <c r="O26" s="126">
        <v>1</v>
      </c>
      <c r="P26" s="102">
        <v>1</v>
      </c>
      <c r="Q26" s="110">
        <v>1</v>
      </c>
      <c r="R26" s="130">
        <v>1</v>
      </c>
      <c r="S26" s="121">
        <v>1</v>
      </c>
      <c r="T26" s="148">
        <v>0</v>
      </c>
      <c r="U26" s="90">
        <v>4</v>
      </c>
      <c r="V26" s="90">
        <v>4</v>
      </c>
      <c r="W26" s="90">
        <v>4</v>
      </c>
      <c r="X26" s="90">
        <v>4</v>
      </c>
      <c r="Y26" s="86">
        <v>4</v>
      </c>
      <c r="Z26" s="86">
        <v>4</v>
      </c>
      <c r="AA26" s="88">
        <v>4</v>
      </c>
      <c r="AB26" s="88">
        <v>4</v>
      </c>
      <c r="AC26" s="88">
        <v>4</v>
      </c>
      <c r="AD26" s="217">
        <v>4</v>
      </c>
      <c r="AE26" s="217">
        <v>4</v>
      </c>
      <c r="AF26" s="92">
        <v>4</v>
      </c>
      <c r="AG26" s="92">
        <v>4</v>
      </c>
      <c r="AH26" s="84">
        <v>4</v>
      </c>
      <c r="AI26" s="220"/>
      <c r="AJ26" s="112" t="s">
        <v>45</v>
      </c>
      <c r="AK26" s="111" t="s">
        <v>45</v>
      </c>
      <c r="AL26" s="111" t="s">
        <v>45</v>
      </c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</row>
    <row r="27" spans="1:73" s="59" customFormat="1" x14ac:dyDescent="0.25">
      <c r="A27" s="59">
        <v>26</v>
      </c>
      <c r="B27" s="204" t="s">
        <v>21</v>
      </c>
      <c r="C27" s="94" t="s">
        <v>60</v>
      </c>
      <c r="D27" s="94" t="s">
        <v>181</v>
      </c>
      <c r="E27" s="102">
        <v>1</v>
      </c>
      <c r="F27" s="106">
        <v>1</v>
      </c>
      <c r="G27" s="108">
        <v>1</v>
      </c>
      <c r="H27" s="110">
        <v>1</v>
      </c>
      <c r="I27" s="111"/>
      <c r="J27" s="111" t="s">
        <v>61</v>
      </c>
      <c r="K27" s="118">
        <v>0</v>
      </c>
      <c r="L27" s="132">
        <v>1</v>
      </c>
      <c r="M27" s="121">
        <v>1</v>
      </c>
      <c r="N27" s="124">
        <v>1</v>
      </c>
      <c r="O27" s="126">
        <v>1</v>
      </c>
      <c r="P27" s="102">
        <v>1</v>
      </c>
      <c r="Q27" s="110">
        <v>1</v>
      </c>
      <c r="R27" s="130">
        <v>1</v>
      </c>
      <c r="S27" s="121">
        <v>1</v>
      </c>
      <c r="T27" s="148">
        <v>0</v>
      </c>
      <c r="U27" s="91">
        <v>5</v>
      </c>
      <c r="V27" s="91">
        <v>5</v>
      </c>
      <c r="W27" s="90">
        <v>5</v>
      </c>
      <c r="X27" s="91">
        <v>5</v>
      </c>
      <c r="Y27" s="87">
        <v>4</v>
      </c>
      <c r="Z27" s="87">
        <v>4</v>
      </c>
      <c r="AA27" s="89">
        <v>5</v>
      </c>
      <c r="AB27" s="89">
        <v>5</v>
      </c>
      <c r="AC27" s="89">
        <v>5</v>
      </c>
      <c r="AD27" s="218">
        <v>5</v>
      </c>
      <c r="AE27" s="218">
        <v>5</v>
      </c>
      <c r="AF27" s="93">
        <v>4</v>
      </c>
      <c r="AG27" s="93">
        <v>4</v>
      </c>
      <c r="AH27" s="85">
        <v>4</v>
      </c>
      <c r="AI27" s="221"/>
      <c r="AJ27" s="111" t="s">
        <v>45</v>
      </c>
      <c r="AK27" s="111" t="s">
        <v>45</v>
      </c>
      <c r="AL27" s="111" t="s">
        <v>45</v>
      </c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</row>
    <row r="28" spans="1:73" s="59" customFormat="1" x14ac:dyDescent="0.25">
      <c r="A28" s="59">
        <v>27</v>
      </c>
      <c r="B28" s="204" t="s">
        <v>20</v>
      </c>
      <c r="C28" s="94" t="s">
        <v>64</v>
      </c>
      <c r="D28" s="94" t="s">
        <v>108</v>
      </c>
      <c r="E28" s="102">
        <v>1</v>
      </c>
      <c r="F28" s="106">
        <v>1</v>
      </c>
      <c r="G28" s="108">
        <v>1</v>
      </c>
      <c r="H28" s="110">
        <v>1</v>
      </c>
      <c r="I28" s="111"/>
      <c r="J28" s="111" t="s">
        <v>148</v>
      </c>
      <c r="K28" s="118">
        <v>1</v>
      </c>
      <c r="L28" s="132">
        <v>1</v>
      </c>
      <c r="M28" s="121">
        <v>1</v>
      </c>
      <c r="N28" s="124">
        <v>1</v>
      </c>
      <c r="O28" s="126">
        <v>1</v>
      </c>
      <c r="P28" s="102">
        <v>1</v>
      </c>
      <c r="Q28" s="110">
        <v>1</v>
      </c>
      <c r="R28" s="130">
        <v>1</v>
      </c>
      <c r="S28" s="121">
        <v>1</v>
      </c>
      <c r="T28" s="148">
        <v>0</v>
      </c>
      <c r="U28" s="90">
        <v>4</v>
      </c>
      <c r="V28" s="90">
        <v>4</v>
      </c>
      <c r="W28" s="90">
        <v>4</v>
      </c>
      <c r="X28" s="90">
        <v>4</v>
      </c>
      <c r="Y28" s="86">
        <v>3</v>
      </c>
      <c r="Z28" s="86">
        <v>4</v>
      </c>
      <c r="AA28" s="88">
        <v>3</v>
      </c>
      <c r="AB28" s="88">
        <v>2</v>
      </c>
      <c r="AC28" s="88">
        <v>2</v>
      </c>
      <c r="AD28" s="217">
        <v>4</v>
      </c>
      <c r="AE28" s="217">
        <v>2</v>
      </c>
      <c r="AF28" s="92">
        <v>2</v>
      </c>
      <c r="AG28" s="92">
        <v>1</v>
      </c>
      <c r="AH28" s="84">
        <v>3</v>
      </c>
      <c r="AI28" s="220"/>
      <c r="AJ28" s="112" t="s">
        <v>45</v>
      </c>
      <c r="AK28" s="112" t="s">
        <v>45</v>
      </c>
      <c r="AL28" s="111" t="s">
        <v>45</v>
      </c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</row>
    <row r="29" spans="1:73" s="59" customFormat="1" x14ac:dyDescent="0.25">
      <c r="A29" s="59">
        <v>28</v>
      </c>
      <c r="B29" s="204" t="s">
        <v>21</v>
      </c>
      <c r="C29" s="94" t="s">
        <v>64</v>
      </c>
      <c r="D29" s="94" t="s">
        <v>183</v>
      </c>
      <c r="E29" s="102">
        <v>1</v>
      </c>
      <c r="F29" s="106">
        <v>1</v>
      </c>
      <c r="G29" s="108">
        <v>1</v>
      </c>
      <c r="H29" s="110">
        <v>1</v>
      </c>
      <c r="I29" s="111"/>
      <c r="J29" s="111" t="s">
        <v>76</v>
      </c>
      <c r="K29" s="118">
        <v>1</v>
      </c>
      <c r="L29" s="132">
        <v>1</v>
      </c>
      <c r="M29" s="121">
        <v>1</v>
      </c>
      <c r="N29" s="124">
        <v>1</v>
      </c>
      <c r="O29" s="126">
        <v>1</v>
      </c>
      <c r="P29" s="102">
        <v>1</v>
      </c>
      <c r="Q29" s="110">
        <v>1</v>
      </c>
      <c r="R29" s="130">
        <v>1</v>
      </c>
      <c r="S29" s="121">
        <v>1</v>
      </c>
      <c r="T29" s="148">
        <v>0</v>
      </c>
      <c r="U29" s="91">
        <v>5</v>
      </c>
      <c r="V29" s="91">
        <v>5</v>
      </c>
      <c r="W29" s="90">
        <v>5</v>
      </c>
      <c r="X29" s="91">
        <v>5</v>
      </c>
      <c r="Y29" s="87">
        <v>5</v>
      </c>
      <c r="Z29" s="87">
        <v>5</v>
      </c>
      <c r="AA29" s="89">
        <v>5</v>
      </c>
      <c r="AB29" s="89">
        <v>5</v>
      </c>
      <c r="AC29" s="89">
        <v>5</v>
      </c>
      <c r="AD29" s="218">
        <v>5</v>
      </c>
      <c r="AE29" s="218">
        <v>5</v>
      </c>
      <c r="AF29" s="93">
        <v>5</v>
      </c>
      <c r="AG29" s="93">
        <v>5</v>
      </c>
      <c r="AH29" s="85">
        <v>5</v>
      </c>
      <c r="AI29" s="221"/>
      <c r="AJ29" s="112" t="s">
        <v>45</v>
      </c>
      <c r="AK29" s="112" t="s">
        <v>45</v>
      </c>
      <c r="AL29" s="111" t="s">
        <v>45</v>
      </c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</row>
    <row r="30" spans="1:73" s="59" customFormat="1" x14ac:dyDescent="0.25">
      <c r="A30" s="59">
        <v>29</v>
      </c>
      <c r="B30" s="204" t="s">
        <v>20</v>
      </c>
      <c r="C30" s="94" t="s">
        <v>60</v>
      </c>
      <c r="D30" s="94" t="s">
        <v>108</v>
      </c>
      <c r="E30" s="102">
        <v>1</v>
      </c>
      <c r="F30" s="106">
        <v>1</v>
      </c>
      <c r="G30" s="108">
        <v>1</v>
      </c>
      <c r="H30" s="110">
        <v>1</v>
      </c>
      <c r="I30" s="111"/>
      <c r="J30" s="111" t="s">
        <v>62</v>
      </c>
      <c r="K30" s="118">
        <v>1</v>
      </c>
      <c r="L30" s="132">
        <v>1</v>
      </c>
      <c r="M30" s="121">
        <v>1</v>
      </c>
      <c r="N30" s="124">
        <v>1</v>
      </c>
      <c r="O30" s="126">
        <v>1</v>
      </c>
      <c r="P30" s="102">
        <v>1</v>
      </c>
      <c r="Q30" s="110">
        <v>1</v>
      </c>
      <c r="R30" s="130">
        <v>1</v>
      </c>
      <c r="S30" s="121">
        <v>1</v>
      </c>
      <c r="T30" s="148">
        <v>0</v>
      </c>
      <c r="U30" s="90">
        <v>5</v>
      </c>
      <c r="V30" s="90">
        <v>5</v>
      </c>
      <c r="W30" s="90">
        <v>5</v>
      </c>
      <c r="X30" s="90">
        <v>5</v>
      </c>
      <c r="Y30" s="86">
        <v>5</v>
      </c>
      <c r="Z30" s="86">
        <v>5</v>
      </c>
      <c r="AA30" s="88">
        <v>5</v>
      </c>
      <c r="AB30" s="88">
        <v>5</v>
      </c>
      <c r="AC30" s="88">
        <v>5</v>
      </c>
      <c r="AD30" s="217">
        <v>5</v>
      </c>
      <c r="AE30" s="217">
        <v>5</v>
      </c>
      <c r="AF30" s="92">
        <v>5</v>
      </c>
      <c r="AG30" s="92">
        <v>5</v>
      </c>
      <c r="AH30" s="84">
        <v>5</v>
      </c>
      <c r="AI30" s="220"/>
      <c r="AJ30" s="112" t="s">
        <v>45</v>
      </c>
      <c r="AK30" s="112" t="s">
        <v>45</v>
      </c>
      <c r="AL30" s="111" t="s">
        <v>45</v>
      </c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</row>
    <row r="31" spans="1:73" s="59" customFormat="1" x14ac:dyDescent="0.25">
      <c r="A31" s="59">
        <v>30</v>
      </c>
      <c r="B31" s="204" t="s">
        <v>21</v>
      </c>
      <c r="C31" s="94" t="s">
        <v>63</v>
      </c>
      <c r="D31" s="94" t="s">
        <v>125</v>
      </c>
      <c r="E31" s="102">
        <v>0</v>
      </c>
      <c r="F31" s="106">
        <v>1</v>
      </c>
      <c r="G31" s="108">
        <v>1</v>
      </c>
      <c r="H31" s="110">
        <v>1</v>
      </c>
      <c r="I31" s="111"/>
      <c r="J31" s="111" t="s">
        <v>68</v>
      </c>
      <c r="K31" s="118">
        <v>0</v>
      </c>
      <c r="L31" s="132">
        <v>0</v>
      </c>
      <c r="M31" s="121">
        <v>0</v>
      </c>
      <c r="N31" s="124">
        <v>0</v>
      </c>
      <c r="O31" s="126">
        <v>0</v>
      </c>
      <c r="P31" s="102">
        <v>0</v>
      </c>
      <c r="Q31" s="110">
        <v>0</v>
      </c>
      <c r="R31" s="130">
        <v>0</v>
      </c>
      <c r="S31" s="121">
        <v>0</v>
      </c>
      <c r="T31" s="148">
        <v>1</v>
      </c>
      <c r="U31" s="91">
        <v>4</v>
      </c>
      <c r="V31" s="91">
        <v>4</v>
      </c>
      <c r="W31" s="90">
        <v>4</v>
      </c>
      <c r="X31" s="91">
        <v>4</v>
      </c>
      <c r="Y31" s="87">
        <v>4</v>
      </c>
      <c r="Z31" s="87">
        <v>4</v>
      </c>
      <c r="AA31" s="89">
        <v>5</v>
      </c>
      <c r="AB31" s="89">
        <v>5</v>
      </c>
      <c r="AC31" s="89">
        <v>5</v>
      </c>
      <c r="AD31" s="218">
        <v>4</v>
      </c>
      <c r="AE31" s="218">
        <v>4</v>
      </c>
      <c r="AF31" s="93">
        <v>4</v>
      </c>
      <c r="AG31" s="93">
        <v>4</v>
      </c>
      <c r="AH31" s="85">
        <v>5</v>
      </c>
      <c r="AI31" s="221"/>
      <c r="AJ31" s="112" t="s">
        <v>45</v>
      </c>
      <c r="AK31" s="112" t="s">
        <v>45</v>
      </c>
      <c r="AL31" s="111" t="s">
        <v>45</v>
      </c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</row>
    <row r="32" spans="1:73" s="59" customFormat="1" x14ac:dyDescent="0.25">
      <c r="A32" s="59">
        <v>31</v>
      </c>
      <c r="B32" s="204" t="s">
        <v>21</v>
      </c>
      <c r="C32" s="94" t="s">
        <v>60</v>
      </c>
      <c r="D32" s="94" t="s">
        <v>183</v>
      </c>
      <c r="E32" s="102">
        <v>1</v>
      </c>
      <c r="F32" s="106">
        <v>1</v>
      </c>
      <c r="G32" s="108">
        <v>1</v>
      </c>
      <c r="H32" s="110">
        <v>1</v>
      </c>
      <c r="I32" s="111"/>
      <c r="J32" s="111" t="s">
        <v>73</v>
      </c>
      <c r="K32" s="118">
        <v>0</v>
      </c>
      <c r="L32" s="132">
        <v>1</v>
      </c>
      <c r="M32" s="121">
        <v>1</v>
      </c>
      <c r="N32" s="124">
        <v>1</v>
      </c>
      <c r="O32" s="126">
        <v>1</v>
      </c>
      <c r="P32" s="102">
        <v>1</v>
      </c>
      <c r="Q32" s="110">
        <v>1</v>
      </c>
      <c r="R32" s="130">
        <v>1</v>
      </c>
      <c r="S32" s="121">
        <v>1</v>
      </c>
      <c r="T32" s="148">
        <v>0</v>
      </c>
      <c r="U32" s="90">
        <v>5</v>
      </c>
      <c r="V32" s="90">
        <v>5</v>
      </c>
      <c r="W32" s="90">
        <v>5</v>
      </c>
      <c r="X32" s="90">
        <v>5</v>
      </c>
      <c r="Y32" s="86">
        <v>5</v>
      </c>
      <c r="Z32" s="86">
        <v>4</v>
      </c>
      <c r="AA32" s="88">
        <v>4</v>
      </c>
      <c r="AB32" s="88">
        <v>5</v>
      </c>
      <c r="AC32" s="88">
        <v>5</v>
      </c>
      <c r="AD32" s="217">
        <v>3</v>
      </c>
      <c r="AE32" s="217">
        <v>5</v>
      </c>
      <c r="AF32" s="92">
        <v>5</v>
      </c>
      <c r="AG32" s="92">
        <v>5</v>
      </c>
      <c r="AH32" s="84">
        <v>5</v>
      </c>
      <c r="AI32" s="220"/>
      <c r="AJ32" s="112" t="s">
        <v>45</v>
      </c>
      <c r="AK32" s="112" t="s">
        <v>45</v>
      </c>
      <c r="AL32" s="112" t="s">
        <v>45</v>
      </c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</row>
    <row r="33" spans="1:73" s="59" customFormat="1" x14ac:dyDescent="0.25">
      <c r="A33" s="59">
        <v>32</v>
      </c>
      <c r="B33" s="204" t="s">
        <v>21</v>
      </c>
      <c r="C33" s="94" t="s">
        <v>60</v>
      </c>
      <c r="D33" s="94" t="s">
        <v>183</v>
      </c>
      <c r="E33" s="102">
        <v>1</v>
      </c>
      <c r="F33" s="106">
        <v>1</v>
      </c>
      <c r="G33" s="108">
        <v>1</v>
      </c>
      <c r="H33" s="110">
        <v>1</v>
      </c>
      <c r="I33" s="139"/>
      <c r="J33" s="139" t="s">
        <v>79</v>
      </c>
      <c r="K33" s="118">
        <v>0</v>
      </c>
      <c r="L33" s="132">
        <v>0</v>
      </c>
      <c r="M33" s="121">
        <v>0</v>
      </c>
      <c r="N33" s="124">
        <v>0</v>
      </c>
      <c r="O33" s="126">
        <v>0</v>
      </c>
      <c r="P33" s="102">
        <v>0</v>
      </c>
      <c r="Q33" s="110">
        <v>0</v>
      </c>
      <c r="R33" s="130">
        <v>1</v>
      </c>
      <c r="S33" s="121">
        <v>0</v>
      </c>
      <c r="T33" s="148">
        <v>0</v>
      </c>
      <c r="U33" s="91">
        <v>4</v>
      </c>
      <c r="V33" s="91">
        <v>4</v>
      </c>
      <c r="W33" s="90">
        <v>4</v>
      </c>
      <c r="X33" s="91">
        <v>4</v>
      </c>
      <c r="Y33" s="87">
        <v>4</v>
      </c>
      <c r="Z33" s="87">
        <v>4</v>
      </c>
      <c r="AA33" s="89">
        <v>4</v>
      </c>
      <c r="AB33" s="89">
        <v>4</v>
      </c>
      <c r="AC33" s="89">
        <v>4</v>
      </c>
      <c r="AD33" s="218">
        <v>4</v>
      </c>
      <c r="AE33" s="218">
        <v>4</v>
      </c>
      <c r="AF33" s="93">
        <v>4</v>
      </c>
      <c r="AG33" s="93">
        <v>4</v>
      </c>
      <c r="AH33" s="85">
        <v>4</v>
      </c>
      <c r="AI33" s="221"/>
      <c r="AJ33" s="112" t="s">
        <v>45</v>
      </c>
      <c r="AK33" s="112" t="s">
        <v>45</v>
      </c>
      <c r="AL33" s="111" t="s">
        <v>45</v>
      </c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</row>
    <row r="34" spans="1:73" s="59" customFormat="1" x14ac:dyDescent="0.25">
      <c r="A34" s="59">
        <v>33</v>
      </c>
      <c r="B34" s="204" t="s">
        <v>21</v>
      </c>
      <c r="C34" s="94" t="s">
        <v>60</v>
      </c>
      <c r="D34" s="94" t="s">
        <v>183</v>
      </c>
      <c r="E34" s="102">
        <v>1</v>
      </c>
      <c r="F34" s="106">
        <v>1</v>
      </c>
      <c r="G34" s="108">
        <v>1</v>
      </c>
      <c r="H34" s="110">
        <v>1</v>
      </c>
      <c r="I34" s="111"/>
      <c r="J34" s="111" t="s">
        <v>62</v>
      </c>
      <c r="K34" s="118">
        <v>1</v>
      </c>
      <c r="L34" s="132">
        <v>1</v>
      </c>
      <c r="M34" s="121">
        <v>1</v>
      </c>
      <c r="N34" s="124">
        <v>1</v>
      </c>
      <c r="O34" s="126">
        <v>1</v>
      </c>
      <c r="P34" s="102">
        <v>1</v>
      </c>
      <c r="Q34" s="110">
        <v>1</v>
      </c>
      <c r="R34" s="130">
        <v>1</v>
      </c>
      <c r="S34" s="121">
        <v>1</v>
      </c>
      <c r="T34" s="148">
        <v>0</v>
      </c>
      <c r="U34" s="90">
        <v>4</v>
      </c>
      <c r="V34" s="90">
        <v>4</v>
      </c>
      <c r="W34" s="90">
        <v>4</v>
      </c>
      <c r="X34" s="90">
        <v>4</v>
      </c>
      <c r="Y34" s="86">
        <v>4</v>
      </c>
      <c r="Z34" s="86">
        <v>4</v>
      </c>
      <c r="AA34" s="88">
        <v>5</v>
      </c>
      <c r="AB34" s="88">
        <v>5</v>
      </c>
      <c r="AC34" s="88">
        <v>4</v>
      </c>
      <c r="AD34" s="217">
        <v>4</v>
      </c>
      <c r="AE34" s="217">
        <v>5</v>
      </c>
      <c r="AF34" s="92">
        <v>4</v>
      </c>
      <c r="AG34" s="92">
        <v>4</v>
      </c>
      <c r="AH34" s="84">
        <v>4</v>
      </c>
      <c r="AI34" s="220"/>
      <c r="AJ34" s="111" t="s">
        <v>45</v>
      </c>
      <c r="AK34" s="111" t="s">
        <v>45</v>
      </c>
      <c r="AL34" s="111" t="s">
        <v>45</v>
      </c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</row>
    <row r="35" spans="1:73" s="59" customFormat="1" x14ac:dyDescent="0.25">
      <c r="A35" s="59">
        <v>34</v>
      </c>
      <c r="B35" s="204" t="s">
        <v>21</v>
      </c>
      <c r="C35" s="94" t="s">
        <v>63</v>
      </c>
      <c r="D35" s="94" t="s">
        <v>184</v>
      </c>
      <c r="E35" s="102">
        <v>1</v>
      </c>
      <c r="F35" s="106">
        <v>1</v>
      </c>
      <c r="G35" s="108">
        <v>1</v>
      </c>
      <c r="H35" s="110">
        <v>1</v>
      </c>
      <c r="I35" s="111"/>
      <c r="J35" s="111" t="s">
        <v>136</v>
      </c>
      <c r="K35" s="118">
        <v>1</v>
      </c>
      <c r="L35" s="132">
        <v>1</v>
      </c>
      <c r="M35" s="121">
        <v>1</v>
      </c>
      <c r="N35" s="124">
        <v>1</v>
      </c>
      <c r="O35" s="126">
        <v>1</v>
      </c>
      <c r="P35" s="102">
        <v>1</v>
      </c>
      <c r="Q35" s="110">
        <v>1</v>
      </c>
      <c r="R35" s="130">
        <v>1</v>
      </c>
      <c r="S35" s="121">
        <v>1</v>
      </c>
      <c r="T35" s="148">
        <v>0</v>
      </c>
      <c r="U35" s="91">
        <v>5</v>
      </c>
      <c r="V35" s="91">
        <v>4</v>
      </c>
      <c r="W35" s="90">
        <v>4</v>
      </c>
      <c r="X35" s="91">
        <v>4</v>
      </c>
      <c r="Y35" s="87">
        <v>4</v>
      </c>
      <c r="Z35" s="87">
        <v>4</v>
      </c>
      <c r="AA35" s="89">
        <v>4</v>
      </c>
      <c r="AB35" s="89">
        <v>4</v>
      </c>
      <c r="AC35" s="89">
        <v>4</v>
      </c>
      <c r="AD35" s="218">
        <v>4</v>
      </c>
      <c r="AE35" s="218">
        <v>4</v>
      </c>
      <c r="AF35" s="93">
        <v>4</v>
      </c>
      <c r="AG35" s="93">
        <v>4</v>
      </c>
      <c r="AH35" s="85">
        <v>4</v>
      </c>
      <c r="AI35" s="221"/>
      <c r="AJ35" s="112" t="s">
        <v>45</v>
      </c>
      <c r="AK35" s="112" t="s">
        <v>45</v>
      </c>
      <c r="AL35" s="111" t="s">
        <v>45</v>
      </c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</row>
    <row r="36" spans="1:73" s="59" customFormat="1" x14ac:dyDescent="0.25">
      <c r="A36" s="59">
        <v>35</v>
      </c>
      <c r="B36" s="204" t="s">
        <v>21</v>
      </c>
      <c r="C36" s="94" t="s">
        <v>63</v>
      </c>
      <c r="D36" s="94" t="s">
        <v>184</v>
      </c>
      <c r="E36" s="102">
        <v>1</v>
      </c>
      <c r="F36" s="106">
        <v>1</v>
      </c>
      <c r="G36" s="108">
        <v>1</v>
      </c>
      <c r="H36" s="110">
        <v>1</v>
      </c>
      <c r="I36" s="139"/>
      <c r="J36" s="139" t="s">
        <v>136</v>
      </c>
      <c r="K36" s="118">
        <v>1</v>
      </c>
      <c r="L36" s="132">
        <v>1</v>
      </c>
      <c r="M36" s="121">
        <v>1</v>
      </c>
      <c r="N36" s="124">
        <v>1</v>
      </c>
      <c r="O36" s="126">
        <v>1</v>
      </c>
      <c r="P36" s="102">
        <v>1</v>
      </c>
      <c r="Q36" s="110">
        <v>1</v>
      </c>
      <c r="R36" s="130">
        <v>1</v>
      </c>
      <c r="S36" s="121">
        <v>1</v>
      </c>
      <c r="T36" s="148">
        <v>0</v>
      </c>
      <c r="U36" s="90">
        <v>5</v>
      </c>
      <c r="V36" s="90">
        <v>4</v>
      </c>
      <c r="W36" s="90">
        <v>4</v>
      </c>
      <c r="X36" s="90">
        <v>4</v>
      </c>
      <c r="Y36" s="86">
        <v>4</v>
      </c>
      <c r="Z36" s="86">
        <v>4</v>
      </c>
      <c r="AA36" s="88">
        <v>4</v>
      </c>
      <c r="AB36" s="88">
        <v>4</v>
      </c>
      <c r="AC36" s="88">
        <v>4</v>
      </c>
      <c r="AD36" s="217">
        <v>4</v>
      </c>
      <c r="AE36" s="217">
        <v>4</v>
      </c>
      <c r="AF36" s="92">
        <v>4</v>
      </c>
      <c r="AG36" s="92">
        <v>4</v>
      </c>
      <c r="AH36" s="84">
        <v>4</v>
      </c>
      <c r="AI36" s="220"/>
      <c r="AJ36" s="112" t="s">
        <v>45</v>
      </c>
      <c r="AK36" s="112" t="s">
        <v>45</v>
      </c>
      <c r="AL36" s="111" t="s">
        <v>45</v>
      </c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</row>
    <row r="37" spans="1:73" s="59" customFormat="1" x14ac:dyDescent="0.25">
      <c r="A37" s="59">
        <v>36</v>
      </c>
      <c r="B37" s="204" t="s">
        <v>21</v>
      </c>
      <c r="C37" s="94" t="s">
        <v>63</v>
      </c>
      <c r="D37" s="94" t="s">
        <v>182</v>
      </c>
      <c r="E37" s="102">
        <v>1</v>
      </c>
      <c r="F37" s="106">
        <v>1</v>
      </c>
      <c r="G37" s="108">
        <v>1</v>
      </c>
      <c r="H37" s="110">
        <v>1</v>
      </c>
      <c r="I37" s="139"/>
      <c r="J37" s="139" t="s">
        <v>71</v>
      </c>
      <c r="K37" s="118">
        <v>1</v>
      </c>
      <c r="L37" s="132">
        <v>1</v>
      </c>
      <c r="M37" s="121">
        <v>1</v>
      </c>
      <c r="N37" s="124">
        <v>1</v>
      </c>
      <c r="O37" s="126">
        <v>1</v>
      </c>
      <c r="P37" s="102">
        <v>1</v>
      </c>
      <c r="Q37" s="110">
        <v>1</v>
      </c>
      <c r="R37" s="130">
        <v>1</v>
      </c>
      <c r="S37" s="121">
        <v>1</v>
      </c>
      <c r="T37" s="148">
        <v>0</v>
      </c>
      <c r="U37" s="91">
        <v>5</v>
      </c>
      <c r="V37" s="91">
        <v>5</v>
      </c>
      <c r="W37" s="90">
        <v>5</v>
      </c>
      <c r="X37" s="91">
        <v>5</v>
      </c>
      <c r="Y37" s="87">
        <v>5</v>
      </c>
      <c r="Z37" s="87">
        <v>5</v>
      </c>
      <c r="AA37" s="89">
        <v>5</v>
      </c>
      <c r="AB37" s="89">
        <v>5</v>
      </c>
      <c r="AC37" s="89">
        <v>5</v>
      </c>
      <c r="AD37" s="218">
        <v>5</v>
      </c>
      <c r="AE37" s="218">
        <v>5</v>
      </c>
      <c r="AF37" s="93">
        <v>5</v>
      </c>
      <c r="AG37" s="93">
        <v>5</v>
      </c>
      <c r="AH37" s="85">
        <v>5</v>
      </c>
      <c r="AI37" s="221"/>
      <c r="AJ37" s="112" t="s">
        <v>45</v>
      </c>
      <c r="AK37" s="112" t="s">
        <v>45</v>
      </c>
      <c r="AL37" s="111" t="s">
        <v>45</v>
      </c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</row>
    <row r="38" spans="1:73" s="59" customFormat="1" x14ac:dyDescent="0.25">
      <c r="A38" s="59">
        <v>37</v>
      </c>
      <c r="B38" s="204" t="s">
        <v>20</v>
      </c>
      <c r="C38" s="94" t="s">
        <v>60</v>
      </c>
      <c r="D38" s="94" t="s">
        <v>108</v>
      </c>
      <c r="E38" s="102">
        <v>1</v>
      </c>
      <c r="F38" s="106">
        <v>1</v>
      </c>
      <c r="G38" s="108">
        <v>1</v>
      </c>
      <c r="H38" s="110">
        <v>1</v>
      </c>
      <c r="I38" s="111"/>
      <c r="J38" s="111" t="s">
        <v>61</v>
      </c>
      <c r="K38" s="118">
        <v>0</v>
      </c>
      <c r="L38" s="132">
        <v>1</v>
      </c>
      <c r="M38" s="121">
        <v>1</v>
      </c>
      <c r="N38" s="124">
        <v>1</v>
      </c>
      <c r="O38" s="126">
        <v>1</v>
      </c>
      <c r="P38" s="102">
        <v>1</v>
      </c>
      <c r="Q38" s="110">
        <v>1</v>
      </c>
      <c r="R38" s="130">
        <v>1</v>
      </c>
      <c r="S38" s="121">
        <v>1</v>
      </c>
      <c r="T38" s="148">
        <v>0</v>
      </c>
      <c r="U38" s="90">
        <v>5</v>
      </c>
      <c r="V38" s="90">
        <v>5</v>
      </c>
      <c r="W38" s="90">
        <v>5</v>
      </c>
      <c r="X38" s="90">
        <v>5</v>
      </c>
      <c r="Y38" s="86">
        <v>5</v>
      </c>
      <c r="Z38" s="86">
        <v>5</v>
      </c>
      <c r="AA38" s="88">
        <v>5</v>
      </c>
      <c r="AB38" s="88">
        <v>5</v>
      </c>
      <c r="AC38" s="88">
        <v>5</v>
      </c>
      <c r="AD38" s="217">
        <v>5</v>
      </c>
      <c r="AE38" s="217">
        <v>5</v>
      </c>
      <c r="AF38" s="92">
        <v>5</v>
      </c>
      <c r="AG38" s="92">
        <v>5</v>
      </c>
      <c r="AH38" s="84">
        <v>5</v>
      </c>
      <c r="AI38" s="220"/>
      <c r="AJ38" s="112" t="s">
        <v>45</v>
      </c>
      <c r="AK38" s="111" t="s">
        <v>45</v>
      </c>
      <c r="AL38" s="111" t="s">
        <v>45</v>
      </c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</row>
    <row r="39" spans="1:73" s="59" customFormat="1" x14ac:dyDescent="0.25">
      <c r="A39" s="59">
        <v>38</v>
      </c>
      <c r="B39" s="204" t="s">
        <v>21</v>
      </c>
      <c r="C39" s="94" t="s">
        <v>63</v>
      </c>
      <c r="D39" s="94" t="s">
        <v>125</v>
      </c>
      <c r="E39" s="102">
        <v>1</v>
      </c>
      <c r="F39" s="106">
        <v>1</v>
      </c>
      <c r="G39" s="108">
        <v>1</v>
      </c>
      <c r="H39" s="110">
        <v>1</v>
      </c>
      <c r="I39" s="111"/>
      <c r="J39" s="111" t="s">
        <v>68</v>
      </c>
      <c r="K39" s="118">
        <v>0</v>
      </c>
      <c r="L39" s="132">
        <v>1</v>
      </c>
      <c r="M39" s="121">
        <v>1</v>
      </c>
      <c r="N39" s="124">
        <v>1</v>
      </c>
      <c r="O39" s="126">
        <v>1</v>
      </c>
      <c r="P39" s="102">
        <v>1</v>
      </c>
      <c r="Q39" s="110">
        <v>1</v>
      </c>
      <c r="R39" s="130">
        <v>1</v>
      </c>
      <c r="S39" s="121">
        <v>1</v>
      </c>
      <c r="T39" s="148">
        <v>1</v>
      </c>
      <c r="U39" s="91">
        <v>4</v>
      </c>
      <c r="V39" s="91">
        <v>4</v>
      </c>
      <c r="W39" s="90">
        <v>4</v>
      </c>
      <c r="X39" s="91">
        <v>4</v>
      </c>
      <c r="Y39" s="87">
        <v>4</v>
      </c>
      <c r="Z39" s="87">
        <v>4</v>
      </c>
      <c r="AA39" s="89">
        <v>5</v>
      </c>
      <c r="AB39" s="89">
        <v>5</v>
      </c>
      <c r="AC39" s="89">
        <v>5</v>
      </c>
      <c r="AD39" s="218">
        <v>4</v>
      </c>
      <c r="AE39" s="218">
        <v>4</v>
      </c>
      <c r="AF39" s="93">
        <v>4</v>
      </c>
      <c r="AG39" s="93">
        <v>4</v>
      </c>
      <c r="AH39" s="85">
        <v>5</v>
      </c>
      <c r="AI39" s="221"/>
      <c r="AJ39" s="112" t="s">
        <v>45</v>
      </c>
      <c r="AK39" s="112" t="s">
        <v>45</v>
      </c>
      <c r="AL39" s="111" t="s">
        <v>45</v>
      </c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</row>
    <row r="40" spans="1:73" s="59" customFormat="1" x14ac:dyDescent="0.25">
      <c r="A40" s="59">
        <v>39</v>
      </c>
      <c r="B40" s="204" t="s">
        <v>20</v>
      </c>
      <c r="C40" s="94" t="s">
        <v>78</v>
      </c>
      <c r="D40" s="94" t="s">
        <v>185</v>
      </c>
      <c r="E40" s="102">
        <v>1</v>
      </c>
      <c r="F40" s="106">
        <v>1</v>
      </c>
      <c r="G40" s="108">
        <v>1</v>
      </c>
      <c r="H40" s="110">
        <v>1</v>
      </c>
      <c r="I40" s="111"/>
      <c r="J40" s="111" t="s">
        <v>150</v>
      </c>
      <c r="K40" s="118">
        <v>0</v>
      </c>
      <c r="L40" s="132">
        <v>1</v>
      </c>
      <c r="M40" s="121">
        <v>1</v>
      </c>
      <c r="N40" s="124">
        <v>1</v>
      </c>
      <c r="O40" s="126">
        <v>1</v>
      </c>
      <c r="P40" s="102">
        <v>1</v>
      </c>
      <c r="Q40" s="110">
        <v>1</v>
      </c>
      <c r="R40" s="130">
        <v>1</v>
      </c>
      <c r="S40" s="121">
        <v>1</v>
      </c>
      <c r="T40" s="148">
        <v>0</v>
      </c>
      <c r="U40" s="90">
        <v>5</v>
      </c>
      <c r="V40" s="90">
        <v>5</v>
      </c>
      <c r="W40" s="90">
        <v>5</v>
      </c>
      <c r="X40" s="90">
        <v>5</v>
      </c>
      <c r="Y40" s="86">
        <v>4</v>
      </c>
      <c r="Z40" s="86">
        <v>5</v>
      </c>
      <c r="AA40" s="88">
        <v>3</v>
      </c>
      <c r="AB40" s="88">
        <v>3</v>
      </c>
      <c r="AC40" s="88">
        <v>3</v>
      </c>
      <c r="AD40" s="217">
        <v>4</v>
      </c>
      <c r="AE40" s="217">
        <v>4</v>
      </c>
      <c r="AF40" s="92">
        <v>4</v>
      </c>
      <c r="AG40" s="92">
        <v>4</v>
      </c>
      <c r="AH40" s="84">
        <v>4</v>
      </c>
      <c r="AI40" s="220"/>
      <c r="AJ40" s="111" t="s">
        <v>45</v>
      </c>
      <c r="AK40" s="111" t="s">
        <v>45</v>
      </c>
      <c r="AL40" s="111" t="s">
        <v>45</v>
      </c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</row>
    <row r="41" spans="1:73" s="59" customFormat="1" x14ac:dyDescent="0.25">
      <c r="A41" s="59">
        <v>40</v>
      </c>
      <c r="B41" s="204" t="s">
        <v>21</v>
      </c>
      <c r="C41" s="94" t="s">
        <v>63</v>
      </c>
      <c r="D41" s="94" t="s">
        <v>151</v>
      </c>
      <c r="E41" s="102">
        <v>1</v>
      </c>
      <c r="F41" s="106">
        <v>0</v>
      </c>
      <c r="G41" s="108">
        <v>0</v>
      </c>
      <c r="H41" s="110">
        <v>0</v>
      </c>
      <c r="I41" s="111"/>
      <c r="J41" s="111" t="s">
        <v>152</v>
      </c>
      <c r="K41" s="118">
        <v>0</v>
      </c>
      <c r="L41" s="132">
        <v>1</v>
      </c>
      <c r="M41" s="121">
        <v>1</v>
      </c>
      <c r="N41" s="124">
        <v>1</v>
      </c>
      <c r="O41" s="126">
        <v>1</v>
      </c>
      <c r="P41" s="102">
        <v>1</v>
      </c>
      <c r="Q41" s="110">
        <v>1</v>
      </c>
      <c r="R41" s="130">
        <v>1</v>
      </c>
      <c r="S41" s="121">
        <v>1</v>
      </c>
      <c r="T41" s="148">
        <v>0</v>
      </c>
      <c r="U41" s="91">
        <v>4</v>
      </c>
      <c r="V41" s="91">
        <v>4</v>
      </c>
      <c r="W41" s="90">
        <v>5</v>
      </c>
      <c r="X41" s="91">
        <v>4</v>
      </c>
      <c r="Y41" s="87">
        <v>4</v>
      </c>
      <c r="Z41" s="87">
        <v>5</v>
      </c>
      <c r="AA41" s="89">
        <v>4</v>
      </c>
      <c r="AB41" s="89">
        <v>4</v>
      </c>
      <c r="AC41" s="89">
        <v>4</v>
      </c>
      <c r="AD41" s="218">
        <v>4</v>
      </c>
      <c r="AE41" s="218">
        <v>4</v>
      </c>
      <c r="AF41" s="93">
        <v>4</v>
      </c>
      <c r="AG41" s="93">
        <v>4</v>
      </c>
      <c r="AH41" s="85">
        <v>4</v>
      </c>
      <c r="AI41" s="221"/>
      <c r="AJ41" s="111" t="s">
        <v>45</v>
      </c>
      <c r="AK41" s="111" t="s">
        <v>45</v>
      </c>
      <c r="AL41" s="111" t="s">
        <v>45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</row>
    <row r="42" spans="1:73" s="59" customFormat="1" x14ac:dyDescent="0.25">
      <c r="A42" s="59">
        <v>41</v>
      </c>
      <c r="B42" s="204" t="s">
        <v>21</v>
      </c>
      <c r="C42" s="94" t="s">
        <v>63</v>
      </c>
      <c r="D42" s="94" t="s">
        <v>151</v>
      </c>
      <c r="E42" s="102">
        <v>1</v>
      </c>
      <c r="F42" s="106">
        <v>1</v>
      </c>
      <c r="G42" s="108">
        <v>0</v>
      </c>
      <c r="H42" s="110">
        <v>0</v>
      </c>
      <c r="I42" s="111"/>
      <c r="J42" s="111" t="s">
        <v>62</v>
      </c>
      <c r="K42" s="118">
        <v>1</v>
      </c>
      <c r="L42" s="132">
        <v>0</v>
      </c>
      <c r="M42" s="121">
        <v>0</v>
      </c>
      <c r="N42" s="124">
        <v>0</v>
      </c>
      <c r="O42" s="126">
        <v>0</v>
      </c>
      <c r="P42" s="102">
        <v>0</v>
      </c>
      <c r="Q42" s="110">
        <v>0</v>
      </c>
      <c r="R42" s="130">
        <v>0</v>
      </c>
      <c r="S42" s="121">
        <v>0</v>
      </c>
      <c r="T42" s="148">
        <v>0</v>
      </c>
      <c r="U42" s="90">
        <v>4</v>
      </c>
      <c r="V42" s="90">
        <v>4</v>
      </c>
      <c r="W42" s="90">
        <v>4</v>
      </c>
      <c r="X42" s="90">
        <v>4</v>
      </c>
      <c r="Y42" s="86">
        <v>4</v>
      </c>
      <c r="Z42" s="86">
        <v>4</v>
      </c>
      <c r="AA42" s="88">
        <v>4</v>
      </c>
      <c r="AB42" s="88">
        <v>4</v>
      </c>
      <c r="AC42" s="88">
        <v>4</v>
      </c>
      <c r="AD42" s="217">
        <v>4</v>
      </c>
      <c r="AE42" s="217">
        <v>4</v>
      </c>
      <c r="AF42" s="92">
        <v>4</v>
      </c>
      <c r="AG42" s="92">
        <v>4</v>
      </c>
      <c r="AH42" s="84">
        <v>4</v>
      </c>
      <c r="AI42" s="220"/>
      <c r="AJ42" s="111" t="s">
        <v>45</v>
      </c>
      <c r="AK42" s="111" t="s">
        <v>45</v>
      </c>
      <c r="AL42" s="111" t="s">
        <v>45</v>
      </c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</row>
    <row r="43" spans="1:73" s="59" customFormat="1" x14ac:dyDescent="0.25">
      <c r="A43" s="59">
        <v>42</v>
      </c>
      <c r="B43" s="204" t="s">
        <v>21</v>
      </c>
      <c r="C43" s="94" t="s">
        <v>63</v>
      </c>
      <c r="D43" s="94" t="s">
        <v>151</v>
      </c>
      <c r="E43" s="102">
        <v>1</v>
      </c>
      <c r="F43" s="106">
        <v>1</v>
      </c>
      <c r="G43" s="108">
        <v>1</v>
      </c>
      <c r="H43" s="110">
        <v>1</v>
      </c>
      <c r="I43" s="111"/>
      <c r="J43" s="111" t="s">
        <v>79</v>
      </c>
      <c r="K43" s="118">
        <v>0</v>
      </c>
      <c r="L43" s="132">
        <v>0</v>
      </c>
      <c r="M43" s="121">
        <v>0</v>
      </c>
      <c r="N43" s="124">
        <v>0</v>
      </c>
      <c r="O43" s="126">
        <v>0</v>
      </c>
      <c r="P43" s="102">
        <v>0</v>
      </c>
      <c r="Q43" s="110">
        <v>0</v>
      </c>
      <c r="R43" s="130">
        <v>1</v>
      </c>
      <c r="S43" s="121">
        <v>0</v>
      </c>
      <c r="T43" s="148">
        <v>0</v>
      </c>
      <c r="U43" s="91">
        <v>5</v>
      </c>
      <c r="V43" s="91">
        <v>4</v>
      </c>
      <c r="W43" s="90">
        <v>4</v>
      </c>
      <c r="X43" s="91">
        <v>4</v>
      </c>
      <c r="Y43" s="87">
        <v>4</v>
      </c>
      <c r="Z43" s="87">
        <v>4</v>
      </c>
      <c r="AA43" s="89">
        <v>4</v>
      </c>
      <c r="AB43" s="89">
        <v>4</v>
      </c>
      <c r="AC43" s="89">
        <v>4</v>
      </c>
      <c r="AD43" s="218">
        <v>5</v>
      </c>
      <c r="AE43" s="218">
        <v>4</v>
      </c>
      <c r="AF43" s="93">
        <v>4</v>
      </c>
      <c r="AG43" s="93">
        <v>4</v>
      </c>
      <c r="AH43" s="85">
        <v>4</v>
      </c>
      <c r="AI43" s="221"/>
      <c r="AJ43" s="112" t="s">
        <v>45</v>
      </c>
      <c r="AK43" s="112" t="s">
        <v>45</v>
      </c>
      <c r="AL43" s="111" t="s">
        <v>45</v>
      </c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</row>
    <row r="44" spans="1:73" s="59" customFormat="1" x14ac:dyDescent="0.25">
      <c r="A44" s="59">
        <v>43</v>
      </c>
      <c r="B44" s="204" t="s">
        <v>21</v>
      </c>
      <c r="C44" s="94" t="s">
        <v>89</v>
      </c>
      <c r="D44" s="94" t="s">
        <v>186</v>
      </c>
      <c r="E44" s="102">
        <v>1</v>
      </c>
      <c r="F44" s="106">
        <v>1</v>
      </c>
      <c r="G44" s="108">
        <v>1</v>
      </c>
      <c r="H44" s="110">
        <v>1</v>
      </c>
      <c r="I44" s="111"/>
      <c r="J44" s="111" t="s">
        <v>153</v>
      </c>
      <c r="K44" s="118">
        <v>1</v>
      </c>
      <c r="L44" s="132">
        <v>1</v>
      </c>
      <c r="M44" s="121">
        <v>1</v>
      </c>
      <c r="N44" s="124">
        <v>1</v>
      </c>
      <c r="O44" s="126">
        <v>1</v>
      </c>
      <c r="P44" s="102">
        <v>1</v>
      </c>
      <c r="Q44" s="110">
        <v>1</v>
      </c>
      <c r="R44" s="130">
        <v>1</v>
      </c>
      <c r="S44" s="121">
        <v>1</v>
      </c>
      <c r="T44" s="148">
        <v>0</v>
      </c>
      <c r="U44" s="90">
        <v>4</v>
      </c>
      <c r="V44" s="90">
        <v>4</v>
      </c>
      <c r="W44" s="90">
        <v>4</v>
      </c>
      <c r="X44" s="90">
        <v>4</v>
      </c>
      <c r="Y44" s="86">
        <v>4</v>
      </c>
      <c r="Z44" s="86">
        <v>4</v>
      </c>
      <c r="AA44" s="88">
        <v>4</v>
      </c>
      <c r="AB44" s="88">
        <v>4</v>
      </c>
      <c r="AC44" s="88">
        <v>4</v>
      </c>
      <c r="AD44" s="217">
        <v>4</v>
      </c>
      <c r="AE44" s="217">
        <v>4</v>
      </c>
      <c r="AF44" s="92">
        <v>4</v>
      </c>
      <c r="AG44" s="92">
        <v>4</v>
      </c>
      <c r="AH44" s="84">
        <v>4</v>
      </c>
      <c r="AI44" s="220"/>
      <c r="AJ44" s="112" t="s">
        <v>45</v>
      </c>
      <c r="AK44" s="112" t="s">
        <v>45</v>
      </c>
      <c r="AL44" s="111" t="s">
        <v>45</v>
      </c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</row>
    <row r="45" spans="1:73" s="59" customFormat="1" x14ac:dyDescent="0.25">
      <c r="A45" s="59">
        <v>44</v>
      </c>
      <c r="B45" s="204" t="s">
        <v>21</v>
      </c>
      <c r="C45" s="94" t="s">
        <v>60</v>
      </c>
      <c r="D45" s="94" t="s">
        <v>186</v>
      </c>
      <c r="E45" s="102">
        <v>1</v>
      </c>
      <c r="F45" s="106">
        <v>1</v>
      </c>
      <c r="G45" s="108">
        <v>1</v>
      </c>
      <c r="H45" s="110">
        <v>1</v>
      </c>
      <c r="I45" s="111"/>
      <c r="J45" s="111" t="s">
        <v>83</v>
      </c>
      <c r="K45" s="118">
        <v>1</v>
      </c>
      <c r="L45" s="132">
        <v>1</v>
      </c>
      <c r="M45" s="121">
        <v>1</v>
      </c>
      <c r="N45" s="124">
        <v>1</v>
      </c>
      <c r="O45" s="126">
        <v>1</v>
      </c>
      <c r="P45" s="102">
        <v>1</v>
      </c>
      <c r="Q45" s="110">
        <v>1</v>
      </c>
      <c r="R45" s="130">
        <v>1</v>
      </c>
      <c r="S45" s="121">
        <v>1</v>
      </c>
      <c r="T45" s="148">
        <v>0</v>
      </c>
      <c r="U45" s="91">
        <v>4</v>
      </c>
      <c r="V45" s="91">
        <v>4</v>
      </c>
      <c r="W45" s="90">
        <v>4</v>
      </c>
      <c r="X45" s="91">
        <v>4</v>
      </c>
      <c r="Y45" s="87">
        <v>4</v>
      </c>
      <c r="Z45" s="87">
        <v>4</v>
      </c>
      <c r="AA45" s="89">
        <v>4</v>
      </c>
      <c r="AB45" s="89">
        <v>4</v>
      </c>
      <c r="AC45" s="89">
        <v>4</v>
      </c>
      <c r="AD45" s="218">
        <v>4</v>
      </c>
      <c r="AE45" s="218">
        <v>4</v>
      </c>
      <c r="AF45" s="93">
        <v>4</v>
      </c>
      <c r="AG45" s="93">
        <v>4</v>
      </c>
      <c r="AH45" s="85">
        <v>4</v>
      </c>
      <c r="AI45" s="221"/>
      <c r="AJ45" s="111" t="s">
        <v>45</v>
      </c>
      <c r="AK45" s="111" t="s">
        <v>45</v>
      </c>
      <c r="AL45" s="111" t="s">
        <v>45</v>
      </c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</row>
    <row r="46" spans="1:73" s="59" customFormat="1" x14ac:dyDescent="0.25">
      <c r="A46" s="59">
        <v>45</v>
      </c>
      <c r="B46" s="204" t="s">
        <v>21</v>
      </c>
      <c r="C46" s="94" t="s">
        <v>60</v>
      </c>
      <c r="D46" s="94" t="s">
        <v>186</v>
      </c>
      <c r="E46" s="102">
        <v>1</v>
      </c>
      <c r="F46" s="106">
        <v>1</v>
      </c>
      <c r="G46" s="108">
        <v>1</v>
      </c>
      <c r="H46" s="110">
        <v>1</v>
      </c>
      <c r="I46" s="111"/>
      <c r="J46" s="111" t="s">
        <v>77</v>
      </c>
      <c r="K46" s="118">
        <v>0</v>
      </c>
      <c r="L46" s="132">
        <v>1</v>
      </c>
      <c r="M46" s="121">
        <v>1</v>
      </c>
      <c r="N46" s="124">
        <v>1</v>
      </c>
      <c r="O46" s="126">
        <v>1</v>
      </c>
      <c r="P46" s="102">
        <v>1</v>
      </c>
      <c r="Q46" s="110">
        <v>1</v>
      </c>
      <c r="R46" s="130">
        <v>1</v>
      </c>
      <c r="S46" s="121">
        <v>1</v>
      </c>
      <c r="T46" s="148">
        <v>0</v>
      </c>
      <c r="U46" s="90">
        <v>4</v>
      </c>
      <c r="V46" s="90">
        <v>5</v>
      </c>
      <c r="W46" s="90">
        <v>4</v>
      </c>
      <c r="X46" s="90">
        <v>5</v>
      </c>
      <c r="Y46" s="86">
        <v>5</v>
      </c>
      <c r="Z46" s="86">
        <v>4</v>
      </c>
      <c r="AA46" s="88">
        <v>5</v>
      </c>
      <c r="AB46" s="88">
        <v>5</v>
      </c>
      <c r="AC46" s="88">
        <v>4</v>
      </c>
      <c r="AD46" s="217">
        <v>3</v>
      </c>
      <c r="AE46" s="217">
        <v>3</v>
      </c>
      <c r="AF46" s="92">
        <v>4</v>
      </c>
      <c r="AG46" s="92">
        <v>3</v>
      </c>
      <c r="AH46" s="84">
        <v>4</v>
      </c>
      <c r="AI46" s="220"/>
      <c r="AJ46" s="111" t="s">
        <v>45</v>
      </c>
      <c r="AK46" s="111" t="s">
        <v>45</v>
      </c>
      <c r="AL46" s="111" t="s">
        <v>45</v>
      </c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</row>
    <row r="47" spans="1:73" s="59" customFormat="1" x14ac:dyDescent="0.25">
      <c r="A47" s="59">
        <v>46</v>
      </c>
      <c r="B47" s="204" t="s">
        <v>21</v>
      </c>
      <c r="C47" s="94" t="s">
        <v>63</v>
      </c>
      <c r="D47" s="94" t="s">
        <v>180</v>
      </c>
      <c r="E47" s="102">
        <v>1</v>
      </c>
      <c r="F47" s="106">
        <v>1</v>
      </c>
      <c r="G47" s="108">
        <v>1</v>
      </c>
      <c r="H47" s="110">
        <v>1</v>
      </c>
      <c r="I47" s="111"/>
      <c r="J47" s="111" t="s">
        <v>87</v>
      </c>
      <c r="K47" s="118">
        <v>1</v>
      </c>
      <c r="L47" s="132">
        <v>1</v>
      </c>
      <c r="M47" s="121">
        <v>0</v>
      </c>
      <c r="N47" s="124">
        <v>0</v>
      </c>
      <c r="O47" s="126">
        <v>0</v>
      </c>
      <c r="P47" s="102">
        <v>0</v>
      </c>
      <c r="Q47" s="110">
        <v>0</v>
      </c>
      <c r="R47" s="130">
        <v>0</v>
      </c>
      <c r="S47" s="121">
        <v>0</v>
      </c>
      <c r="T47" s="148">
        <v>0</v>
      </c>
      <c r="U47" s="91">
        <v>4</v>
      </c>
      <c r="V47" s="91">
        <v>4</v>
      </c>
      <c r="W47" s="90">
        <v>4</v>
      </c>
      <c r="X47" s="91">
        <v>4</v>
      </c>
      <c r="Y47" s="87">
        <v>4</v>
      </c>
      <c r="Z47" s="87">
        <v>4</v>
      </c>
      <c r="AA47" s="89">
        <v>4</v>
      </c>
      <c r="AB47" s="89">
        <v>4</v>
      </c>
      <c r="AC47" s="89">
        <v>4</v>
      </c>
      <c r="AD47" s="218">
        <v>4</v>
      </c>
      <c r="AE47" s="218">
        <v>4</v>
      </c>
      <c r="AF47" s="93">
        <v>4</v>
      </c>
      <c r="AG47" s="93">
        <v>4</v>
      </c>
      <c r="AH47" s="85">
        <v>4</v>
      </c>
      <c r="AI47" s="221"/>
      <c r="AJ47" s="112" t="s">
        <v>45</v>
      </c>
      <c r="AK47" s="112" t="s">
        <v>45</v>
      </c>
      <c r="AL47" s="111" t="s">
        <v>45</v>
      </c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</row>
    <row r="48" spans="1:73" s="59" customFormat="1" x14ac:dyDescent="0.25">
      <c r="A48" s="59">
        <v>47</v>
      </c>
      <c r="B48" s="204" t="s">
        <v>21</v>
      </c>
      <c r="C48" s="94" t="s">
        <v>60</v>
      </c>
      <c r="D48" s="94" t="s">
        <v>180</v>
      </c>
      <c r="E48" s="102">
        <v>1</v>
      </c>
      <c r="F48" s="106">
        <v>1</v>
      </c>
      <c r="G48" s="108">
        <v>1</v>
      </c>
      <c r="H48" s="110">
        <v>1</v>
      </c>
      <c r="I48" s="111"/>
      <c r="J48" s="111" t="s">
        <v>72</v>
      </c>
      <c r="K48" s="118">
        <v>1</v>
      </c>
      <c r="L48" s="132">
        <v>1</v>
      </c>
      <c r="M48" s="121">
        <v>1</v>
      </c>
      <c r="N48" s="124">
        <v>1</v>
      </c>
      <c r="O48" s="126">
        <v>1</v>
      </c>
      <c r="P48" s="102">
        <v>1</v>
      </c>
      <c r="Q48" s="110">
        <v>1</v>
      </c>
      <c r="R48" s="130">
        <v>1</v>
      </c>
      <c r="S48" s="121">
        <v>1</v>
      </c>
      <c r="T48" s="148">
        <v>0</v>
      </c>
      <c r="U48" s="90">
        <v>5</v>
      </c>
      <c r="V48" s="90">
        <v>5</v>
      </c>
      <c r="W48" s="90">
        <v>5</v>
      </c>
      <c r="X48" s="90">
        <v>5</v>
      </c>
      <c r="Y48" s="86">
        <v>5</v>
      </c>
      <c r="Z48" s="86">
        <v>4</v>
      </c>
      <c r="AA48" s="88">
        <v>4</v>
      </c>
      <c r="AB48" s="88">
        <v>4</v>
      </c>
      <c r="AC48" s="88">
        <v>4</v>
      </c>
      <c r="AD48" s="217">
        <v>5</v>
      </c>
      <c r="AE48" s="217">
        <v>5</v>
      </c>
      <c r="AF48" s="92">
        <v>4</v>
      </c>
      <c r="AG48" s="92">
        <v>4</v>
      </c>
      <c r="AH48" s="84">
        <v>4</v>
      </c>
      <c r="AI48" s="220"/>
      <c r="AJ48" s="112" t="s">
        <v>45</v>
      </c>
      <c r="AK48" s="112" t="s">
        <v>45</v>
      </c>
      <c r="AL48" s="111" t="s">
        <v>45</v>
      </c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</row>
    <row r="49" spans="1:73" s="59" customFormat="1" x14ac:dyDescent="0.25">
      <c r="A49" s="59">
        <v>48</v>
      </c>
      <c r="B49" s="204" t="s">
        <v>21</v>
      </c>
      <c r="C49" s="94" t="s">
        <v>60</v>
      </c>
      <c r="D49" s="94" t="s">
        <v>180</v>
      </c>
      <c r="E49" s="102">
        <v>1</v>
      </c>
      <c r="F49" s="106">
        <v>1</v>
      </c>
      <c r="G49" s="108">
        <v>1</v>
      </c>
      <c r="H49" s="110">
        <v>1</v>
      </c>
      <c r="I49" s="111"/>
      <c r="J49" s="111" t="s">
        <v>72</v>
      </c>
      <c r="K49" s="118">
        <v>1</v>
      </c>
      <c r="L49" s="132">
        <v>1</v>
      </c>
      <c r="M49" s="121">
        <v>1</v>
      </c>
      <c r="N49" s="124">
        <v>1</v>
      </c>
      <c r="O49" s="126">
        <v>1</v>
      </c>
      <c r="P49" s="102">
        <v>1</v>
      </c>
      <c r="Q49" s="110">
        <v>1</v>
      </c>
      <c r="R49" s="130">
        <v>1</v>
      </c>
      <c r="S49" s="121">
        <v>1</v>
      </c>
      <c r="T49" s="148">
        <v>0</v>
      </c>
      <c r="U49" s="91">
        <v>4</v>
      </c>
      <c r="V49" s="91">
        <v>4</v>
      </c>
      <c r="W49" s="90">
        <v>4</v>
      </c>
      <c r="X49" s="91">
        <v>4</v>
      </c>
      <c r="Y49" s="87">
        <v>4</v>
      </c>
      <c r="Z49" s="87">
        <v>4</v>
      </c>
      <c r="AA49" s="89">
        <v>4</v>
      </c>
      <c r="AB49" s="89">
        <v>4</v>
      </c>
      <c r="AC49" s="89">
        <v>4</v>
      </c>
      <c r="AD49" s="218">
        <v>4</v>
      </c>
      <c r="AE49" s="218">
        <v>4</v>
      </c>
      <c r="AF49" s="93">
        <v>4</v>
      </c>
      <c r="AG49" s="93">
        <v>4</v>
      </c>
      <c r="AH49" s="85">
        <v>4</v>
      </c>
      <c r="AI49" s="221"/>
      <c r="AJ49" s="112" t="s">
        <v>45</v>
      </c>
      <c r="AK49" s="112" t="s">
        <v>45</v>
      </c>
      <c r="AL49" s="111" t="s">
        <v>45</v>
      </c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</row>
    <row r="50" spans="1:73" s="59" customFormat="1" x14ac:dyDescent="0.25">
      <c r="A50" s="59">
        <v>49</v>
      </c>
      <c r="B50" s="204" t="s">
        <v>20</v>
      </c>
      <c r="C50" s="94" t="s">
        <v>60</v>
      </c>
      <c r="D50" s="94" t="s">
        <v>185</v>
      </c>
      <c r="E50" s="102">
        <v>1</v>
      </c>
      <c r="F50" s="106">
        <v>1</v>
      </c>
      <c r="G50" s="108">
        <v>1</v>
      </c>
      <c r="H50" s="110">
        <v>1</v>
      </c>
      <c r="I50" s="139"/>
      <c r="J50" s="139" t="s">
        <v>155</v>
      </c>
      <c r="K50" s="118">
        <v>1</v>
      </c>
      <c r="L50" s="132">
        <v>1</v>
      </c>
      <c r="M50" s="121">
        <v>1</v>
      </c>
      <c r="N50" s="124">
        <v>1</v>
      </c>
      <c r="O50" s="126">
        <v>1</v>
      </c>
      <c r="P50" s="102">
        <v>1</v>
      </c>
      <c r="Q50" s="110">
        <v>1</v>
      </c>
      <c r="R50" s="130">
        <v>1</v>
      </c>
      <c r="S50" s="121">
        <v>1</v>
      </c>
      <c r="T50" s="148">
        <v>0</v>
      </c>
      <c r="U50" s="90">
        <v>4</v>
      </c>
      <c r="V50" s="90">
        <v>4</v>
      </c>
      <c r="W50" s="90">
        <v>4</v>
      </c>
      <c r="X50" s="90">
        <v>4</v>
      </c>
      <c r="Y50" s="86">
        <v>4</v>
      </c>
      <c r="Z50" s="86">
        <v>4</v>
      </c>
      <c r="AA50" s="88">
        <v>4</v>
      </c>
      <c r="AB50" s="88">
        <v>3</v>
      </c>
      <c r="AC50" s="88">
        <v>4</v>
      </c>
      <c r="AD50" s="217">
        <v>4</v>
      </c>
      <c r="AE50" s="217">
        <v>4</v>
      </c>
      <c r="AF50" s="92">
        <v>4</v>
      </c>
      <c r="AG50" s="92">
        <v>4</v>
      </c>
      <c r="AH50" s="84">
        <v>4</v>
      </c>
      <c r="AI50" s="220"/>
      <c r="AJ50" s="112" t="s">
        <v>45</v>
      </c>
      <c r="AK50" s="112" t="s">
        <v>45</v>
      </c>
      <c r="AL50" s="111" t="s">
        <v>45</v>
      </c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</row>
    <row r="51" spans="1:73" s="59" customFormat="1" x14ac:dyDescent="0.25">
      <c r="A51" s="59">
        <v>50</v>
      </c>
      <c r="B51" s="204" t="s">
        <v>21</v>
      </c>
      <c r="C51" s="94" t="s">
        <v>60</v>
      </c>
      <c r="D51" s="94" t="s">
        <v>179</v>
      </c>
      <c r="E51" s="102">
        <v>1</v>
      </c>
      <c r="F51" s="106">
        <v>1</v>
      </c>
      <c r="G51" s="108">
        <v>1</v>
      </c>
      <c r="H51" s="110">
        <v>1</v>
      </c>
      <c r="I51" s="111"/>
      <c r="J51" s="111" t="s">
        <v>67</v>
      </c>
      <c r="K51" s="118">
        <v>1</v>
      </c>
      <c r="L51" s="132">
        <v>1</v>
      </c>
      <c r="M51" s="121">
        <v>1</v>
      </c>
      <c r="N51" s="124">
        <v>0</v>
      </c>
      <c r="O51" s="126">
        <v>0</v>
      </c>
      <c r="P51" s="102">
        <v>0</v>
      </c>
      <c r="Q51" s="110">
        <v>0</v>
      </c>
      <c r="R51" s="130">
        <v>0</v>
      </c>
      <c r="S51" s="121">
        <v>0</v>
      </c>
      <c r="T51" s="148">
        <v>0</v>
      </c>
      <c r="U51" s="91">
        <v>5</v>
      </c>
      <c r="V51" s="91">
        <v>5</v>
      </c>
      <c r="W51" s="90">
        <v>5</v>
      </c>
      <c r="X51" s="91">
        <v>5</v>
      </c>
      <c r="Y51" s="87">
        <v>5</v>
      </c>
      <c r="Z51" s="87">
        <v>5</v>
      </c>
      <c r="AA51" s="89">
        <v>5</v>
      </c>
      <c r="AB51" s="89">
        <v>5</v>
      </c>
      <c r="AC51" s="89">
        <v>5</v>
      </c>
      <c r="AD51" s="218">
        <v>5</v>
      </c>
      <c r="AE51" s="218">
        <v>5</v>
      </c>
      <c r="AF51" s="93">
        <v>5</v>
      </c>
      <c r="AG51" s="93">
        <v>5</v>
      </c>
      <c r="AH51" s="85">
        <v>5</v>
      </c>
      <c r="AI51" s="221"/>
      <c r="AJ51" s="111" t="s">
        <v>45</v>
      </c>
      <c r="AK51" s="112" t="s">
        <v>45</v>
      </c>
      <c r="AL51" s="111" t="s">
        <v>45</v>
      </c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</row>
    <row r="52" spans="1:73" ht="19.5" customHeight="1" x14ac:dyDescent="0.55000000000000004">
      <c r="E52" s="103">
        <f>COUNTIF(E2:E51,1)</f>
        <v>47</v>
      </c>
      <c r="F52" s="103">
        <f>COUNTIF(F2:F51,1)</f>
        <v>46</v>
      </c>
      <c r="G52" s="103">
        <f>COUNTIF(G2:G51,1)</f>
        <v>43</v>
      </c>
      <c r="H52" s="103">
        <f>COUNTIF(H2:H51,1)</f>
        <v>42</v>
      </c>
      <c r="I52" s="112"/>
      <c r="J52" s="112"/>
      <c r="K52" s="103">
        <f t="shared" ref="K52:T52" si="0">COUNTIF(K2:K51,1)</f>
        <v>32</v>
      </c>
      <c r="L52" s="103">
        <f t="shared" si="0"/>
        <v>45</v>
      </c>
      <c r="M52" s="103">
        <f t="shared" si="0"/>
        <v>44</v>
      </c>
      <c r="N52" s="103">
        <f t="shared" si="0"/>
        <v>43</v>
      </c>
      <c r="O52" s="103">
        <f t="shared" si="0"/>
        <v>43</v>
      </c>
      <c r="P52" s="103">
        <f t="shared" si="0"/>
        <v>44</v>
      </c>
      <c r="Q52" s="103">
        <f t="shared" si="0"/>
        <v>43</v>
      </c>
      <c r="R52" s="103">
        <f t="shared" si="0"/>
        <v>45</v>
      </c>
      <c r="S52" s="103">
        <f t="shared" si="0"/>
        <v>43</v>
      </c>
      <c r="T52" s="103">
        <f t="shared" si="0"/>
        <v>2</v>
      </c>
      <c r="U52" s="222">
        <f t="shared" ref="U52:AH52" si="1">AVERAGE(U2:U51)</f>
        <v>4.3600000000000003</v>
      </c>
      <c r="V52" s="222">
        <f t="shared" si="1"/>
        <v>4.32</v>
      </c>
      <c r="W52" s="222">
        <f t="shared" si="1"/>
        <v>4.42</v>
      </c>
      <c r="X52" s="222">
        <f t="shared" si="1"/>
        <v>4.4000000000000004</v>
      </c>
      <c r="Y52" s="222">
        <f t="shared" si="1"/>
        <v>4.26</v>
      </c>
      <c r="Z52" s="222">
        <f t="shared" si="1"/>
        <v>4.26</v>
      </c>
      <c r="AA52" s="222">
        <f t="shared" si="1"/>
        <v>4.24</v>
      </c>
      <c r="AB52" s="222">
        <f t="shared" si="1"/>
        <v>4.2</v>
      </c>
      <c r="AC52" s="222">
        <f t="shared" si="1"/>
        <v>4.22</v>
      </c>
      <c r="AD52" s="222">
        <f t="shared" si="1"/>
        <v>4.2</v>
      </c>
      <c r="AE52" s="222">
        <f t="shared" si="1"/>
        <v>4.22</v>
      </c>
      <c r="AF52" s="222">
        <f t="shared" si="1"/>
        <v>4.18</v>
      </c>
      <c r="AG52" s="222">
        <f t="shared" si="1"/>
        <v>4.16</v>
      </c>
      <c r="AH52" s="222">
        <f t="shared" si="1"/>
        <v>4.24</v>
      </c>
      <c r="AI52" s="223">
        <f>AVERAGE(U2:AH51)</f>
        <v>4.2628571428571425</v>
      </c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</row>
    <row r="53" spans="1:73" ht="21" customHeight="1" x14ac:dyDescent="0.55000000000000004">
      <c r="B53" s="62" t="s">
        <v>19</v>
      </c>
      <c r="E53" s="104">
        <f>STDEV(E2:E51)</f>
        <v>0.23989793748209523</v>
      </c>
      <c r="F53" s="104">
        <f>STDEV(F2:F51)</f>
        <v>0.27404751561786966</v>
      </c>
      <c r="G53" s="104">
        <f>STDEV(G2:G51)</f>
        <v>0.35050983275386571</v>
      </c>
      <c r="H53" s="104">
        <f>STDEV(H2:H51)</f>
        <v>0.37032803990902058</v>
      </c>
      <c r="I53" s="112"/>
      <c r="J53" s="112"/>
      <c r="K53" s="104">
        <f t="shared" ref="K53:AH53" si="2">STDEV(K2:K51)</f>
        <v>0.48487322138506117</v>
      </c>
      <c r="L53" s="104">
        <f t="shared" si="2"/>
        <v>0.30304576336566325</v>
      </c>
      <c r="M53" s="104">
        <f t="shared" si="2"/>
        <v>0.328260722659316</v>
      </c>
      <c r="N53" s="104">
        <f t="shared" si="2"/>
        <v>0.35050983275386571</v>
      </c>
      <c r="O53" s="104">
        <f t="shared" si="2"/>
        <v>0.35050983275386571</v>
      </c>
      <c r="P53" s="104">
        <f t="shared" si="2"/>
        <v>0.328260722659316</v>
      </c>
      <c r="Q53" s="104">
        <f t="shared" si="2"/>
        <v>0.35050983275386571</v>
      </c>
      <c r="R53" s="104">
        <f t="shared" si="2"/>
        <v>0.30304576336566325</v>
      </c>
      <c r="S53" s="104">
        <f t="shared" si="2"/>
        <v>0.35050983275386571</v>
      </c>
      <c r="T53" s="104">
        <f t="shared" si="2"/>
        <v>0.19794866372215739</v>
      </c>
      <c r="U53" s="104">
        <f t="shared" si="2"/>
        <v>0.63116348669641464</v>
      </c>
      <c r="V53" s="104">
        <f t="shared" si="2"/>
        <v>0.6833291853200798</v>
      </c>
      <c r="W53" s="104">
        <f t="shared" si="2"/>
        <v>0.53794772525036272</v>
      </c>
      <c r="X53" s="104">
        <f t="shared" si="2"/>
        <v>0.53452248382484879</v>
      </c>
      <c r="Y53" s="104">
        <f t="shared" si="2"/>
        <v>0.59965976748043881</v>
      </c>
      <c r="Z53" s="104">
        <f t="shared" si="2"/>
        <v>0.59965976748043881</v>
      </c>
      <c r="AA53" s="104">
        <f t="shared" si="2"/>
        <v>0.62466317454501286</v>
      </c>
      <c r="AB53" s="104">
        <f t="shared" si="2"/>
        <v>0.72843135908468359</v>
      </c>
      <c r="AC53" s="104">
        <f t="shared" si="2"/>
        <v>0.67883453545809902</v>
      </c>
      <c r="AD53" s="104">
        <f t="shared" si="2"/>
        <v>0.63887656499993994</v>
      </c>
      <c r="AE53" s="104">
        <f t="shared" si="2"/>
        <v>0.70826030035660281</v>
      </c>
      <c r="AF53" s="104">
        <f t="shared" si="2"/>
        <v>0.62889602008728962</v>
      </c>
      <c r="AG53" s="104">
        <f t="shared" si="2"/>
        <v>0.73844845618971955</v>
      </c>
      <c r="AH53" s="104">
        <f t="shared" si="2"/>
        <v>0.59109031044506299</v>
      </c>
      <c r="AI53" s="223">
        <f>STDEV(U2:AH51)</f>
        <v>0.63924388198082027</v>
      </c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</row>
    <row r="54" spans="1:73" x14ac:dyDescent="0.25">
      <c r="B54" s="212" t="s">
        <v>20</v>
      </c>
      <c r="C54" s="212">
        <f>COUNTIF(B2:B51,"ชาย")</f>
        <v>13</v>
      </c>
      <c r="I54" s="61"/>
      <c r="J54" s="61"/>
      <c r="K54" s="61"/>
      <c r="L54" s="61"/>
      <c r="M54" s="61"/>
      <c r="N54" s="61"/>
      <c r="O54" s="61"/>
      <c r="P54" s="61"/>
      <c r="R54" s="61"/>
      <c r="S54" s="61"/>
      <c r="T54" s="61"/>
      <c r="U54" s="61"/>
      <c r="V54" s="61"/>
      <c r="W54" s="61"/>
      <c r="X54" s="104">
        <f>STDEV(U2:X51)</f>
        <v>0.59678788433954688</v>
      </c>
      <c r="Y54" s="61"/>
      <c r="Z54" s="104">
        <f>STDEV(Y3:Z51)</f>
        <v>0.59310861107547097</v>
      </c>
      <c r="AA54" s="61"/>
      <c r="AB54" s="61"/>
      <c r="AC54" s="104">
        <f>STDEV(AA2:AC51)</f>
        <v>0.67426320712554089</v>
      </c>
      <c r="AE54" s="104">
        <f>STDEV(AD2:AE51)</f>
        <v>0.67112147961754254</v>
      </c>
      <c r="AG54" s="104">
        <f>STDEVA(AF2:AG51)</f>
        <v>0.68246434028275405</v>
      </c>
      <c r="AH54" s="104">
        <f>STDEVA(AH2:AH51)</f>
        <v>0.59109031044506299</v>
      </c>
      <c r="AI54" s="210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</row>
    <row r="55" spans="1:73" x14ac:dyDescent="0.25">
      <c r="B55" s="212" t="s">
        <v>21</v>
      </c>
      <c r="C55" s="212">
        <f>COUNTIF(B2:B52,"หญิง")</f>
        <v>37</v>
      </c>
      <c r="I55" s="61"/>
      <c r="J55" s="61"/>
      <c r="K55" s="61"/>
      <c r="L55" s="61"/>
      <c r="M55" s="61"/>
      <c r="N55" s="61"/>
      <c r="O55" s="61"/>
      <c r="P55" s="61"/>
      <c r="R55" s="61"/>
      <c r="S55" s="61"/>
      <c r="T55" s="61"/>
      <c r="U55" s="61"/>
      <c r="V55" s="61"/>
      <c r="W55" s="61"/>
      <c r="X55" s="145">
        <f>AVERAGE(U2:X51)</f>
        <v>4.375</v>
      </c>
      <c r="Y55" s="61"/>
      <c r="Z55" s="104">
        <f>STDEV(Y3:Z51)</f>
        <v>0.59310861107547097</v>
      </c>
      <c r="AA55" s="61"/>
      <c r="AB55" s="61"/>
      <c r="AC55" s="145">
        <f>AVERAGE(AA2:AC51)</f>
        <v>4.22</v>
      </c>
      <c r="AE55" s="145">
        <f>AVERAGE(AD2:AE51)</f>
        <v>4.21</v>
      </c>
      <c r="AG55" s="145">
        <f>AVERAGE(AF2:AG51)</f>
        <v>4.17</v>
      </c>
      <c r="AH55" s="145">
        <f>AVERAGE(AH2:AH51)</f>
        <v>4.24</v>
      </c>
      <c r="AI55" s="211"/>
    </row>
    <row r="56" spans="1:73" x14ac:dyDescent="0.25">
      <c r="C56" s="63">
        <f>SUM(C54:C55)</f>
        <v>50</v>
      </c>
      <c r="I56" s="61"/>
      <c r="J56" s="61"/>
      <c r="K56" s="61"/>
      <c r="L56" s="61"/>
      <c r="M56" s="61"/>
      <c r="N56" s="61"/>
      <c r="O56" s="61"/>
      <c r="P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</row>
    <row r="57" spans="1:73" x14ac:dyDescent="0.25">
      <c r="C57" s="63"/>
      <c r="I57" s="61"/>
      <c r="J57" s="61"/>
      <c r="K57" s="61"/>
      <c r="L57" s="61"/>
      <c r="M57" s="61"/>
      <c r="N57" s="61"/>
      <c r="O57" s="61"/>
      <c r="P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</row>
    <row r="58" spans="1:73" x14ac:dyDescent="0.25">
      <c r="B58" s="62" t="s">
        <v>16</v>
      </c>
      <c r="I58" s="61"/>
      <c r="J58" s="61"/>
      <c r="K58" s="61"/>
      <c r="L58" s="61"/>
      <c r="M58" s="61"/>
      <c r="N58" s="61"/>
      <c r="O58" s="61"/>
      <c r="P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</row>
    <row r="59" spans="1:73" x14ac:dyDescent="0.25">
      <c r="B59" s="212" t="s">
        <v>78</v>
      </c>
      <c r="C59" s="212">
        <f>COUNTIF(C2:C51,"บุคลากรสายวิชาการ")</f>
        <v>1</v>
      </c>
      <c r="I59" s="61"/>
      <c r="J59" s="61"/>
      <c r="K59" s="61"/>
      <c r="L59" s="61"/>
      <c r="M59" s="61"/>
      <c r="N59" s="61"/>
      <c r="O59" s="61"/>
      <c r="P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</row>
    <row r="60" spans="1:73" x14ac:dyDescent="0.25">
      <c r="B60" s="212" t="s">
        <v>63</v>
      </c>
      <c r="C60" s="212">
        <f>COUNTIF(C2:C51,"บุคลากรสายสนับสนุน")</f>
        <v>14</v>
      </c>
      <c r="I60" s="61"/>
      <c r="J60" s="61"/>
      <c r="K60" s="61"/>
      <c r="L60" s="61"/>
      <c r="M60" s="61"/>
      <c r="N60" s="61"/>
      <c r="O60" s="61"/>
      <c r="P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</row>
    <row r="61" spans="1:73" x14ac:dyDescent="0.25">
      <c r="B61" s="212" t="s">
        <v>89</v>
      </c>
      <c r="C61" s="212">
        <f>COUNTIF(C3:C51,"ผู้บริหาร")</f>
        <v>2</v>
      </c>
      <c r="I61" s="61"/>
      <c r="J61" s="61"/>
      <c r="K61" s="61"/>
      <c r="L61" s="61"/>
      <c r="M61" s="61"/>
      <c r="N61" s="61"/>
      <c r="O61" s="61"/>
      <c r="P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spans="1:73" x14ac:dyDescent="0.25">
      <c r="B62" s="212" t="s">
        <v>60</v>
      </c>
      <c r="C62" s="212">
        <f>COUNTIF(C2:C51,"นิสิตปริญญาโท")</f>
        <v>23</v>
      </c>
      <c r="I62" s="61"/>
      <c r="J62" s="61"/>
      <c r="K62" s="61"/>
      <c r="L62" s="61"/>
      <c r="M62" s="61"/>
      <c r="N62" s="61"/>
      <c r="O62" s="61"/>
      <c r="P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</row>
    <row r="63" spans="1:73" x14ac:dyDescent="0.25">
      <c r="B63" s="212" t="s">
        <v>64</v>
      </c>
      <c r="C63" s="212">
        <f>COUNTIF(C2:C51,"นิสิตปริญญาเอก")</f>
        <v>10</v>
      </c>
      <c r="I63" s="61"/>
      <c r="J63" s="61"/>
      <c r="K63" s="61"/>
      <c r="L63" s="61"/>
      <c r="M63" s="157"/>
      <c r="N63" s="61"/>
      <c r="O63" s="61"/>
      <c r="P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</row>
    <row r="64" spans="1:73" x14ac:dyDescent="0.25">
      <c r="C64" s="63">
        <f>SUM(C59:C63)</f>
        <v>50</v>
      </c>
      <c r="I64" s="61"/>
      <c r="J64" s="61"/>
      <c r="K64" s="61"/>
      <c r="L64" s="61"/>
      <c r="M64" s="61"/>
      <c r="N64" s="61"/>
      <c r="O64" s="61"/>
      <c r="P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</row>
    <row r="65" spans="2:38" x14ac:dyDescent="0.25">
      <c r="C65" s="63"/>
      <c r="I65" s="61"/>
      <c r="J65" s="61"/>
      <c r="K65" s="61"/>
      <c r="L65" s="61"/>
      <c r="M65" s="61"/>
      <c r="N65" s="61"/>
      <c r="O65" s="61"/>
      <c r="P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</row>
    <row r="66" spans="2:38" x14ac:dyDescent="0.25">
      <c r="B66" s="62" t="s">
        <v>107</v>
      </c>
      <c r="I66" s="61"/>
      <c r="J66" s="61"/>
      <c r="K66" s="61"/>
      <c r="L66" s="61"/>
      <c r="M66" s="61"/>
      <c r="N66" s="61"/>
      <c r="O66" s="61"/>
      <c r="P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</row>
    <row r="67" spans="2:38" x14ac:dyDescent="0.25">
      <c r="B67" s="212" t="s">
        <v>180</v>
      </c>
      <c r="C67" s="212">
        <f>COUNTIF(D2:D51,"แพทยศาสตร์")</f>
        <v>3</v>
      </c>
      <c r="I67" s="61"/>
      <c r="J67" s="61"/>
      <c r="K67" s="61"/>
      <c r="L67" s="61"/>
      <c r="M67" s="61"/>
      <c r="N67" s="61"/>
      <c r="O67" s="61"/>
      <c r="P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</row>
    <row r="68" spans="2:38" x14ac:dyDescent="0.25">
      <c r="B68" s="212" t="s">
        <v>185</v>
      </c>
      <c r="C68" s="212">
        <f>COUNTIF(D2:D52,"วิศวกรรมศาสตร์")</f>
        <v>2</v>
      </c>
      <c r="D68" s="63"/>
      <c r="I68" s="61"/>
      <c r="J68" s="61"/>
      <c r="K68" s="61"/>
      <c r="L68" s="61"/>
      <c r="M68" s="61"/>
      <c r="N68" s="61"/>
      <c r="O68" s="61"/>
      <c r="P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</row>
    <row r="69" spans="2:38" x14ac:dyDescent="0.25">
      <c r="B69" s="212" t="s">
        <v>179</v>
      </c>
      <c r="C69" s="212">
        <f>COUNTIF(D2:D53,"ทันตแพทยศาสตร์")</f>
        <v>3</v>
      </c>
      <c r="D69" s="63"/>
      <c r="I69" s="61"/>
      <c r="J69" s="61"/>
      <c r="K69" s="61"/>
      <c r="L69" s="61"/>
      <c r="M69" s="61"/>
      <c r="N69" s="61"/>
      <c r="O69" s="61"/>
      <c r="P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</row>
    <row r="70" spans="2:38" x14ac:dyDescent="0.25">
      <c r="B70" s="212" t="s">
        <v>182</v>
      </c>
      <c r="C70" s="212">
        <f>COUNTIF(D2:D57,"มนุษยศาสตร์")</f>
        <v>1</v>
      </c>
      <c r="D70" s="63"/>
      <c r="I70" s="61"/>
      <c r="J70" s="61"/>
      <c r="K70" s="61"/>
      <c r="L70" s="61"/>
      <c r="M70" s="61"/>
      <c r="N70" s="61"/>
      <c r="O70" s="61"/>
      <c r="P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</row>
    <row r="71" spans="2:38" x14ac:dyDescent="0.25">
      <c r="B71" s="212" t="s">
        <v>186</v>
      </c>
      <c r="C71" s="212">
        <f>COUNTIF(D2:D62,"สหเวชศาสตร์")</f>
        <v>4</v>
      </c>
      <c r="D71" s="63"/>
      <c r="I71" s="61"/>
      <c r="J71" s="61"/>
      <c r="K71" s="61"/>
      <c r="L71" s="61"/>
      <c r="M71" s="61"/>
      <c r="N71" s="61"/>
      <c r="O71" s="61"/>
      <c r="P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</row>
    <row r="72" spans="2:38" x14ac:dyDescent="0.25">
      <c r="B72" s="212" t="s">
        <v>179</v>
      </c>
      <c r="C72" s="212">
        <f>COUNTIF(D2:D63,"ทันตแพทยศาสตร์")</f>
        <v>3</v>
      </c>
      <c r="D72" s="63"/>
      <c r="I72" s="61"/>
      <c r="J72" s="61"/>
      <c r="K72" s="61"/>
      <c r="L72" s="61"/>
      <c r="M72" s="61"/>
      <c r="N72" s="61"/>
      <c r="O72" s="61"/>
      <c r="P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</row>
    <row r="73" spans="2:38" x14ac:dyDescent="0.25">
      <c r="B73" s="215" t="s">
        <v>184</v>
      </c>
      <c r="C73" s="212">
        <f>COUNTIF(D2:D64,"วิทยาศาสตร์")</f>
        <v>2</v>
      </c>
      <c r="D73" s="63"/>
      <c r="I73" s="61"/>
      <c r="J73" s="61"/>
      <c r="K73" s="61"/>
      <c r="L73" s="61"/>
      <c r="M73" s="61"/>
      <c r="N73" s="61"/>
      <c r="O73" s="61"/>
      <c r="P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</row>
    <row r="74" spans="2:38" x14ac:dyDescent="0.25">
      <c r="B74" s="212" t="s">
        <v>183</v>
      </c>
      <c r="C74" s="212">
        <f>COUNTIF(D2:D56,"สาธารณสุขศาสตร์")</f>
        <v>24</v>
      </c>
      <c r="D74" s="63"/>
      <c r="I74" s="61"/>
      <c r="J74" s="61"/>
      <c r="K74" s="61"/>
      <c r="L74" s="61"/>
      <c r="M74" s="61"/>
      <c r="N74" s="61"/>
      <c r="O74" s="61"/>
      <c r="P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</row>
    <row r="75" spans="2:38" ht="30" x14ac:dyDescent="0.25">
      <c r="B75" s="212" t="s">
        <v>124</v>
      </c>
      <c r="C75" s="212">
        <f>COUNTIF(D2:D54,"กองการถ่ายทอดเทคโนโลยี")</f>
        <v>1</v>
      </c>
      <c r="D75" s="63"/>
      <c r="I75" s="61"/>
      <c r="J75" s="61"/>
      <c r="K75" s="61"/>
      <c r="L75" s="61"/>
      <c r="M75" s="61"/>
      <c r="N75" s="61"/>
      <c r="O75" s="61"/>
      <c r="P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</row>
    <row r="76" spans="2:38" s="64" customFormat="1" ht="30" x14ac:dyDescent="0.25">
      <c r="B76" s="212" t="s">
        <v>123</v>
      </c>
      <c r="C76" s="212">
        <f>COUNTIF(D2:D55,"กองพัฒนาภาษาและกิจการต่างประเทศ")</f>
        <v>0</v>
      </c>
      <c r="D76" s="63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112"/>
      <c r="AK76" s="112"/>
      <c r="AL76" s="112"/>
    </row>
    <row r="77" spans="2:38" s="64" customFormat="1" ht="30" x14ac:dyDescent="0.25">
      <c r="B77" s="212" t="s">
        <v>108</v>
      </c>
      <c r="C77" s="212">
        <f>COUNTIF(D2:D58,"วิทยาลัยเพื่อการค้นคว้าระดับรากฐาน")</f>
        <v>3</v>
      </c>
      <c r="D77" s="63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112"/>
      <c r="AK77" s="112"/>
      <c r="AL77" s="112"/>
    </row>
    <row r="78" spans="2:38" s="64" customFormat="1" ht="15.75" customHeight="1" x14ac:dyDescent="0.25">
      <c r="B78" s="212" t="s">
        <v>151</v>
      </c>
      <c r="C78" s="212">
        <f>COUNTIF(D2:D61,"กองการบริหารงานบุคคล")</f>
        <v>3</v>
      </c>
      <c r="D78" s="63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112"/>
      <c r="AK78" s="112"/>
      <c r="AL78" s="112"/>
    </row>
    <row r="79" spans="2:38" s="64" customFormat="1" x14ac:dyDescent="0.25">
      <c r="B79" s="61"/>
      <c r="C79" s="63">
        <f>SUM(C67:C78)</f>
        <v>49</v>
      </c>
      <c r="D79" s="63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112"/>
      <c r="AK79" s="112"/>
      <c r="AL79" s="112"/>
    </row>
    <row r="80" spans="2:38" s="64" customFormat="1" x14ac:dyDescent="0.25">
      <c r="B80" s="61"/>
      <c r="C80" s="63"/>
      <c r="D80" s="63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112"/>
      <c r="AK80" s="112"/>
      <c r="AL80" s="112"/>
    </row>
    <row r="81" spans="2:38" s="64" customFormat="1" x14ac:dyDescent="0.25">
      <c r="B81" s="61"/>
      <c r="C81" s="63"/>
      <c r="D81" s="63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112"/>
      <c r="AK81" s="112"/>
      <c r="AL81" s="112"/>
    </row>
    <row r="82" spans="2:38" s="64" customFormat="1" x14ac:dyDescent="0.25">
      <c r="B82" s="61"/>
      <c r="C82" s="63"/>
      <c r="D82" s="63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112"/>
      <c r="AK82" s="112"/>
      <c r="AL82" s="112"/>
    </row>
    <row r="83" spans="2:38" s="64" customFormat="1" x14ac:dyDescent="0.25">
      <c r="B83" s="61"/>
      <c r="C83" s="63"/>
      <c r="D83" s="63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112"/>
      <c r="AK83" s="112"/>
      <c r="AL83" s="112"/>
    </row>
    <row r="84" spans="2:38" s="64" customFormat="1" x14ac:dyDescent="0.25">
      <c r="B84" s="61"/>
      <c r="C84" s="63"/>
      <c r="D84" s="63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112"/>
      <c r="AK84" s="112"/>
      <c r="AL84" s="112"/>
    </row>
    <row r="85" spans="2:38" s="64" customFormat="1" x14ac:dyDescent="0.25">
      <c r="B85" s="61"/>
      <c r="C85" s="63"/>
      <c r="D85" s="63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112"/>
      <c r="AK85" s="112"/>
      <c r="AL85" s="112"/>
    </row>
    <row r="86" spans="2:38" s="64" customFormat="1" x14ac:dyDescent="0.25">
      <c r="B86" s="61"/>
      <c r="C86" s="63"/>
      <c r="D86" s="63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112"/>
      <c r="AK86" s="112"/>
      <c r="AL86" s="112"/>
    </row>
    <row r="87" spans="2:38" s="64" customFormat="1" x14ac:dyDescent="0.25">
      <c r="B87" s="61"/>
      <c r="C87" s="63"/>
      <c r="D87" s="63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112"/>
      <c r="AK87" s="112"/>
      <c r="AL87" s="112"/>
    </row>
    <row r="88" spans="2:38" s="64" customFormat="1" x14ac:dyDescent="0.25">
      <c r="B88" s="61"/>
      <c r="C88" s="63"/>
      <c r="D88" s="63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112"/>
      <c r="AK88" s="112"/>
      <c r="AL88" s="112"/>
    </row>
    <row r="89" spans="2:38" s="64" customFormat="1" x14ac:dyDescent="0.25">
      <c r="B89" s="61"/>
      <c r="C89" s="63"/>
      <c r="D89" s="63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112"/>
      <c r="AK89" s="112"/>
      <c r="AL89" s="112"/>
    </row>
    <row r="90" spans="2:38" s="64" customFormat="1" x14ac:dyDescent="0.25">
      <c r="B90" s="61"/>
      <c r="C90" s="63"/>
      <c r="D90" s="63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112"/>
      <c r="AK90" s="112"/>
      <c r="AL90" s="112"/>
    </row>
    <row r="91" spans="2:38" s="64" customFormat="1" x14ac:dyDescent="0.25">
      <c r="B91" s="61"/>
      <c r="C91" s="63"/>
      <c r="D91" s="63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112"/>
      <c r="AK91" s="112"/>
      <c r="AL91" s="112"/>
    </row>
    <row r="92" spans="2:38" s="64" customFormat="1" x14ac:dyDescent="0.25">
      <c r="B92" s="61"/>
      <c r="C92" s="63"/>
      <c r="D92" s="63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112"/>
      <c r="AK92" s="112"/>
      <c r="AL92" s="112"/>
    </row>
    <row r="93" spans="2:38" s="64" customFormat="1" x14ac:dyDescent="0.25">
      <c r="B93" s="61"/>
      <c r="C93" s="63"/>
      <c r="D93" s="63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112"/>
      <c r="AK93" s="112"/>
      <c r="AL93" s="112"/>
    </row>
    <row r="94" spans="2:38" s="64" customFormat="1" x14ac:dyDescent="0.25">
      <c r="B94" s="61"/>
      <c r="C94" s="63"/>
      <c r="D94" s="63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112"/>
      <c r="AK94" s="112"/>
      <c r="AL94" s="112"/>
    </row>
    <row r="95" spans="2:38" s="64" customFormat="1" x14ac:dyDescent="0.25">
      <c r="B95" s="61"/>
      <c r="C95" s="63"/>
      <c r="D95" s="63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112"/>
      <c r="AK95" s="112"/>
      <c r="AL95" s="112"/>
    </row>
    <row r="96" spans="2:38" s="64" customFormat="1" x14ac:dyDescent="0.25">
      <c r="B96" s="61"/>
      <c r="C96" s="63"/>
      <c r="D96" s="63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112"/>
      <c r="AK96" s="112"/>
      <c r="AL96" s="112"/>
    </row>
    <row r="97" spans="2:38" s="64" customFormat="1" x14ac:dyDescent="0.25">
      <c r="B97" s="61"/>
      <c r="C97" s="63"/>
      <c r="D97" s="63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112"/>
      <c r="AK97" s="112"/>
      <c r="AL97" s="112"/>
    </row>
    <row r="98" spans="2:38" s="64" customFormat="1" x14ac:dyDescent="0.25">
      <c r="B98" s="61"/>
      <c r="C98" s="63"/>
      <c r="D98" s="63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112"/>
      <c r="AK98" s="112"/>
      <c r="AL98" s="112"/>
    </row>
    <row r="99" spans="2:38" s="64" customFormat="1" x14ac:dyDescent="0.25">
      <c r="B99" s="61"/>
      <c r="C99" s="63"/>
      <c r="D99" s="63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112"/>
      <c r="AK99" s="112"/>
      <c r="AL99" s="112"/>
    </row>
    <row r="100" spans="2:38" s="64" customFormat="1" x14ac:dyDescent="0.25">
      <c r="B100" s="61"/>
      <c r="C100" s="63"/>
      <c r="D100" s="63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112"/>
      <c r="AK100" s="112"/>
      <c r="AL100" s="112"/>
    </row>
    <row r="101" spans="2:38" s="64" customFormat="1" x14ac:dyDescent="0.25">
      <c r="B101" s="61"/>
      <c r="C101" s="63"/>
      <c r="D101" s="63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112"/>
      <c r="AK101" s="112"/>
      <c r="AL101" s="112"/>
    </row>
    <row r="102" spans="2:38" s="64" customFormat="1" x14ac:dyDescent="0.25">
      <c r="B102" s="61"/>
      <c r="C102" s="63"/>
      <c r="D102" s="63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112"/>
      <c r="AK102" s="112"/>
      <c r="AL102" s="112"/>
    </row>
    <row r="103" spans="2:38" s="64" customFormat="1" x14ac:dyDescent="0.25">
      <c r="B103" s="61"/>
      <c r="C103" s="63"/>
      <c r="D103" s="63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112"/>
      <c r="AK103" s="112"/>
      <c r="AL103" s="112"/>
    </row>
    <row r="104" spans="2:38" s="64" customFormat="1" x14ac:dyDescent="0.25">
      <c r="B104" s="61"/>
      <c r="C104" s="63"/>
      <c r="D104" s="63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112"/>
      <c r="AK104" s="112"/>
      <c r="AL104" s="112"/>
    </row>
    <row r="105" spans="2:38" s="64" customFormat="1" x14ac:dyDescent="0.25">
      <c r="B105" s="61"/>
      <c r="C105" s="63"/>
      <c r="D105" s="63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112"/>
      <c r="AK105" s="112"/>
      <c r="AL105" s="112"/>
    </row>
    <row r="106" spans="2:38" s="64" customFormat="1" x14ac:dyDescent="0.25">
      <c r="B106" s="61"/>
      <c r="C106" s="63"/>
      <c r="D106" s="6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112"/>
      <c r="AK106" s="112"/>
      <c r="AL106" s="112"/>
    </row>
    <row r="107" spans="2:38" x14ac:dyDescent="0.25">
      <c r="C107" s="63"/>
      <c r="D107" s="63"/>
      <c r="I107" s="61"/>
      <c r="J107" s="61"/>
      <c r="K107" s="61"/>
      <c r="L107" s="61"/>
      <c r="M107" s="61"/>
      <c r="N107" s="61"/>
      <c r="O107" s="61"/>
      <c r="P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</row>
    <row r="108" spans="2:38" x14ac:dyDescent="0.25">
      <c r="C108" s="63"/>
      <c r="D108" s="63"/>
      <c r="I108" s="61"/>
      <c r="J108" s="61"/>
      <c r="K108" s="61"/>
      <c r="L108" s="61"/>
      <c r="M108" s="61"/>
      <c r="N108" s="61"/>
      <c r="O108" s="61"/>
      <c r="P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</row>
    <row r="109" spans="2:38" x14ac:dyDescent="0.25">
      <c r="C109" s="63"/>
      <c r="D109" s="63"/>
      <c r="I109" s="61"/>
      <c r="J109" s="61"/>
      <c r="K109" s="61"/>
      <c r="L109" s="61"/>
      <c r="M109" s="61"/>
      <c r="N109" s="61"/>
      <c r="O109" s="61"/>
      <c r="P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</row>
    <row r="110" spans="2:38" x14ac:dyDescent="0.25">
      <c r="C110" s="63"/>
      <c r="D110" s="63"/>
      <c r="I110" s="61"/>
      <c r="J110" s="61"/>
      <c r="K110" s="61"/>
      <c r="L110" s="61"/>
      <c r="M110" s="61"/>
      <c r="N110" s="61"/>
      <c r="O110" s="61"/>
      <c r="P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</row>
    <row r="111" spans="2:38" x14ac:dyDescent="0.25">
      <c r="C111" s="63"/>
      <c r="D111" s="63"/>
      <c r="I111" s="61"/>
      <c r="J111" s="61"/>
      <c r="K111" s="61"/>
      <c r="L111" s="61"/>
      <c r="M111" s="61"/>
      <c r="N111" s="61"/>
      <c r="O111" s="61"/>
      <c r="P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</row>
    <row r="112" spans="2:38" x14ac:dyDescent="0.25">
      <c r="C112" s="63"/>
      <c r="D112" s="63"/>
      <c r="I112" s="61"/>
      <c r="J112" s="61"/>
      <c r="K112" s="61"/>
      <c r="L112" s="61"/>
      <c r="M112" s="61"/>
      <c r="N112" s="61"/>
      <c r="O112" s="61"/>
      <c r="P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</row>
    <row r="113" spans="3:29" x14ac:dyDescent="0.25">
      <c r="C113" s="63"/>
      <c r="D113" s="63"/>
      <c r="I113" s="61"/>
      <c r="J113" s="61"/>
      <c r="K113" s="61"/>
      <c r="L113" s="61"/>
      <c r="M113" s="61"/>
      <c r="N113" s="61"/>
      <c r="O113" s="61"/>
      <c r="P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</row>
    <row r="114" spans="3:29" x14ac:dyDescent="0.25">
      <c r="C114" s="63"/>
      <c r="D114" s="63"/>
      <c r="I114" s="61"/>
      <c r="J114" s="61"/>
      <c r="K114" s="61"/>
      <c r="L114" s="61"/>
      <c r="M114" s="61"/>
      <c r="N114" s="61"/>
      <c r="O114" s="61"/>
      <c r="P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</row>
    <row r="115" spans="3:29" x14ac:dyDescent="0.25">
      <c r="C115" s="63"/>
      <c r="D115" s="63"/>
      <c r="I115" s="61"/>
      <c r="J115" s="61"/>
      <c r="K115" s="61"/>
      <c r="L115" s="61"/>
      <c r="M115" s="61"/>
      <c r="N115" s="61"/>
      <c r="O115" s="61"/>
      <c r="P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</row>
    <row r="116" spans="3:29" x14ac:dyDescent="0.25">
      <c r="C116" s="63"/>
      <c r="D116" s="63"/>
      <c r="I116" s="61"/>
      <c r="J116" s="61"/>
      <c r="K116" s="61"/>
      <c r="L116" s="61"/>
      <c r="M116" s="61"/>
      <c r="N116" s="61"/>
      <c r="O116" s="61"/>
      <c r="P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</row>
    <row r="117" spans="3:29" x14ac:dyDescent="0.25">
      <c r="C117" s="63"/>
      <c r="D117" s="63"/>
      <c r="I117" s="61"/>
      <c r="J117" s="61"/>
      <c r="K117" s="61"/>
      <c r="L117" s="61"/>
      <c r="M117" s="61"/>
      <c r="N117" s="61"/>
      <c r="O117" s="61"/>
      <c r="P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</row>
    <row r="118" spans="3:29" x14ac:dyDescent="0.25">
      <c r="C118" s="63"/>
      <c r="D118" s="63"/>
      <c r="I118" s="61"/>
      <c r="J118" s="61"/>
      <c r="K118" s="61"/>
      <c r="L118" s="61"/>
      <c r="M118" s="61"/>
      <c r="N118" s="61"/>
      <c r="O118" s="61"/>
      <c r="P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</row>
    <row r="119" spans="3:29" x14ac:dyDescent="0.25">
      <c r="C119" s="63"/>
      <c r="D119" s="63"/>
      <c r="I119" s="61"/>
      <c r="J119" s="61"/>
      <c r="K119" s="61"/>
      <c r="L119" s="61"/>
      <c r="M119" s="61"/>
      <c r="N119" s="61"/>
      <c r="O119" s="61"/>
      <c r="P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</row>
    <row r="120" spans="3:29" x14ac:dyDescent="0.25">
      <c r="C120" s="63"/>
      <c r="D120" s="63"/>
      <c r="I120" s="61"/>
      <c r="J120" s="61"/>
      <c r="K120" s="61"/>
      <c r="L120" s="61"/>
      <c r="M120" s="61"/>
      <c r="N120" s="61"/>
      <c r="O120" s="61"/>
      <c r="P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</row>
    <row r="121" spans="3:29" x14ac:dyDescent="0.25">
      <c r="C121" s="63"/>
      <c r="D121" s="63"/>
      <c r="I121" s="61"/>
      <c r="J121" s="61"/>
      <c r="K121" s="61"/>
      <c r="L121" s="61"/>
      <c r="M121" s="61"/>
      <c r="N121" s="61"/>
      <c r="O121" s="61"/>
      <c r="P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</row>
    <row r="122" spans="3:29" x14ac:dyDescent="0.25">
      <c r="C122" s="63"/>
      <c r="D122" s="63"/>
      <c r="I122" s="61"/>
      <c r="J122" s="61"/>
      <c r="K122" s="61"/>
      <c r="L122" s="61"/>
      <c r="M122" s="61"/>
      <c r="N122" s="61"/>
      <c r="O122" s="61"/>
      <c r="P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</row>
    <row r="123" spans="3:29" x14ac:dyDescent="0.25">
      <c r="C123" s="63"/>
      <c r="D123" s="63"/>
      <c r="I123" s="61"/>
      <c r="J123" s="61"/>
      <c r="K123" s="61"/>
      <c r="L123" s="61"/>
      <c r="M123" s="61"/>
      <c r="N123" s="61"/>
      <c r="O123" s="61"/>
      <c r="P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</row>
    <row r="124" spans="3:29" x14ac:dyDescent="0.25">
      <c r="C124" s="63"/>
      <c r="D124" s="63"/>
      <c r="I124" s="61"/>
      <c r="J124" s="61"/>
      <c r="K124" s="61"/>
      <c r="L124" s="61"/>
      <c r="M124" s="61"/>
      <c r="N124" s="61"/>
      <c r="O124" s="61"/>
      <c r="P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</row>
    <row r="125" spans="3:29" x14ac:dyDescent="0.25">
      <c r="C125" s="63"/>
      <c r="D125" s="63"/>
      <c r="I125" s="61"/>
      <c r="J125" s="61"/>
      <c r="K125" s="61"/>
      <c r="L125" s="61"/>
      <c r="M125" s="61"/>
      <c r="N125" s="61"/>
      <c r="O125" s="61"/>
      <c r="P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</row>
    <row r="126" spans="3:29" x14ac:dyDescent="0.25">
      <c r="C126" s="63"/>
      <c r="D126" s="63"/>
      <c r="I126" s="61"/>
      <c r="J126" s="61"/>
      <c r="K126" s="61"/>
      <c r="L126" s="61"/>
      <c r="M126" s="61"/>
      <c r="N126" s="61"/>
      <c r="O126" s="61"/>
      <c r="P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</row>
    <row r="127" spans="3:29" x14ac:dyDescent="0.25">
      <c r="C127" s="63"/>
      <c r="D127" s="63"/>
      <c r="I127" s="61"/>
      <c r="J127" s="61"/>
      <c r="K127" s="61"/>
      <c r="L127" s="61"/>
      <c r="M127" s="61"/>
      <c r="N127" s="61"/>
      <c r="O127" s="61"/>
      <c r="P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</row>
    <row r="128" spans="3:29" x14ac:dyDescent="0.25">
      <c r="C128" s="63"/>
      <c r="D128" s="63"/>
      <c r="I128" s="61"/>
      <c r="J128" s="61"/>
      <c r="K128" s="61"/>
      <c r="L128" s="61"/>
      <c r="M128" s="61"/>
      <c r="N128" s="61"/>
      <c r="O128" s="61"/>
      <c r="P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</row>
    <row r="129" spans="3:29" x14ac:dyDescent="0.25">
      <c r="C129" s="63"/>
      <c r="D129" s="63"/>
      <c r="I129" s="61"/>
      <c r="J129" s="61"/>
      <c r="K129" s="61"/>
      <c r="L129" s="61"/>
      <c r="M129" s="61"/>
      <c r="N129" s="61"/>
      <c r="O129" s="61"/>
      <c r="P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</row>
    <row r="130" spans="3:29" x14ac:dyDescent="0.25">
      <c r="C130" s="63"/>
      <c r="D130" s="63"/>
      <c r="I130" s="61"/>
      <c r="J130" s="61"/>
      <c r="K130" s="61"/>
      <c r="L130" s="61"/>
      <c r="M130" s="61"/>
      <c r="N130" s="61"/>
      <c r="O130" s="61"/>
      <c r="P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</row>
    <row r="131" spans="3:29" x14ac:dyDescent="0.25">
      <c r="C131" s="63"/>
      <c r="D131" s="63"/>
      <c r="I131" s="61"/>
      <c r="J131" s="61"/>
      <c r="K131" s="61"/>
      <c r="L131" s="61"/>
      <c r="M131" s="61"/>
      <c r="N131" s="61"/>
      <c r="O131" s="61"/>
      <c r="P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</row>
    <row r="132" spans="3:29" x14ac:dyDescent="0.25">
      <c r="C132" s="63"/>
      <c r="D132" s="63"/>
      <c r="I132" s="61"/>
      <c r="J132" s="61"/>
      <c r="K132" s="61"/>
      <c r="L132" s="61"/>
      <c r="M132" s="61"/>
      <c r="N132" s="61"/>
      <c r="O132" s="61"/>
      <c r="P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</row>
    <row r="133" spans="3:29" x14ac:dyDescent="0.25">
      <c r="C133" s="63"/>
      <c r="D133" s="63"/>
      <c r="I133" s="61"/>
      <c r="J133" s="61"/>
      <c r="K133" s="61"/>
      <c r="L133" s="61"/>
      <c r="M133" s="61"/>
      <c r="N133" s="61"/>
      <c r="O133" s="61"/>
      <c r="P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</row>
    <row r="134" spans="3:29" x14ac:dyDescent="0.25">
      <c r="C134" s="63"/>
      <c r="D134" s="63"/>
      <c r="I134" s="61"/>
      <c r="J134" s="61"/>
      <c r="K134" s="61"/>
      <c r="L134" s="61"/>
      <c r="M134" s="61"/>
      <c r="N134" s="61"/>
      <c r="O134" s="61"/>
      <c r="P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</row>
    <row r="135" spans="3:29" x14ac:dyDescent="0.25">
      <c r="C135" s="63"/>
      <c r="D135" s="63"/>
      <c r="I135" s="61"/>
      <c r="J135" s="61"/>
      <c r="K135" s="61"/>
      <c r="L135" s="61"/>
      <c r="M135" s="61"/>
      <c r="N135" s="61"/>
      <c r="O135" s="61"/>
      <c r="P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</row>
    <row r="136" spans="3:29" x14ac:dyDescent="0.25">
      <c r="C136" s="63"/>
      <c r="D136" s="63"/>
      <c r="I136" s="61"/>
      <c r="J136" s="61"/>
      <c r="K136" s="61"/>
      <c r="L136" s="61"/>
      <c r="M136" s="61"/>
      <c r="N136" s="61"/>
      <c r="O136" s="61"/>
      <c r="P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</row>
    <row r="137" spans="3:29" x14ac:dyDescent="0.25">
      <c r="C137" s="63"/>
      <c r="D137" s="63"/>
      <c r="I137" s="61"/>
      <c r="J137" s="61"/>
      <c r="K137" s="61"/>
      <c r="L137" s="61"/>
      <c r="M137" s="61"/>
      <c r="N137" s="61"/>
      <c r="O137" s="61"/>
      <c r="P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</row>
    <row r="138" spans="3:29" x14ac:dyDescent="0.25">
      <c r="C138" s="63"/>
      <c r="D138" s="63"/>
      <c r="I138" s="61"/>
      <c r="J138" s="61"/>
      <c r="K138" s="61"/>
      <c r="L138" s="61"/>
      <c r="M138" s="61"/>
      <c r="N138" s="61"/>
      <c r="O138" s="61"/>
      <c r="P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</row>
    <row r="139" spans="3:29" x14ac:dyDescent="0.25">
      <c r="C139" s="63"/>
      <c r="D139" s="63"/>
      <c r="I139" s="61"/>
      <c r="J139" s="61"/>
      <c r="K139" s="61"/>
      <c r="L139" s="61"/>
      <c r="M139" s="61"/>
      <c r="N139" s="61"/>
      <c r="O139" s="61"/>
      <c r="P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</row>
    <row r="140" spans="3:29" x14ac:dyDescent="0.25">
      <c r="C140" s="63"/>
      <c r="D140" s="63"/>
      <c r="I140" s="61"/>
      <c r="J140" s="61"/>
      <c r="K140" s="61"/>
      <c r="L140" s="61"/>
      <c r="M140" s="61"/>
      <c r="N140" s="61"/>
      <c r="O140" s="61"/>
      <c r="P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</row>
    <row r="141" spans="3:29" x14ac:dyDescent="0.25">
      <c r="C141" s="63"/>
      <c r="D141" s="63"/>
      <c r="I141" s="61"/>
      <c r="J141" s="61"/>
      <c r="K141" s="61"/>
      <c r="L141" s="61"/>
      <c r="M141" s="61"/>
      <c r="N141" s="61"/>
      <c r="O141" s="61"/>
      <c r="P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</row>
    <row r="142" spans="3:29" x14ac:dyDescent="0.25">
      <c r="C142" s="63"/>
      <c r="D142" s="63"/>
      <c r="I142" s="61"/>
      <c r="J142" s="61"/>
      <c r="K142" s="61"/>
      <c r="L142" s="61"/>
      <c r="M142" s="61"/>
      <c r="N142" s="61"/>
      <c r="O142" s="61"/>
      <c r="P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</row>
    <row r="143" spans="3:29" x14ac:dyDescent="0.25">
      <c r="C143" s="63"/>
      <c r="D143" s="63"/>
      <c r="I143" s="61"/>
      <c r="J143" s="61"/>
      <c r="K143" s="61"/>
      <c r="L143" s="61"/>
      <c r="M143" s="61"/>
      <c r="N143" s="61"/>
      <c r="O143" s="61"/>
      <c r="P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</row>
    <row r="144" spans="3:29" x14ac:dyDescent="0.25">
      <c r="C144" s="63"/>
      <c r="D144" s="63"/>
      <c r="I144" s="61"/>
      <c r="J144" s="61"/>
      <c r="K144" s="61"/>
      <c r="L144" s="61"/>
      <c r="M144" s="61"/>
      <c r="N144" s="61"/>
      <c r="O144" s="61"/>
      <c r="P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</row>
    <row r="145" spans="3:29" x14ac:dyDescent="0.25">
      <c r="C145" s="63"/>
      <c r="D145" s="63"/>
      <c r="I145" s="61"/>
      <c r="J145" s="61"/>
      <c r="K145" s="61"/>
      <c r="L145" s="61"/>
      <c r="M145" s="61"/>
      <c r="N145" s="61"/>
      <c r="O145" s="61"/>
      <c r="P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</row>
    <row r="146" spans="3:29" x14ac:dyDescent="0.25">
      <c r="C146" s="63"/>
      <c r="D146" s="63"/>
      <c r="I146" s="61"/>
      <c r="J146" s="61"/>
      <c r="K146" s="61"/>
      <c r="L146" s="61"/>
      <c r="M146" s="61"/>
      <c r="N146" s="61"/>
      <c r="O146" s="61"/>
      <c r="P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</row>
    <row r="147" spans="3:29" x14ac:dyDescent="0.25">
      <c r="C147" s="63"/>
      <c r="D147" s="63"/>
      <c r="I147" s="61"/>
      <c r="J147" s="61"/>
      <c r="K147" s="61"/>
      <c r="L147" s="61"/>
      <c r="M147" s="61"/>
      <c r="N147" s="61"/>
      <c r="O147" s="61"/>
      <c r="P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</row>
    <row r="148" spans="3:29" x14ac:dyDescent="0.25">
      <c r="C148" s="63"/>
      <c r="D148" s="63"/>
      <c r="I148" s="61"/>
      <c r="J148" s="61"/>
      <c r="K148" s="61"/>
      <c r="L148" s="61"/>
      <c r="M148" s="61"/>
      <c r="N148" s="61"/>
      <c r="O148" s="61"/>
      <c r="P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</row>
    <row r="149" spans="3:29" x14ac:dyDescent="0.25">
      <c r="C149" s="63"/>
      <c r="D149" s="63"/>
      <c r="I149" s="61"/>
      <c r="J149" s="61"/>
      <c r="K149" s="61"/>
      <c r="L149" s="61"/>
      <c r="M149" s="61"/>
      <c r="N149" s="61"/>
      <c r="O149" s="61"/>
      <c r="P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</row>
    <row r="150" spans="3:29" x14ac:dyDescent="0.25">
      <c r="C150" s="63"/>
      <c r="D150" s="63"/>
      <c r="I150" s="61"/>
      <c r="J150" s="61"/>
      <c r="K150" s="61"/>
      <c r="L150" s="61"/>
      <c r="M150" s="61"/>
      <c r="N150" s="61"/>
      <c r="O150" s="61"/>
      <c r="P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</row>
    <row r="151" spans="3:29" x14ac:dyDescent="0.25">
      <c r="C151" s="63"/>
      <c r="D151" s="63"/>
      <c r="I151" s="61"/>
      <c r="J151" s="61"/>
      <c r="K151" s="61"/>
      <c r="L151" s="61"/>
      <c r="M151" s="61"/>
      <c r="N151" s="61"/>
      <c r="O151" s="61"/>
      <c r="P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</row>
    <row r="152" spans="3:29" x14ac:dyDescent="0.25">
      <c r="C152" s="63"/>
      <c r="D152" s="63"/>
      <c r="I152" s="61"/>
      <c r="J152" s="61"/>
      <c r="K152" s="61"/>
      <c r="L152" s="61"/>
      <c r="M152" s="61"/>
      <c r="N152" s="61"/>
      <c r="O152" s="61"/>
      <c r="P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</row>
    <row r="153" spans="3:29" x14ac:dyDescent="0.25">
      <c r="C153" s="63"/>
      <c r="D153" s="63"/>
      <c r="I153" s="61"/>
      <c r="J153" s="61"/>
      <c r="K153" s="61"/>
      <c r="L153" s="61"/>
      <c r="M153" s="61"/>
      <c r="N153" s="61"/>
      <c r="O153" s="61"/>
      <c r="P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</row>
    <row r="154" spans="3:29" x14ac:dyDescent="0.25">
      <c r="C154" s="63"/>
      <c r="D154" s="63"/>
      <c r="I154" s="61"/>
      <c r="J154" s="61"/>
      <c r="K154" s="61"/>
      <c r="L154" s="61"/>
      <c r="M154" s="61"/>
      <c r="N154" s="61"/>
      <c r="O154" s="61"/>
      <c r="P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</row>
    <row r="155" spans="3:29" x14ac:dyDescent="0.25">
      <c r="C155" s="63"/>
      <c r="D155" s="63"/>
      <c r="I155" s="61"/>
      <c r="J155" s="61"/>
      <c r="K155" s="61"/>
      <c r="L155" s="61"/>
      <c r="M155" s="61"/>
      <c r="N155" s="61"/>
      <c r="O155" s="61"/>
      <c r="P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</row>
    <row r="156" spans="3:29" x14ac:dyDescent="0.25">
      <c r="C156" s="63"/>
      <c r="D156" s="63"/>
      <c r="I156" s="61"/>
      <c r="J156" s="61"/>
      <c r="K156" s="61"/>
      <c r="L156" s="61"/>
      <c r="M156" s="61"/>
      <c r="N156" s="61"/>
      <c r="O156" s="61"/>
      <c r="P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</row>
    <row r="157" spans="3:29" x14ac:dyDescent="0.25">
      <c r="C157" s="63"/>
      <c r="D157" s="63"/>
      <c r="I157" s="61"/>
      <c r="J157" s="61"/>
      <c r="K157" s="61"/>
      <c r="L157" s="61"/>
      <c r="M157" s="61"/>
      <c r="N157" s="61"/>
      <c r="O157" s="61"/>
      <c r="P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</row>
    <row r="158" spans="3:29" x14ac:dyDescent="0.25">
      <c r="C158" s="63"/>
      <c r="D158" s="63"/>
      <c r="I158" s="61"/>
      <c r="J158" s="61"/>
      <c r="K158" s="61"/>
      <c r="L158" s="61"/>
      <c r="M158" s="61"/>
      <c r="N158" s="61"/>
      <c r="O158" s="61"/>
      <c r="P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</row>
    <row r="159" spans="3:29" x14ac:dyDescent="0.25">
      <c r="C159" s="63"/>
      <c r="D159" s="63"/>
      <c r="I159" s="61"/>
      <c r="J159" s="61"/>
      <c r="K159" s="61"/>
      <c r="L159" s="61"/>
      <c r="M159" s="61"/>
      <c r="N159" s="61"/>
      <c r="O159" s="61"/>
      <c r="P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</row>
    <row r="160" spans="3:29" x14ac:dyDescent="0.25">
      <c r="C160" s="63"/>
      <c r="D160" s="63"/>
      <c r="I160" s="61"/>
      <c r="J160" s="61"/>
      <c r="K160" s="61"/>
      <c r="L160" s="61"/>
      <c r="M160" s="61"/>
      <c r="N160" s="61"/>
      <c r="O160" s="61"/>
      <c r="P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</row>
    <row r="161" spans="3:29" x14ac:dyDescent="0.25">
      <c r="C161" s="63"/>
      <c r="D161" s="63"/>
      <c r="I161" s="61"/>
      <c r="J161" s="61"/>
      <c r="K161" s="61"/>
      <c r="L161" s="61"/>
      <c r="M161" s="61"/>
      <c r="N161" s="61"/>
      <c r="O161" s="61"/>
      <c r="P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</row>
    <row r="162" spans="3:29" x14ac:dyDescent="0.25">
      <c r="C162" s="63"/>
      <c r="D162" s="63"/>
      <c r="I162" s="61"/>
      <c r="J162" s="61"/>
      <c r="K162" s="61"/>
      <c r="L162" s="61"/>
      <c r="M162" s="61"/>
      <c r="N162" s="61"/>
      <c r="O162" s="61"/>
      <c r="P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</row>
    <row r="163" spans="3:29" x14ac:dyDescent="0.25">
      <c r="C163" s="63"/>
      <c r="D163" s="63"/>
      <c r="I163" s="61"/>
      <c r="J163" s="61"/>
      <c r="K163" s="61"/>
      <c r="L163" s="61"/>
      <c r="M163" s="61"/>
      <c r="N163" s="61"/>
      <c r="O163" s="61"/>
      <c r="P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</row>
    <row r="164" spans="3:29" x14ac:dyDescent="0.25">
      <c r="C164" s="63"/>
      <c r="D164" s="63"/>
      <c r="I164" s="61"/>
      <c r="J164" s="61"/>
      <c r="K164" s="61"/>
      <c r="L164" s="61"/>
      <c r="M164" s="61"/>
      <c r="N164" s="61"/>
      <c r="O164" s="61"/>
      <c r="P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</row>
    <row r="165" spans="3:29" x14ac:dyDescent="0.25">
      <c r="C165" s="63"/>
      <c r="D165" s="63"/>
      <c r="I165" s="61"/>
      <c r="J165" s="61"/>
      <c r="K165" s="61"/>
      <c r="L165" s="61"/>
      <c r="M165" s="61"/>
      <c r="N165" s="61"/>
      <c r="O165" s="61"/>
      <c r="P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</row>
    <row r="166" spans="3:29" x14ac:dyDescent="0.25">
      <c r="C166" s="63"/>
      <c r="D166" s="63"/>
      <c r="I166" s="61"/>
      <c r="J166" s="61"/>
      <c r="K166" s="61"/>
      <c r="L166" s="61"/>
      <c r="M166" s="61"/>
      <c r="N166" s="61"/>
      <c r="O166" s="61"/>
      <c r="P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</row>
    <row r="167" spans="3:29" x14ac:dyDescent="0.25">
      <c r="C167" s="63"/>
      <c r="D167" s="63"/>
      <c r="I167" s="61"/>
      <c r="J167" s="61"/>
      <c r="K167" s="61"/>
      <c r="L167" s="61"/>
      <c r="M167" s="61"/>
      <c r="N167" s="61"/>
      <c r="O167" s="61"/>
      <c r="P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</row>
    <row r="168" spans="3:29" x14ac:dyDescent="0.25">
      <c r="C168" s="63"/>
      <c r="D168" s="63"/>
      <c r="I168" s="61"/>
      <c r="J168" s="61"/>
      <c r="K168" s="61"/>
      <c r="L168" s="61"/>
      <c r="M168" s="61"/>
      <c r="N168" s="61"/>
      <c r="O168" s="61"/>
      <c r="P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</row>
    <row r="169" spans="3:29" x14ac:dyDescent="0.25">
      <c r="C169" s="63"/>
      <c r="D169" s="63"/>
      <c r="I169" s="61"/>
      <c r="J169" s="61"/>
      <c r="K169" s="61"/>
      <c r="L169" s="61"/>
      <c r="M169" s="61"/>
      <c r="N169" s="61"/>
      <c r="O169" s="61"/>
      <c r="P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</row>
    <row r="170" spans="3:29" x14ac:dyDescent="0.25">
      <c r="C170" s="63"/>
      <c r="D170" s="63"/>
      <c r="I170" s="61"/>
      <c r="J170" s="61"/>
      <c r="K170" s="61"/>
      <c r="L170" s="61"/>
      <c r="M170" s="61"/>
      <c r="N170" s="61"/>
      <c r="O170" s="61"/>
      <c r="P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</row>
    <row r="171" spans="3:29" x14ac:dyDescent="0.25">
      <c r="C171" s="63"/>
      <c r="D171" s="63"/>
      <c r="I171" s="61"/>
      <c r="J171" s="61"/>
      <c r="K171" s="61"/>
      <c r="L171" s="61"/>
      <c r="M171" s="61"/>
      <c r="N171" s="61"/>
      <c r="O171" s="61"/>
      <c r="P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</row>
    <row r="172" spans="3:29" x14ac:dyDescent="0.25">
      <c r="C172" s="63"/>
      <c r="D172" s="63"/>
      <c r="I172" s="61"/>
      <c r="J172" s="61"/>
      <c r="K172" s="61"/>
      <c r="L172" s="61"/>
      <c r="M172" s="61"/>
      <c r="N172" s="61"/>
      <c r="O172" s="61"/>
      <c r="P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</row>
    <row r="173" spans="3:29" x14ac:dyDescent="0.25">
      <c r="C173" s="63"/>
      <c r="D173" s="63"/>
      <c r="I173" s="61"/>
      <c r="J173" s="61"/>
      <c r="K173" s="61"/>
      <c r="L173" s="61"/>
      <c r="M173" s="61"/>
      <c r="N173" s="61"/>
      <c r="O173" s="61"/>
      <c r="P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</row>
    <row r="174" spans="3:29" x14ac:dyDescent="0.25">
      <c r="C174" s="63"/>
      <c r="D174" s="63"/>
      <c r="I174" s="61"/>
      <c r="J174" s="61"/>
      <c r="K174" s="61"/>
      <c r="L174" s="61"/>
      <c r="M174" s="61"/>
      <c r="N174" s="61"/>
      <c r="O174" s="61"/>
      <c r="P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</row>
    <row r="175" spans="3:29" x14ac:dyDescent="0.25">
      <c r="C175" s="63"/>
      <c r="D175" s="63"/>
      <c r="I175" s="61"/>
      <c r="J175" s="61"/>
      <c r="K175" s="61"/>
      <c r="L175" s="61"/>
      <c r="M175" s="61"/>
      <c r="N175" s="61"/>
      <c r="O175" s="61"/>
      <c r="P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</row>
    <row r="176" spans="3:29" x14ac:dyDescent="0.25">
      <c r="C176" s="63"/>
      <c r="D176" s="63"/>
      <c r="I176" s="61"/>
      <c r="J176" s="61"/>
      <c r="K176" s="61"/>
      <c r="L176" s="61"/>
      <c r="M176" s="61"/>
      <c r="N176" s="61"/>
      <c r="O176" s="61"/>
      <c r="P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</row>
    <row r="177" spans="3:29" x14ac:dyDescent="0.25">
      <c r="C177" s="63"/>
      <c r="D177" s="63"/>
      <c r="I177" s="61"/>
      <c r="J177" s="61"/>
      <c r="K177" s="61"/>
      <c r="L177" s="61"/>
      <c r="M177" s="61"/>
      <c r="N177" s="61"/>
      <c r="O177" s="61"/>
      <c r="P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</row>
    <row r="178" spans="3:29" x14ac:dyDescent="0.25">
      <c r="C178" s="63"/>
      <c r="D178" s="63"/>
      <c r="I178" s="61"/>
      <c r="J178" s="61"/>
      <c r="K178" s="61"/>
      <c r="L178" s="61"/>
      <c r="M178" s="61"/>
      <c r="N178" s="61"/>
      <c r="O178" s="61"/>
      <c r="P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</row>
    <row r="179" spans="3:29" x14ac:dyDescent="0.25">
      <c r="C179" s="63"/>
      <c r="D179" s="63"/>
      <c r="I179" s="61"/>
      <c r="J179" s="61"/>
      <c r="K179" s="61"/>
      <c r="L179" s="61"/>
      <c r="M179" s="61"/>
      <c r="N179" s="61"/>
      <c r="O179" s="61"/>
      <c r="P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</row>
    <row r="180" spans="3:29" x14ac:dyDescent="0.25">
      <c r="C180" s="63"/>
      <c r="D180" s="63"/>
      <c r="I180" s="61"/>
      <c r="J180" s="61"/>
      <c r="K180" s="61"/>
      <c r="L180" s="61"/>
      <c r="M180" s="61"/>
      <c r="N180" s="61"/>
      <c r="O180" s="61"/>
      <c r="P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</row>
    <row r="181" spans="3:29" x14ac:dyDescent="0.25">
      <c r="C181" s="63"/>
      <c r="D181" s="63"/>
      <c r="I181" s="61"/>
      <c r="J181" s="61"/>
      <c r="K181" s="61"/>
      <c r="L181" s="61"/>
      <c r="M181" s="61"/>
      <c r="N181" s="61"/>
      <c r="O181" s="61"/>
      <c r="P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</row>
    <row r="182" spans="3:29" x14ac:dyDescent="0.25">
      <c r="C182" s="63"/>
      <c r="D182" s="63"/>
      <c r="I182" s="61"/>
      <c r="J182" s="61"/>
      <c r="K182" s="61"/>
      <c r="L182" s="61"/>
      <c r="M182" s="61"/>
      <c r="N182" s="61"/>
      <c r="O182" s="61"/>
      <c r="P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</row>
    <row r="183" spans="3:29" x14ac:dyDescent="0.25">
      <c r="C183" s="63"/>
      <c r="D183" s="63"/>
      <c r="I183" s="61"/>
      <c r="J183" s="61"/>
      <c r="K183" s="61"/>
      <c r="L183" s="61"/>
      <c r="M183" s="61"/>
      <c r="N183" s="61"/>
      <c r="O183" s="61"/>
      <c r="P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</row>
    <row r="184" spans="3:29" x14ac:dyDescent="0.25">
      <c r="C184" s="63"/>
      <c r="D184" s="63"/>
      <c r="I184" s="61"/>
      <c r="J184" s="61"/>
      <c r="K184" s="61"/>
      <c r="L184" s="61"/>
      <c r="M184" s="61"/>
      <c r="N184" s="61"/>
      <c r="O184" s="61"/>
      <c r="P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</row>
    <row r="185" spans="3:29" x14ac:dyDescent="0.25">
      <c r="C185" s="63"/>
      <c r="D185" s="63"/>
      <c r="I185" s="61"/>
      <c r="J185" s="61"/>
      <c r="K185" s="61"/>
      <c r="L185" s="61"/>
      <c r="M185" s="61"/>
      <c r="N185" s="61"/>
      <c r="O185" s="61"/>
      <c r="P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</row>
    <row r="186" spans="3:29" x14ac:dyDescent="0.25">
      <c r="C186" s="63"/>
      <c r="D186" s="63"/>
      <c r="I186" s="61"/>
      <c r="J186" s="61"/>
      <c r="K186" s="61"/>
      <c r="L186" s="61"/>
      <c r="M186" s="61"/>
      <c r="N186" s="61"/>
      <c r="O186" s="61"/>
      <c r="P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</row>
    <row r="187" spans="3:29" x14ac:dyDescent="0.25">
      <c r="C187" s="63"/>
      <c r="D187" s="63"/>
      <c r="I187" s="61"/>
      <c r="J187" s="61"/>
      <c r="K187" s="61"/>
      <c r="L187" s="61"/>
      <c r="M187" s="61"/>
      <c r="N187" s="61"/>
      <c r="O187" s="61"/>
      <c r="P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</row>
    <row r="188" spans="3:29" x14ac:dyDescent="0.25">
      <c r="C188" s="63"/>
      <c r="D188" s="63"/>
      <c r="I188" s="61"/>
      <c r="J188" s="61"/>
      <c r="K188" s="61"/>
      <c r="L188" s="61"/>
      <c r="M188" s="61"/>
      <c r="N188" s="61"/>
      <c r="O188" s="61"/>
      <c r="P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</row>
    <row r="189" spans="3:29" x14ac:dyDescent="0.25">
      <c r="C189" s="63"/>
      <c r="D189" s="63"/>
      <c r="I189" s="61"/>
      <c r="J189" s="61"/>
      <c r="K189" s="61"/>
      <c r="L189" s="61"/>
      <c r="M189" s="61"/>
      <c r="N189" s="61"/>
      <c r="O189" s="61"/>
      <c r="P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</row>
    <row r="190" spans="3:29" x14ac:dyDescent="0.25">
      <c r="C190" s="63"/>
      <c r="D190" s="63"/>
      <c r="I190" s="61"/>
      <c r="J190" s="61"/>
      <c r="K190" s="61"/>
      <c r="L190" s="61"/>
      <c r="M190" s="61"/>
      <c r="N190" s="61"/>
      <c r="O190" s="61"/>
      <c r="P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</row>
    <row r="191" spans="3:29" x14ac:dyDescent="0.25">
      <c r="C191" s="63"/>
      <c r="D191" s="63"/>
      <c r="I191" s="61"/>
      <c r="J191" s="61"/>
      <c r="K191" s="61"/>
      <c r="L191" s="61"/>
      <c r="M191" s="61"/>
      <c r="N191" s="61"/>
      <c r="O191" s="61"/>
      <c r="P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</row>
    <row r="192" spans="3:29" x14ac:dyDescent="0.25">
      <c r="C192" s="63"/>
      <c r="D192" s="63"/>
      <c r="I192" s="61"/>
      <c r="J192" s="61"/>
      <c r="K192" s="61"/>
      <c r="L192" s="61"/>
      <c r="M192" s="61"/>
      <c r="N192" s="61"/>
      <c r="O192" s="61"/>
      <c r="P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</row>
    <row r="193" spans="3:35" x14ac:dyDescent="0.25">
      <c r="C193" s="63"/>
      <c r="D193" s="63"/>
      <c r="I193" s="61"/>
      <c r="J193" s="61"/>
      <c r="K193" s="61"/>
      <c r="L193" s="61"/>
      <c r="M193" s="61"/>
      <c r="N193" s="61"/>
      <c r="O193" s="61"/>
      <c r="P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</row>
    <row r="194" spans="3:35" x14ac:dyDescent="0.25">
      <c r="C194" s="63"/>
      <c r="D194" s="63"/>
      <c r="I194" s="61"/>
      <c r="J194" s="61"/>
      <c r="K194" s="61"/>
      <c r="L194" s="61"/>
      <c r="M194" s="61"/>
      <c r="N194" s="61"/>
      <c r="O194" s="61"/>
      <c r="P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</row>
    <row r="195" spans="3:35" x14ac:dyDescent="0.25">
      <c r="C195" s="63"/>
      <c r="D195" s="63"/>
      <c r="I195" s="61"/>
      <c r="J195" s="61"/>
      <c r="K195" s="61"/>
      <c r="L195" s="61"/>
      <c r="M195" s="61"/>
      <c r="N195" s="61"/>
      <c r="O195" s="61"/>
      <c r="P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</row>
    <row r="196" spans="3:35" x14ac:dyDescent="0.25">
      <c r="C196" s="63"/>
      <c r="D196" s="63"/>
      <c r="I196" s="61"/>
      <c r="J196" s="61"/>
      <c r="K196" s="61"/>
      <c r="L196" s="61"/>
      <c r="M196" s="61"/>
      <c r="N196" s="61"/>
      <c r="O196" s="61"/>
      <c r="P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</row>
    <row r="197" spans="3:35" x14ac:dyDescent="0.25">
      <c r="I197" s="61"/>
      <c r="J197" s="61"/>
      <c r="K197" s="61"/>
      <c r="L197" s="61"/>
      <c r="M197" s="61"/>
      <c r="N197" s="61"/>
      <c r="O197" s="61"/>
      <c r="P197" s="61"/>
      <c r="R197" s="61"/>
      <c r="S197" s="61"/>
      <c r="T197" s="61"/>
      <c r="AD197" s="66"/>
      <c r="AE197" s="66"/>
      <c r="AF197" s="66"/>
      <c r="AG197" s="66"/>
      <c r="AH197" s="66"/>
      <c r="AI197" s="66"/>
    </row>
    <row r="198" spans="3:35" x14ac:dyDescent="0.25">
      <c r="I198" s="61"/>
      <c r="J198" s="61"/>
      <c r="K198" s="61"/>
      <c r="L198" s="61"/>
      <c r="M198" s="61"/>
      <c r="N198" s="61"/>
      <c r="O198" s="61"/>
      <c r="P198" s="61"/>
      <c r="R198" s="61"/>
      <c r="S198" s="61"/>
      <c r="T198" s="61"/>
      <c r="AD198" s="66"/>
      <c r="AE198" s="66"/>
      <c r="AF198" s="66"/>
      <c r="AG198" s="66"/>
      <c r="AH198" s="66"/>
      <c r="AI198" s="66"/>
    </row>
    <row r="199" spans="3:35" x14ac:dyDescent="0.25">
      <c r="I199" s="61"/>
      <c r="J199" s="61"/>
      <c r="K199" s="61"/>
      <c r="L199" s="61"/>
      <c r="M199" s="61"/>
      <c r="N199" s="61"/>
      <c r="O199" s="61"/>
      <c r="P199" s="61"/>
      <c r="R199" s="61"/>
      <c r="S199" s="61"/>
      <c r="T199" s="61"/>
      <c r="AD199" s="66"/>
      <c r="AE199" s="66"/>
      <c r="AF199" s="66"/>
      <c r="AG199" s="66"/>
      <c r="AH199" s="66"/>
      <c r="AI199" s="66"/>
    </row>
    <row r="200" spans="3:35" x14ac:dyDescent="0.25">
      <c r="I200" s="61"/>
      <c r="J200" s="61"/>
      <c r="K200" s="61"/>
      <c r="L200" s="61"/>
      <c r="M200" s="61"/>
      <c r="N200" s="61"/>
      <c r="O200" s="61"/>
      <c r="P200" s="61"/>
      <c r="R200" s="61"/>
      <c r="S200" s="61"/>
      <c r="T200" s="61"/>
      <c r="AD200" s="66"/>
      <c r="AE200" s="66"/>
      <c r="AF200" s="66"/>
      <c r="AG200" s="66"/>
      <c r="AH200" s="66"/>
      <c r="AI200" s="66"/>
    </row>
    <row r="201" spans="3:35" x14ac:dyDescent="0.25">
      <c r="I201" s="61"/>
      <c r="J201" s="61"/>
      <c r="K201" s="61"/>
      <c r="L201" s="61"/>
      <c r="M201" s="61"/>
      <c r="N201" s="61"/>
      <c r="O201" s="61"/>
      <c r="P201" s="61"/>
      <c r="R201" s="61"/>
      <c r="S201" s="61"/>
      <c r="T201" s="61"/>
    </row>
  </sheetData>
  <autoFilter ref="D1:D201" xr:uid="{E84A3703-714B-4957-B04A-477D2E75D214}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99"/>
  </sheetPr>
  <dimension ref="A1:J34"/>
  <sheetViews>
    <sheetView topLeftCell="A13" zoomScale="140" zoomScaleNormal="140" workbookViewId="0">
      <selection activeCell="F6" sqref="F6"/>
    </sheetView>
  </sheetViews>
  <sheetFormatPr defaultColWidth="9.125" defaultRowHeight="14.25" x14ac:dyDescent="0.2"/>
  <cols>
    <col min="1" max="1" width="8.375" style="35" customWidth="1"/>
    <col min="2" max="2" width="8.875" style="35" customWidth="1"/>
    <col min="3" max="3" width="9.125" style="35" customWidth="1"/>
    <col min="4" max="4" width="9.125" style="35"/>
    <col min="5" max="5" width="9.125" style="35" customWidth="1"/>
    <col min="6" max="6" width="50.5" style="35" customWidth="1"/>
    <col min="7" max="16384" width="9.125" style="35"/>
  </cols>
  <sheetData>
    <row r="1" spans="1:8" s="34" customFormat="1" ht="27.75" x14ac:dyDescent="0.65">
      <c r="A1" s="235" t="s">
        <v>11</v>
      </c>
      <c r="B1" s="235"/>
      <c r="C1" s="235"/>
      <c r="D1" s="235"/>
      <c r="E1" s="235"/>
      <c r="F1" s="235"/>
    </row>
    <row r="2" spans="1:8" s="34" customFormat="1" ht="27.75" x14ac:dyDescent="0.65">
      <c r="A2" s="235" t="s">
        <v>129</v>
      </c>
      <c r="B2" s="235"/>
      <c r="C2" s="235"/>
      <c r="D2" s="235"/>
      <c r="E2" s="235"/>
      <c r="F2" s="235"/>
    </row>
    <row r="3" spans="1:8" s="34" customFormat="1" ht="27.75" x14ac:dyDescent="0.65">
      <c r="A3" s="235" t="s">
        <v>201</v>
      </c>
      <c r="B3" s="235"/>
      <c r="C3" s="235"/>
      <c r="D3" s="235"/>
      <c r="E3" s="235"/>
      <c r="F3" s="235"/>
    </row>
    <row r="4" spans="1:8" ht="24" x14ac:dyDescent="0.55000000000000004">
      <c r="A4" s="236"/>
      <c r="B4" s="236"/>
      <c r="C4" s="236"/>
      <c r="D4" s="236"/>
      <c r="E4" s="236"/>
      <c r="F4" s="236"/>
    </row>
    <row r="5" spans="1:8" s="37" customFormat="1" ht="24" x14ac:dyDescent="0.55000000000000004">
      <c r="A5" s="36" t="s">
        <v>233</v>
      </c>
      <c r="B5" s="36"/>
      <c r="C5" s="36"/>
      <c r="D5" s="36"/>
      <c r="E5" s="36"/>
      <c r="F5" s="36"/>
    </row>
    <row r="6" spans="1:8" s="37" customFormat="1" ht="24" x14ac:dyDescent="0.55000000000000004">
      <c r="A6" s="14" t="s">
        <v>218</v>
      </c>
      <c r="B6" s="14"/>
      <c r="C6" s="14"/>
      <c r="D6" s="14"/>
      <c r="E6" s="14"/>
      <c r="F6" s="14"/>
    </row>
    <row r="7" spans="1:8" s="7" customFormat="1" ht="24" x14ac:dyDescent="0.55000000000000004">
      <c r="B7" s="14" t="s">
        <v>219</v>
      </c>
      <c r="C7" s="14"/>
      <c r="D7" s="14"/>
    </row>
    <row r="8" spans="1:8" s="7" customFormat="1" ht="24" x14ac:dyDescent="0.55000000000000004">
      <c r="A8" s="233" t="s">
        <v>220</v>
      </c>
      <c r="B8" s="233"/>
      <c r="C8" s="233"/>
      <c r="D8" s="233"/>
      <c r="E8" s="233"/>
      <c r="F8" s="233"/>
    </row>
    <row r="9" spans="1:8" s="7" customFormat="1" ht="24" x14ac:dyDescent="0.55000000000000004">
      <c r="A9" s="200"/>
      <c r="B9" s="200" t="s">
        <v>221</v>
      </c>
      <c r="C9" s="200"/>
      <c r="D9" s="200"/>
      <c r="E9" s="200"/>
      <c r="F9" s="200"/>
    </row>
    <row r="10" spans="1:8" s="7" customFormat="1" ht="24" x14ac:dyDescent="0.55000000000000004">
      <c r="A10" s="200"/>
      <c r="B10" s="200" t="s">
        <v>206</v>
      </c>
      <c r="C10" s="200"/>
      <c r="D10" s="200"/>
      <c r="E10" s="200"/>
      <c r="F10" s="200"/>
    </row>
    <row r="11" spans="1:8" s="7" customFormat="1" ht="24" x14ac:dyDescent="0.55000000000000004">
      <c r="B11" s="233" t="s">
        <v>222</v>
      </c>
      <c r="C11" s="233"/>
      <c r="D11" s="233"/>
      <c r="E11" s="233"/>
      <c r="F11" s="233"/>
      <c r="G11" s="201"/>
      <c r="H11" s="201"/>
    </row>
    <row r="12" spans="1:8" s="7" customFormat="1" ht="24" x14ac:dyDescent="0.55000000000000004">
      <c r="B12" s="7" t="s">
        <v>230</v>
      </c>
      <c r="F12" s="201"/>
      <c r="G12" s="201"/>
      <c r="H12" s="201"/>
    </row>
    <row r="13" spans="1:8" s="1" customFormat="1" ht="24" x14ac:dyDescent="0.55000000000000004">
      <c r="B13" s="7" t="s">
        <v>198</v>
      </c>
      <c r="F13" s="202"/>
      <c r="G13" s="202"/>
      <c r="H13" s="202"/>
    </row>
    <row r="14" spans="1:8" s="7" customFormat="1" ht="24" x14ac:dyDescent="0.55000000000000004">
      <c r="B14" s="233" t="s">
        <v>223</v>
      </c>
      <c r="C14" s="233"/>
      <c r="D14" s="233"/>
      <c r="E14" s="233"/>
      <c r="F14" s="233"/>
      <c r="G14" s="201"/>
      <c r="H14" s="201"/>
    </row>
    <row r="15" spans="1:8" s="7" customFormat="1" ht="24" x14ac:dyDescent="0.55000000000000004">
      <c r="B15" s="7" t="s">
        <v>224</v>
      </c>
      <c r="F15" s="201"/>
      <c r="G15" s="201"/>
      <c r="H15" s="201"/>
    </row>
    <row r="16" spans="1:8" s="1" customFormat="1" ht="24" x14ac:dyDescent="0.55000000000000004">
      <c r="B16" s="7" t="s">
        <v>225</v>
      </c>
      <c r="F16" s="202"/>
      <c r="G16" s="202"/>
      <c r="H16" s="202"/>
    </row>
    <row r="17" spans="1:10" s="7" customFormat="1" ht="24" x14ac:dyDescent="0.55000000000000004">
      <c r="B17" s="239" t="s">
        <v>216</v>
      </c>
      <c r="C17" s="239"/>
      <c r="D17" s="239"/>
      <c r="E17" s="239"/>
      <c r="F17" s="239"/>
      <c r="G17" s="239"/>
      <c r="H17" s="239"/>
    </row>
    <row r="18" spans="1:10" s="7" customFormat="1" ht="24" x14ac:dyDescent="0.55000000000000004">
      <c r="B18" s="237" t="s">
        <v>217</v>
      </c>
      <c r="C18" s="238"/>
      <c r="D18" s="238"/>
      <c r="E18" s="238"/>
      <c r="F18" s="238"/>
      <c r="G18" s="238"/>
      <c r="H18" s="238"/>
    </row>
    <row r="19" spans="1:10" s="7" customFormat="1" ht="24" x14ac:dyDescent="0.55000000000000004">
      <c r="B19" s="32"/>
      <c r="C19" s="237" t="s">
        <v>207</v>
      </c>
      <c r="D19" s="237"/>
      <c r="E19" s="237"/>
      <c r="F19" s="237"/>
      <c r="G19" s="237"/>
      <c r="H19" s="237"/>
    </row>
    <row r="20" spans="1:10" s="7" customFormat="1" ht="24" x14ac:dyDescent="0.55000000000000004">
      <c r="B20" s="32" t="s">
        <v>208</v>
      </c>
      <c r="C20" s="203"/>
      <c r="D20" s="203"/>
      <c r="E20" s="203"/>
      <c r="F20" s="203"/>
      <c r="G20" s="203"/>
      <c r="H20" s="203"/>
    </row>
    <row r="21" spans="1:10" s="7" customFormat="1" ht="24" x14ac:dyDescent="0.55000000000000004">
      <c r="B21" s="237" t="s">
        <v>209</v>
      </c>
      <c r="C21" s="238"/>
      <c r="D21" s="238"/>
      <c r="E21" s="238"/>
      <c r="F21" s="238"/>
      <c r="G21" s="238"/>
      <c r="H21" s="238"/>
    </row>
    <row r="22" spans="1:10" s="7" customFormat="1" ht="24" x14ac:dyDescent="0.55000000000000004">
      <c r="B22" s="7" t="s">
        <v>213</v>
      </c>
    </row>
    <row r="23" spans="1:10" s="7" customFormat="1" ht="24" x14ac:dyDescent="0.55000000000000004">
      <c r="A23" s="81" t="s">
        <v>214</v>
      </c>
      <c r="B23" s="81"/>
    </row>
    <row r="24" spans="1:10" s="46" customFormat="1" ht="24" x14ac:dyDescent="0.55000000000000004">
      <c r="A24" s="73"/>
      <c r="B24" s="159" t="s">
        <v>212</v>
      </c>
      <c r="C24" s="73"/>
      <c r="D24" s="73"/>
      <c r="E24" s="73"/>
      <c r="F24" s="73"/>
      <c r="G24" s="74"/>
      <c r="H24" s="74"/>
    </row>
    <row r="25" spans="1:10" s="7" customFormat="1" ht="24" x14ac:dyDescent="0.55000000000000004">
      <c r="B25" s="14" t="s">
        <v>210</v>
      </c>
      <c r="C25" s="14"/>
      <c r="D25" s="14"/>
      <c r="E25" s="14"/>
      <c r="F25" s="14"/>
      <c r="G25" s="14"/>
      <c r="H25" s="14"/>
      <c r="I25" s="14"/>
      <c r="J25" s="14"/>
    </row>
    <row r="26" spans="1:10" s="10" customFormat="1" ht="24" x14ac:dyDescent="0.55000000000000004">
      <c r="A26" s="7"/>
      <c r="B26" s="14" t="s">
        <v>215</v>
      </c>
      <c r="C26" s="38"/>
      <c r="D26" s="38"/>
      <c r="E26" s="38"/>
      <c r="F26" s="39"/>
      <c r="G26" s="39"/>
      <c r="H26" s="40"/>
    </row>
    <row r="27" spans="1:10" ht="24" x14ac:dyDescent="0.55000000000000004">
      <c r="A27" s="7"/>
      <c r="B27" s="7"/>
      <c r="C27" s="7"/>
      <c r="D27" s="7"/>
      <c r="E27" s="7"/>
      <c r="F27" s="7"/>
    </row>
    <row r="28" spans="1:10" ht="24" x14ac:dyDescent="0.55000000000000004">
      <c r="A28" s="7"/>
      <c r="B28" s="7"/>
      <c r="C28" s="7"/>
      <c r="D28" s="7"/>
      <c r="E28" s="7"/>
      <c r="F28" s="7"/>
    </row>
    <row r="29" spans="1:10" ht="24" x14ac:dyDescent="0.55000000000000004">
      <c r="A29" s="7"/>
      <c r="B29" s="9"/>
      <c r="C29" s="7"/>
      <c r="D29" s="7"/>
      <c r="E29" s="7"/>
      <c r="F29" s="7"/>
    </row>
    <row r="30" spans="1:10" ht="24" x14ac:dyDescent="0.55000000000000004">
      <c r="A30" s="234"/>
      <c r="B30" s="233"/>
      <c r="C30" s="233"/>
      <c r="D30" s="233"/>
      <c r="E30" s="233"/>
      <c r="F30" s="233"/>
    </row>
    <row r="31" spans="1:10" ht="24" x14ac:dyDescent="0.55000000000000004">
      <c r="A31" s="7"/>
      <c r="B31" s="7"/>
      <c r="C31" s="7"/>
      <c r="D31" s="7"/>
      <c r="E31" s="7"/>
      <c r="F31" s="7"/>
    </row>
    <row r="32" spans="1:10" ht="24" x14ac:dyDescent="0.55000000000000004">
      <c r="A32" s="7"/>
      <c r="B32" s="7"/>
      <c r="C32" s="7"/>
      <c r="D32" s="7"/>
      <c r="E32" s="7"/>
      <c r="F32" s="7"/>
    </row>
    <row r="33" spans="1:6" ht="24" x14ac:dyDescent="0.55000000000000004">
      <c r="A33" s="7"/>
      <c r="B33" s="7"/>
      <c r="C33" s="7"/>
      <c r="D33" s="7"/>
      <c r="E33" s="7"/>
      <c r="F33" s="7"/>
    </row>
    <row r="34" spans="1:6" ht="24" x14ac:dyDescent="0.55000000000000004">
      <c r="A34" s="7"/>
      <c r="B34" s="7"/>
      <c r="C34" s="7"/>
      <c r="D34" s="7"/>
      <c r="E34" s="7"/>
      <c r="F34" s="7"/>
    </row>
  </sheetData>
  <mergeCells count="12">
    <mergeCell ref="A8:F8"/>
    <mergeCell ref="B11:F11"/>
    <mergeCell ref="B14:F14"/>
    <mergeCell ref="A30:F30"/>
    <mergeCell ref="A1:F1"/>
    <mergeCell ref="A2:F2"/>
    <mergeCell ref="A3:F3"/>
    <mergeCell ref="A4:F4"/>
    <mergeCell ref="B18:H18"/>
    <mergeCell ref="C19:H19"/>
    <mergeCell ref="B21:H21"/>
    <mergeCell ref="B17:H17"/>
  </mergeCells>
  <pageMargins left="0.11811023622047245" right="0" top="0.55118110236220474" bottom="0.23622047244094491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4F6E8"/>
  </sheetPr>
  <dimension ref="B1:I119"/>
  <sheetViews>
    <sheetView topLeftCell="A49" zoomScaleNormal="100" workbookViewId="0">
      <selection activeCell="E67" sqref="E67"/>
    </sheetView>
  </sheetViews>
  <sheetFormatPr defaultRowHeight="23.25" x14ac:dyDescent="0.55000000000000004"/>
  <cols>
    <col min="1" max="1" width="8.125" style="1" customWidth="1"/>
    <col min="2" max="2" width="7.75" style="1" customWidth="1"/>
    <col min="3" max="3" width="9" style="1"/>
    <col min="4" max="4" width="15.375" style="1" customWidth="1"/>
    <col min="5" max="5" width="26.125" style="1" customWidth="1"/>
    <col min="6" max="6" width="7.25" style="2" customWidth="1"/>
    <col min="7" max="7" width="9.625" style="2" customWidth="1"/>
    <col min="8" max="8" width="20" style="2" customWidth="1"/>
    <col min="9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4" width="9" style="1"/>
  </cols>
  <sheetData>
    <row r="1" spans="2:9" x14ac:dyDescent="0.55000000000000004">
      <c r="B1" s="242" t="s">
        <v>0</v>
      </c>
      <c r="C1" s="242"/>
      <c r="D1" s="242"/>
      <c r="E1" s="242"/>
      <c r="F1" s="242"/>
      <c r="G1" s="242"/>
      <c r="H1" s="47"/>
    </row>
    <row r="2" spans="2:9" x14ac:dyDescent="0.55000000000000004">
      <c r="B2" s="55"/>
      <c r="C2" s="55"/>
      <c r="D2" s="55"/>
      <c r="E2" s="55"/>
      <c r="F2" s="55"/>
      <c r="G2" s="55"/>
      <c r="H2" s="47"/>
    </row>
    <row r="3" spans="2:9" s="17" customFormat="1" ht="27.75" x14ac:dyDescent="0.65">
      <c r="B3" s="235" t="s">
        <v>17</v>
      </c>
      <c r="C3" s="235"/>
      <c r="D3" s="235"/>
      <c r="E3" s="235"/>
      <c r="F3" s="235"/>
      <c r="G3" s="235"/>
      <c r="H3" s="16"/>
      <c r="I3" s="16"/>
    </row>
    <row r="4" spans="2:9" s="17" customFormat="1" ht="27.75" x14ac:dyDescent="0.65">
      <c r="B4" s="235" t="s">
        <v>201</v>
      </c>
      <c r="C4" s="235"/>
      <c r="D4" s="235"/>
      <c r="E4" s="235"/>
      <c r="F4" s="235"/>
      <c r="G4" s="235"/>
      <c r="H4" s="16"/>
      <c r="I4" s="16"/>
    </row>
    <row r="5" spans="2:9" x14ac:dyDescent="0.55000000000000004">
      <c r="B5" s="250"/>
      <c r="C5" s="250"/>
      <c r="D5" s="250"/>
      <c r="E5" s="250"/>
      <c r="F5" s="250"/>
      <c r="G5" s="250"/>
      <c r="H5" s="250"/>
    </row>
    <row r="6" spans="2:9" s="7" customFormat="1" ht="24" x14ac:dyDescent="0.55000000000000004">
      <c r="B6" s="8" t="s">
        <v>13</v>
      </c>
      <c r="F6" s="18"/>
      <c r="G6" s="18"/>
      <c r="H6" s="18"/>
    </row>
    <row r="7" spans="2:9" s="7" customFormat="1" ht="24" x14ac:dyDescent="0.55000000000000004">
      <c r="B7" s="19" t="s">
        <v>18</v>
      </c>
      <c r="C7" s="44"/>
      <c r="D7" s="44"/>
      <c r="E7" s="44"/>
      <c r="F7" s="72"/>
      <c r="G7" s="72"/>
      <c r="H7" s="68"/>
    </row>
    <row r="8" spans="2:9" s="7" customFormat="1" ht="24.75" thickBot="1" x14ac:dyDescent="0.6">
      <c r="B8" s="19"/>
      <c r="C8" s="240" t="s">
        <v>19</v>
      </c>
      <c r="D8" s="240"/>
      <c r="E8" s="240"/>
      <c r="F8" s="69" t="s">
        <v>2</v>
      </c>
      <c r="G8" s="69" t="s">
        <v>3</v>
      </c>
      <c r="H8" s="68"/>
    </row>
    <row r="9" spans="2:9" s="7" customFormat="1" ht="24.75" thickTop="1" x14ac:dyDescent="0.55000000000000004">
      <c r="B9" s="19"/>
      <c r="C9" s="252" t="s">
        <v>120</v>
      </c>
      <c r="D9" s="253"/>
      <c r="E9" s="254"/>
      <c r="F9" s="48">
        <f>DATA!C54</f>
        <v>13</v>
      </c>
      <c r="G9" s="42">
        <f>F9*100/F$11</f>
        <v>26</v>
      </c>
      <c r="H9" s="68"/>
    </row>
    <row r="10" spans="2:9" s="7" customFormat="1" ht="24" x14ac:dyDescent="0.55000000000000004">
      <c r="B10" s="19"/>
      <c r="C10" s="255" t="s">
        <v>121</v>
      </c>
      <c r="D10" s="256"/>
      <c r="E10" s="257"/>
      <c r="F10" s="20">
        <f>DATA!C55</f>
        <v>37</v>
      </c>
      <c r="G10" s="21">
        <f>F10*100/F$11</f>
        <v>74</v>
      </c>
      <c r="H10" s="68"/>
    </row>
    <row r="11" spans="2:9" s="7" customFormat="1" ht="24.75" thickBot="1" x14ac:dyDescent="0.6">
      <c r="B11" s="19"/>
      <c r="C11" s="240" t="s">
        <v>4</v>
      </c>
      <c r="D11" s="240"/>
      <c r="E11" s="240"/>
      <c r="F11" s="50">
        <f>SUM(F9:F10)</f>
        <v>50</v>
      </c>
      <c r="G11" s="51">
        <f>SUM(G9:G10)</f>
        <v>100</v>
      </c>
    </row>
    <row r="12" spans="2:9" s="7" customFormat="1" ht="24.75" thickTop="1" x14ac:dyDescent="0.55000000000000004">
      <c r="B12" s="19"/>
      <c r="C12" s="22"/>
      <c r="D12" s="22"/>
      <c r="E12" s="22"/>
      <c r="F12" s="23"/>
      <c r="G12" s="24"/>
    </row>
    <row r="13" spans="2:9" s="7" customFormat="1" ht="24" x14ac:dyDescent="0.55000000000000004">
      <c r="B13" s="14" t="s">
        <v>100</v>
      </c>
      <c r="C13" s="14"/>
      <c r="D13" s="14"/>
    </row>
    <row r="14" spans="2:9" s="7" customFormat="1" ht="24" x14ac:dyDescent="0.55000000000000004">
      <c r="B14" s="7" t="s">
        <v>202</v>
      </c>
      <c r="C14" s="68"/>
      <c r="D14" s="68"/>
    </row>
    <row r="15" spans="2:9" s="7" customFormat="1" ht="24" x14ac:dyDescent="0.55000000000000004">
      <c r="C15" s="68"/>
      <c r="D15" s="68"/>
    </row>
    <row r="16" spans="2:9" s="7" customFormat="1" ht="24.75" thickBot="1" x14ac:dyDescent="0.6">
      <c r="B16" s="19" t="s">
        <v>22</v>
      </c>
      <c r="C16" s="54"/>
      <c r="D16" s="54"/>
      <c r="E16" s="54"/>
      <c r="F16" s="43"/>
      <c r="G16" s="43"/>
      <c r="H16" s="18"/>
    </row>
    <row r="17" spans="2:8" s="7" customFormat="1" ht="25.5" thickTop="1" thickBot="1" x14ac:dyDescent="0.6">
      <c r="B17" s="19"/>
      <c r="C17" s="251" t="s">
        <v>1</v>
      </c>
      <c r="D17" s="251"/>
      <c r="E17" s="251"/>
      <c r="F17" s="49" t="s">
        <v>2</v>
      </c>
      <c r="G17" s="49" t="s">
        <v>3</v>
      </c>
      <c r="H17" s="18"/>
    </row>
    <row r="18" spans="2:8" s="7" customFormat="1" ht="24.75" thickTop="1" x14ac:dyDescent="0.55000000000000004">
      <c r="B18" s="19"/>
      <c r="C18" s="249" t="s">
        <v>78</v>
      </c>
      <c r="D18" s="249"/>
      <c r="E18" s="249"/>
      <c r="F18" s="213">
        <v>1</v>
      </c>
      <c r="G18" s="21">
        <f>F18*100/F$23</f>
        <v>2</v>
      </c>
      <c r="H18" s="83"/>
    </row>
    <row r="19" spans="2:8" s="7" customFormat="1" ht="24" x14ac:dyDescent="0.55000000000000004">
      <c r="B19" s="19"/>
      <c r="C19" s="249" t="s">
        <v>63</v>
      </c>
      <c r="D19" s="249"/>
      <c r="E19" s="249"/>
      <c r="F19" s="213">
        <v>14</v>
      </c>
      <c r="G19" s="21">
        <f>F19*100/F$23</f>
        <v>28</v>
      </c>
      <c r="H19" s="83"/>
    </row>
    <row r="20" spans="2:8" s="7" customFormat="1" ht="24" x14ac:dyDescent="0.55000000000000004">
      <c r="B20" s="19"/>
      <c r="C20" s="249" t="s">
        <v>89</v>
      </c>
      <c r="D20" s="249"/>
      <c r="E20" s="249"/>
      <c r="F20" s="213">
        <v>2</v>
      </c>
      <c r="G20" s="21">
        <f>F20*100/F$23</f>
        <v>4</v>
      </c>
      <c r="H20" s="83"/>
    </row>
    <row r="21" spans="2:8" s="7" customFormat="1" ht="24" x14ac:dyDescent="0.55000000000000004">
      <c r="B21" s="19"/>
      <c r="C21" s="249" t="s">
        <v>60</v>
      </c>
      <c r="D21" s="249"/>
      <c r="E21" s="249"/>
      <c r="F21" s="214">
        <v>23</v>
      </c>
      <c r="G21" s="42">
        <f>F21*100/F$23</f>
        <v>46</v>
      </c>
      <c r="H21" s="83"/>
    </row>
    <row r="22" spans="2:8" s="7" customFormat="1" ht="24" x14ac:dyDescent="0.55000000000000004">
      <c r="B22" s="19"/>
      <c r="C22" s="249" t="s">
        <v>64</v>
      </c>
      <c r="D22" s="249"/>
      <c r="E22" s="249"/>
      <c r="F22" s="213">
        <v>10</v>
      </c>
      <c r="G22" s="21">
        <f>F22*100/F$23</f>
        <v>20</v>
      </c>
      <c r="H22" s="83"/>
    </row>
    <row r="23" spans="2:8" s="7" customFormat="1" ht="24.75" thickBot="1" x14ac:dyDescent="0.6">
      <c r="B23" s="19"/>
      <c r="C23" s="240" t="s">
        <v>4</v>
      </c>
      <c r="D23" s="240"/>
      <c r="E23" s="240"/>
      <c r="F23" s="50">
        <f>SUM(F18:F22)</f>
        <v>50</v>
      </c>
      <c r="G23" s="51">
        <f>SUM(G18:G22)</f>
        <v>100</v>
      </c>
    </row>
    <row r="24" spans="2:8" s="7" customFormat="1" ht="24.75" thickTop="1" x14ac:dyDescent="0.55000000000000004">
      <c r="B24" s="19"/>
      <c r="C24" s="22"/>
      <c r="D24" s="22"/>
      <c r="E24" s="22"/>
      <c r="F24" s="23"/>
      <c r="G24" s="24"/>
    </row>
    <row r="25" spans="2:8" s="7" customFormat="1" ht="24" x14ac:dyDescent="0.55000000000000004">
      <c r="B25" s="19"/>
      <c r="C25" s="7" t="s">
        <v>203</v>
      </c>
      <c r="F25" s="18"/>
      <c r="G25" s="18"/>
    </row>
    <row r="26" spans="2:8" s="7" customFormat="1" ht="24" x14ac:dyDescent="0.55000000000000004">
      <c r="B26" s="7" t="s">
        <v>204</v>
      </c>
      <c r="F26" s="18"/>
      <c r="G26" s="18"/>
    </row>
    <row r="27" spans="2:8" x14ac:dyDescent="0.55000000000000004">
      <c r="B27" s="242"/>
      <c r="C27" s="242"/>
      <c r="D27" s="242"/>
      <c r="E27" s="242"/>
      <c r="F27" s="242"/>
      <c r="G27" s="242"/>
      <c r="H27" s="47"/>
    </row>
    <row r="28" spans="2:8" x14ac:dyDescent="0.55000000000000004">
      <c r="B28" s="144"/>
      <c r="C28" s="144"/>
      <c r="D28" s="144"/>
      <c r="E28" s="144"/>
      <c r="F28" s="144"/>
      <c r="G28" s="144"/>
      <c r="H28" s="47"/>
    </row>
    <row r="29" spans="2:8" x14ac:dyDescent="0.55000000000000004">
      <c r="B29" s="144"/>
      <c r="C29" s="144"/>
      <c r="D29" s="144"/>
      <c r="E29" s="144"/>
      <c r="F29" s="144"/>
      <c r="G29" s="144"/>
      <c r="H29" s="47"/>
    </row>
    <row r="30" spans="2:8" x14ac:dyDescent="0.55000000000000004">
      <c r="B30" s="144"/>
      <c r="C30" s="144"/>
      <c r="D30" s="144"/>
      <c r="E30" s="144"/>
      <c r="F30" s="144"/>
      <c r="G30" s="144"/>
      <c r="H30" s="47"/>
    </row>
    <row r="31" spans="2:8" x14ac:dyDescent="0.55000000000000004">
      <c r="B31" s="144"/>
      <c r="C31" s="144"/>
      <c r="D31" s="144"/>
      <c r="E31" s="144"/>
      <c r="F31" s="144"/>
      <c r="G31" s="144"/>
      <c r="H31" s="47"/>
    </row>
    <row r="32" spans="2:8" x14ac:dyDescent="0.55000000000000004">
      <c r="B32" s="144"/>
      <c r="C32" s="144"/>
      <c r="D32" s="144"/>
      <c r="E32" s="144"/>
      <c r="F32" s="144"/>
      <c r="G32" s="144"/>
      <c r="H32" s="47"/>
    </row>
    <row r="33" spans="2:8" x14ac:dyDescent="0.55000000000000004">
      <c r="B33" s="242" t="s">
        <v>12</v>
      </c>
      <c r="C33" s="242"/>
      <c r="D33" s="242"/>
      <c r="E33" s="242"/>
      <c r="F33" s="242"/>
      <c r="G33" s="242"/>
      <c r="H33" s="47"/>
    </row>
    <row r="34" spans="2:8" x14ac:dyDescent="0.55000000000000004">
      <c r="B34" s="154"/>
      <c r="C34" s="154"/>
      <c r="D34" s="154"/>
      <c r="E34" s="154"/>
      <c r="F34" s="154"/>
      <c r="G34" s="154"/>
      <c r="H34" s="47"/>
    </row>
    <row r="35" spans="2:8" s="7" customFormat="1" ht="24.75" thickBot="1" x14ac:dyDescent="0.6">
      <c r="B35" s="19" t="s">
        <v>115</v>
      </c>
      <c r="F35" s="150"/>
      <c r="G35" s="150"/>
      <c r="H35" s="150"/>
    </row>
    <row r="36" spans="2:8" s="7" customFormat="1" ht="24.75" thickTop="1" x14ac:dyDescent="0.55000000000000004">
      <c r="C36" s="241" t="s">
        <v>107</v>
      </c>
      <c r="D36" s="241"/>
      <c r="E36" s="241"/>
      <c r="F36" s="164" t="s">
        <v>2</v>
      </c>
      <c r="G36" s="164" t="s">
        <v>3</v>
      </c>
      <c r="H36" s="150"/>
    </row>
    <row r="37" spans="2:8" s="7" customFormat="1" ht="24" x14ac:dyDescent="0.55000000000000004">
      <c r="B37" s="7" t="s">
        <v>130</v>
      </c>
      <c r="C37" s="168" t="s">
        <v>132</v>
      </c>
      <c r="D37" s="167"/>
      <c r="E37" s="167"/>
      <c r="F37" s="166"/>
      <c r="G37" s="20"/>
      <c r="H37" s="162"/>
    </row>
    <row r="38" spans="2:8" s="7" customFormat="1" ht="24" x14ac:dyDescent="0.55000000000000004">
      <c r="C38" s="255" t="s">
        <v>154</v>
      </c>
      <c r="D38" s="256" t="e">
        <f>COUNTIF(#REF!,"แพทยศาสตร์")</f>
        <v>#REF!</v>
      </c>
      <c r="E38" s="257" t="s">
        <v>180</v>
      </c>
      <c r="F38" s="48">
        <v>3</v>
      </c>
      <c r="G38" s="42">
        <f t="shared" ref="G38:G45" si="0">F38*100/F$51</f>
        <v>6</v>
      </c>
      <c r="H38" s="199"/>
    </row>
    <row r="39" spans="2:8" s="7" customFormat="1" ht="24" x14ac:dyDescent="0.55000000000000004">
      <c r="C39" s="255" t="s">
        <v>114</v>
      </c>
      <c r="D39" s="256" t="e">
        <f>COUNTIF(#REF!,"วิศวกรรมศาสตร์")</f>
        <v>#REF!</v>
      </c>
      <c r="E39" s="257" t="s">
        <v>185</v>
      </c>
      <c r="F39" s="20">
        <v>2</v>
      </c>
      <c r="G39" s="21">
        <f t="shared" si="0"/>
        <v>4</v>
      </c>
      <c r="H39" s="199"/>
    </row>
    <row r="40" spans="2:8" s="7" customFormat="1" ht="24" customHeight="1" x14ac:dyDescent="0.55000000000000004">
      <c r="C40" s="243" t="s">
        <v>112</v>
      </c>
      <c r="D40" s="244" t="e">
        <f>COUNTIF(#REF!,"ทันตแพทยศาสตร์")</f>
        <v>#REF!</v>
      </c>
      <c r="E40" s="245" t="s">
        <v>179</v>
      </c>
      <c r="F40" s="48">
        <v>4</v>
      </c>
      <c r="G40" s="21">
        <f t="shared" si="0"/>
        <v>8</v>
      </c>
      <c r="H40" s="150"/>
    </row>
    <row r="41" spans="2:8" s="7" customFormat="1" ht="24" x14ac:dyDescent="0.55000000000000004">
      <c r="C41" s="255" t="s">
        <v>113</v>
      </c>
      <c r="D41" s="256" t="e">
        <f>COUNTIF(#REF!,"มนุษยศาสตร์")</f>
        <v>#REF!</v>
      </c>
      <c r="E41" s="257" t="s">
        <v>182</v>
      </c>
      <c r="F41" s="20">
        <v>1</v>
      </c>
      <c r="G41" s="21">
        <f t="shared" si="0"/>
        <v>2</v>
      </c>
      <c r="H41" s="150"/>
    </row>
    <row r="42" spans="2:8" s="7" customFormat="1" ht="24" customHeight="1" x14ac:dyDescent="0.55000000000000004">
      <c r="C42" s="243" t="s">
        <v>111</v>
      </c>
      <c r="D42" s="244" t="e">
        <f>COUNTIF(#REF!,"สหเวชศาสตร์")</f>
        <v>#REF!</v>
      </c>
      <c r="E42" s="245" t="s">
        <v>186</v>
      </c>
      <c r="F42" s="48">
        <v>4</v>
      </c>
      <c r="G42" s="21">
        <f t="shared" si="0"/>
        <v>8</v>
      </c>
      <c r="H42" s="150"/>
    </row>
    <row r="43" spans="2:8" s="7" customFormat="1" ht="24" customHeight="1" x14ac:dyDescent="0.55000000000000004">
      <c r="C43" s="243" t="s">
        <v>112</v>
      </c>
      <c r="D43" s="244" t="e">
        <f>COUNTIF(#REF!,"ทันตแพทยศาสตร์")</f>
        <v>#REF!</v>
      </c>
      <c r="E43" s="245" t="s">
        <v>179</v>
      </c>
      <c r="F43" s="48">
        <v>3</v>
      </c>
      <c r="G43" s="21">
        <f t="shared" si="0"/>
        <v>6</v>
      </c>
      <c r="H43" s="150"/>
    </row>
    <row r="44" spans="2:8" s="7" customFormat="1" ht="24" customHeight="1" x14ac:dyDescent="0.55000000000000004">
      <c r="C44" s="243" t="s">
        <v>109</v>
      </c>
      <c r="D44" s="244" t="e">
        <f>COUNTIF(#REF!,"วิทยาศาสตร์")</f>
        <v>#REF!</v>
      </c>
      <c r="E44" s="245" t="s">
        <v>184</v>
      </c>
      <c r="F44" s="48">
        <v>2</v>
      </c>
      <c r="G44" s="21">
        <f t="shared" si="0"/>
        <v>4</v>
      </c>
      <c r="H44" s="150"/>
    </row>
    <row r="45" spans="2:8" s="7" customFormat="1" ht="21" customHeight="1" x14ac:dyDescent="0.55000000000000004">
      <c r="C45" s="243" t="s">
        <v>110</v>
      </c>
      <c r="D45" s="244" t="e">
        <f>COUNTIF(#REF!,"สาธารณสุขศาสตร์")</f>
        <v>#REF!</v>
      </c>
      <c r="E45" s="245" t="s">
        <v>183</v>
      </c>
      <c r="F45" s="48">
        <v>23</v>
      </c>
      <c r="G45" s="21">
        <f t="shared" si="0"/>
        <v>46</v>
      </c>
      <c r="H45" s="150"/>
    </row>
    <row r="46" spans="2:8" s="7" customFormat="1" ht="24" x14ac:dyDescent="0.55000000000000004">
      <c r="C46" s="165" t="s">
        <v>131</v>
      </c>
      <c r="D46" s="163"/>
      <c r="E46" s="163"/>
      <c r="F46" s="166"/>
      <c r="G46" s="21"/>
      <c r="H46" s="162"/>
    </row>
    <row r="47" spans="2:8" s="7" customFormat="1" ht="24" x14ac:dyDescent="0.55000000000000004">
      <c r="C47" s="243" t="s">
        <v>124</v>
      </c>
      <c r="D47" s="244" t="s">
        <v>124</v>
      </c>
      <c r="E47" s="245" t="s">
        <v>124</v>
      </c>
      <c r="F47" s="48">
        <v>1</v>
      </c>
      <c r="G47" s="42">
        <f>F47*100/F$51</f>
        <v>2</v>
      </c>
      <c r="H47" s="150"/>
    </row>
    <row r="48" spans="2:8" s="7" customFormat="1" ht="24" x14ac:dyDescent="0.55000000000000004">
      <c r="C48" s="243" t="s">
        <v>123</v>
      </c>
      <c r="D48" s="244" t="s">
        <v>123</v>
      </c>
      <c r="E48" s="245" t="s">
        <v>123</v>
      </c>
      <c r="F48" s="48">
        <v>1</v>
      </c>
      <c r="G48" s="21">
        <f>F48*100/F$51</f>
        <v>2</v>
      </c>
      <c r="H48" s="150"/>
    </row>
    <row r="49" spans="2:8" s="7" customFormat="1" ht="24" x14ac:dyDescent="0.55000000000000004">
      <c r="C49" s="243" t="s">
        <v>108</v>
      </c>
      <c r="D49" s="244" t="s">
        <v>108</v>
      </c>
      <c r="E49" s="245" t="s">
        <v>108</v>
      </c>
      <c r="F49" s="48">
        <v>3</v>
      </c>
      <c r="G49" s="21">
        <f>F49*100/F$51</f>
        <v>6</v>
      </c>
      <c r="H49" s="150"/>
    </row>
    <row r="50" spans="2:8" s="7" customFormat="1" ht="24" x14ac:dyDescent="0.55000000000000004">
      <c r="C50" s="243" t="s">
        <v>151</v>
      </c>
      <c r="D50" s="244" t="s">
        <v>151</v>
      </c>
      <c r="E50" s="245" t="s">
        <v>151</v>
      </c>
      <c r="F50" s="48">
        <v>3</v>
      </c>
      <c r="G50" s="21">
        <f>F50*100/F$51</f>
        <v>6</v>
      </c>
      <c r="H50" s="150"/>
    </row>
    <row r="51" spans="2:8" ht="24.75" thickBot="1" x14ac:dyDescent="0.6">
      <c r="C51" s="246" t="s">
        <v>4</v>
      </c>
      <c r="D51" s="247"/>
      <c r="E51" s="248"/>
      <c r="F51" s="27">
        <f>SUM(F38:F50)</f>
        <v>50</v>
      </c>
      <c r="G51" s="33">
        <f>F51*100/F$51</f>
        <v>100</v>
      </c>
      <c r="H51" s="1"/>
    </row>
    <row r="52" spans="2:8" ht="24" thickTop="1" x14ac:dyDescent="0.55000000000000004">
      <c r="D52" s="3"/>
      <c r="E52" s="3"/>
      <c r="F52" s="4"/>
      <c r="H52" s="1"/>
    </row>
    <row r="53" spans="2:8" s="7" customFormat="1" ht="24" x14ac:dyDescent="0.55000000000000004">
      <c r="B53" s="14"/>
      <c r="C53" s="7" t="s">
        <v>119</v>
      </c>
      <c r="F53" s="150"/>
      <c r="G53" s="150"/>
      <c r="H53" s="150"/>
    </row>
    <row r="54" spans="2:8" s="7" customFormat="1" ht="24" x14ac:dyDescent="0.55000000000000004">
      <c r="B54" s="7" t="s">
        <v>205</v>
      </c>
      <c r="F54" s="150"/>
      <c r="G54" s="150"/>
      <c r="H54" s="150"/>
    </row>
    <row r="55" spans="2:8" s="7" customFormat="1" ht="24" x14ac:dyDescent="0.55000000000000004">
      <c r="B55" s="7" t="s">
        <v>206</v>
      </c>
      <c r="F55" s="150"/>
      <c r="G55" s="150"/>
      <c r="H55" s="150"/>
    </row>
    <row r="56" spans="2:8" x14ac:dyDescent="0.55000000000000004">
      <c r="D56" s="3"/>
      <c r="E56" s="3"/>
      <c r="F56" s="4"/>
      <c r="G56" s="230"/>
      <c r="H56" s="1"/>
    </row>
    <row r="57" spans="2:8" x14ac:dyDescent="0.55000000000000004">
      <c r="D57" s="3"/>
      <c r="E57" s="3"/>
      <c r="F57" s="4"/>
      <c r="G57" s="230"/>
      <c r="H57" s="1"/>
    </row>
    <row r="58" spans="2:8" x14ac:dyDescent="0.55000000000000004">
      <c r="D58" s="3"/>
      <c r="E58" s="3"/>
      <c r="F58" s="4"/>
      <c r="G58" s="230"/>
      <c r="H58" s="1"/>
    </row>
    <row r="59" spans="2:8" x14ac:dyDescent="0.55000000000000004">
      <c r="D59" s="3"/>
      <c r="E59" s="3"/>
      <c r="F59" s="4"/>
      <c r="G59" s="230"/>
      <c r="H59" s="1"/>
    </row>
    <row r="60" spans="2:8" x14ac:dyDescent="0.55000000000000004">
      <c r="D60" s="3"/>
      <c r="E60" s="3"/>
      <c r="F60" s="4"/>
      <c r="G60" s="230"/>
      <c r="H60" s="1"/>
    </row>
    <row r="61" spans="2:8" x14ac:dyDescent="0.55000000000000004">
      <c r="D61" s="3"/>
      <c r="E61" s="3"/>
      <c r="F61" s="4"/>
      <c r="G61" s="230"/>
      <c r="H61" s="1"/>
    </row>
    <row r="62" spans="2:8" x14ac:dyDescent="0.55000000000000004">
      <c r="D62" s="3"/>
      <c r="E62" s="3"/>
      <c r="F62" s="4"/>
      <c r="G62" s="230"/>
      <c r="H62" s="1"/>
    </row>
    <row r="63" spans="2:8" x14ac:dyDescent="0.55000000000000004">
      <c r="D63" s="3"/>
      <c r="E63" s="3"/>
      <c r="F63" s="4"/>
      <c r="G63" s="230"/>
      <c r="H63" s="1"/>
    </row>
    <row r="64" spans="2:8" x14ac:dyDescent="0.55000000000000004">
      <c r="D64" s="3"/>
      <c r="E64" s="3"/>
      <c r="F64" s="4"/>
      <c r="G64" s="230"/>
      <c r="H64" s="1"/>
    </row>
    <row r="65" spans="2:8" x14ac:dyDescent="0.55000000000000004">
      <c r="D65" s="3"/>
      <c r="E65" s="3"/>
      <c r="F65" s="4"/>
      <c r="G65" s="230"/>
      <c r="H65" s="1"/>
    </row>
    <row r="66" spans="2:8" x14ac:dyDescent="0.55000000000000004">
      <c r="B66" s="258">
        <v>3</v>
      </c>
      <c r="C66" s="258"/>
      <c r="D66" s="258"/>
      <c r="E66" s="258"/>
      <c r="F66" s="258"/>
      <c r="G66" s="258"/>
      <c r="H66" s="1"/>
    </row>
    <row r="67" spans="2:8" x14ac:dyDescent="0.55000000000000004">
      <c r="D67" s="3"/>
      <c r="E67" s="3"/>
      <c r="F67" s="4"/>
      <c r="H67" s="1"/>
    </row>
    <row r="68" spans="2:8" s="7" customFormat="1" ht="24" x14ac:dyDescent="0.55000000000000004">
      <c r="B68" s="19" t="s">
        <v>116</v>
      </c>
      <c r="F68" s="140"/>
      <c r="G68" s="140"/>
    </row>
    <row r="69" spans="2:8" ht="24" thickBot="1" x14ac:dyDescent="0.6">
      <c r="C69" s="1" t="s">
        <v>14</v>
      </c>
      <c r="H69" s="1"/>
    </row>
    <row r="70" spans="2:8" s="7" customFormat="1" ht="24.75" thickTop="1" x14ac:dyDescent="0.55000000000000004">
      <c r="C70" s="241" t="s">
        <v>104</v>
      </c>
      <c r="D70" s="241"/>
      <c r="E70" s="241"/>
      <c r="F70" s="25" t="s">
        <v>2</v>
      </c>
      <c r="G70" s="25" t="s">
        <v>3</v>
      </c>
    </row>
    <row r="71" spans="2:8" s="7" customFormat="1" ht="24" x14ac:dyDescent="0.55000000000000004">
      <c r="C71" s="136" t="s">
        <v>52</v>
      </c>
      <c r="D71" s="137"/>
      <c r="E71" s="137"/>
      <c r="F71" s="158">
        <v>50</v>
      </c>
      <c r="G71" s="21">
        <f>F71*100/F$75</f>
        <v>26.315789473684209</v>
      </c>
    </row>
    <row r="72" spans="2:8" s="7" customFormat="1" ht="24" x14ac:dyDescent="0.55000000000000004">
      <c r="C72" s="136" t="s">
        <v>54</v>
      </c>
      <c r="D72" s="137"/>
      <c r="E72" s="137"/>
      <c r="F72" s="158">
        <v>49</v>
      </c>
      <c r="G72" s="21">
        <f>F72*100/F$75</f>
        <v>25.789473684210527</v>
      </c>
    </row>
    <row r="73" spans="2:8" s="7" customFormat="1" ht="24" x14ac:dyDescent="0.55000000000000004">
      <c r="C73" s="136" t="s">
        <v>53</v>
      </c>
      <c r="D73" s="137"/>
      <c r="E73" s="137"/>
      <c r="F73" s="158">
        <v>46</v>
      </c>
      <c r="G73" s="21">
        <f>F73*100/F$75</f>
        <v>24.210526315789473</v>
      </c>
    </row>
    <row r="74" spans="2:8" s="7" customFormat="1" ht="24" x14ac:dyDescent="0.55000000000000004">
      <c r="C74" s="141" t="s">
        <v>55</v>
      </c>
      <c r="D74" s="142"/>
      <c r="E74" s="143"/>
      <c r="F74" s="26">
        <v>45</v>
      </c>
      <c r="G74" s="21">
        <f>F74*100/F$75</f>
        <v>23.684210526315791</v>
      </c>
    </row>
    <row r="75" spans="2:8" s="7" customFormat="1" ht="24.75" thickBot="1" x14ac:dyDescent="0.6">
      <c r="C75" s="259" t="s">
        <v>4</v>
      </c>
      <c r="D75" s="260"/>
      <c r="E75" s="261"/>
      <c r="F75" s="27">
        <f>SUM(F71:F74)</f>
        <v>190</v>
      </c>
      <c r="G75" s="33">
        <f>F75*100/F$75</f>
        <v>100</v>
      </c>
    </row>
    <row r="76" spans="2:8" s="7" customFormat="1" ht="24.75" thickTop="1" x14ac:dyDescent="0.55000000000000004">
      <c r="C76" s="22"/>
      <c r="D76" s="22"/>
      <c r="E76" s="22"/>
      <c r="F76" s="23"/>
      <c r="G76" s="24"/>
    </row>
    <row r="77" spans="2:8" s="7" customFormat="1" ht="24" x14ac:dyDescent="0.55000000000000004">
      <c r="B77" s="14"/>
      <c r="C77" s="7" t="s">
        <v>197</v>
      </c>
      <c r="F77" s="18"/>
      <c r="G77" s="18"/>
      <c r="H77" s="18"/>
    </row>
    <row r="78" spans="2:8" s="7" customFormat="1" ht="24" x14ac:dyDescent="0.55000000000000004">
      <c r="B78" s="7" t="s">
        <v>199</v>
      </c>
      <c r="F78" s="18"/>
      <c r="G78" s="18"/>
      <c r="H78" s="18"/>
    </row>
    <row r="79" spans="2:8" ht="24" x14ac:dyDescent="0.55000000000000004">
      <c r="B79" s="7" t="s">
        <v>200</v>
      </c>
    </row>
    <row r="80" spans="2:8" s="7" customFormat="1" ht="24" x14ac:dyDescent="0.55000000000000004">
      <c r="F80" s="52"/>
      <c r="G80" s="52"/>
      <c r="H80" s="52"/>
    </row>
    <row r="81" spans="6:8" s="7" customFormat="1" ht="24" x14ac:dyDescent="0.55000000000000004">
      <c r="F81" s="150"/>
      <c r="G81" s="150"/>
      <c r="H81" s="150"/>
    </row>
    <row r="82" spans="6:8" s="7" customFormat="1" ht="24" x14ac:dyDescent="0.55000000000000004">
      <c r="F82" s="150"/>
      <c r="G82" s="150"/>
      <c r="H82" s="150"/>
    </row>
    <row r="83" spans="6:8" s="7" customFormat="1" ht="24" x14ac:dyDescent="0.55000000000000004">
      <c r="F83" s="150"/>
      <c r="G83" s="150"/>
      <c r="H83" s="150"/>
    </row>
    <row r="84" spans="6:8" s="7" customFormat="1" ht="24" x14ac:dyDescent="0.55000000000000004">
      <c r="F84" s="150"/>
      <c r="G84" s="150"/>
      <c r="H84" s="150"/>
    </row>
    <row r="85" spans="6:8" s="7" customFormat="1" ht="24" x14ac:dyDescent="0.55000000000000004">
      <c r="F85" s="150"/>
      <c r="G85" s="150"/>
      <c r="H85" s="150"/>
    </row>
    <row r="86" spans="6:8" s="7" customFormat="1" ht="24" x14ac:dyDescent="0.55000000000000004">
      <c r="F86" s="150"/>
      <c r="G86" s="150"/>
      <c r="H86" s="150"/>
    </row>
    <row r="87" spans="6:8" s="7" customFormat="1" ht="24" x14ac:dyDescent="0.55000000000000004">
      <c r="F87" s="150"/>
      <c r="G87" s="150"/>
      <c r="H87" s="150"/>
    </row>
    <row r="88" spans="6:8" s="7" customFormat="1" ht="24" x14ac:dyDescent="0.55000000000000004">
      <c r="F88" s="150"/>
      <c r="G88" s="150"/>
      <c r="H88" s="150"/>
    </row>
    <row r="89" spans="6:8" s="7" customFormat="1" ht="24" x14ac:dyDescent="0.55000000000000004">
      <c r="F89" s="150"/>
      <c r="G89" s="150"/>
      <c r="H89" s="150"/>
    </row>
    <row r="90" spans="6:8" s="7" customFormat="1" ht="24" x14ac:dyDescent="0.55000000000000004">
      <c r="F90" s="150"/>
      <c r="G90" s="150"/>
      <c r="H90" s="150"/>
    </row>
    <row r="91" spans="6:8" s="7" customFormat="1" ht="24" x14ac:dyDescent="0.55000000000000004">
      <c r="F91" s="150"/>
      <c r="G91" s="150"/>
      <c r="H91" s="150"/>
    </row>
    <row r="92" spans="6:8" s="7" customFormat="1" ht="24" x14ac:dyDescent="0.55000000000000004">
      <c r="F92" s="150"/>
      <c r="G92" s="150"/>
      <c r="H92" s="150"/>
    </row>
    <row r="93" spans="6:8" s="7" customFormat="1" ht="24" x14ac:dyDescent="0.55000000000000004">
      <c r="F93" s="229"/>
      <c r="G93" s="229"/>
      <c r="H93" s="229"/>
    </row>
    <row r="94" spans="6:8" s="7" customFormat="1" ht="24" x14ac:dyDescent="0.55000000000000004">
      <c r="F94" s="229"/>
      <c r="G94" s="229"/>
      <c r="H94" s="229"/>
    </row>
    <row r="95" spans="6:8" s="7" customFormat="1" ht="24" x14ac:dyDescent="0.55000000000000004">
      <c r="F95" s="229"/>
      <c r="G95" s="229"/>
      <c r="H95" s="229"/>
    </row>
    <row r="96" spans="6:8" s="7" customFormat="1" ht="24" x14ac:dyDescent="0.55000000000000004">
      <c r="F96" s="229"/>
      <c r="G96" s="229"/>
      <c r="H96" s="229"/>
    </row>
    <row r="97" spans="2:8" s="7" customFormat="1" ht="24" x14ac:dyDescent="0.55000000000000004">
      <c r="F97" s="229"/>
      <c r="G97" s="229"/>
      <c r="H97" s="229"/>
    </row>
    <row r="98" spans="2:8" s="7" customFormat="1" ht="24" x14ac:dyDescent="0.55000000000000004">
      <c r="B98" s="236">
        <v>4</v>
      </c>
      <c r="C98" s="236"/>
      <c r="D98" s="236"/>
      <c r="E98" s="236"/>
      <c r="F98" s="236"/>
      <c r="G98" s="236"/>
      <c r="H98" s="150"/>
    </row>
    <row r="99" spans="2:8" s="7" customFormat="1" ht="24" x14ac:dyDescent="0.55000000000000004">
      <c r="B99" s="150"/>
      <c r="C99" s="150"/>
      <c r="D99" s="150"/>
      <c r="E99" s="150"/>
      <c r="F99" s="150"/>
      <c r="G99" s="150"/>
      <c r="H99" s="150"/>
    </row>
    <row r="100" spans="2:8" ht="24" x14ac:dyDescent="0.55000000000000004">
      <c r="B100" s="161" t="s">
        <v>126</v>
      </c>
    </row>
    <row r="101" spans="2:8" s="7" customFormat="1" ht="24" x14ac:dyDescent="0.55000000000000004">
      <c r="B101" s="19" t="s">
        <v>127</v>
      </c>
      <c r="F101" s="150"/>
      <c r="G101" s="150"/>
    </row>
    <row r="102" spans="2:8" ht="24" thickBot="1" x14ac:dyDescent="0.6">
      <c r="C102" s="1" t="s">
        <v>14</v>
      </c>
      <c r="H102" s="1"/>
    </row>
    <row r="103" spans="2:8" s="7" customFormat="1" ht="24.75" thickTop="1" x14ac:dyDescent="0.55000000000000004">
      <c r="C103" s="241" t="s">
        <v>106</v>
      </c>
      <c r="D103" s="241"/>
      <c r="E103" s="241"/>
      <c r="F103" s="155" t="s">
        <v>2</v>
      </c>
      <c r="G103" s="155" t="s">
        <v>3</v>
      </c>
    </row>
    <row r="104" spans="2:8" s="7" customFormat="1" ht="24" x14ac:dyDescent="0.55000000000000004">
      <c r="C104" s="136" t="s">
        <v>62</v>
      </c>
      <c r="D104" s="137"/>
      <c r="E104" s="137"/>
      <c r="F104" s="158">
        <v>34</v>
      </c>
      <c r="G104" s="21">
        <f>F104*100/F$114</f>
        <v>8.6075949367088604</v>
      </c>
    </row>
    <row r="105" spans="2:8" s="7" customFormat="1" ht="24" x14ac:dyDescent="0.55000000000000004">
      <c r="C105" s="136" t="s">
        <v>61</v>
      </c>
      <c r="D105" s="137"/>
      <c r="E105" s="137"/>
      <c r="F105" s="158">
        <v>46</v>
      </c>
      <c r="G105" s="21">
        <f t="shared" ref="G105:G113" si="1">F105*100/F$114</f>
        <v>11.645569620253164</v>
      </c>
    </row>
    <row r="106" spans="2:8" s="7" customFormat="1" ht="24" x14ac:dyDescent="0.55000000000000004">
      <c r="C106" s="136" t="s">
        <v>85</v>
      </c>
      <c r="D106" s="137"/>
      <c r="E106" s="137"/>
      <c r="F106" s="158">
        <v>46</v>
      </c>
      <c r="G106" s="21">
        <f t="shared" si="1"/>
        <v>11.645569620253164</v>
      </c>
    </row>
    <row r="107" spans="2:8" s="7" customFormat="1" ht="24" x14ac:dyDescent="0.55000000000000004">
      <c r="C107" s="151" t="s">
        <v>73</v>
      </c>
      <c r="D107" s="152"/>
      <c r="E107" s="153"/>
      <c r="F107" s="26">
        <v>44</v>
      </c>
      <c r="G107" s="21">
        <f t="shared" si="1"/>
        <v>11.139240506329115</v>
      </c>
    </row>
    <row r="108" spans="2:8" s="7" customFormat="1" ht="24" x14ac:dyDescent="0.55000000000000004">
      <c r="C108" s="136" t="s">
        <v>95</v>
      </c>
      <c r="D108" s="137"/>
      <c r="E108" s="137"/>
      <c r="F108" s="158">
        <v>44</v>
      </c>
      <c r="G108" s="21">
        <f t="shared" si="1"/>
        <v>11.139240506329115</v>
      </c>
    </row>
    <row r="109" spans="2:8" s="7" customFormat="1" ht="24" x14ac:dyDescent="0.55000000000000004">
      <c r="C109" s="136" t="s">
        <v>103</v>
      </c>
      <c r="D109" s="137"/>
      <c r="E109" s="137"/>
      <c r="F109" s="158">
        <v>45</v>
      </c>
      <c r="G109" s="21">
        <f t="shared" si="1"/>
        <v>11.39240506329114</v>
      </c>
    </row>
    <row r="110" spans="2:8" s="7" customFormat="1" ht="24" x14ac:dyDescent="0.55000000000000004">
      <c r="C110" s="136" t="s">
        <v>88</v>
      </c>
      <c r="D110" s="137"/>
      <c r="E110" s="137"/>
      <c r="F110" s="158">
        <v>44</v>
      </c>
      <c r="G110" s="21">
        <f t="shared" si="1"/>
        <v>11.139240506329115</v>
      </c>
    </row>
    <row r="111" spans="2:8" s="7" customFormat="1" ht="24" x14ac:dyDescent="0.55000000000000004">
      <c r="C111" s="136" t="s">
        <v>105</v>
      </c>
      <c r="D111" s="137"/>
      <c r="E111" s="137"/>
      <c r="F111" s="158">
        <v>46</v>
      </c>
      <c r="G111" s="21">
        <f t="shared" si="1"/>
        <v>11.645569620253164</v>
      </c>
    </row>
    <row r="112" spans="2:8" s="7" customFormat="1" ht="24" x14ac:dyDescent="0.55000000000000004">
      <c r="C112" s="136" t="s">
        <v>97</v>
      </c>
      <c r="D112" s="137"/>
      <c r="E112" s="137"/>
      <c r="F112" s="158">
        <v>44</v>
      </c>
      <c r="G112" s="21">
        <f t="shared" si="1"/>
        <v>11.139240506329115</v>
      </c>
    </row>
    <row r="113" spans="2:8" s="7" customFormat="1" ht="24" x14ac:dyDescent="0.55000000000000004">
      <c r="C113" s="136" t="s">
        <v>68</v>
      </c>
      <c r="D113" s="137"/>
      <c r="E113" s="137"/>
      <c r="F113" s="158">
        <v>2</v>
      </c>
      <c r="G113" s="21">
        <f t="shared" si="1"/>
        <v>0.50632911392405067</v>
      </c>
    </row>
    <row r="114" spans="2:8" s="7" customFormat="1" ht="24.75" thickBot="1" x14ac:dyDescent="0.6">
      <c r="C114" s="246" t="s">
        <v>4</v>
      </c>
      <c r="D114" s="247"/>
      <c r="E114" s="248"/>
      <c r="F114" s="27">
        <f>SUM(F104:F113)</f>
        <v>395</v>
      </c>
      <c r="G114" s="33">
        <f>F114*100/F$114</f>
        <v>100</v>
      </c>
    </row>
    <row r="115" spans="2:8" s="7" customFormat="1" ht="24.75" thickTop="1" x14ac:dyDescent="0.55000000000000004">
      <c r="C115" s="22"/>
      <c r="D115" s="22"/>
      <c r="E115" s="22"/>
      <c r="F115" s="23"/>
      <c r="G115" s="24"/>
    </row>
    <row r="116" spans="2:8" s="7" customFormat="1" ht="24" x14ac:dyDescent="0.55000000000000004">
      <c r="B116" s="14"/>
      <c r="C116" s="7" t="s">
        <v>128</v>
      </c>
      <c r="F116" s="150"/>
      <c r="G116" s="150"/>
      <c r="H116" s="150"/>
    </row>
    <row r="117" spans="2:8" s="7" customFormat="1" ht="24" x14ac:dyDescent="0.55000000000000004">
      <c r="B117" s="7" t="s">
        <v>187</v>
      </c>
      <c r="F117" s="150"/>
      <c r="G117" s="150"/>
      <c r="H117" s="150"/>
    </row>
    <row r="118" spans="2:8" ht="24" x14ac:dyDescent="0.55000000000000004">
      <c r="B118" s="7" t="s">
        <v>195</v>
      </c>
    </row>
    <row r="119" spans="2:8" s="7" customFormat="1" ht="24" x14ac:dyDescent="0.55000000000000004">
      <c r="B119" s="7" t="s">
        <v>196</v>
      </c>
      <c r="F119" s="150"/>
      <c r="G119" s="150"/>
      <c r="H119" s="150"/>
    </row>
  </sheetData>
  <mergeCells count="37">
    <mergeCell ref="C103:E103"/>
    <mergeCell ref="C114:E114"/>
    <mergeCell ref="C40:E40"/>
    <mergeCell ref="C41:E41"/>
    <mergeCell ref="B66:G66"/>
    <mergeCell ref="B98:G98"/>
    <mergeCell ref="C75:E75"/>
    <mergeCell ref="C22:E22"/>
    <mergeCell ref="C18:E18"/>
    <mergeCell ref="C19:E19"/>
    <mergeCell ref="B1:G1"/>
    <mergeCell ref="B5:H5"/>
    <mergeCell ref="C21:E21"/>
    <mergeCell ref="C20:E20"/>
    <mergeCell ref="C17:E17"/>
    <mergeCell ref="B3:G3"/>
    <mergeCell ref="B4:G4"/>
    <mergeCell ref="C8:E8"/>
    <mergeCell ref="C9:E9"/>
    <mergeCell ref="C10:E10"/>
    <mergeCell ref="C11:E11"/>
    <mergeCell ref="C23:E23"/>
    <mergeCell ref="C70:E70"/>
    <mergeCell ref="B27:G27"/>
    <mergeCell ref="B33:G33"/>
    <mergeCell ref="C45:E45"/>
    <mergeCell ref="C51:E51"/>
    <mergeCell ref="C48:E48"/>
    <mergeCell ref="C49:E49"/>
    <mergeCell ref="C42:E42"/>
    <mergeCell ref="C43:E43"/>
    <mergeCell ref="C44:E44"/>
    <mergeCell ref="C47:E47"/>
    <mergeCell ref="C50:E50"/>
    <mergeCell ref="C36:E36"/>
    <mergeCell ref="C38:E38"/>
    <mergeCell ref="C39:E39"/>
  </mergeCells>
  <pageMargins left="0.5" right="0" top="0.5" bottom="0.25" header="0.31496062992126" footer="0.31496062992126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249977111117893"/>
  </sheetPr>
  <dimension ref="A1:J81"/>
  <sheetViews>
    <sheetView zoomScale="90" zoomScaleNormal="90" workbookViewId="0">
      <selection activeCell="G7" sqref="G7"/>
    </sheetView>
  </sheetViews>
  <sheetFormatPr defaultRowHeight="23.25" x14ac:dyDescent="0.55000000000000004"/>
  <cols>
    <col min="1" max="1" width="7.125" style="1" customWidth="1"/>
    <col min="2" max="2" width="7.75" style="1" customWidth="1"/>
    <col min="3" max="3" width="9.125" style="1"/>
    <col min="4" max="4" width="15.375" style="1" customWidth="1"/>
    <col min="5" max="5" width="27.875" style="1" customWidth="1"/>
    <col min="6" max="6" width="6.25" style="2" customWidth="1"/>
    <col min="7" max="7" width="7" style="2" customWidth="1"/>
    <col min="8" max="8" width="13.625" style="2" customWidth="1"/>
    <col min="9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.125" style="1" customWidth="1"/>
  </cols>
  <sheetData>
    <row r="1" spans="2:10" s="10" customFormat="1" ht="24" x14ac:dyDescent="0.55000000000000004">
      <c r="B1" s="271" t="s">
        <v>117</v>
      </c>
      <c r="C1" s="271"/>
      <c r="D1" s="271"/>
      <c r="E1" s="271"/>
      <c r="F1" s="271"/>
      <c r="G1" s="271"/>
      <c r="H1" s="271"/>
    </row>
    <row r="2" spans="2:10" s="172" customFormat="1" ht="9" customHeight="1" x14ac:dyDescent="0.55000000000000004">
      <c r="B2" s="171"/>
      <c r="C2" s="171"/>
      <c r="D2" s="171"/>
      <c r="E2" s="171"/>
      <c r="F2" s="171"/>
      <c r="G2" s="171"/>
      <c r="H2" s="171"/>
    </row>
    <row r="3" spans="2:10" s="172" customFormat="1" ht="24" thickBot="1" x14ac:dyDescent="0.6">
      <c r="B3" s="173" t="s">
        <v>231</v>
      </c>
      <c r="F3" s="174"/>
      <c r="G3" s="174"/>
      <c r="H3" s="174"/>
    </row>
    <row r="4" spans="2:10" s="172" customFormat="1" ht="20.25" customHeight="1" thickTop="1" x14ac:dyDescent="0.55000000000000004">
      <c r="B4" s="272" t="s">
        <v>5</v>
      </c>
      <c r="C4" s="273"/>
      <c r="D4" s="273"/>
      <c r="E4" s="274"/>
      <c r="F4" s="278"/>
      <c r="G4" s="280" t="s">
        <v>6</v>
      </c>
      <c r="H4" s="280" t="s">
        <v>7</v>
      </c>
    </row>
    <row r="5" spans="2:10" s="172" customFormat="1" ht="12" customHeight="1" thickBot="1" x14ac:dyDescent="0.6">
      <c r="B5" s="275"/>
      <c r="C5" s="276"/>
      <c r="D5" s="276"/>
      <c r="E5" s="277"/>
      <c r="F5" s="279"/>
      <c r="G5" s="281"/>
      <c r="H5" s="281"/>
    </row>
    <row r="6" spans="2:10" s="172" customFormat="1" ht="21.75" customHeight="1" thickTop="1" x14ac:dyDescent="0.55000000000000004">
      <c r="B6" s="265" t="s">
        <v>29</v>
      </c>
      <c r="C6" s="266"/>
      <c r="D6" s="266"/>
      <c r="E6" s="267"/>
      <c r="F6" s="175"/>
      <c r="G6" s="176"/>
      <c r="H6" s="176"/>
    </row>
    <row r="7" spans="2:10" s="172" customFormat="1" ht="21.75" customHeight="1" x14ac:dyDescent="0.55000000000000004">
      <c r="B7" s="262" t="s">
        <v>23</v>
      </c>
      <c r="C7" s="263"/>
      <c r="D7" s="263"/>
      <c r="E7" s="264"/>
      <c r="F7" s="177">
        <f>DATA!U52</f>
        <v>4.3600000000000003</v>
      </c>
      <c r="G7" s="177">
        <f>DATA!U53</f>
        <v>0.63116348669641464</v>
      </c>
      <c r="H7" s="178" t="str">
        <f>IF(F7&gt;4.5,"มากที่สุด",IF(F7&gt;3.5,"มาก",IF(F7&gt;2.5,"ปานกลาง",IF(F7&gt;1.5,"น้อย",IF(F7&lt;=1.5,"น้อยที่สุด")))))</f>
        <v>มาก</v>
      </c>
    </row>
    <row r="8" spans="2:10" s="172" customFormat="1" ht="21.75" customHeight="1" x14ac:dyDescent="0.55000000000000004">
      <c r="B8" s="179" t="s">
        <v>24</v>
      </c>
      <c r="C8" s="180"/>
      <c r="D8" s="180"/>
      <c r="E8" s="181"/>
      <c r="F8" s="177"/>
      <c r="G8" s="177"/>
      <c r="H8" s="178"/>
    </row>
    <row r="9" spans="2:10" s="172" customFormat="1" ht="21.75" customHeight="1" x14ac:dyDescent="0.55000000000000004">
      <c r="B9" s="182" t="s">
        <v>25</v>
      </c>
      <c r="C9" s="182"/>
      <c r="D9" s="182"/>
      <c r="E9" s="182"/>
      <c r="F9" s="177">
        <f>DATA!V52</f>
        <v>4.32</v>
      </c>
      <c r="G9" s="177">
        <f>DATA!V53</f>
        <v>0.6833291853200798</v>
      </c>
      <c r="H9" s="178" t="str">
        <f>IF(F9&gt;4.5,"มากที่สุด",IF(F9&gt;3.5,"มาก",IF(F9&gt;2.5,"ปานกลาง",IF(F9&gt;1.5,"น้อย",IF(F9&lt;=1.5,"น้อยที่สุด")))))</f>
        <v>มาก</v>
      </c>
    </row>
    <row r="10" spans="2:10" s="172" customFormat="1" ht="21.75" customHeight="1" x14ac:dyDescent="0.55000000000000004">
      <c r="B10" s="182" t="s">
        <v>26</v>
      </c>
      <c r="C10" s="182"/>
      <c r="D10" s="182"/>
      <c r="E10" s="182"/>
      <c r="F10" s="177">
        <f>DATA!W52</f>
        <v>4.42</v>
      </c>
      <c r="G10" s="177">
        <f>DATA!W53</f>
        <v>0.53794772525036272</v>
      </c>
      <c r="H10" s="178" t="str">
        <f t="shared" ref="H10:H21" si="0">IF(F10&gt;4.5,"มากที่สุด",IF(F10&gt;3.5,"มาก",IF(F10&gt;2.5,"ปานกลาง",IF(F10&gt;1.5,"น้อย",IF(F10&lt;=1.5,"น้อยที่สุด")))))</f>
        <v>มาก</v>
      </c>
    </row>
    <row r="11" spans="2:10" s="172" customFormat="1" ht="21.75" customHeight="1" x14ac:dyDescent="0.55000000000000004">
      <c r="B11" s="262" t="s">
        <v>27</v>
      </c>
      <c r="C11" s="263"/>
      <c r="D11" s="263"/>
      <c r="E11" s="264"/>
      <c r="F11" s="177">
        <f>DATA!X52</f>
        <v>4.4000000000000004</v>
      </c>
      <c r="G11" s="177">
        <f>DATA!X53</f>
        <v>0.53452248382484879</v>
      </c>
      <c r="H11" s="178" t="str">
        <f t="shared" ref="H11" si="1">IF(F11&gt;4.5,"มากที่สุด",IF(F11&gt;3.5,"มาก",IF(F11&gt;2.5,"ปานกลาง",IF(F11&gt;1.5,"น้อย",IF(F11&lt;=1.5,"น้อยที่สุด")))))</f>
        <v>มาก</v>
      </c>
    </row>
    <row r="12" spans="2:10" s="172" customFormat="1" ht="21.75" customHeight="1" x14ac:dyDescent="0.55000000000000004">
      <c r="B12" s="268" t="s">
        <v>30</v>
      </c>
      <c r="C12" s="269"/>
      <c r="D12" s="269"/>
      <c r="E12" s="270"/>
      <c r="F12" s="183">
        <f>DATA!X55</f>
        <v>4.375</v>
      </c>
      <c r="G12" s="183">
        <f>DATA!X54</f>
        <v>0.59678788433954688</v>
      </c>
      <c r="H12" s="184" t="str">
        <f>IF(F12&gt;4.5,"มากที่สุด",IF(F12&gt;3.5,"มาก",IF(F12&gt;2.5,"ปานกลาง",IF(F12&gt;1.5,"น้อย",IF(F12&lt;=1.5,"น้อยที่สุด")))))</f>
        <v>มาก</v>
      </c>
      <c r="J12" s="185"/>
    </row>
    <row r="13" spans="2:10" s="172" customFormat="1" ht="21.75" customHeight="1" x14ac:dyDescent="0.55000000000000004">
      <c r="B13" s="262" t="s">
        <v>50</v>
      </c>
      <c r="C13" s="263"/>
      <c r="D13" s="263"/>
      <c r="E13" s="264"/>
      <c r="F13" s="177"/>
      <c r="G13" s="177"/>
      <c r="H13" s="178"/>
    </row>
    <row r="14" spans="2:10" s="172" customFormat="1" ht="21.75" customHeight="1" x14ac:dyDescent="0.55000000000000004">
      <c r="B14" s="262" t="s">
        <v>28</v>
      </c>
      <c r="C14" s="263"/>
      <c r="D14" s="263"/>
      <c r="E14" s="264"/>
      <c r="F14" s="177">
        <f>DATA!Y52</f>
        <v>4.26</v>
      </c>
      <c r="G14" s="177">
        <f>DATA!Y53</f>
        <v>0.59965976748043881</v>
      </c>
      <c r="H14" s="178" t="s">
        <v>15</v>
      </c>
    </row>
    <row r="15" spans="2:10" s="172" customFormat="1" ht="21.75" customHeight="1" x14ac:dyDescent="0.55000000000000004">
      <c r="B15" s="262" t="s">
        <v>101</v>
      </c>
      <c r="C15" s="263"/>
      <c r="D15" s="263"/>
      <c r="E15" s="264"/>
      <c r="F15" s="177">
        <f>DATA!Z52</f>
        <v>4.26</v>
      </c>
      <c r="G15" s="177">
        <f>DATA!Z53</f>
        <v>0.59965976748043881</v>
      </c>
      <c r="H15" s="178" t="s">
        <v>15</v>
      </c>
    </row>
    <row r="16" spans="2:10" s="172" customFormat="1" ht="21.75" customHeight="1" x14ac:dyDescent="0.55000000000000004">
      <c r="B16" s="268" t="s">
        <v>51</v>
      </c>
      <c r="C16" s="269"/>
      <c r="D16" s="269"/>
      <c r="E16" s="270"/>
      <c r="F16" s="186">
        <f>DATA!AC55</f>
        <v>4.22</v>
      </c>
      <c r="G16" s="186">
        <f>DATA!AC54</f>
        <v>0.67426320712554089</v>
      </c>
      <c r="H16" s="187" t="str">
        <f t="shared" si="0"/>
        <v>มาก</v>
      </c>
    </row>
    <row r="17" spans="2:8" s="172" customFormat="1" ht="21.75" customHeight="1" x14ac:dyDescent="0.55000000000000004">
      <c r="B17" s="262" t="s">
        <v>31</v>
      </c>
      <c r="C17" s="263"/>
      <c r="D17" s="263"/>
      <c r="E17" s="264"/>
      <c r="F17" s="186"/>
      <c r="G17" s="186"/>
      <c r="H17" s="187"/>
    </row>
    <row r="18" spans="2:8" s="172" customFormat="1" ht="21.75" customHeight="1" x14ac:dyDescent="0.55000000000000004">
      <c r="B18" s="284" t="s">
        <v>32</v>
      </c>
      <c r="C18" s="284"/>
      <c r="D18" s="284"/>
      <c r="E18" s="284"/>
      <c r="F18" s="188">
        <f>DATA!AD52</f>
        <v>4.2</v>
      </c>
      <c r="G18" s="188">
        <f>DATA!AD53</f>
        <v>0.63887656499993994</v>
      </c>
      <c r="H18" s="189" t="str">
        <f t="shared" si="0"/>
        <v>มาก</v>
      </c>
    </row>
    <row r="19" spans="2:8" s="172" customFormat="1" ht="21.75" customHeight="1" x14ac:dyDescent="0.55000000000000004">
      <c r="B19" s="285" t="s">
        <v>33</v>
      </c>
      <c r="C19" s="285"/>
      <c r="D19" s="285"/>
      <c r="E19" s="285"/>
      <c r="F19" s="188">
        <f>DATA!AG52</f>
        <v>4.16</v>
      </c>
      <c r="G19" s="188">
        <f>DATA!AG53</f>
        <v>0.73844845618971955</v>
      </c>
      <c r="H19" s="189" t="str">
        <f t="shared" si="0"/>
        <v>มาก</v>
      </c>
    </row>
    <row r="20" spans="2:8" s="172" customFormat="1" ht="21.75" customHeight="1" x14ac:dyDescent="0.55000000000000004">
      <c r="B20" s="285" t="s">
        <v>56</v>
      </c>
      <c r="C20" s="285"/>
      <c r="D20" s="285"/>
      <c r="E20" s="285"/>
      <c r="F20" s="188">
        <f>DATA!AH52</f>
        <v>4.24</v>
      </c>
      <c r="G20" s="188">
        <f>DATA!AH53</f>
        <v>0.59109031044506299</v>
      </c>
      <c r="H20" s="189" t="str">
        <f t="shared" ref="H20" si="2">IF(F20&gt;4.5,"มากที่สุด",IF(F20&gt;3.5,"มาก",IF(F20&gt;2.5,"ปานกลาง",IF(F20&gt;1.5,"น้อย",IF(F20&lt;=1.5,"น้อยที่สุด")))))</f>
        <v>มาก</v>
      </c>
    </row>
    <row r="21" spans="2:8" s="172" customFormat="1" ht="21.75" customHeight="1" x14ac:dyDescent="0.55000000000000004">
      <c r="B21" s="268" t="s">
        <v>34</v>
      </c>
      <c r="C21" s="269"/>
      <c r="D21" s="269"/>
      <c r="E21" s="270"/>
      <c r="F21" s="186">
        <f>DATA!AH55</f>
        <v>4.24</v>
      </c>
      <c r="G21" s="186">
        <f>DATA!AH54</f>
        <v>0.59109031044506299</v>
      </c>
      <c r="H21" s="187" t="str">
        <f t="shared" si="0"/>
        <v>มาก</v>
      </c>
    </row>
    <row r="22" spans="2:8" s="172" customFormat="1" ht="21.75" customHeight="1" x14ac:dyDescent="0.55000000000000004">
      <c r="B22" s="262" t="s">
        <v>35</v>
      </c>
      <c r="C22" s="263"/>
      <c r="D22" s="263"/>
      <c r="E22" s="264"/>
      <c r="F22" s="190"/>
      <c r="G22" s="190"/>
      <c r="H22" s="191"/>
    </row>
    <row r="23" spans="2:8" s="172" customFormat="1" ht="21.75" customHeight="1" x14ac:dyDescent="0.55000000000000004">
      <c r="B23" s="182" t="s">
        <v>37</v>
      </c>
      <c r="C23" s="182"/>
      <c r="D23" s="182"/>
      <c r="E23" s="182"/>
      <c r="F23" s="190">
        <f>DATA!AE52</f>
        <v>4.22</v>
      </c>
      <c r="G23" s="190">
        <f>DATA!AE53</f>
        <v>0.70826030035660281</v>
      </c>
      <c r="H23" s="178" t="str">
        <f t="shared" ref="H23:H30" si="3">IF(F23&gt;4.5,"มากที่สุด",IF(F23&gt;3.5,"มาก",IF(F23&gt;2.5,"ปานกลาง",IF(F23&gt;1.5,"น้อย",IF(F23&lt;=1.5,"น้อยที่สุด")))))</f>
        <v>มาก</v>
      </c>
    </row>
    <row r="24" spans="2:8" s="172" customFormat="1" ht="21.75" customHeight="1" x14ac:dyDescent="0.55000000000000004">
      <c r="B24" s="282" t="s">
        <v>38</v>
      </c>
      <c r="C24" s="283"/>
      <c r="D24" s="283"/>
      <c r="E24" s="283"/>
      <c r="F24" s="188">
        <f>DATA!AF52</f>
        <v>4.18</v>
      </c>
      <c r="G24" s="188">
        <f>DATA!AF53</f>
        <v>0.62889602008728962</v>
      </c>
      <c r="H24" s="189" t="str">
        <f t="shared" si="3"/>
        <v>มาก</v>
      </c>
    </row>
    <row r="25" spans="2:8" s="172" customFormat="1" ht="21.75" customHeight="1" x14ac:dyDescent="0.55000000000000004">
      <c r="B25" s="268" t="s">
        <v>36</v>
      </c>
      <c r="C25" s="269"/>
      <c r="D25" s="269"/>
      <c r="E25" s="270"/>
      <c r="F25" s="186">
        <f>DATA!AE55</f>
        <v>4.21</v>
      </c>
      <c r="G25" s="186">
        <f>DATA!AE54</f>
        <v>0.67112147961754254</v>
      </c>
      <c r="H25" s="187" t="str">
        <f t="shared" si="3"/>
        <v>มาก</v>
      </c>
    </row>
    <row r="26" spans="2:8" s="172" customFormat="1" ht="21.75" customHeight="1" x14ac:dyDescent="0.55000000000000004">
      <c r="B26" s="262" t="s">
        <v>39</v>
      </c>
      <c r="C26" s="263"/>
      <c r="D26" s="263"/>
      <c r="E26" s="264"/>
      <c r="F26" s="190"/>
      <c r="G26" s="190"/>
      <c r="H26" s="191"/>
    </row>
    <row r="27" spans="2:8" s="172" customFormat="1" ht="21.75" customHeight="1" x14ac:dyDescent="0.55000000000000004">
      <c r="B27" s="262" t="s">
        <v>41</v>
      </c>
      <c r="C27" s="263"/>
      <c r="D27" s="263"/>
      <c r="E27" s="264"/>
      <c r="F27" s="190">
        <f>DATA!AG52</f>
        <v>4.16</v>
      </c>
      <c r="G27" s="190">
        <f>DATA!AG53</f>
        <v>0.73844845618971955</v>
      </c>
      <c r="H27" s="178" t="str">
        <f t="shared" ref="H27:H29" si="4">IF(F27&gt;4.5,"มากที่สุด",IF(F27&gt;3.5,"มาก",IF(F27&gt;2.5,"ปานกลาง",IF(F27&gt;1.5,"น้อย",IF(F27&lt;=1.5,"น้อยที่สุด")))))</f>
        <v>มาก</v>
      </c>
    </row>
    <row r="28" spans="2:8" s="172" customFormat="1" ht="21.75" customHeight="1" x14ac:dyDescent="0.55000000000000004">
      <c r="B28" s="282" t="s">
        <v>188</v>
      </c>
      <c r="C28" s="283"/>
      <c r="D28" s="283"/>
      <c r="E28" s="283"/>
      <c r="F28" s="188">
        <f>DATA!AH52</f>
        <v>4.24</v>
      </c>
      <c r="G28" s="188">
        <f>DATA!AH53</f>
        <v>0.59109031044506299</v>
      </c>
      <c r="H28" s="189" t="str">
        <f t="shared" ref="H28" si="5">IF(F28&gt;4.5,"มากที่สุด",IF(F28&gt;3.5,"มาก",IF(F28&gt;2.5,"ปานกลาง",IF(F28&gt;1.5,"น้อย",IF(F28&lt;=1.5,"น้อยที่สุด")))))</f>
        <v>มาก</v>
      </c>
    </row>
    <row r="29" spans="2:8" s="172" customFormat="1" ht="21.75" customHeight="1" x14ac:dyDescent="0.55000000000000004">
      <c r="B29" s="268" t="s">
        <v>40</v>
      </c>
      <c r="C29" s="269"/>
      <c r="D29" s="269"/>
      <c r="E29" s="270"/>
      <c r="F29" s="186">
        <f>DATA!AH55</f>
        <v>4.24</v>
      </c>
      <c r="G29" s="186">
        <f>DATA!AH54</f>
        <v>0.59109031044506299</v>
      </c>
      <c r="H29" s="187" t="str">
        <f t="shared" si="4"/>
        <v>มาก</v>
      </c>
    </row>
    <row r="30" spans="2:8" s="172" customFormat="1" ht="21.75" customHeight="1" x14ac:dyDescent="0.55000000000000004">
      <c r="B30" s="286" t="s">
        <v>8</v>
      </c>
      <c r="C30" s="287"/>
      <c r="D30" s="287"/>
      <c r="E30" s="288"/>
      <c r="F30" s="192">
        <f>DATA!AI52</f>
        <v>4.2628571428571425</v>
      </c>
      <c r="G30" s="192">
        <f>DATA!AI53</f>
        <v>0.63924388198082027</v>
      </c>
      <c r="H30" s="193" t="str">
        <f t="shared" si="3"/>
        <v>มาก</v>
      </c>
    </row>
    <row r="31" spans="2:8" s="172" customFormat="1" ht="21.75" customHeight="1" thickBot="1" x14ac:dyDescent="0.6">
      <c r="B31" s="194" t="s">
        <v>42</v>
      </c>
      <c r="C31" s="195"/>
      <c r="D31" s="195"/>
      <c r="E31" s="196"/>
      <c r="F31" s="197">
        <f>DATA!AH52</f>
        <v>4.24</v>
      </c>
      <c r="G31" s="197">
        <f>DATA!AH53</f>
        <v>0.59109031044506299</v>
      </c>
      <c r="H31" s="198" t="str">
        <f t="shared" ref="H31" si="6">IF(F31&gt;4.5,"มากที่สุด",IF(F31&gt;3.5,"มาก",IF(F31&gt;2.5,"ปานกลาง",IF(F31&gt;1.5,"น้อย",IF(F31&lt;=1.5,"น้อยที่สุด")))))</f>
        <v>มาก</v>
      </c>
    </row>
    <row r="32" spans="2:8" s="172" customFormat="1" ht="21.75" customHeight="1" thickTop="1" x14ac:dyDescent="0.55000000000000004">
      <c r="B32" s="225"/>
      <c r="C32" s="226"/>
      <c r="D32" s="226"/>
      <c r="E32" s="226"/>
      <c r="F32" s="227"/>
      <c r="G32" s="227"/>
      <c r="H32" s="228"/>
    </row>
    <row r="33" spans="1:9" s="172" customFormat="1" ht="21.75" customHeight="1" x14ac:dyDescent="0.55000000000000004">
      <c r="B33" s="225"/>
      <c r="C33" s="226"/>
      <c r="D33" s="226"/>
      <c r="E33" s="226"/>
      <c r="F33" s="227"/>
      <c r="G33" s="227"/>
      <c r="H33" s="228"/>
    </row>
    <row r="34" spans="1:9" s="172" customFormat="1" ht="21.75" customHeight="1" x14ac:dyDescent="0.55000000000000004">
      <c r="B34" s="225"/>
      <c r="C34" s="226"/>
      <c r="D34" s="226"/>
      <c r="E34" s="226"/>
      <c r="F34" s="227"/>
      <c r="G34" s="227"/>
      <c r="H34" s="228"/>
    </row>
    <row r="35" spans="1:9" s="15" customFormat="1" ht="24" x14ac:dyDescent="0.55000000000000004">
      <c r="B35" s="271" t="s">
        <v>102</v>
      </c>
      <c r="C35" s="271"/>
      <c r="D35" s="271"/>
      <c r="E35" s="271"/>
      <c r="F35" s="271"/>
      <c r="G35" s="271"/>
      <c r="H35" s="271"/>
      <c r="I35" s="160"/>
    </row>
    <row r="36" spans="1:9" s="15" customFormat="1" ht="24" x14ac:dyDescent="0.55000000000000004">
      <c r="B36" s="156"/>
      <c r="C36" s="156"/>
      <c r="D36" s="156"/>
      <c r="E36" s="156"/>
      <c r="F36" s="156"/>
      <c r="G36" s="156"/>
      <c r="H36" s="156"/>
      <c r="I36" s="160"/>
    </row>
    <row r="37" spans="1:9" s="7" customFormat="1" ht="24" x14ac:dyDescent="0.55000000000000004">
      <c r="B37" s="22"/>
      <c r="C37" s="239" t="s">
        <v>227</v>
      </c>
      <c r="D37" s="239"/>
      <c r="E37" s="239"/>
      <c r="F37" s="239"/>
      <c r="G37" s="239"/>
      <c r="H37" s="239"/>
    </row>
    <row r="38" spans="1:9" s="7" customFormat="1" ht="24" x14ac:dyDescent="0.55000000000000004">
      <c r="B38" s="237" t="s">
        <v>228</v>
      </c>
      <c r="C38" s="238"/>
      <c r="D38" s="238"/>
      <c r="E38" s="238"/>
      <c r="F38" s="238"/>
      <c r="G38" s="238"/>
      <c r="H38" s="238"/>
    </row>
    <row r="39" spans="1:9" s="7" customFormat="1" ht="24" x14ac:dyDescent="0.55000000000000004">
      <c r="B39" s="231" t="s">
        <v>229</v>
      </c>
      <c r="C39" s="232"/>
      <c r="D39" s="232"/>
      <c r="E39" s="232"/>
      <c r="F39" s="232"/>
      <c r="G39" s="232"/>
      <c r="H39" s="232"/>
    </row>
    <row r="40" spans="1:9" s="7" customFormat="1" ht="24" x14ac:dyDescent="0.55000000000000004">
      <c r="B40" s="32"/>
      <c r="C40" s="237" t="s">
        <v>207</v>
      </c>
      <c r="D40" s="237"/>
      <c r="E40" s="237"/>
      <c r="F40" s="237"/>
      <c r="G40" s="237"/>
      <c r="H40" s="237"/>
    </row>
    <row r="41" spans="1:9" s="7" customFormat="1" ht="24" x14ac:dyDescent="0.55000000000000004">
      <c r="B41" s="32" t="s">
        <v>208</v>
      </c>
      <c r="C41" s="41"/>
      <c r="D41" s="41"/>
      <c r="E41" s="41"/>
      <c r="F41" s="41"/>
      <c r="G41" s="41"/>
      <c r="H41" s="41"/>
    </row>
    <row r="42" spans="1:9" s="7" customFormat="1" ht="24" x14ac:dyDescent="0.55000000000000004">
      <c r="B42" s="237" t="s">
        <v>209</v>
      </c>
      <c r="C42" s="238"/>
      <c r="D42" s="238"/>
      <c r="E42" s="238"/>
      <c r="F42" s="238"/>
      <c r="G42" s="238"/>
      <c r="H42" s="238"/>
    </row>
    <row r="43" spans="1:9" s="7" customFormat="1" ht="24" x14ac:dyDescent="0.55000000000000004">
      <c r="B43" s="7" t="s">
        <v>213</v>
      </c>
    </row>
    <row r="44" spans="1:9" s="7" customFormat="1" ht="24" x14ac:dyDescent="0.55000000000000004">
      <c r="A44" s="81" t="s">
        <v>226</v>
      </c>
      <c r="B44" s="81"/>
    </row>
    <row r="45" spans="1:9" s="15" customFormat="1" ht="24" x14ac:dyDescent="0.55000000000000004">
      <c r="B45" s="7"/>
    </row>
    <row r="46" spans="1:9" s="15" customFormat="1" ht="24" x14ac:dyDescent="0.55000000000000004"/>
    <row r="47" spans="1:9" s="15" customFormat="1" ht="24" x14ac:dyDescent="0.55000000000000004"/>
    <row r="48" spans="1:9" s="15" customFormat="1" ht="24" x14ac:dyDescent="0.55000000000000004"/>
    <row r="49" s="15" customFormat="1" ht="24" x14ac:dyDescent="0.55000000000000004"/>
    <row r="50" s="15" customFormat="1" ht="24" x14ac:dyDescent="0.55000000000000004"/>
    <row r="51" s="15" customFormat="1" ht="24" x14ac:dyDescent="0.55000000000000004"/>
    <row r="52" s="15" customFormat="1" ht="24" x14ac:dyDescent="0.55000000000000004"/>
    <row r="53" s="15" customFormat="1" ht="24" x14ac:dyDescent="0.55000000000000004"/>
    <row r="54" s="15" customFormat="1" ht="24" x14ac:dyDescent="0.55000000000000004"/>
    <row r="55" s="15" customFormat="1" ht="24" x14ac:dyDescent="0.55000000000000004"/>
    <row r="56" s="15" customFormat="1" ht="24" x14ac:dyDescent="0.55000000000000004"/>
    <row r="57" s="7" customFormat="1" ht="24" x14ac:dyDescent="0.55000000000000004"/>
    <row r="58" s="7" customFormat="1" ht="24" x14ac:dyDescent="0.55000000000000004"/>
    <row r="59" s="7" customFormat="1" ht="24" x14ac:dyDescent="0.55000000000000004"/>
    <row r="60" s="7" customFormat="1" ht="24" x14ac:dyDescent="0.55000000000000004"/>
    <row r="61" s="7" customFormat="1" ht="24" x14ac:dyDescent="0.55000000000000004"/>
    <row r="62" s="7" customFormat="1" ht="24" x14ac:dyDescent="0.55000000000000004"/>
    <row r="63" s="14" customFormat="1" ht="24" x14ac:dyDescent="0.55000000000000004"/>
    <row r="64" s="14" customFormat="1" ht="24" x14ac:dyDescent="0.55000000000000004"/>
    <row r="65" spans="2:8" s="14" customFormat="1" ht="24" x14ac:dyDescent="0.55000000000000004"/>
    <row r="66" spans="2:8" s="14" customFormat="1" ht="24" x14ac:dyDescent="0.55000000000000004"/>
    <row r="67" spans="2:8" s="14" customFormat="1" ht="24" x14ac:dyDescent="0.55000000000000004"/>
    <row r="68" spans="2:8" s="14" customFormat="1" ht="24" x14ac:dyDescent="0.55000000000000004"/>
    <row r="69" spans="2:8" s="5" customFormat="1" x14ac:dyDescent="0.55000000000000004">
      <c r="B69" s="6"/>
      <c r="C69" s="6"/>
    </row>
    <row r="70" spans="2:8" x14ac:dyDescent="0.55000000000000004">
      <c r="B70" s="3"/>
      <c r="C70" s="3"/>
      <c r="D70" s="3"/>
      <c r="E70" s="3"/>
      <c r="F70" s="4"/>
      <c r="G70" s="4"/>
      <c r="H70" s="4"/>
    </row>
    <row r="71" spans="2:8" x14ac:dyDescent="0.55000000000000004">
      <c r="B71" s="3"/>
      <c r="C71" s="3"/>
      <c r="D71" s="3"/>
      <c r="E71" s="3"/>
      <c r="F71" s="4"/>
      <c r="G71" s="4"/>
      <c r="H71" s="4"/>
    </row>
    <row r="72" spans="2:8" x14ac:dyDescent="0.55000000000000004">
      <c r="B72" s="3"/>
      <c r="C72" s="3"/>
      <c r="D72" s="3"/>
      <c r="E72" s="3"/>
      <c r="F72" s="4"/>
      <c r="G72" s="4"/>
      <c r="H72" s="4"/>
    </row>
    <row r="73" spans="2:8" x14ac:dyDescent="0.55000000000000004">
      <c r="B73" s="3"/>
      <c r="C73" s="3"/>
      <c r="D73" s="3"/>
      <c r="E73" s="3"/>
      <c r="F73" s="4"/>
      <c r="G73" s="4"/>
      <c r="H73" s="4"/>
    </row>
    <row r="74" spans="2:8" x14ac:dyDescent="0.55000000000000004">
      <c r="B74" s="3"/>
      <c r="C74" s="3"/>
      <c r="D74" s="3"/>
      <c r="E74" s="3"/>
      <c r="F74" s="4"/>
      <c r="G74" s="4"/>
      <c r="H74" s="4"/>
    </row>
    <row r="75" spans="2:8" x14ac:dyDescent="0.55000000000000004">
      <c r="B75" s="3"/>
      <c r="C75" s="3"/>
      <c r="D75" s="3"/>
      <c r="E75" s="3"/>
      <c r="F75" s="4"/>
      <c r="G75" s="4"/>
      <c r="H75" s="4"/>
    </row>
    <row r="76" spans="2:8" x14ac:dyDescent="0.55000000000000004">
      <c r="B76" s="3"/>
      <c r="C76" s="3"/>
      <c r="D76" s="3"/>
      <c r="E76" s="3"/>
      <c r="F76" s="4"/>
      <c r="G76" s="4"/>
      <c r="H76" s="4"/>
    </row>
    <row r="77" spans="2:8" x14ac:dyDescent="0.55000000000000004">
      <c r="B77" s="3"/>
      <c r="C77" s="3"/>
      <c r="D77" s="3"/>
      <c r="E77" s="3"/>
      <c r="F77" s="4"/>
      <c r="G77" s="4"/>
      <c r="H77" s="4"/>
    </row>
    <row r="78" spans="2:8" x14ac:dyDescent="0.55000000000000004">
      <c r="B78" s="3"/>
      <c r="C78" s="3"/>
      <c r="D78" s="3"/>
      <c r="E78" s="3"/>
      <c r="F78" s="4"/>
      <c r="G78" s="4"/>
      <c r="H78" s="4"/>
    </row>
    <row r="79" spans="2:8" x14ac:dyDescent="0.55000000000000004">
      <c r="B79" s="3"/>
      <c r="C79" s="3"/>
      <c r="D79" s="3"/>
      <c r="E79" s="3"/>
      <c r="F79" s="4"/>
      <c r="G79" s="4"/>
      <c r="H79" s="4"/>
    </row>
    <row r="80" spans="2:8" x14ac:dyDescent="0.55000000000000004">
      <c r="B80" s="3"/>
      <c r="C80" s="3"/>
      <c r="D80" s="3"/>
      <c r="E80" s="3"/>
      <c r="F80" s="4"/>
      <c r="G80" s="4"/>
      <c r="H80" s="4"/>
    </row>
    <row r="81" spans="2:8" x14ac:dyDescent="0.55000000000000004">
      <c r="B81" s="3"/>
      <c r="C81" s="3"/>
      <c r="D81" s="3"/>
      <c r="E81" s="3"/>
      <c r="F81" s="4"/>
      <c r="G81" s="4"/>
      <c r="H81" s="4"/>
    </row>
  </sheetData>
  <mergeCells count="31">
    <mergeCell ref="C40:H40"/>
    <mergeCell ref="B42:H42"/>
    <mergeCell ref="B25:E25"/>
    <mergeCell ref="B30:E30"/>
    <mergeCell ref="C37:H37"/>
    <mergeCell ref="B38:H38"/>
    <mergeCell ref="B26:E26"/>
    <mergeCell ref="B29:E29"/>
    <mergeCell ref="B28:E28"/>
    <mergeCell ref="B27:E27"/>
    <mergeCell ref="B35:H35"/>
    <mergeCell ref="B24:E24"/>
    <mergeCell ref="B13:E13"/>
    <mergeCell ref="B14:E14"/>
    <mergeCell ref="B15:E15"/>
    <mergeCell ref="B16:E16"/>
    <mergeCell ref="B17:E17"/>
    <mergeCell ref="B18:E18"/>
    <mergeCell ref="B19:E19"/>
    <mergeCell ref="B21:E21"/>
    <mergeCell ref="B22:E22"/>
    <mergeCell ref="B20:E20"/>
    <mergeCell ref="B11:E11"/>
    <mergeCell ref="B6:E6"/>
    <mergeCell ref="B7:E7"/>
    <mergeCell ref="B12:E12"/>
    <mergeCell ref="B1:H1"/>
    <mergeCell ref="B4:E5"/>
    <mergeCell ref="F4:F5"/>
    <mergeCell ref="G4:G5"/>
    <mergeCell ref="H4:H5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5</xdr:col>
                <xdr:colOff>133350</xdr:colOff>
                <xdr:row>3</xdr:row>
                <xdr:rowOff>171450</xdr:rowOff>
              </from>
              <to>
                <xdr:col>5</xdr:col>
                <xdr:colOff>266700</xdr:colOff>
                <xdr:row>4</xdr:row>
                <xdr:rowOff>28575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A1:I14"/>
  <sheetViews>
    <sheetView workbookViewId="0">
      <selection activeCell="C19" sqref="C19"/>
    </sheetView>
  </sheetViews>
  <sheetFormatPr defaultRowHeight="24" x14ac:dyDescent="0.55000000000000004"/>
  <cols>
    <col min="1" max="1" width="3.875" style="7" customWidth="1"/>
    <col min="2" max="2" width="5.625" style="7" customWidth="1"/>
    <col min="3" max="3" width="64" style="7" customWidth="1"/>
    <col min="4" max="4" width="8.125" style="7" customWidth="1"/>
    <col min="5" max="255" width="9" style="7"/>
    <col min="256" max="256" width="5.875" style="7" customWidth="1"/>
    <col min="257" max="257" width="5.625" style="7" customWidth="1"/>
    <col min="258" max="258" width="69.25" style="7" customWidth="1"/>
    <col min="259" max="259" width="7.375" style="7" customWidth="1"/>
    <col min="260" max="511" width="9" style="7"/>
    <col min="512" max="512" width="5.875" style="7" customWidth="1"/>
    <col min="513" max="513" width="5.625" style="7" customWidth="1"/>
    <col min="514" max="514" width="69.25" style="7" customWidth="1"/>
    <col min="515" max="515" width="7.375" style="7" customWidth="1"/>
    <col min="516" max="767" width="9" style="7"/>
    <col min="768" max="768" width="5.875" style="7" customWidth="1"/>
    <col min="769" max="769" width="5.625" style="7" customWidth="1"/>
    <col min="770" max="770" width="69.25" style="7" customWidth="1"/>
    <col min="771" max="771" width="7.375" style="7" customWidth="1"/>
    <col min="772" max="1023" width="9" style="7"/>
    <col min="1024" max="1024" width="5.875" style="7" customWidth="1"/>
    <col min="1025" max="1025" width="5.625" style="7" customWidth="1"/>
    <col min="1026" max="1026" width="69.25" style="7" customWidth="1"/>
    <col min="1027" max="1027" width="7.375" style="7" customWidth="1"/>
    <col min="1028" max="1279" width="9" style="7"/>
    <col min="1280" max="1280" width="5.875" style="7" customWidth="1"/>
    <col min="1281" max="1281" width="5.625" style="7" customWidth="1"/>
    <col min="1282" max="1282" width="69.25" style="7" customWidth="1"/>
    <col min="1283" max="1283" width="7.375" style="7" customWidth="1"/>
    <col min="1284" max="1535" width="9" style="7"/>
    <col min="1536" max="1536" width="5.875" style="7" customWidth="1"/>
    <col min="1537" max="1537" width="5.625" style="7" customWidth="1"/>
    <col min="1538" max="1538" width="69.25" style="7" customWidth="1"/>
    <col min="1539" max="1539" width="7.375" style="7" customWidth="1"/>
    <col min="1540" max="1791" width="9" style="7"/>
    <col min="1792" max="1792" width="5.875" style="7" customWidth="1"/>
    <col min="1793" max="1793" width="5.625" style="7" customWidth="1"/>
    <col min="1794" max="1794" width="69.25" style="7" customWidth="1"/>
    <col min="1795" max="1795" width="7.375" style="7" customWidth="1"/>
    <col min="1796" max="2047" width="9" style="7"/>
    <col min="2048" max="2048" width="5.875" style="7" customWidth="1"/>
    <col min="2049" max="2049" width="5.625" style="7" customWidth="1"/>
    <col min="2050" max="2050" width="69.25" style="7" customWidth="1"/>
    <col min="2051" max="2051" width="7.375" style="7" customWidth="1"/>
    <col min="2052" max="2303" width="9" style="7"/>
    <col min="2304" max="2304" width="5.875" style="7" customWidth="1"/>
    <col min="2305" max="2305" width="5.625" style="7" customWidth="1"/>
    <col min="2306" max="2306" width="69.25" style="7" customWidth="1"/>
    <col min="2307" max="2307" width="7.375" style="7" customWidth="1"/>
    <col min="2308" max="2559" width="9" style="7"/>
    <col min="2560" max="2560" width="5.875" style="7" customWidth="1"/>
    <col min="2561" max="2561" width="5.625" style="7" customWidth="1"/>
    <col min="2562" max="2562" width="69.25" style="7" customWidth="1"/>
    <col min="2563" max="2563" width="7.375" style="7" customWidth="1"/>
    <col min="2564" max="2815" width="9" style="7"/>
    <col min="2816" max="2816" width="5.875" style="7" customWidth="1"/>
    <col min="2817" max="2817" width="5.625" style="7" customWidth="1"/>
    <col min="2818" max="2818" width="69.25" style="7" customWidth="1"/>
    <col min="2819" max="2819" width="7.375" style="7" customWidth="1"/>
    <col min="2820" max="3071" width="9" style="7"/>
    <col min="3072" max="3072" width="5.875" style="7" customWidth="1"/>
    <col min="3073" max="3073" width="5.625" style="7" customWidth="1"/>
    <col min="3074" max="3074" width="69.25" style="7" customWidth="1"/>
    <col min="3075" max="3075" width="7.375" style="7" customWidth="1"/>
    <col min="3076" max="3327" width="9" style="7"/>
    <col min="3328" max="3328" width="5.875" style="7" customWidth="1"/>
    <col min="3329" max="3329" width="5.625" style="7" customWidth="1"/>
    <col min="3330" max="3330" width="69.25" style="7" customWidth="1"/>
    <col min="3331" max="3331" width="7.375" style="7" customWidth="1"/>
    <col min="3332" max="3583" width="9" style="7"/>
    <col min="3584" max="3584" width="5.875" style="7" customWidth="1"/>
    <col min="3585" max="3585" width="5.625" style="7" customWidth="1"/>
    <col min="3586" max="3586" width="69.25" style="7" customWidth="1"/>
    <col min="3587" max="3587" width="7.375" style="7" customWidth="1"/>
    <col min="3588" max="3839" width="9" style="7"/>
    <col min="3840" max="3840" width="5.875" style="7" customWidth="1"/>
    <col min="3841" max="3841" width="5.625" style="7" customWidth="1"/>
    <col min="3842" max="3842" width="69.25" style="7" customWidth="1"/>
    <col min="3843" max="3843" width="7.375" style="7" customWidth="1"/>
    <col min="3844" max="4095" width="9" style="7"/>
    <col min="4096" max="4096" width="5.875" style="7" customWidth="1"/>
    <col min="4097" max="4097" width="5.625" style="7" customWidth="1"/>
    <col min="4098" max="4098" width="69.25" style="7" customWidth="1"/>
    <col min="4099" max="4099" width="7.375" style="7" customWidth="1"/>
    <col min="4100" max="4351" width="9" style="7"/>
    <col min="4352" max="4352" width="5.875" style="7" customWidth="1"/>
    <col min="4353" max="4353" width="5.625" style="7" customWidth="1"/>
    <col min="4354" max="4354" width="69.25" style="7" customWidth="1"/>
    <col min="4355" max="4355" width="7.375" style="7" customWidth="1"/>
    <col min="4356" max="4607" width="9" style="7"/>
    <col min="4608" max="4608" width="5.875" style="7" customWidth="1"/>
    <col min="4609" max="4609" width="5.625" style="7" customWidth="1"/>
    <col min="4610" max="4610" width="69.25" style="7" customWidth="1"/>
    <col min="4611" max="4611" width="7.375" style="7" customWidth="1"/>
    <col min="4612" max="4863" width="9" style="7"/>
    <col min="4864" max="4864" width="5.875" style="7" customWidth="1"/>
    <col min="4865" max="4865" width="5.625" style="7" customWidth="1"/>
    <col min="4866" max="4866" width="69.25" style="7" customWidth="1"/>
    <col min="4867" max="4867" width="7.375" style="7" customWidth="1"/>
    <col min="4868" max="5119" width="9" style="7"/>
    <col min="5120" max="5120" width="5.875" style="7" customWidth="1"/>
    <col min="5121" max="5121" width="5.625" style="7" customWidth="1"/>
    <col min="5122" max="5122" width="69.25" style="7" customWidth="1"/>
    <col min="5123" max="5123" width="7.375" style="7" customWidth="1"/>
    <col min="5124" max="5375" width="9" style="7"/>
    <col min="5376" max="5376" width="5.875" style="7" customWidth="1"/>
    <col min="5377" max="5377" width="5.625" style="7" customWidth="1"/>
    <col min="5378" max="5378" width="69.25" style="7" customWidth="1"/>
    <col min="5379" max="5379" width="7.375" style="7" customWidth="1"/>
    <col min="5380" max="5631" width="9" style="7"/>
    <col min="5632" max="5632" width="5.875" style="7" customWidth="1"/>
    <col min="5633" max="5633" width="5.625" style="7" customWidth="1"/>
    <col min="5634" max="5634" width="69.25" style="7" customWidth="1"/>
    <col min="5635" max="5635" width="7.375" style="7" customWidth="1"/>
    <col min="5636" max="5887" width="9" style="7"/>
    <col min="5888" max="5888" width="5.875" style="7" customWidth="1"/>
    <col min="5889" max="5889" width="5.625" style="7" customWidth="1"/>
    <col min="5890" max="5890" width="69.25" style="7" customWidth="1"/>
    <col min="5891" max="5891" width="7.375" style="7" customWidth="1"/>
    <col min="5892" max="6143" width="9" style="7"/>
    <col min="6144" max="6144" width="5.875" style="7" customWidth="1"/>
    <col min="6145" max="6145" width="5.625" style="7" customWidth="1"/>
    <col min="6146" max="6146" width="69.25" style="7" customWidth="1"/>
    <col min="6147" max="6147" width="7.375" style="7" customWidth="1"/>
    <col min="6148" max="6399" width="9" style="7"/>
    <col min="6400" max="6400" width="5.875" style="7" customWidth="1"/>
    <col min="6401" max="6401" width="5.625" style="7" customWidth="1"/>
    <col min="6402" max="6402" width="69.25" style="7" customWidth="1"/>
    <col min="6403" max="6403" width="7.375" style="7" customWidth="1"/>
    <col min="6404" max="6655" width="9" style="7"/>
    <col min="6656" max="6656" width="5.875" style="7" customWidth="1"/>
    <col min="6657" max="6657" width="5.625" style="7" customWidth="1"/>
    <col min="6658" max="6658" width="69.25" style="7" customWidth="1"/>
    <col min="6659" max="6659" width="7.375" style="7" customWidth="1"/>
    <col min="6660" max="6911" width="9" style="7"/>
    <col min="6912" max="6912" width="5.875" style="7" customWidth="1"/>
    <col min="6913" max="6913" width="5.625" style="7" customWidth="1"/>
    <col min="6914" max="6914" width="69.25" style="7" customWidth="1"/>
    <col min="6915" max="6915" width="7.375" style="7" customWidth="1"/>
    <col min="6916" max="7167" width="9" style="7"/>
    <col min="7168" max="7168" width="5.875" style="7" customWidth="1"/>
    <col min="7169" max="7169" width="5.625" style="7" customWidth="1"/>
    <col min="7170" max="7170" width="69.25" style="7" customWidth="1"/>
    <col min="7171" max="7171" width="7.375" style="7" customWidth="1"/>
    <col min="7172" max="7423" width="9" style="7"/>
    <col min="7424" max="7424" width="5.875" style="7" customWidth="1"/>
    <col min="7425" max="7425" width="5.625" style="7" customWidth="1"/>
    <col min="7426" max="7426" width="69.25" style="7" customWidth="1"/>
    <col min="7427" max="7427" width="7.375" style="7" customWidth="1"/>
    <col min="7428" max="7679" width="9" style="7"/>
    <col min="7680" max="7680" width="5.875" style="7" customWidth="1"/>
    <col min="7681" max="7681" width="5.625" style="7" customWidth="1"/>
    <col min="7682" max="7682" width="69.25" style="7" customWidth="1"/>
    <col min="7683" max="7683" width="7.375" style="7" customWidth="1"/>
    <col min="7684" max="7935" width="9" style="7"/>
    <col min="7936" max="7936" width="5.875" style="7" customWidth="1"/>
    <col min="7937" max="7937" width="5.625" style="7" customWidth="1"/>
    <col min="7938" max="7938" width="69.25" style="7" customWidth="1"/>
    <col min="7939" max="7939" width="7.375" style="7" customWidth="1"/>
    <col min="7940" max="8191" width="9" style="7"/>
    <col min="8192" max="8192" width="5.875" style="7" customWidth="1"/>
    <col min="8193" max="8193" width="5.625" style="7" customWidth="1"/>
    <col min="8194" max="8194" width="69.25" style="7" customWidth="1"/>
    <col min="8195" max="8195" width="7.375" style="7" customWidth="1"/>
    <col min="8196" max="8447" width="9" style="7"/>
    <col min="8448" max="8448" width="5.875" style="7" customWidth="1"/>
    <col min="8449" max="8449" width="5.625" style="7" customWidth="1"/>
    <col min="8450" max="8450" width="69.25" style="7" customWidth="1"/>
    <col min="8451" max="8451" width="7.375" style="7" customWidth="1"/>
    <col min="8452" max="8703" width="9" style="7"/>
    <col min="8704" max="8704" width="5.875" style="7" customWidth="1"/>
    <col min="8705" max="8705" width="5.625" style="7" customWidth="1"/>
    <col min="8706" max="8706" width="69.25" style="7" customWidth="1"/>
    <col min="8707" max="8707" width="7.375" style="7" customWidth="1"/>
    <col min="8708" max="8959" width="9" style="7"/>
    <col min="8960" max="8960" width="5.875" style="7" customWidth="1"/>
    <col min="8961" max="8961" width="5.625" style="7" customWidth="1"/>
    <col min="8962" max="8962" width="69.25" style="7" customWidth="1"/>
    <col min="8963" max="8963" width="7.375" style="7" customWidth="1"/>
    <col min="8964" max="9215" width="9" style="7"/>
    <col min="9216" max="9216" width="5.875" style="7" customWidth="1"/>
    <col min="9217" max="9217" width="5.625" style="7" customWidth="1"/>
    <col min="9218" max="9218" width="69.25" style="7" customWidth="1"/>
    <col min="9219" max="9219" width="7.375" style="7" customWidth="1"/>
    <col min="9220" max="9471" width="9" style="7"/>
    <col min="9472" max="9472" width="5.875" style="7" customWidth="1"/>
    <col min="9473" max="9473" width="5.625" style="7" customWidth="1"/>
    <col min="9474" max="9474" width="69.25" style="7" customWidth="1"/>
    <col min="9475" max="9475" width="7.375" style="7" customWidth="1"/>
    <col min="9476" max="9727" width="9" style="7"/>
    <col min="9728" max="9728" width="5.875" style="7" customWidth="1"/>
    <col min="9729" max="9729" width="5.625" style="7" customWidth="1"/>
    <col min="9730" max="9730" width="69.25" style="7" customWidth="1"/>
    <col min="9731" max="9731" width="7.375" style="7" customWidth="1"/>
    <col min="9732" max="9983" width="9" style="7"/>
    <col min="9984" max="9984" width="5.875" style="7" customWidth="1"/>
    <col min="9985" max="9985" width="5.625" style="7" customWidth="1"/>
    <col min="9986" max="9986" width="69.25" style="7" customWidth="1"/>
    <col min="9987" max="9987" width="7.375" style="7" customWidth="1"/>
    <col min="9988" max="10239" width="9" style="7"/>
    <col min="10240" max="10240" width="5.875" style="7" customWidth="1"/>
    <col min="10241" max="10241" width="5.625" style="7" customWidth="1"/>
    <col min="10242" max="10242" width="69.25" style="7" customWidth="1"/>
    <col min="10243" max="10243" width="7.375" style="7" customWidth="1"/>
    <col min="10244" max="10495" width="9" style="7"/>
    <col min="10496" max="10496" width="5.875" style="7" customWidth="1"/>
    <col min="10497" max="10497" width="5.625" style="7" customWidth="1"/>
    <col min="10498" max="10498" width="69.25" style="7" customWidth="1"/>
    <col min="10499" max="10499" width="7.375" style="7" customWidth="1"/>
    <col min="10500" max="10751" width="9" style="7"/>
    <col min="10752" max="10752" width="5.875" style="7" customWidth="1"/>
    <col min="10753" max="10753" width="5.625" style="7" customWidth="1"/>
    <col min="10754" max="10754" width="69.25" style="7" customWidth="1"/>
    <col min="10755" max="10755" width="7.375" style="7" customWidth="1"/>
    <col min="10756" max="11007" width="9" style="7"/>
    <col min="11008" max="11008" width="5.875" style="7" customWidth="1"/>
    <col min="11009" max="11009" width="5.625" style="7" customWidth="1"/>
    <col min="11010" max="11010" width="69.25" style="7" customWidth="1"/>
    <col min="11011" max="11011" width="7.375" style="7" customWidth="1"/>
    <col min="11012" max="11263" width="9" style="7"/>
    <col min="11264" max="11264" width="5.875" style="7" customWidth="1"/>
    <col min="11265" max="11265" width="5.625" style="7" customWidth="1"/>
    <col min="11266" max="11266" width="69.25" style="7" customWidth="1"/>
    <col min="11267" max="11267" width="7.375" style="7" customWidth="1"/>
    <col min="11268" max="11519" width="9" style="7"/>
    <col min="11520" max="11520" width="5.875" style="7" customWidth="1"/>
    <col min="11521" max="11521" width="5.625" style="7" customWidth="1"/>
    <col min="11522" max="11522" width="69.25" style="7" customWidth="1"/>
    <col min="11523" max="11523" width="7.375" style="7" customWidth="1"/>
    <col min="11524" max="11775" width="9" style="7"/>
    <col min="11776" max="11776" width="5.875" style="7" customWidth="1"/>
    <col min="11777" max="11777" width="5.625" style="7" customWidth="1"/>
    <col min="11778" max="11778" width="69.25" style="7" customWidth="1"/>
    <col min="11779" max="11779" width="7.375" style="7" customWidth="1"/>
    <col min="11780" max="12031" width="9" style="7"/>
    <col min="12032" max="12032" width="5.875" style="7" customWidth="1"/>
    <col min="12033" max="12033" width="5.625" style="7" customWidth="1"/>
    <col min="12034" max="12034" width="69.25" style="7" customWidth="1"/>
    <col min="12035" max="12035" width="7.375" style="7" customWidth="1"/>
    <col min="12036" max="12287" width="9" style="7"/>
    <col min="12288" max="12288" width="5.875" style="7" customWidth="1"/>
    <col min="12289" max="12289" width="5.625" style="7" customWidth="1"/>
    <col min="12290" max="12290" width="69.25" style="7" customWidth="1"/>
    <col min="12291" max="12291" width="7.375" style="7" customWidth="1"/>
    <col min="12292" max="12543" width="9" style="7"/>
    <col min="12544" max="12544" width="5.875" style="7" customWidth="1"/>
    <col min="12545" max="12545" width="5.625" style="7" customWidth="1"/>
    <col min="12546" max="12546" width="69.25" style="7" customWidth="1"/>
    <col min="12547" max="12547" width="7.375" style="7" customWidth="1"/>
    <col min="12548" max="12799" width="9" style="7"/>
    <col min="12800" max="12800" width="5.875" style="7" customWidth="1"/>
    <col min="12801" max="12801" width="5.625" style="7" customWidth="1"/>
    <col min="12802" max="12802" width="69.25" style="7" customWidth="1"/>
    <col min="12803" max="12803" width="7.375" style="7" customWidth="1"/>
    <col min="12804" max="13055" width="9" style="7"/>
    <col min="13056" max="13056" width="5.875" style="7" customWidth="1"/>
    <col min="13057" max="13057" width="5.625" style="7" customWidth="1"/>
    <col min="13058" max="13058" width="69.25" style="7" customWidth="1"/>
    <col min="13059" max="13059" width="7.375" style="7" customWidth="1"/>
    <col min="13060" max="13311" width="9" style="7"/>
    <col min="13312" max="13312" width="5.875" style="7" customWidth="1"/>
    <col min="13313" max="13313" width="5.625" style="7" customWidth="1"/>
    <col min="13314" max="13314" width="69.25" style="7" customWidth="1"/>
    <col min="13315" max="13315" width="7.375" style="7" customWidth="1"/>
    <col min="13316" max="13567" width="9" style="7"/>
    <col min="13568" max="13568" width="5.875" style="7" customWidth="1"/>
    <col min="13569" max="13569" width="5.625" style="7" customWidth="1"/>
    <col min="13570" max="13570" width="69.25" style="7" customWidth="1"/>
    <col min="13571" max="13571" width="7.375" style="7" customWidth="1"/>
    <col min="13572" max="13823" width="9" style="7"/>
    <col min="13824" max="13824" width="5.875" style="7" customWidth="1"/>
    <col min="13825" max="13825" width="5.625" style="7" customWidth="1"/>
    <col min="13826" max="13826" width="69.25" style="7" customWidth="1"/>
    <col min="13827" max="13827" width="7.375" style="7" customWidth="1"/>
    <col min="13828" max="14079" width="9" style="7"/>
    <col min="14080" max="14080" width="5.875" style="7" customWidth="1"/>
    <col min="14081" max="14081" width="5.625" style="7" customWidth="1"/>
    <col min="14082" max="14082" width="69.25" style="7" customWidth="1"/>
    <col min="14083" max="14083" width="7.375" style="7" customWidth="1"/>
    <col min="14084" max="14335" width="9" style="7"/>
    <col min="14336" max="14336" width="5.875" style="7" customWidth="1"/>
    <col min="14337" max="14337" width="5.625" style="7" customWidth="1"/>
    <col min="14338" max="14338" width="69.25" style="7" customWidth="1"/>
    <col min="14339" max="14339" width="7.375" style="7" customWidth="1"/>
    <col min="14340" max="14591" width="9" style="7"/>
    <col min="14592" max="14592" width="5.875" style="7" customWidth="1"/>
    <col min="14593" max="14593" width="5.625" style="7" customWidth="1"/>
    <col min="14594" max="14594" width="69.25" style="7" customWidth="1"/>
    <col min="14595" max="14595" width="7.375" style="7" customWidth="1"/>
    <col min="14596" max="14847" width="9" style="7"/>
    <col min="14848" max="14848" width="5.875" style="7" customWidth="1"/>
    <col min="14849" max="14849" width="5.625" style="7" customWidth="1"/>
    <col min="14850" max="14850" width="69.25" style="7" customWidth="1"/>
    <col min="14851" max="14851" width="7.375" style="7" customWidth="1"/>
    <col min="14852" max="15103" width="9" style="7"/>
    <col min="15104" max="15104" width="5.875" style="7" customWidth="1"/>
    <col min="15105" max="15105" width="5.625" style="7" customWidth="1"/>
    <col min="15106" max="15106" width="69.25" style="7" customWidth="1"/>
    <col min="15107" max="15107" width="7.375" style="7" customWidth="1"/>
    <col min="15108" max="15359" width="9" style="7"/>
    <col min="15360" max="15360" width="5.875" style="7" customWidth="1"/>
    <col min="15361" max="15361" width="5.625" style="7" customWidth="1"/>
    <col min="15362" max="15362" width="69.25" style="7" customWidth="1"/>
    <col min="15363" max="15363" width="7.375" style="7" customWidth="1"/>
    <col min="15364" max="15615" width="9" style="7"/>
    <col min="15616" max="15616" width="5.875" style="7" customWidth="1"/>
    <col min="15617" max="15617" width="5.625" style="7" customWidth="1"/>
    <col min="15618" max="15618" width="69.25" style="7" customWidth="1"/>
    <col min="15619" max="15619" width="7.375" style="7" customWidth="1"/>
    <col min="15620" max="15871" width="9" style="7"/>
    <col min="15872" max="15872" width="5.875" style="7" customWidth="1"/>
    <col min="15873" max="15873" width="5.625" style="7" customWidth="1"/>
    <col min="15874" max="15874" width="69.25" style="7" customWidth="1"/>
    <col min="15875" max="15875" width="7.375" style="7" customWidth="1"/>
    <col min="15876" max="16127" width="9" style="7"/>
    <col min="16128" max="16128" width="5.875" style="7" customWidth="1"/>
    <col min="16129" max="16129" width="5.625" style="7" customWidth="1"/>
    <col min="16130" max="16130" width="69.25" style="7" customWidth="1"/>
    <col min="16131" max="16131" width="7.375" style="7" customWidth="1"/>
    <col min="16132" max="16383" width="9" style="7"/>
    <col min="16384" max="16384" width="9" style="7" customWidth="1"/>
  </cols>
  <sheetData>
    <row r="1" spans="1:9" ht="21" customHeight="1" x14ac:dyDescent="0.55000000000000004">
      <c r="A1" s="271" t="s">
        <v>133</v>
      </c>
      <c r="B1" s="271"/>
      <c r="C1" s="271"/>
      <c r="D1" s="271"/>
    </row>
    <row r="2" spans="1:9" ht="21" customHeight="1" x14ac:dyDescent="0.55000000000000004">
      <c r="A2" s="169"/>
      <c r="B2" s="169"/>
      <c r="C2" s="169"/>
      <c r="D2" s="169"/>
    </row>
    <row r="3" spans="1:9" s="46" customFormat="1" x14ac:dyDescent="0.55000000000000004">
      <c r="A3" s="73"/>
      <c r="B3" s="75" t="s">
        <v>99</v>
      </c>
      <c r="C3" s="73"/>
      <c r="D3" s="73"/>
      <c r="E3" s="73"/>
      <c r="F3" s="73"/>
      <c r="G3" s="74"/>
      <c r="H3" s="74"/>
    </row>
    <row r="4" spans="1:9" s="46" customFormat="1" x14ac:dyDescent="0.55000000000000004">
      <c r="A4" s="73"/>
      <c r="B4" s="159" t="s">
        <v>98</v>
      </c>
      <c r="C4" s="73"/>
      <c r="D4" s="73"/>
      <c r="E4" s="73"/>
      <c r="F4" s="73"/>
      <c r="G4" s="74"/>
      <c r="H4" s="74"/>
    </row>
    <row r="5" spans="1:9" x14ac:dyDescent="0.55000000000000004">
      <c r="B5" s="11" t="s">
        <v>9</v>
      </c>
      <c r="C5" s="11" t="s">
        <v>5</v>
      </c>
      <c r="D5" s="12" t="s">
        <v>10</v>
      </c>
    </row>
    <row r="6" spans="1:9" x14ac:dyDescent="0.55000000000000004">
      <c r="B6" s="45">
        <v>1</v>
      </c>
      <c r="C6" s="14" t="s">
        <v>146</v>
      </c>
      <c r="D6" s="13">
        <v>1</v>
      </c>
      <c r="E6" s="14"/>
      <c r="F6" s="14"/>
      <c r="G6" s="14"/>
      <c r="H6" s="14"/>
      <c r="I6" s="14"/>
    </row>
    <row r="7" spans="1:9" x14ac:dyDescent="0.55000000000000004">
      <c r="B7" s="53">
        <v>2</v>
      </c>
      <c r="C7" s="224" t="s">
        <v>211</v>
      </c>
      <c r="D7" s="79">
        <v>1</v>
      </c>
      <c r="E7" s="38"/>
      <c r="F7" s="38"/>
      <c r="G7" s="39"/>
      <c r="H7" s="39"/>
      <c r="I7" s="40"/>
    </row>
    <row r="8" spans="1:9" x14ac:dyDescent="0.55000000000000004">
      <c r="B8" s="289" t="s">
        <v>4</v>
      </c>
      <c r="C8" s="290"/>
      <c r="D8" s="170">
        <f>SUM(D6:D7)</f>
        <v>2</v>
      </c>
    </row>
    <row r="9" spans="1:9" x14ac:dyDescent="0.55000000000000004">
      <c r="B9" s="28"/>
      <c r="C9" s="28"/>
      <c r="D9" s="56"/>
    </row>
    <row r="10" spans="1:9" x14ac:dyDescent="0.55000000000000004">
      <c r="B10" s="28"/>
      <c r="C10" s="28"/>
      <c r="D10" s="56"/>
    </row>
    <row r="11" spans="1:9" x14ac:dyDescent="0.55000000000000004">
      <c r="B11" s="159" t="s">
        <v>43</v>
      </c>
      <c r="C11" s="28"/>
      <c r="D11" s="56"/>
    </row>
    <row r="12" spans="1:9" x14ac:dyDescent="0.55000000000000004">
      <c r="B12" s="11" t="s">
        <v>9</v>
      </c>
      <c r="C12" s="11" t="s">
        <v>5</v>
      </c>
      <c r="D12" s="12" t="s">
        <v>10</v>
      </c>
    </row>
    <row r="13" spans="1:9" x14ac:dyDescent="0.55000000000000004">
      <c r="B13" s="45">
        <v>1</v>
      </c>
      <c r="C13" s="31" t="s">
        <v>189</v>
      </c>
      <c r="D13" s="13">
        <v>1</v>
      </c>
      <c r="E13" s="14"/>
      <c r="F13" s="14"/>
      <c r="G13" s="14"/>
      <c r="H13" s="14"/>
      <c r="I13" s="14"/>
    </row>
    <row r="14" spans="1:9" x14ac:dyDescent="0.55000000000000004">
      <c r="B14" s="289" t="s">
        <v>4</v>
      </c>
      <c r="C14" s="290"/>
      <c r="D14" s="170">
        <f>SUM(D13:D13)</f>
        <v>1</v>
      </c>
    </row>
  </sheetData>
  <mergeCells count="3">
    <mergeCell ref="A1:D1"/>
    <mergeCell ref="B14:C14"/>
    <mergeCell ref="B8:C8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1:IU20"/>
  <sheetViews>
    <sheetView workbookViewId="0">
      <selection activeCell="C21" sqref="C21"/>
    </sheetView>
  </sheetViews>
  <sheetFormatPr defaultRowHeight="24" x14ac:dyDescent="0.55000000000000004"/>
  <cols>
    <col min="1" max="1" width="4.875" style="7" customWidth="1"/>
    <col min="2" max="2" width="22.625" style="7" customWidth="1"/>
    <col min="3" max="3" width="26.375" style="68" customWidth="1"/>
    <col min="4" max="4" width="25" style="68" customWidth="1"/>
    <col min="5" max="5" width="9" style="7"/>
    <col min="6" max="7" width="8" style="7" hidden="1" customWidth="1"/>
    <col min="8" max="256" width="9" style="7"/>
    <col min="257" max="257" width="4.875" style="7" customWidth="1"/>
    <col min="258" max="258" width="22.625" style="7" customWidth="1"/>
    <col min="259" max="259" width="26.375" style="7" customWidth="1"/>
    <col min="260" max="260" width="24.25" style="7" customWidth="1"/>
    <col min="261" max="261" width="9" style="7"/>
    <col min="262" max="263" width="0" style="7" hidden="1" customWidth="1"/>
    <col min="264" max="512" width="9" style="7"/>
    <col min="513" max="513" width="4.875" style="7" customWidth="1"/>
    <col min="514" max="514" width="22.625" style="7" customWidth="1"/>
    <col min="515" max="515" width="26.375" style="7" customWidth="1"/>
    <col min="516" max="516" width="24.25" style="7" customWidth="1"/>
    <col min="517" max="517" width="9" style="7"/>
    <col min="518" max="519" width="0" style="7" hidden="1" customWidth="1"/>
    <col min="520" max="768" width="9" style="7"/>
    <col min="769" max="769" width="4.875" style="7" customWidth="1"/>
    <col min="770" max="770" width="22.625" style="7" customWidth="1"/>
    <col min="771" max="771" width="26.375" style="7" customWidth="1"/>
    <col min="772" max="772" width="24.25" style="7" customWidth="1"/>
    <col min="773" max="773" width="9" style="7"/>
    <col min="774" max="775" width="0" style="7" hidden="1" customWidth="1"/>
    <col min="776" max="1024" width="9" style="7"/>
    <col min="1025" max="1025" width="4.875" style="7" customWidth="1"/>
    <col min="1026" max="1026" width="22.625" style="7" customWidth="1"/>
    <col min="1027" max="1027" width="26.375" style="7" customWidth="1"/>
    <col min="1028" max="1028" width="24.25" style="7" customWidth="1"/>
    <col min="1029" max="1029" width="9" style="7"/>
    <col min="1030" max="1031" width="0" style="7" hidden="1" customWidth="1"/>
    <col min="1032" max="1280" width="9" style="7"/>
    <col min="1281" max="1281" width="4.875" style="7" customWidth="1"/>
    <col min="1282" max="1282" width="22.625" style="7" customWidth="1"/>
    <col min="1283" max="1283" width="26.375" style="7" customWidth="1"/>
    <col min="1284" max="1284" width="24.25" style="7" customWidth="1"/>
    <col min="1285" max="1285" width="9" style="7"/>
    <col min="1286" max="1287" width="0" style="7" hidden="1" customWidth="1"/>
    <col min="1288" max="1536" width="9" style="7"/>
    <col min="1537" max="1537" width="4.875" style="7" customWidth="1"/>
    <col min="1538" max="1538" width="22.625" style="7" customWidth="1"/>
    <col min="1539" max="1539" width="26.375" style="7" customWidth="1"/>
    <col min="1540" max="1540" width="24.25" style="7" customWidth="1"/>
    <col min="1541" max="1541" width="9" style="7"/>
    <col min="1542" max="1543" width="0" style="7" hidden="1" customWidth="1"/>
    <col min="1544" max="1792" width="9" style="7"/>
    <col min="1793" max="1793" width="4.875" style="7" customWidth="1"/>
    <col min="1794" max="1794" width="22.625" style="7" customWidth="1"/>
    <col min="1795" max="1795" width="26.375" style="7" customWidth="1"/>
    <col min="1796" max="1796" width="24.25" style="7" customWidth="1"/>
    <col min="1797" max="1797" width="9" style="7"/>
    <col min="1798" max="1799" width="0" style="7" hidden="1" customWidth="1"/>
    <col min="1800" max="2048" width="9" style="7"/>
    <col min="2049" max="2049" width="4.875" style="7" customWidth="1"/>
    <col min="2050" max="2050" width="22.625" style="7" customWidth="1"/>
    <col min="2051" max="2051" width="26.375" style="7" customWidth="1"/>
    <col min="2052" max="2052" width="24.25" style="7" customWidth="1"/>
    <col min="2053" max="2053" width="9" style="7"/>
    <col min="2054" max="2055" width="0" style="7" hidden="1" customWidth="1"/>
    <col min="2056" max="2304" width="9" style="7"/>
    <col min="2305" max="2305" width="4.875" style="7" customWidth="1"/>
    <col min="2306" max="2306" width="22.625" style="7" customWidth="1"/>
    <col min="2307" max="2307" width="26.375" style="7" customWidth="1"/>
    <col min="2308" max="2308" width="24.25" style="7" customWidth="1"/>
    <col min="2309" max="2309" width="9" style="7"/>
    <col min="2310" max="2311" width="0" style="7" hidden="1" customWidth="1"/>
    <col min="2312" max="2560" width="9" style="7"/>
    <col min="2561" max="2561" width="4.875" style="7" customWidth="1"/>
    <col min="2562" max="2562" width="22.625" style="7" customWidth="1"/>
    <col min="2563" max="2563" width="26.375" style="7" customWidth="1"/>
    <col min="2564" max="2564" width="24.25" style="7" customWidth="1"/>
    <col min="2565" max="2565" width="9" style="7"/>
    <col min="2566" max="2567" width="0" style="7" hidden="1" customWidth="1"/>
    <col min="2568" max="2816" width="9" style="7"/>
    <col min="2817" max="2817" width="4.875" style="7" customWidth="1"/>
    <col min="2818" max="2818" width="22.625" style="7" customWidth="1"/>
    <col min="2819" max="2819" width="26.375" style="7" customWidth="1"/>
    <col min="2820" max="2820" width="24.25" style="7" customWidth="1"/>
    <col min="2821" max="2821" width="9" style="7"/>
    <col min="2822" max="2823" width="0" style="7" hidden="1" customWidth="1"/>
    <col min="2824" max="3072" width="9" style="7"/>
    <col min="3073" max="3073" width="4.875" style="7" customWidth="1"/>
    <col min="3074" max="3074" width="22.625" style="7" customWidth="1"/>
    <col min="3075" max="3075" width="26.375" style="7" customWidth="1"/>
    <col min="3076" max="3076" width="24.25" style="7" customWidth="1"/>
    <col min="3077" max="3077" width="9" style="7"/>
    <col min="3078" max="3079" width="0" style="7" hidden="1" customWidth="1"/>
    <col min="3080" max="3328" width="9" style="7"/>
    <col min="3329" max="3329" width="4.875" style="7" customWidth="1"/>
    <col min="3330" max="3330" width="22.625" style="7" customWidth="1"/>
    <col min="3331" max="3331" width="26.375" style="7" customWidth="1"/>
    <col min="3332" max="3332" width="24.25" style="7" customWidth="1"/>
    <col min="3333" max="3333" width="9" style="7"/>
    <col min="3334" max="3335" width="0" style="7" hidden="1" customWidth="1"/>
    <col min="3336" max="3584" width="9" style="7"/>
    <col min="3585" max="3585" width="4.875" style="7" customWidth="1"/>
    <col min="3586" max="3586" width="22.625" style="7" customWidth="1"/>
    <col min="3587" max="3587" width="26.375" style="7" customWidth="1"/>
    <col min="3588" max="3588" width="24.25" style="7" customWidth="1"/>
    <col min="3589" max="3589" width="9" style="7"/>
    <col min="3590" max="3591" width="0" style="7" hidden="1" customWidth="1"/>
    <col min="3592" max="3840" width="9" style="7"/>
    <col min="3841" max="3841" width="4.875" style="7" customWidth="1"/>
    <col min="3842" max="3842" width="22.625" style="7" customWidth="1"/>
    <col min="3843" max="3843" width="26.375" style="7" customWidth="1"/>
    <col min="3844" max="3844" width="24.25" style="7" customWidth="1"/>
    <col min="3845" max="3845" width="9" style="7"/>
    <col min="3846" max="3847" width="0" style="7" hidden="1" customWidth="1"/>
    <col min="3848" max="4096" width="9" style="7"/>
    <col min="4097" max="4097" width="4.875" style="7" customWidth="1"/>
    <col min="4098" max="4098" width="22.625" style="7" customWidth="1"/>
    <col min="4099" max="4099" width="26.375" style="7" customWidth="1"/>
    <col min="4100" max="4100" width="24.25" style="7" customWidth="1"/>
    <col min="4101" max="4101" width="9" style="7"/>
    <col min="4102" max="4103" width="0" style="7" hidden="1" customWidth="1"/>
    <col min="4104" max="4352" width="9" style="7"/>
    <col min="4353" max="4353" width="4.875" style="7" customWidth="1"/>
    <col min="4354" max="4354" width="22.625" style="7" customWidth="1"/>
    <col min="4355" max="4355" width="26.375" style="7" customWidth="1"/>
    <col min="4356" max="4356" width="24.25" style="7" customWidth="1"/>
    <col min="4357" max="4357" width="9" style="7"/>
    <col min="4358" max="4359" width="0" style="7" hidden="1" customWidth="1"/>
    <col min="4360" max="4608" width="9" style="7"/>
    <col min="4609" max="4609" width="4.875" style="7" customWidth="1"/>
    <col min="4610" max="4610" width="22.625" style="7" customWidth="1"/>
    <col min="4611" max="4611" width="26.375" style="7" customWidth="1"/>
    <col min="4612" max="4612" width="24.25" style="7" customWidth="1"/>
    <col min="4613" max="4613" width="9" style="7"/>
    <col min="4614" max="4615" width="0" style="7" hidden="1" customWidth="1"/>
    <col min="4616" max="4864" width="9" style="7"/>
    <col min="4865" max="4865" width="4.875" style="7" customWidth="1"/>
    <col min="4866" max="4866" width="22.625" style="7" customWidth="1"/>
    <col min="4867" max="4867" width="26.375" style="7" customWidth="1"/>
    <col min="4868" max="4868" width="24.25" style="7" customWidth="1"/>
    <col min="4869" max="4869" width="9" style="7"/>
    <col min="4870" max="4871" width="0" style="7" hidden="1" customWidth="1"/>
    <col min="4872" max="5120" width="9" style="7"/>
    <col min="5121" max="5121" width="4.875" style="7" customWidth="1"/>
    <col min="5122" max="5122" width="22.625" style="7" customWidth="1"/>
    <col min="5123" max="5123" width="26.375" style="7" customWidth="1"/>
    <col min="5124" max="5124" width="24.25" style="7" customWidth="1"/>
    <col min="5125" max="5125" width="9" style="7"/>
    <col min="5126" max="5127" width="0" style="7" hidden="1" customWidth="1"/>
    <col min="5128" max="5376" width="9" style="7"/>
    <col min="5377" max="5377" width="4.875" style="7" customWidth="1"/>
    <col min="5378" max="5378" width="22.625" style="7" customWidth="1"/>
    <col min="5379" max="5379" width="26.375" style="7" customWidth="1"/>
    <col min="5380" max="5380" width="24.25" style="7" customWidth="1"/>
    <col min="5381" max="5381" width="9" style="7"/>
    <col min="5382" max="5383" width="0" style="7" hidden="1" customWidth="1"/>
    <col min="5384" max="5632" width="9" style="7"/>
    <col min="5633" max="5633" width="4.875" style="7" customWidth="1"/>
    <col min="5634" max="5634" width="22.625" style="7" customWidth="1"/>
    <col min="5635" max="5635" width="26.375" style="7" customWidth="1"/>
    <col min="5636" max="5636" width="24.25" style="7" customWidth="1"/>
    <col min="5637" max="5637" width="9" style="7"/>
    <col min="5638" max="5639" width="0" style="7" hidden="1" customWidth="1"/>
    <col min="5640" max="5888" width="9" style="7"/>
    <col min="5889" max="5889" width="4.875" style="7" customWidth="1"/>
    <col min="5890" max="5890" width="22.625" style="7" customWidth="1"/>
    <col min="5891" max="5891" width="26.375" style="7" customWidth="1"/>
    <col min="5892" max="5892" width="24.25" style="7" customWidth="1"/>
    <col min="5893" max="5893" width="9" style="7"/>
    <col min="5894" max="5895" width="0" style="7" hidden="1" customWidth="1"/>
    <col min="5896" max="6144" width="9" style="7"/>
    <col min="6145" max="6145" width="4.875" style="7" customWidth="1"/>
    <col min="6146" max="6146" width="22.625" style="7" customWidth="1"/>
    <col min="6147" max="6147" width="26.375" style="7" customWidth="1"/>
    <col min="6148" max="6148" width="24.25" style="7" customWidth="1"/>
    <col min="6149" max="6149" width="9" style="7"/>
    <col min="6150" max="6151" width="0" style="7" hidden="1" customWidth="1"/>
    <col min="6152" max="6400" width="9" style="7"/>
    <col min="6401" max="6401" width="4.875" style="7" customWidth="1"/>
    <col min="6402" max="6402" width="22.625" style="7" customWidth="1"/>
    <col min="6403" max="6403" width="26.375" style="7" customWidth="1"/>
    <col min="6404" max="6404" width="24.25" style="7" customWidth="1"/>
    <col min="6405" max="6405" width="9" style="7"/>
    <col min="6406" max="6407" width="0" style="7" hidden="1" customWidth="1"/>
    <col min="6408" max="6656" width="9" style="7"/>
    <col min="6657" max="6657" width="4.875" style="7" customWidth="1"/>
    <col min="6658" max="6658" width="22.625" style="7" customWidth="1"/>
    <col min="6659" max="6659" width="26.375" style="7" customWidth="1"/>
    <col min="6660" max="6660" width="24.25" style="7" customWidth="1"/>
    <col min="6661" max="6661" width="9" style="7"/>
    <col min="6662" max="6663" width="0" style="7" hidden="1" customWidth="1"/>
    <col min="6664" max="6912" width="9" style="7"/>
    <col min="6913" max="6913" width="4.875" style="7" customWidth="1"/>
    <col min="6914" max="6914" width="22.625" style="7" customWidth="1"/>
    <col min="6915" max="6915" width="26.375" style="7" customWidth="1"/>
    <col min="6916" max="6916" width="24.25" style="7" customWidth="1"/>
    <col min="6917" max="6917" width="9" style="7"/>
    <col min="6918" max="6919" width="0" style="7" hidden="1" customWidth="1"/>
    <col min="6920" max="7168" width="9" style="7"/>
    <col min="7169" max="7169" width="4.875" style="7" customWidth="1"/>
    <col min="7170" max="7170" width="22.625" style="7" customWidth="1"/>
    <col min="7171" max="7171" width="26.375" style="7" customWidth="1"/>
    <col min="7172" max="7172" width="24.25" style="7" customWidth="1"/>
    <col min="7173" max="7173" width="9" style="7"/>
    <col min="7174" max="7175" width="0" style="7" hidden="1" customWidth="1"/>
    <col min="7176" max="7424" width="9" style="7"/>
    <col min="7425" max="7425" width="4.875" style="7" customWidth="1"/>
    <col min="7426" max="7426" width="22.625" style="7" customWidth="1"/>
    <col min="7427" max="7427" width="26.375" style="7" customWidth="1"/>
    <col min="7428" max="7428" width="24.25" style="7" customWidth="1"/>
    <col min="7429" max="7429" width="9" style="7"/>
    <col min="7430" max="7431" width="0" style="7" hidden="1" customWidth="1"/>
    <col min="7432" max="7680" width="9" style="7"/>
    <col min="7681" max="7681" width="4.875" style="7" customWidth="1"/>
    <col min="7682" max="7682" width="22.625" style="7" customWidth="1"/>
    <col min="7683" max="7683" width="26.375" style="7" customWidth="1"/>
    <col min="7684" max="7684" width="24.25" style="7" customWidth="1"/>
    <col min="7685" max="7685" width="9" style="7"/>
    <col min="7686" max="7687" width="0" style="7" hidden="1" customWidth="1"/>
    <col min="7688" max="7936" width="9" style="7"/>
    <col min="7937" max="7937" width="4.875" style="7" customWidth="1"/>
    <col min="7938" max="7938" width="22.625" style="7" customWidth="1"/>
    <col min="7939" max="7939" width="26.375" style="7" customWidth="1"/>
    <col min="7940" max="7940" width="24.25" style="7" customWidth="1"/>
    <col min="7941" max="7941" width="9" style="7"/>
    <col min="7942" max="7943" width="0" style="7" hidden="1" customWidth="1"/>
    <col min="7944" max="8192" width="9" style="7"/>
    <col min="8193" max="8193" width="4.875" style="7" customWidth="1"/>
    <col min="8194" max="8194" width="22.625" style="7" customWidth="1"/>
    <col min="8195" max="8195" width="26.375" style="7" customWidth="1"/>
    <col min="8196" max="8196" width="24.25" style="7" customWidth="1"/>
    <col min="8197" max="8197" width="9" style="7"/>
    <col min="8198" max="8199" width="0" style="7" hidden="1" customWidth="1"/>
    <col min="8200" max="8448" width="9" style="7"/>
    <col min="8449" max="8449" width="4.875" style="7" customWidth="1"/>
    <col min="8450" max="8450" width="22.625" style="7" customWidth="1"/>
    <col min="8451" max="8451" width="26.375" style="7" customWidth="1"/>
    <col min="8452" max="8452" width="24.25" style="7" customWidth="1"/>
    <col min="8453" max="8453" width="9" style="7"/>
    <col min="8454" max="8455" width="0" style="7" hidden="1" customWidth="1"/>
    <col min="8456" max="8704" width="9" style="7"/>
    <col min="8705" max="8705" width="4.875" style="7" customWidth="1"/>
    <col min="8706" max="8706" width="22.625" style="7" customWidth="1"/>
    <col min="8707" max="8707" width="26.375" style="7" customWidth="1"/>
    <col min="8708" max="8708" width="24.25" style="7" customWidth="1"/>
    <col min="8709" max="8709" width="9" style="7"/>
    <col min="8710" max="8711" width="0" style="7" hidden="1" customWidth="1"/>
    <col min="8712" max="8960" width="9" style="7"/>
    <col min="8961" max="8961" width="4.875" style="7" customWidth="1"/>
    <col min="8962" max="8962" width="22.625" style="7" customWidth="1"/>
    <col min="8963" max="8963" width="26.375" style="7" customWidth="1"/>
    <col min="8964" max="8964" width="24.25" style="7" customWidth="1"/>
    <col min="8965" max="8965" width="9" style="7"/>
    <col min="8966" max="8967" width="0" style="7" hidden="1" customWidth="1"/>
    <col min="8968" max="9216" width="9" style="7"/>
    <col min="9217" max="9217" width="4.875" style="7" customWidth="1"/>
    <col min="9218" max="9218" width="22.625" style="7" customWidth="1"/>
    <col min="9219" max="9219" width="26.375" style="7" customWidth="1"/>
    <col min="9220" max="9220" width="24.25" style="7" customWidth="1"/>
    <col min="9221" max="9221" width="9" style="7"/>
    <col min="9222" max="9223" width="0" style="7" hidden="1" customWidth="1"/>
    <col min="9224" max="9472" width="9" style="7"/>
    <col min="9473" max="9473" width="4.875" style="7" customWidth="1"/>
    <col min="9474" max="9474" width="22.625" style="7" customWidth="1"/>
    <col min="9475" max="9475" width="26.375" style="7" customWidth="1"/>
    <col min="9476" max="9476" width="24.25" style="7" customWidth="1"/>
    <col min="9477" max="9477" width="9" style="7"/>
    <col min="9478" max="9479" width="0" style="7" hidden="1" customWidth="1"/>
    <col min="9480" max="9728" width="9" style="7"/>
    <col min="9729" max="9729" width="4.875" style="7" customWidth="1"/>
    <col min="9730" max="9730" width="22.625" style="7" customWidth="1"/>
    <col min="9731" max="9731" width="26.375" style="7" customWidth="1"/>
    <col min="9732" max="9732" width="24.25" style="7" customWidth="1"/>
    <col min="9733" max="9733" width="9" style="7"/>
    <col min="9734" max="9735" width="0" style="7" hidden="1" customWidth="1"/>
    <col min="9736" max="9984" width="9" style="7"/>
    <col min="9985" max="9985" width="4.875" style="7" customWidth="1"/>
    <col min="9986" max="9986" width="22.625" style="7" customWidth="1"/>
    <col min="9987" max="9987" width="26.375" style="7" customWidth="1"/>
    <col min="9988" max="9988" width="24.25" style="7" customWidth="1"/>
    <col min="9989" max="9989" width="9" style="7"/>
    <col min="9990" max="9991" width="0" style="7" hidden="1" customWidth="1"/>
    <col min="9992" max="10240" width="9" style="7"/>
    <col min="10241" max="10241" width="4.875" style="7" customWidth="1"/>
    <col min="10242" max="10242" width="22.625" style="7" customWidth="1"/>
    <col min="10243" max="10243" width="26.375" style="7" customWidth="1"/>
    <col min="10244" max="10244" width="24.25" style="7" customWidth="1"/>
    <col min="10245" max="10245" width="9" style="7"/>
    <col min="10246" max="10247" width="0" style="7" hidden="1" customWidth="1"/>
    <col min="10248" max="10496" width="9" style="7"/>
    <col min="10497" max="10497" width="4.875" style="7" customWidth="1"/>
    <col min="10498" max="10498" width="22.625" style="7" customWidth="1"/>
    <col min="10499" max="10499" width="26.375" style="7" customWidth="1"/>
    <col min="10500" max="10500" width="24.25" style="7" customWidth="1"/>
    <col min="10501" max="10501" width="9" style="7"/>
    <col min="10502" max="10503" width="0" style="7" hidden="1" customWidth="1"/>
    <col min="10504" max="10752" width="9" style="7"/>
    <col min="10753" max="10753" width="4.875" style="7" customWidth="1"/>
    <col min="10754" max="10754" width="22.625" style="7" customWidth="1"/>
    <col min="10755" max="10755" width="26.375" style="7" customWidth="1"/>
    <col min="10756" max="10756" width="24.25" style="7" customWidth="1"/>
    <col min="10757" max="10757" width="9" style="7"/>
    <col min="10758" max="10759" width="0" style="7" hidden="1" customWidth="1"/>
    <col min="10760" max="11008" width="9" style="7"/>
    <col min="11009" max="11009" width="4.875" style="7" customWidth="1"/>
    <col min="11010" max="11010" width="22.625" style="7" customWidth="1"/>
    <col min="11011" max="11011" width="26.375" style="7" customWidth="1"/>
    <col min="11012" max="11012" width="24.25" style="7" customWidth="1"/>
    <col min="11013" max="11013" width="9" style="7"/>
    <col min="11014" max="11015" width="0" style="7" hidden="1" customWidth="1"/>
    <col min="11016" max="11264" width="9" style="7"/>
    <col min="11265" max="11265" width="4.875" style="7" customWidth="1"/>
    <col min="11266" max="11266" width="22.625" style="7" customWidth="1"/>
    <col min="11267" max="11267" width="26.375" style="7" customWidth="1"/>
    <col min="11268" max="11268" width="24.25" style="7" customWidth="1"/>
    <col min="11269" max="11269" width="9" style="7"/>
    <col min="11270" max="11271" width="0" style="7" hidden="1" customWidth="1"/>
    <col min="11272" max="11520" width="9" style="7"/>
    <col min="11521" max="11521" width="4.875" style="7" customWidth="1"/>
    <col min="11522" max="11522" width="22.625" style="7" customWidth="1"/>
    <col min="11523" max="11523" width="26.375" style="7" customWidth="1"/>
    <col min="11524" max="11524" width="24.25" style="7" customWidth="1"/>
    <col min="11525" max="11525" width="9" style="7"/>
    <col min="11526" max="11527" width="0" style="7" hidden="1" customWidth="1"/>
    <col min="11528" max="11776" width="9" style="7"/>
    <col min="11777" max="11777" width="4.875" style="7" customWidth="1"/>
    <col min="11778" max="11778" width="22.625" style="7" customWidth="1"/>
    <col min="11779" max="11779" width="26.375" style="7" customWidth="1"/>
    <col min="11780" max="11780" width="24.25" style="7" customWidth="1"/>
    <col min="11781" max="11781" width="9" style="7"/>
    <col min="11782" max="11783" width="0" style="7" hidden="1" customWidth="1"/>
    <col min="11784" max="12032" width="9" style="7"/>
    <col min="12033" max="12033" width="4.875" style="7" customWidth="1"/>
    <col min="12034" max="12034" width="22.625" style="7" customWidth="1"/>
    <col min="12035" max="12035" width="26.375" style="7" customWidth="1"/>
    <col min="12036" max="12036" width="24.25" style="7" customWidth="1"/>
    <col min="12037" max="12037" width="9" style="7"/>
    <col min="12038" max="12039" width="0" style="7" hidden="1" customWidth="1"/>
    <col min="12040" max="12288" width="9" style="7"/>
    <col min="12289" max="12289" width="4.875" style="7" customWidth="1"/>
    <col min="12290" max="12290" width="22.625" style="7" customWidth="1"/>
    <col min="12291" max="12291" width="26.375" style="7" customWidth="1"/>
    <col min="12292" max="12292" width="24.25" style="7" customWidth="1"/>
    <col min="12293" max="12293" width="9" style="7"/>
    <col min="12294" max="12295" width="0" style="7" hidden="1" customWidth="1"/>
    <col min="12296" max="12544" width="9" style="7"/>
    <col min="12545" max="12545" width="4.875" style="7" customWidth="1"/>
    <col min="12546" max="12546" width="22.625" style="7" customWidth="1"/>
    <col min="12547" max="12547" width="26.375" style="7" customWidth="1"/>
    <col min="12548" max="12548" width="24.25" style="7" customWidth="1"/>
    <col min="12549" max="12549" width="9" style="7"/>
    <col min="12550" max="12551" width="0" style="7" hidden="1" customWidth="1"/>
    <col min="12552" max="12800" width="9" style="7"/>
    <col min="12801" max="12801" width="4.875" style="7" customWidth="1"/>
    <col min="12802" max="12802" width="22.625" style="7" customWidth="1"/>
    <col min="12803" max="12803" width="26.375" style="7" customWidth="1"/>
    <col min="12804" max="12804" width="24.25" style="7" customWidth="1"/>
    <col min="12805" max="12805" width="9" style="7"/>
    <col min="12806" max="12807" width="0" style="7" hidden="1" customWidth="1"/>
    <col min="12808" max="13056" width="9" style="7"/>
    <col min="13057" max="13057" width="4.875" style="7" customWidth="1"/>
    <col min="13058" max="13058" width="22.625" style="7" customWidth="1"/>
    <col min="13059" max="13059" width="26.375" style="7" customWidth="1"/>
    <col min="13060" max="13060" width="24.25" style="7" customWidth="1"/>
    <col min="13061" max="13061" width="9" style="7"/>
    <col min="13062" max="13063" width="0" style="7" hidden="1" customWidth="1"/>
    <col min="13064" max="13312" width="9" style="7"/>
    <col min="13313" max="13313" width="4.875" style="7" customWidth="1"/>
    <col min="13314" max="13314" width="22.625" style="7" customWidth="1"/>
    <col min="13315" max="13315" width="26.375" style="7" customWidth="1"/>
    <col min="13316" max="13316" width="24.25" style="7" customWidth="1"/>
    <col min="13317" max="13317" width="9" style="7"/>
    <col min="13318" max="13319" width="0" style="7" hidden="1" customWidth="1"/>
    <col min="13320" max="13568" width="9" style="7"/>
    <col min="13569" max="13569" width="4.875" style="7" customWidth="1"/>
    <col min="13570" max="13570" width="22.625" style="7" customWidth="1"/>
    <col min="13571" max="13571" width="26.375" style="7" customWidth="1"/>
    <col min="13572" max="13572" width="24.25" style="7" customWidth="1"/>
    <col min="13573" max="13573" width="9" style="7"/>
    <col min="13574" max="13575" width="0" style="7" hidden="1" customWidth="1"/>
    <col min="13576" max="13824" width="9" style="7"/>
    <col min="13825" max="13825" width="4.875" style="7" customWidth="1"/>
    <col min="13826" max="13826" width="22.625" style="7" customWidth="1"/>
    <col min="13827" max="13827" width="26.375" style="7" customWidth="1"/>
    <col min="13828" max="13828" width="24.25" style="7" customWidth="1"/>
    <col min="13829" max="13829" width="9" style="7"/>
    <col min="13830" max="13831" width="0" style="7" hidden="1" customWidth="1"/>
    <col min="13832" max="14080" width="9" style="7"/>
    <col min="14081" max="14081" width="4.875" style="7" customWidth="1"/>
    <col min="14082" max="14082" width="22.625" style="7" customWidth="1"/>
    <col min="14083" max="14083" width="26.375" style="7" customWidth="1"/>
    <col min="14084" max="14084" width="24.25" style="7" customWidth="1"/>
    <col min="14085" max="14085" width="9" style="7"/>
    <col min="14086" max="14087" width="0" style="7" hidden="1" customWidth="1"/>
    <col min="14088" max="14336" width="9" style="7"/>
    <col min="14337" max="14337" width="4.875" style="7" customWidth="1"/>
    <col min="14338" max="14338" width="22.625" style="7" customWidth="1"/>
    <col min="14339" max="14339" width="26.375" style="7" customWidth="1"/>
    <col min="14340" max="14340" width="24.25" style="7" customWidth="1"/>
    <col min="14341" max="14341" width="9" style="7"/>
    <col min="14342" max="14343" width="0" style="7" hidden="1" customWidth="1"/>
    <col min="14344" max="14592" width="9" style="7"/>
    <col min="14593" max="14593" width="4.875" style="7" customWidth="1"/>
    <col min="14594" max="14594" width="22.625" style="7" customWidth="1"/>
    <col min="14595" max="14595" width="26.375" style="7" customWidth="1"/>
    <col min="14596" max="14596" width="24.25" style="7" customWidth="1"/>
    <col min="14597" max="14597" width="9" style="7"/>
    <col min="14598" max="14599" width="0" style="7" hidden="1" customWidth="1"/>
    <col min="14600" max="14848" width="9" style="7"/>
    <col min="14849" max="14849" width="4.875" style="7" customWidth="1"/>
    <col min="14850" max="14850" width="22.625" style="7" customWidth="1"/>
    <col min="14851" max="14851" width="26.375" style="7" customWidth="1"/>
    <col min="14852" max="14852" width="24.25" style="7" customWidth="1"/>
    <col min="14853" max="14853" width="9" style="7"/>
    <col min="14854" max="14855" width="0" style="7" hidden="1" customWidth="1"/>
    <col min="14856" max="15104" width="9" style="7"/>
    <col min="15105" max="15105" width="4.875" style="7" customWidth="1"/>
    <col min="15106" max="15106" width="22.625" style="7" customWidth="1"/>
    <col min="15107" max="15107" width="26.375" style="7" customWidth="1"/>
    <col min="15108" max="15108" width="24.25" style="7" customWidth="1"/>
    <col min="15109" max="15109" width="9" style="7"/>
    <col min="15110" max="15111" width="0" style="7" hidden="1" customWidth="1"/>
    <col min="15112" max="15360" width="9" style="7"/>
    <col min="15361" max="15361" width="4.875" style="7" customWidth="1"/>
    <col min="15362" max="15362" width="22.625" style="7" customWidth="1"/>
    <col min="15363" max="15363" width="26.375" style="7" customWidth="1"/>
    <col min="15364" max="15364" width="24.25" style="7" customWidth="1"/>
    <col min="15365" max="15365" width="9" style="7"/>
    <col min="15366" max="15367" width="0" style="7" hidden="1" customWidth="1"/>
    <col min="15368" max="15616" width="9" style="7"/>
    <col min="15617" max="15617" width="4.875" style="7" customWidth="1"/>
    <col min="15618" max="15618" width="22.625" style="7" customWidth="1"/>
    <col min="15619" max="15619" width="26.375" style="7" customWidth="1"/>
    <col min="15620" max="15620" width="24.25" style="7" customWidth="1"/>
    <col min="15621" max="15621" width="9" style="7"/>
    <col min="15622" max="15623" width="0" style="7" hidden="1" customWidth="1"/>
    <col min="15624" max="15872" width="9" style="7"/>
    <col min="15873" max="15873" width="4.875" style="7" customWidth="1"/>
    <col min="15874" max="15874" width="22.625" style="7" customWidth="1"/>
    <col min="15875" max="15875" width="26.375" style="7" customWidth="1"/>
    <col min="15876" max="15876" width="24.25" style="7" customWidth="1"/>
    <col min="15877" max="15877" width="9" style="7"/>
    <col min="15878" max="15879" width="0" style="7" hidden="1" customWidth="1"/>
    <col min="15880" max="16128" width="9" style="7"/>
    <col min="16129" max="16129" width="4.875" style="7" customWidth="1"/>
    <col min="16130" max="16130" width="22.625" style="7" customWidth="1"/>
    <col min="16131" max="16131" width="26.375" style="7" customWidth="1"/>
    <col min="16132" max="16132" width="24.25" style="7" customWidth="1"/>
    <col min="16133" max="16133" width="9" style="7"/>
    <col min="16134" max="16135" width="0" style="7" hidden="1" customWidth="1"/>
    <col min="16136" max="16384" width="9" style="7"/>
  </cols>
  <sheetData>
    <row r="1" spans="1:255" x14ac:dyDescent="0.55000000000000004">
      <c r="B1" s="242" t="s">
        <v>118</v>
      </c>
      <c r="C1" s="242"/>
      <c r="D1" s="242"/>
      <c r="E1" s="47"/>
      <c r="F1" s="47"/>
      <c r="G1" s="4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55000000000000004">
      <c r="B2" s="70"/>
      <c r="C2" s="70"/>
      <c r="D2" s="70"/>
      <c r="E2" s="47"/>
      <c r="F2" s="47"/>
      <c r="G2" s="4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55000000000000004">
      <c r="A3" s="291" t="s">
        <v>44</v>
      </c>
      <c r="B3" s="291"/>
      <c r="C3" s="291"/>
      <c r="D3" s="291"/>
      <c r="E3" s="70"/>
      <c r="F3" s="70"/>
      <c r="G3" s="7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55000000000000004">
      <c r="B4" s="46" t="s">
        <v>191</v>
      </c>
    </row>
    <row r="5" spans="1:255" s="78" customFormat="1" x14ac:dyDescent="0.2">
      <c r="B5" s="76" t="s">
        <v>47</v>
      </c>
      <c r="C5" s="77" t="s">
        <v>2</v>
      </c>
      <c r="D5" s="76" t="s">
        <v>3</v>
      </c>
    </row>
    <row r="6" spans="1:255" x14ac:dyDescent="0.55000000000000004">
      <c r="B6" s="31" t="s">
        <v>45</v>
      </c>
      <c r="C6" s="79">
        <v>50</v>
      </c>
      <c r="D6" s="29">
        <f>C6*100/$C$7</f>
        <v>100</v>
      </c>
    </row>
    <row r="7" spans="1:255" x14ac:dyDescent="0.55000000000000004">
      <c r="B7" s="80" t="s">
        <v>4</v>
      </c>
      <c r="C7" s="80">
        <f>SUM(C6:C6)</f>
        <v>50</v>
      </c>
      <c r="D7" s="30">
        <f>C7*100/$C$7</f>
        <v>100</v>
      </c>
    </row>
    <row r="9" spans="1:255" x14ac:dyDescent="0.55000000000000004">
      <c r="B9" s="81" t="s">
        <v>192</v>
      </c>
    </row>
    <row r="10" spans="1:255" x14ac:dyDescent="0.55000000000000004">
      <c r="B10" s="81" t="s">
        <v>232</v>
      </c>
    </row>
    <row r="12" spans="1:255" x14ac:dyDescent="0.55000000000000004">
      <c r="B12" s="46" t="s">
        <v>193</v>
      </c>
    </row>
    <row r="13" spans="1:255" x14ac:dyDescent="0.55000000000000004">
      <c r="B13" s="7" t="s">
        <v>122</v>
      </c>
    </row>
    <row r="14" spans="1:255" s="78" customFormat="1" x14ac:dyDescent="0.2">
      <c r="B14" s="82" t="s">
        <v>48</v>
      </c>
      <c r="C14" s="292" t="s">
        <v>2</v>
      </c>
      <c r="D14" s="294" t="s">
        <v>3</v>
      </c>
    </row>
    <row r="15" spans="1:255" s="78" customFormat="1" x14ac:dyDescent="0.2">
      <c r="B15" s="71" t="s">
        <v>49</v>
      </c>
      <c r="C15" s="293"/>
      <c r="D15" s="295"/>
    </row>
    <row r="16" spans="1:255" x14ac:dyDescent="0.55000000000000004">
      <c r="B16" s="57" t="s">
        <v>45</v>
      </c>
      <c r="C16" s="79">
        <v>50</v>
      </c>
      <c r="D16" s="29">
        <f>C16*100/$C$7</f>
        <v>100</v>
      </c>
    </row>
    <row r="17" spans="2:4" x14ac:dyDescent="0.55000000000000004">
      <c r="B17" s="80" t="s">
        <v>4</v>
      </c>
      <c r="C17" s="80">
        <f>SUM(C16:C16)</f>
        <v>50</v>
      </c>
      <c r="D17" s="30">
        <f>C17*100/$C$7</f>
        <v>100</v>
      </c>
    </row>
    <row r="19" spans="2:4" x14ac:dyDescent="0.55000000000000004">
      <c r="B19" s="81" t="s">
        <v>194</v>
      </c>
    </row>
    <row r="20" spans="2:4" x14ac:dyDescent="0.55000000000000004">
      <c r="B20" s="81" t="s">
        <v>190</v>
      </c>
    </row>
  </sheetData>
  <mergeCells count="4">
    <mergeCell ref="B1:D1"/>
    <mergeCell ref="A3:D3"/>
    <mergeCell ref="C14:C15"/>
    <mergeCell ref="D14:D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3</vt:i4>
      </vt:variant>
    </vt:vector>
  </HeadingPairs>
  <TitlesOfParts>
    <vt:vector size="10" baseType="lpstr">
      <vt:lpstr>ข้อมูล</vt:lpstr>
      <vt:lpstr>DATA</vt:lpstr>
      <vt:lpstr>บทสรุป</vt:lpstr>
      <vt:lpstr>ตาราง1-5</vt:lpstr>
      <vt:lpstr>ตาราง 6</vt:lpstr>
      <vt:lpstr>ส่วนที่ 5</vt:lpstr>
      <vt:lpstr>ส่วนที่ 6</vt:lpstr>
      <vt:lpstr>Chart3</vt:lpstr>
      <vt:lpstr>Chart2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2022-12-06T03:50:38Z</cp:lastPrinted>
  <dcterms:created xsi:type="dcterms:W3CDTF">2014-10-15T08:34:52Z</dcterms:created>
  <dcterms:modified xsi:type="dcterms:W3CDTF">2022-12-06T03:53:27Z</dcterms:modified>
</cp:coreProperties>
</file>