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 2563\"/>
    </mc:Choice>
  </mc:AlternateContent>
  <bookViews>
    <workbookView xWindow="0" yWindow="0" windowWidth="20490" windowHeight="7755" activeTab="6"/>
  </bookViews>
  <sheets>
    <sheet name="DATA" sheetId="1" r:id="rId1"/>
    <sheet name="บทสรุป" sheetId="9" r:id="rId2"/>
    <sheet name="สรุปตาราง1-2" sheetId="2" r:id="rId3"/>
    <sheet name="ตาราง 3 " sheetId="16" r:id="rId4"/>
    <sheet name="ก่อน-หลัง" sheetId="12" r:id="rId5"/>
    <sheet name="ตาราง 5" sheetId="14" r:id="rId6"/>
    <sheet name="รวมข้อเสนอแนะ" sheetId="3" r:id="rId7"/>
  </sheets>
  <definedNames>
    <definedName name="_xlnm._FilterDatabase" localSheetId="0" hidden="1">DATA!$C$1:$C$182</definedName>
  </definedNames>
  <calcPr calcId="162913"/>
</workbook>
</file>

<file path=xl/calcChain.xml><?xml version="1.0" encoding="utf-8"?>
<calcChain xmlns="http://schemas.openxmlformats.org/spreadsheetml/2006/main">
  <c r="H14" i="12" l="1"/>
  <c r="F44" i="16" l="1"/>
  <c r="F31" i="16"/>
  <c r="F24" i="16"/>
  <c r="C83" i="1"/>
  <c r="F12" i="16"/>
  <c r="F42" i="16"/>
  <c r="F7" i="16"/>
  <c r="F40" i="16"/>
  <c r="F37" i="16"/>
  <c r="F36" i="16"/>
  <c r="F41" i="16"/>
  <c r="D10" i="3"/>
  <c r="AC54" i="1"/>
  <c r="Y53" i="1" l="1"/>
  <c r="H25" i="14"/>
  <c r="H24" i="14"/>
  <c r="G25" i="14"/>
  <c r="G12" i="12"/>
  <c r="F12" i="12"/>
  <c r="H9" i="12"/>
  <c r="G17" i="12"/>
  <c r="F17" i="12"/>
  <c r="Z55" i="1"/>
  <c r="G26" i="14" s="1"/>
  <c r="Z54" i="1"/>
  <c r="H26" i="14" s="1"/>
  <c r="W55" i="1"/>
  <c r="W54" i="1"/>
  <c r="X55" i="1"/>
  <c r="X54" i="1"/>
  <c r="F47" i="2"/>
  <c r="C86" i="1"/>
  <c r="C87" i="1"/>
  <c r="C85" i="1"/>
  <c r="C80" i="1"/>
  <c r="C74" i="1"/>
  <c r="C60" i="1"/>
  <c r="C72" i="1"/>
  <c r="C71" i="1"/>
  <c r="C70" i="1"/>
  <c r="C69" i="1"/>
  <c r="C68" i="1"/>
  <c r="C67" i="1"/>
  <c r="C66" i="1"/>
  <c r="C65" i="1"/>
  <c r="C64" i="1"/>
  <c r="C79" i="1"/>
  <c r="C81" i="1"/>
  <c r="C82" i="1"/>
  <c r="C63" i="1"/>
  <c r="C62" i="1"/>
  <c r="C61" i="1"/>
  <c r="C78" i="1"/>
  <c r="C77" i="1"/>
  <c r="C76" i="1"/>
  <c r="C55" i="1"/>
  <c r="C54" i="1"/>
  <c r="C89" i="1" s="1"/>
  <c r="C56" i="1"/>
  <c r="AD52" i="1"/>
  <c r="AD53" i="1"/>
  <c r="AC55" i="1"/>
  <c r="V55" i="1"/>
  <c r="V54" i="1"/>
  <c r="Q55" i="1"/>
  <c r="Q54" i="1"/>
  <c r="O55" i="1"/>
  <c r="O54" i="1"/>
  <c r="N52" i="1"/>
  <c r="O52" i="1"/>
  <c r="P52" i="1"/>
  <c r="Q52" i="1"/>
  <c r="R52" i="1"/>
  <c r="S52" i="1"/>
  <c r="T52" i="1"/>
  <c r="U52" i="1"/>
  <c r="V52" i="1"/>
  <c r="W52" i="1"/>
  <c r="X52" i="1"/>
  <c r="Y52" i="1"/>
  <c r="G24" i="14" s="1"/>
  <c r="Z52" i="1"/>
  <c r="AA52" i="1"/>
  <c r="AB52" i="1"/>
  <c r="AC52" i="1"/>
  <c r="N53" i="1"/>
  <c r="O53" i="1"/>
  <c r="P53" i="1"/>
  <c r="Q53" i="1"/>
  <c r="R53" i="1"/>
  <c r="S53" i="1"/>
  <c r="T53" i="1"/>
  <c r="U53" i="1"/>
  <c r="V53" i="1"/>
  <c r="W53" i="1"/>
  <c r="X53" i="1"/>
  <c r="Z53" i="1"/>
  <c r="AA53" i="1"/>
  <c r="AB53" i="1"/>
  <c r="AC53" i="1"/>
  <c r="M53" i="1"/>
  <c r="M52" i="1"/>
  <c r="K52" i="1"/>
  <c r="F52" i="1"/>
  <c r="G52" i="1"/>
  <c r="H52" i="1"/>
  <c r="I52" i="1"/>
  <c r="J52" i="1"/>
  <c r="F53" i="1"/>
  <c r="G53" i="1"/>
  <c r="H53" i="1"/>
  <c r="I53" i="1"/>
  <c r="J53" i="1"/>
  <c r="K53" i="1"/>
  <c r="E53" i="1"/>
  <c r="E52" i="1"/>
  <c r="C90" i="1" l="1"/>
  <c r="C88" i="1"/>
  <c r="C57" i="1"/>
  <c r="C92" i="1" s="1"/>
  <c r="C91" i="1" l="1"/>
  <c r="F23" i="16"/>
  <c r="F30" i="16"/>
  <c r="G45" i="2"/>
  <c r="C101" i="1"/>
  <c r="C100" i="1"/>
  <c r="C99" i="1"/>
  <c r="F24" i="2"/>
  <c r="F29" i="2" s="1"/>
  <c r="G28" i="2" l="1"/>
  <c r="G27" i="2"/>
  <c r="G44" i="2"/>
  <c r="G47" i="2"/>
  <c r="G46" i="2"/>
  <c r="C102" i="1"/>
  <c r="F26" i="16"/>
  <c r="F25" i="16"/>
  <c r="F28" i="16"/>
  <c r="F27" i="16"/>
  <c r="H28" i="14" l="1"/>
  <c r="H30" i="14"/>
  <c r="G31" i="14"/>
  <c r="H32" i="14"/>
  <c r="G32" i="14"/>
  <c r="H31" i="14"/>
  <c r="F8" i="16" l="1"/>
  <c r="F11" i="16"/>
  <c r="F19" i="16"/>
  <c r="C59" i="1" l="1"/>
  <c r="C96" i="1" s="1"/>
  <c r="F10" i="2"/>
  <c r="H29" i="14"/>
  <c r="G28" i="14"/>
  <c r="G29" i="14"/>
  <c r="G30" i="14"/>
  <c r="C94" i="1" l="1"/>
  <c r="C95" i="1"/>
  <c r="C93" i="1"/>
  <c r="C75" i="1"/>
  <c r="C73" i="1"/>
  <c r="F6" i="16"/>
  <c r="F5" i="16"/>
  <c r="F38" i="16"/>
  <c r="F18" i="16"/>
  <c r="F39" i="16"/>
  <c r="C97" i="1" l="1"/>
  <c r="F21" i="16"/>
  <c r="F14" i="16"/>
  <c r="F10" i="16" l="1"/>
  <c r="F22" i="16" l="1"/>
  <c r="F15" i="16"/>
  <c r="F17" i="16"/>
  <c r="F9" i="16"/>
  <c r="F43" i="16"/>
  <c r="F29" i="16"/>
  <c r="F13" i="16"/>
  <c r="F16" i="16" l="1"/>
  <c r="F20" i="16"/>
  <c r="G7" i="14" l="1"/>
  <c r="G29" i="2" l="1"/>
  <c r="G25" i="2"/>
  <c r="G22" i="2"/>
  <c r="G26" i="2"/>
  <c r="G23" i="2"/>
  <c r="G24" i="2"/>
  <c r="H11" i="14" l="1"/>
  <c r="G14" i="14"/>
  <c r="G17" i="14"/>
  <c r="G18" i="14"/>
  <c r="G19" i="14"/>
  <c r="G20" i="14"/>
  <c r="G21" i="14"/>
  <c r="G13" i="14"/>
  <c r="H8" i="14"/>
  <c r="H9" i="14"/>
  <c r="H13" i="14"/>
  <c r="H14" i="14"/>
  <c r="H17" i="14"/>
  <c r="H18" i="14"/>
  <c r="H19" i="14"/>
  <c r="H20" i="14"/>
  <c r="H21" i="14"/>
  <c r="H7" i="14"/>
  <c r="G8" i="14" l="1"/>
  <c r="G9" i="14"/>
  <c r="I32" i="14" l="1"/>
  <c r="I30" i="14"/>
  <c r="I29" i="14"/>
  <c r="I28" i="14"/>
  <c r="I25" i="14"/>
  <c r="I24" i="14"/>
  <c r="I21" i="14"/>
  <c r="I20" i="14"/>
  <c r="I19" i="14"/>
  <c r="I18" i="14"/>
  <c r="I17" i="14"/>
  <c r="I14" i="14"/>
  <c r="I13" i="14"/>
  <c r="I9" i="14"/>
  <c r="I8" i="14"/>
  <c r="I7" i="14"/>
  <c r="H17" i="12"/>
  <c r="H12" i="12" l="1"/>
  <c r="I26" i="14" l="1"/>
  <c r="G22" i="14"/>
  <c r="I22" i="14" s="1"/>
  <c r="G15" i="14"/>
  <c r="I15" i="14" s="1"/>
  <c r="I31" i="14" l="1"/>
  <c r="G11" i="14"/>
  <c r="I11" i="14" s="1"/>
  <c r="F11" i="2" l="1"/>
  <c r="F13" i="2" l="1"/>
  <c r="H22" i="14"/>
  <c r="G12" i="2" l="1"/>
  <c r="G13" i="2"/>
  <c r="G11" i="2"/>
  <c r="H15" i="14"/>
  <c r="G10" i="2" l="1"/>
</calcChain>
</file>

<file path=xl/sharedStrings.xml><?xml version="1.0" encoding="utf-8"?>
<sst xmlns="http://schemas.openxmlformats.org/spreadsheetml/2006/main" count="456" uniqueCount="215">
  <si>
    <t>คณะ</t>
  </si>
  <si>
    <t>สาขา</t>
  </si>
  <si>
    <t>web</t>
  </si>
  <si>
    <t>เฟสบุ๊ก</t>
  </si>
  <si>
    <t>อาจารย์</t>
  </si>
  <si>
    <t>เพื่อน</t>
  </si>
  <si>
    <t>นิสิตระดับปริญญาโท</t>
  </si>
  <si>
    <t>- 1 -</t>
  </si>
  <si>
    <t>สถานภาพ</t>
  </si>
  <si>
    <t>จำนวน</t>
  </si>
  <si>
    <t>ร้อยละ</t>
  </si>
  <si>
    <t>รวม</t>
  </si>
  <si>
    <t>การประชาสัมพันธ์</t>
  </si>
  <si>
    <t>Facebook บัณฑิตวิทยาลัย</t>
  </si>
  <si>
    <t>คณะที่สังกัด</t>
  </si>
  <si>
    <t>อาจารย์ที่ปรึกษา</t>
  </si>
  <si>
    <t>รายการ</t>
  </si>
  <si>
    <t>SD</t>
  </si>
  <si>
    <t>ระดับความคิดเห็น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</si>
  <si>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</si>
  <si>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</si>
  <si>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</si>
  <si>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</si>
  <si>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</si>
  <si>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</si>
  <si>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</si>
  <si>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</si>
  <si>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 xml:space="preserve">   3.3 ความชัดเจนของระบบเสียงภายในห้องอบรม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</si>
  <si>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</si>
  <si>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</si>
  <si>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 xml:space="preserve">   5.1 ความชัดเจน ความสมบูรณ์ของเอกสารประกอบการอบรม</t>
  </si>
  <si>
    <t xml:space="preserve">   5.3 ประโยชน์ที่ได้รับจากเอกสารประกอบการอบรม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</si>
  <si>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</si>
  <si>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</si>
  <si>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</si>
  <si>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</si>
  <si>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</si>
  <si>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ที่</t>
  </si>
  <si>
    <t>ความถี่</t>
  </si>
  <si>
    <t>บทสรุปสำหรับผู้บริหาร</t>
  </si>
  <si>
    <t>- 3 -</t>
  </si>
  <si>
    <t>- 2 -</t>
  </si>
  <si>
    <t>นิสิตระดับปริญญาเอก</t>
  </si>
  <si>
    <t>ไม่ระบุ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</si>
  <si>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</si>
  <si>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</si>
  <si>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</si>
  <si>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</si>
  <si>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พัฒนศึกษา</t>
  </si>
  <si>
    <t>- 4 -</t>
  </si>
  <si>
    <t xml:space="preserve">       เฉลี่ยรวมด้านคุณภาพการให้บริการ</t>
  </si>
  <si>
    <t>5. ด้านเอกสารประกอบการอบรม</t>
  </si>
  <si>
    <t xml:space="preserve">            เฉลี่ยรวมด้านเอกสารประกอบการอบรม</t>
  </si>
  <si>
    <t>- 6 -</t>
  </si>
  <si>
    <t>สาขาวิชาพัฒนศึกษา</t>
  </si>
  <si>
    <t>(ตอบได้มากกว่า 1 ข้อ)</t>
  </si>
  <si>
    <t>คณะ/สาขาวิชา</t>
  </si>
  <si>
    <t>คณะวิทยาศาสตร์</t>
  </si>
  <si>
    <t>คณะวิทยาศาสตร์การแพทย์</t>
  </si>
  <si>
    <t>คณะสาธารณสุขศาสตร์</t>
  </si>
  <si>
    <t>คณะศึกษาศาสตร์</t>
  </si>
  <si>
    <t>รวมทั้งสิ้น</t>
  </si>
  <si>
    <t>คณะบริหารธุรกิจ เศรษฐศาสตร์และการสื่อสาร</t>
  </si>
  <si>
    <t>- 5 -</t>
  </si>
  <si>
    <t xml:space="preserve">          ผลการประเมินตามวัตถุประสงค์โครงการ พบว่า การจัดโครงการบรรลุตามวัตถุประสงค์ของโครงการคือ</t>
  </si>
  <si>
    <t>สาขาวิชาสาธารณสุขศาสตร์</t>
  </si>
  <si>
    <t>สาธารณสุขศาสตร์</t>
  </si>
  <si>
    <r>
      <rPr>
        <b/>
        <sz val="16"/>
        <rFont val="TH SarabunPSK"/>
        <family val="2"/>
      </rPr>
      <t xml:space="preserve">             ข้อเสนอแนะสำหรับการจัดการโครงการฯ ครั้งต่อไป คือ</t>
    </r>
    <r>
      <rPr>
        <sz val="16"/>
        <rFont val="TH SarabunPSK"/>
        <family val="2"/>
      </rPr>
      <t xml:space="preserve"> </t>
    </r>
  </si>
  <si>
    <t>คณะเภสัชศาสตร์</t>
  </si>
  <si>
    <t>เช้า</t>
  </si>
  <si>
    <t>บ่าย</t>
  </si>
  <si>
    <t>ช่วงเวลา</t>
  </si>
  <si>
    <t>วิทยาศาสตร์ชีวภาพ</t>
  </si>
  <si>
    <t xml:space="preserve"> </t>
  </si>
  <si>
    <t>เทคโนโลยีสารสนเทศ</t>
  </si>
  <si>
    <t>สาขาวิชาวิทยาศาสตร์ชีวภาพ</t>
  </si>
  <si>
    <t>คณะวิศวกรรมศาสตร์</t>
  </si>
  <si>
    <t>สาขาวิชาเทคโนโลยีสารสนเทศ</t>
  </si>
  <si>
    <t xml:space="preserve">   1.3  ความเหมาะสมของระยะเวลาในการจัดโครงการ</t>
  </si>
  <si>
    <t>4. ด้านคุณภาพการให้บริการ (โครงการอบรมการเขียนโปรแกรม iThesis)</t>
  </si>
  <si>
    <t xml:space="preserve">4.3  ความรู้ และความสามารถในการถ่ายทอดความรู้ของวิทยากร 
</t>
  </si>
  <si>
    <t xml:space="preserve">   5.2 เนื้อหาสาระของเอกสารประกอบการอบรมตรงตามเนื้อหาในการอบรม
</t>
  </si>
  <si>
    <t>4.4  การเข้ารับการอบรมฯ ในครั้งนี้เป็นประโยชน์ต่อท่านในการทำวิทยานิพนธ์        อยู่ระดับใด</t>
  </si>
  <si>
    <t xml:space="preserve">         (เช้า 09.00-12.00 น. บ่าย 13.00-16.00 น.)</t>
  </si>
  <si>
    <t>ณ ห้อง e-Testing 619 อาคารสถานบริการเทคโนโลยีสารสนเทศและการสื่อสาร</t>
  </si>
  <si>
    <t xml:space="preserve">619 อาคารสถานบริการเทคโนโลยีสารสนเทศและการสื่อสาร ในภาพรวมพบว่า ผู้เข้าร่วมโครงการฯ </t>
  </si>
  <si>
    <t>1. ด้านกระบวนการและขั้นตอนการให้บริการ</t>
  </si>
  <si>
    <t>ช่วงเช้า</t>
  </si>
  <si>
    <t>ช่วงบ่าย</t>
  </si>
  <si>
    <r>
      <rPr>
        <b/>
        <i/>
        <sz val="16"/>
        <rFont val="TH SarabunPSK"/>
        <family val="2"/>
      </rPr>
      <t xml:space="preserve">            ตาราง 4  </t>
    </r>
    <r>
      <rPr>
        <sz val="16"/>
        <rFont val="TH SarabunPSK"/>
        <family val="2"/>
      </rPr>
      <t>แสดงจำนวนและร้อยละของผู้ตอบแบบสอบถาม จำแนกตามคณะ/สาขาวิชา</t>
    </r>
  </si>
  <si>
    <t>จากตาราง 5 ก่อนเข้ารับการอบรมผู้เข้าร่วมโครงการมีความรู้ความเข้าใจเกี่ยวกับกิจกรรม</t>
  </si>
  <si>
    <t>- 7 -</t>
  </si>
  <si>
    <t>จากตาราง 6 พบว่าผู้ตอบแบบสอบถามมีความคิดเห็นเกี่ยวกับการจัดโครงการอบรมเชิงปฏิบัติการ</t>
  </si>
  <si>
    <t xml:space="preserve">- 8 - </t>
  </si>
  <si>
    <t xml:space="preserve">โดยมีวัตถุประสงค์ เพื่อสร้างความรู้ความเข้าใจให้กับนิสิตบัณฑิตศึกษา เกี่ยวกับวิธีการเขียนวิทยานิพนธ์ด้วยระบบ </t>
  </si>
  <si>
    <t xml:space="preserve">          จากการจัดโครงการอบรมเชิงปฏิบัติการการใช้งานระบบสารสนเทศของบัณฑิตวิทยาลัย (iThesis)</t>
  </si>
  <si>
    <t xml:space="preserve">     ความคิดเห็นเกี่ยวกับการจัดโครงการอบรมเชิงปฏิบัติการการใช้งานระบบสารสนเทศของบัณฑิตวิทยาลัย </t>
  </si>
  <si>
    <t xml:space="preserve">(iThesis) พบว่า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</si>
  <si>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ผลการประเมินโครงการอบรมเชิงปฏิบัติการการใช้งานระบบสารสนเทศของบัณฑิตวิทยาลัย (iThesis) </t>
  </si>
  <si>
    <t>ผลการประเมินโครงการอบรมเชิงปฏิบัติการการใช้งานระบบสารสนเทศของบัณฑิตวิทยาลัย (iThesis)</t>
  </si>
  <si>
    <t>การจัดการการท่องเที่ยว</t>
  </si>
  <si>
    <t>รัฐศาสตร์</t>
  </si>
  <si>
    <t>ปรสิตวิทยา</t>
  </si>
  <si>
    <t xml:space="preserve">อยากให้วิทยากรบรรยายช้ากว่านี้ </t>
  </si>
  <si>
    <t xml:space="preserve">ข้อเสนอแนะการจัดโครงการอบรมเชิงปฏิบัติการการใช้งานระบบสารสนเทศของบัณฑิตวิทยาลัย </t>
  </si>
  <si>
    <t>(iThesis) ในครั้งต่อไป</t>
  </si>
  <si>
    <t>website บัณฑิตวิทยาลัย</t>
  </si>
  <si>
    <t>สาขาวิชาการจัดการการท่องเที่ยว</t>
  </si>
  <si>
    <t>สาขาวิชาปรสิตวิทยา</t>
  </si>
  <si>
    <t>คณะสังคมศาสตร์</t>
  </si>
  <si>
    <t>สาขาวิชารัฐศาสตร์</t>
  </si>
  <si>
    <t>จากตาราง 1  แสดงจำนวนและร้อยละของผู้ตอบแบบสอบถาม จำแนกตามสถานภาพ พบว่า</t>
  </si>
  <si>
    <t xml:space="preserve">จากตาราง 2  แสดงจำนวนและร้อยละของผู้ตอบแบบสอบถาม จำแนกตามการประชาสัมพันธ์โครงการฯ </t>
  </si>
  <si>
    <t xml:space="preserve">จากตาราง 3 แสดงจำนวนการเข้ารับการอบรม พบว่า ส่วนใหญ่ผู้ตอบแบบสอบถามเข้ารับการอบรม </t>
  </si>
  <si>
    <t>ป้าย</t>
  </si>
  <si>
    <t>ระดับ</t>
  </si>
  <si>
    <t>เภสัชศาสตร์</t>
  </si>
  <si>
    <t>ภาษาศาสตร์</t>
  </si>
  <si>
    <t>สังคมศึกษา</t>
  </si>
  <si>
    <t>คณะมนุษยศาสตร์</t>
  </si>
  <si>
    <t>เทคโนโลยีและสื่อสารการศึกษา</t>
  </si>
  <si>
    <t>อบรมออนไลน์</t>
  </si>
  <si>
    <t>คณะพยาบาลศาสตร์</t>
  </si>
  <si>
    <t>การพยาบาลศาสตร์</t>
  </si>
  <si>
    <t>วิศวกรรมการจัดการ</t>
  </si>
  <si>
    <t>เอเซียตะวันออกเฉียงใต้</t>
  </si>
  <si>
    <t>คณะสถาปัตยกรรมศาสตร์</t>
  </si>
  <si>
    <t>ศิลปะและการออกแบบ</t>
  </si>
  <si>
    <t>การสื่อสาร</t>
  </si>
  <si>
    <t>วิทยาศาสตร์การแพทย์</t>
  </si>
  <si>
    <t>เทคโนโลยีชีวภาพ</t>
  </si>
  <si>
    <t>พัฒนาสังคม</t>
  </si>
  <si>
    <t>สถิติ</t>
  </si>
  <si>
    <t>เจ้าหน้าที่บัณฑิตวิทยาลัย</t>
  </si>
  <si>
    <t>บัณฑิตวิทยาลัย</t>
  </si>
  <si>
    <t>หลักสูตรและการสอน</t>
  </si>
  <si>
    <t>วิจัยและประเมินผลการศึกษา</t>
  </si>
  <si>
    <t>ควรทำคู่มือการใช้งาน iThesis ให้ชัดเจน</t>
  </si>
  <si>
    <t>เจ้าหน้าที่</t>
  </si>
  <si>
    <t>ภาษาไทย</t>
  </si>
  <si>
    <t>ชีววิทยา</t>
  </si>
  <si>
    <t>ในวันอังคารที่ 24 พฤศจิกายน 2563</t>
  </si>
  <si>
    <t xml:space="preserve">ในวันอังคารที่ 24 พฤศจิกายน 2563 ณ ห้อง e-Testing 619 อาคารสถานบริการเทคโนโลยีสารสนเทศและการสื่อสาร </t>
  </si>
  <si>
    <t>(iThesis) เป้าหมายผู้เข้าร่วมโครงการ จำนวน 80 คน มีผู้เข้าร่วมโครงการจำนวน 57 คน ผู้ตอบแบบสอบถาม</t>
  </si>
  <si>
    <t>ส่วนใหญ่ผู้ตอบแบบสอบถามเป็นนิสิตระดับปริญญาเอก คิดเป็นร้อยละ 72.00 และนิสิตระดับปริญญาโท</t>
  </si>
  <si>
    <t>คิดเป็นร้อยละ 24.00</t>
  </si>
  <si>
    <t>(N = 50)</t>
  </si>
  <si>
    <t>ป้ายประชาสัมพันธ์</t>
  </si>
  <si>
    <t xml:space="preserve">พบว่า ผู้ตอบแบบสอบถามทราบข้อมูลจากการจัดโครงการฯ จาก website บัณฑิตวิทยาลัย มากที่สุด  </t>
  </si>
  <si>
    <t xml:space="preserve">คิดเป็นร้อยละ 28.36 รองลงมาได้แก่ Facebook บัณฑิตวิทยาลัย คณะที่สังกัด คิดเป็นร้อยละ 23.88 </t>
  </si>
  <si>
    <t>ช่วงเช้า คิดเป็นร้อยละ 46.00 และช่วงบ่าย คิดเป็นร้อยละ 30.00</t>
  </si>
  <si>
    <t>อยู่ในระดับใด</t>
  </si>
  <si>
    <t xml:space="preserve">   1.2  ความเหมาะสมของวันจัดโครงการ (วันอังคารที่ 24 พฤศจิกายน 2563)</t>
  </si>
  <si>
    <r>
      <rPr>
        <b/>
        <i/>
        <sz val="15"/>
        <color theme="1"/>
        <rFont val="TH SarabunPSK"/>
        <family val="2"/>
      </rPr>
      <t>ตาราง 6</t>
    </r>
    <r>
      <rPr>
        <b/>
        <sz val="15"/>
        <color theme="1"/>
        <rFont val="TH SarabunPSK"/>
        <family val="2"/>
      </rPr>
      <t xml:space="preserve"> </t>
    </r>
    <r>
      <rPr>
        <sz val="15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และระดับความคิดเห็นเกี่ยวกับการจัดโครงการฯ (N = 50)</t>
    </r>
  </si>
  <si>
    <r>
      <rPr>
        <b/>
        <i/>
        <sz val="16"/>
        <rFont val="TH SarabunPSK"/>
        <family val="2"/>
      </rPr>
      <t xml:space="preserve">ตาราง 1 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</si>
  <si>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rPr>
        <b/>
        <i/>
        <sz val="16"/>
        <rFont val="TH SarabunPSK"/>
        <family val="2"/>
      </rPr>
      <t>ตาราง 2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</si>
  <si>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r>
      <rPr>
        <b/>
        <i/>
        <sz val="16"/>
        <rFont val="TH SarabunPSK"/>
        <family val="2"/>
      </rPr>
      <t>ตาราง 3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แสดงจำนวนการเข้ารับการอบรม</t>
    </r>
  </si>
  <si>
    <r>
      <rPr>
        <b/>
        <i/>
        <sz val="16"/>
        <rFont val="TH SarabunPSK"/>
        <family val="2"/>
      </rPr>
      <t>ตาราง  5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แสดงค่าเฉลี่ย ค่าเบี่ยงเบนมาตรฐาน และระดับความรู้ ความเข้าใจเกี่ยวกับกิจกรรมในโครงการฯ</t>
    </r>
  </si>
  <si>
    <t xml:space="preserve">ใช้งานระบบสารสนเทศของบัณฑิตวิทยาลัย (iThesis) ในวันอังคารที่ 24 พฤศจิกายน 2563 ณ ห้อง e-Testing </t>
  </si>
  <si>
    <t>มีความคิดเห็นอยู่ในระดับมาก (ค่าเฉลี่ย 4.33)</t>
  </si>
  <si>
    <t xml:space="preserve">เมื่อพิจารณารายด้านแล้ว พบว่า ด้านเจ้าหน้าที่ผู้ให้บริการ มีค่าเฉลี่ยสูงสุด (ค่าเฉลี่ย 4.59) </t>
  </si>
  <si>
    <t>ที่จัดในโครงการฯ ภาพรวม อยู่ในระดับน้อย (ค่าเฉลี่ย 2.32) และหลังเข้ารับการอบรมค่าเฉลี่ย</t>
  </si>
  <si>
    <t xml:space="preserve">ความรู้ ความเข้าใจสูงขึ้น อยู่ในระดับมาก (ค่าเฉลี่ย 4.00) </t>
  </si>
  <si>
    <t xml:space="preserve">(ค่าเฉลี่ย 4.36) เมื่อพิจารณารายข้อแล้ว พบว่า ข้อที่มีค่าเฉลี่ยสูงที่สุดคือ เจ้าหน้าที่ให้บริการด้วยความเต็มใจ </t>
  </si>
  <si>
    <t xml:space="preserve">รองลงมาคือ ด้านสิ่งอำนวยความสะดวก (ค่าเฉลี่ย 4.38) และด้านกระบวนการและขั้นตอนการให้บริการ </t>
  </si>
  <si>
    <t xml:space="preserve">ยิ้มแย้มแจ่มใส (ค่าเฉลี่ย 4.60) รองลงมาได้แก่ เจ้าหน้าที่ให้บริการด้วยความรวดเร็ว (ค่าเฉลี่ย 4.58) </t>
  </si>
  <si>
    <t>และความสะอาดของสถานที่จัดอบรม (ค่าเฉลี่ย 4.46)</t>
  </si>
  <si>
    <t>สาขาวิชาสังคมศึกษา</t>
  </si>
  <si>
    <t>สาขาวิชาหลักสูตรและการสอน</t>
  </si>
  <si>
    <t>สาขาวิชาเทคโนโลยีและสื่อสารการศึกษา</t>
  </si>
  <si>
    <t>คณะพยาบาศาสตร์</t>
  </si>
  <si>
    <t>สาขาวิชาการพยาบาลศาสตร์</t>
  </si>
  <si>
    <t>สาขาวิชาวิศวกรรมการจัดการ</t>
  </si>
  <si>
    <t>สาขาวิชาเอเซียตะวันออกเฉียงใต้</t>
  </si>
  <si>
    <t>สาขาวิชาศิลปะและการออกแบบ</t>
  </si>
  <si>
    <t>สาขาวิชาเภสัชศาสตร์</t>
  </si>
  <si>
    <t>สาขาวิชาวิทยาศาสตร์การแพทย์</t>
  </si>
  <si>
    <t>สาขาวิชาเทคโนโลยีชีวภาพ</t>
  </si>
  <si>
    <t>สาขาวิชาภาษาศาสตร์</t>
  </si>
  <si>
    <t>สาขาวิชาภาษาไทย</t>
  </si>
  <si>
    <t>สาขาวิชาพัฒนาสังคม</t>
  </si>
  <si>
    <t>สาขาวิชาสถิติ</t>
  </si>
  <si>
    <t>สาขาวิชาวิจัยและประเมินผลการศึกษา</t>
  </si>
  <si>
    <t>สาขาวิชาการสื่อสาร</t>
  </si>
  <si>
    <t xml:space="preserve">     จากตาราง 4 พบว่า ผู้ตอบแบบสอบถามส่วนใหญ่สังกัดคณะวิทยาศาสตร์ คิดเป็นร้อยละ 18.00</t>
  </si>
  <si>
    <t xml:space="preserve">          รองลงมาได้แก่ คณะสังคมศาสตร์ คิดเป็นร้อยละ 14.00 และคณะศึกษาศาสตร์ คิดเป็นร้อยละ  12.00</t>
  </si>
  <si>
    <t xml:space="preserve">     เมื่อพิจารณารายสาขาวิชา พบว่า ผู้ตอบแบบสอบถามส่วนใหญ่สังกัดสาขาวิชาสาธารณสุขศาสตร์</t>
  </si>
  <si>
    <t xml:space="preserve">          มากที่สุด คิดเป็นร้อยละ 8.00 รองลงมาได้แก่ สาขาวิชาปรสิตวิทยา สาขาวิชาศิลปะและการออกแบบ </t>
  </si>
  <si>
    <t>โปรแกรมการเขียนวิทยานิพนธ์อิเล็กทรอนิกส์อ (iThesis)</t>
  </si>
  <si>
    <t>4.1 ก่อนการอบรมท่านมีความรู้ความเข้าใจในเรื่องการใช้</t>
  </si>
  <si>
    <t>4.2 ภายหลังการอบรมท่านมีความรู้ความเข้าใจในเรื่องการใช้</t>
  </si>
  <si>
    <t>จำนวนทั้งสิ้น 50 คน คิดเป็นร้อยละ 87.72 ของผู้เข้าร่วมโครงการ โดยผู้เข้าร่วมโครงการเป็นนิสิตปริญญาเอก</t>
  </si>
  <si>
    <t>คิดเป็นร้อยละ 72.00 และนิสิตระดับปริญญาโท คิดเป็นร้อยละ 24.00</t>
  </si>
  <si>
    <t xml:space="preserve">          ผู้ตอบแบบสอบถามทราบข้อมูลการดำเนินโครงการจาก  Website บัณฑิตวิทยาลัยมากที่สุด </t>
  </si>
  <si>
    <t xml:space="preserve">          และเพื่อน คิดเป็นร้อยละ 17.91 ผู้ตอบแบบสอบถามเข้ารับการอบรม ช่วงเช้า คิดเป็นร้อยละ 46.00 และช่วงบ่าย</t>
  </si>
  <si>
    <t xml:space="preserve">          คิดเป็นร้อยละ 28.36 รองลงมาได้แก่  Facebook บัณฑิตวิทยาลัย คณะที่สังกัด คิดเป็นร้อยละ 23.88</t>
  </si>
  <si>
    <t xml:space="preserve">          คิดเป็นร้อยละ 30.00 ผู้ตอบแบบสอบถามส่วนใหญ่สังกัดคณะวิทยาศาสตร์ คิดเป็นร้อยละ 18.00</t>
  </si>
  <si>
    <t xml:space="preserve">          รองลงมาได้แก่ คณะสังคมศาสตร์ คิดเป็นร้อยละ 14.00 และคณะศึกษาศาสตร์ คิดเป็นร้อยละ 12.00</t>
  </si>
  <si>
    <t xml:space="preserve">          เมื่อพิจารณารายสาขาวิชา พบว่า ผู้ตอบแบบสอบถามส่วนใหญ่สังกัดสาขาวิชาสาธารณสุขศาสตร์มากที่สุด</t>
  </si>
  <si>
    <t xml:space="preserve">          คิดเป็นร้อยละ 8.00 รองลงมาได้แก่ สาขาวิชาปรสิตวิทยา สาขาวิชาศิลปะและการออกแบบ สาขาวิชาเทคโนโลยี</t>
  </si>
  <si>
    <t xml:space="preserve">ภาพรวมอยู่ในระดับน้อย (ค่าเฉลี่ย 2.32) และหลังเข้ารับการอบรมค่าเฉลี่ยความรู้ ความเข้าใจสูงขึ้น อยู่ในระดับมาก </t>
  </si>
  <si>
    <t>(ค่าเฉลี่ย 4.00) เมื่อพิจารณารายข้อพบว่า ผู้เข้าร่วมโครงการมีความรู้เรื่องระบบการเขียนวิทยานิพนธ์อิเล็กทรอนิกส์</t>
  </si>
  <si>
    <t xml:space="preserve">เพิ่มมากขึ้น (ค่าเฉลี่ยก่อน 2.32) (ค่าเฉลี่ยหลัง 4.00) </t>
  </si>
  <si>
    <t xml:space="preserve">          ความคิดเห็นเกี่ยวกับการจัดโครงการฯ ในภาพรวมอยู่ในระดับมาก (ค่าเฉลี่ย 4.33) เมื่อพิจารณารายด้าน</t>
  </si>
  <si>
    <t xml:space="preserve">          พบว่า ด้านเจ้าหน้าที่ผู้ให้บริการ มีค่าเฉลี่ยสูงสุด (ค่าเฉลี่ย 4.59) รองลงมาคือ ด้านสิ่งอำนวยความสะดวก</t>
  </si>
  <si>
    <t xml:space="preserve">          (ค่าเฉลี่ย 4.38) และด้านกระบวนการและขั้นตอนการให้บริการ (ค่าเฉลี่ย 4.36) เมื่อพิจารณารายข้อแล้ว </t>
  </si>
  <si>
    <t xml:space="preserve">          พบว่า ข้อที่มีค่าเฉลี่ยสูงที่สุดคือ เจ้าหน้าที่ให้บริการด้วยความเต็มใจ ยิ้มแย้มแจ่มใส (ค่าเฉลี่ย 4.60) </t>
  </si>
  <si>
    <t xml:space="preserve">          รองลงมาได้แก่ เจ้าหน้าที่ให้บริการด้วยความรวดเร็ว (ค่าเฉลี่ย 4.58) และความสะอาดของสถานที่จัดอบรม</t>
  </si>
  <si>
    <t xml:space="preserve">          (ค่าเฉลี่ย 4.46)</t>
  </si>
  <si>
    <t xml:space="preserve">              อยากให้วิทยากรบรรยายช้ากว่านี้  อบรมออนไลน์ และควรทำคู่มือการใช้งาน iThesis ให้ชัดเจน</t>
  </si>
  <si>
    <t>ผู้เข้าร่วมหลังเข้ารับการอบรมค่าเฉลี่ย ความรู้ ความเข้าใจสูงขึ้น อยู่ในระดับมาก (ค่าเฉลี่ย 4.00)</t>
  </si>
  <si>
    <t>เมื่อเทียบกับก่อนการเข้ารับการอบรม อยู่ในระดับน้อย (ค่าเฉลี่ย 2.32)</t>
  </si>
  <si>
    <t>และเพื่อน คิดเป็นร้อยละ 17.91</t>
  </si>
  <si>
    <t xml:space="preserve">          และสื่อสารการศึกษา และสาขาวิชารัฐศาสตร์ คิดเป็นร้อยละ 6.00</t>
  </si>
  <si>
    <t xml:space="preserve">          สาขาวิชาเทคโนโลยีและสื่อสารการศึกษา และสาขาวิชารัฐศาสตร์ คิดเป็นร้อยละ 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</si>
</sst>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sz val="18"/>
      <color rgb="FF000000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i/>
      <sz val="15"/>
      <color theme="1"/>
      <name val="TH SarabunPSK"/>
      <family val="2"/>
    </font>
    <font>
      <b/>
      <i/>
      <sz val="15"/>
      <color theme="1"/>
      <name val="TH SarabunPSK"/>
      <family val="2"/>
    </font>
    <font>
      <b/>
      <u/>
      <sz val="14"/>
      <color rgb="FF000000"/>
      <name val="TH SarabunPSK"/>
      <family val="2"/>
    </font>
    <font>
      <sz val="14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EDADE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5" fillId="0" borderId="0" xfId="0" applyFont="1" applyAlignment="1"/>
    <xf numFmtId="0" fontId="1" fillId="0" borderId="0" xfId="0" applyFont="1"/>
    <xf numFmtId="0" fontId="6" fillId="0" borderId="0" xfId="0" applyFont="1"/>
    <xf numFmtId="0" fontId="1" fillId="0" borderId="0" xfId="0" applyFont="1" applyBorder="1"/>
    <xf numFmtId="0" fontId="8" fillId="0" borderId="0" xfId="0" applyFont="1"/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10" fillId="2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0" fontId="1" fillId="0" borderId="0" xfId="0" applyFont="1" applyAlignment="1"/>
    <xf numFmtId="0" fontId="11" fillId="0" borderId="0" xfId="0" applyFont="1"/>
    <xf numFmtId="0" fontId="3" fillId="0" borderId="0" xfId="0" applyFont="1" applyAlignment="1"/>
    <xf numFmtId="0" fontId="13" fillId="0" borderId="0" xfId="0" applyFont="1"/>
    <xf numFmtId="0" fontId="1" fillId="0" borderId="0" xfId="0" applyFont="1" applyAlignment="1">
      <alignment horizontal="center"/>
    </xf>
    <xf numFmtId="0" fontId="14" fillId="0" borderId="0" xfId="0" applyFont="1"/>
    <xf numFmtId="0" fontId="1" fillId="0" borderId="12" xfId="0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" fillId="0" borderId="12" xfId="0" applyFont="1" applyBorder="1"/>
    <xf numFmtId="2" fontId="15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4" fillId="0" borderId="0" xfId="0" applyFont="1" applyAlignment="1"/>
    <xf numFmtId="0" fontId="10" fillId="4" borderId="0" xfId="0" applyFont="1" applyFill="1" applyAlignment="1">
      <alignment wrapText="1"/>
    </xf>
    <xf numFmtId="2" fontId="7" fillId="0" borderId="7" xfId="0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1" fillId="0" borderId="0" xfId="0" applyFont="1" applyAlignment="1">
      <alignment horizontal="left" indent="5"/>
    </xf>
    <xf numFmtId="0" fontId="20" fillId="0" borderId="0" xfId="0" applyFont="1"/>
    <xf numFmtId="0" fontId="1" fillId="0" borderId="0" xfId="0" applyFont="1" applyAlignment="1">
      <alignment horizontal="left" indent="5"/>
    </xf>
    <xf numFmtId="0" fontId="16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2" fontId="1" fillId="0" borderId="13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10" fillId="5" borderId="0" xfId="0" applyFont="1" applyFill="1" applyAlignment="1">
      <alignment wrapText="1"/>
    </xf>
    <xf numFmtId="0" fontId="21" fillId="0" borderId="12" xfId="0" applyFont="1" applyBorder="1" applyAlignment="1">
      <alignment horizontal="center" wrapText="1"/>
    </xf>
    <xf numFmtId="0" fontId="21" fillId="3" borderId="12" xfId="0" applyFont="1" applyFill="1" applyBorder="1" applyAlignment="1">
      <alignment horizontal="center" wrapText="1"/>
    </xf>
    <xf numFmtId="0" fontId="10" fillId="6" borderId="0" xfId="0" applyFont="1" applyFill="1" applyAlignment="1">
      <alignment wrapText="1"/>
    </xf>
    <xf numFmtId="0" fontId="1" fillId="0" borderId="0" xfId="0" applyFont="1" applyAlignment="1">
      <alignment horizontal="left" indent="5"/>
    </xf>
    <xf numFmtId="0" fontId="1" fillId="0" borderId="12" xfId="0" applyFont="1" applyFill="1" applyBorder="1" applyAlignment="1">
      <alignment horizontal="center" vertical="center"/>
    </xf>
    <xf numFmtId="0" fontId="7" fillId="0" borderId="0" xfId="0" applyFont="1"/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/>
    <xf numFmtId="49" fontId="2" fillId="0" borderId="0" xfId="0" applyNumberFormat="1" applyFont="1" applyAlignment="1">
      <alignment horizontal="right"/>
    </xf>
    <xf numFmtId="0" fontId="1" fillId="0" borderId="0" xfId="0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 indent="5"/>
    </xf>
    <xf numFmtId="0" fontId="10" fillId="7" borderId="0" xfId="0" applyFont="1" applyFill="1" applyAlignment="1">
      <alignment wrapText="1"/>
    </xf>
    <xf numFmtId="0" fontId="1" fillId="0" borderId="0" xfId="0" applyFont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1" fontId="7" fillId="0" borderId="15" xfId="0" applyNumberFormat="1" applyFont="1" applyFill="1" applyBorder="1" applyAlignment="1">
      <alignment horizontal="center"/>
    </xf>
    <xf numFmtId="2" fontId="7" fillId="0" borderId="15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0" fontId="7" fillId="0" borderId="12" xfId="0" applyFont="1" applyBorder="1" applyAlignment="1">
      <alignment horizontal="center" vertical="top"/>
    </xf>
    <xf numFmtId="0" fontId="1" fillId="0" borderId="0" xfId="0" applyFont="1" applyAlignment="1">
      <alignment horizontal="left" indent="5"/>
    </xf>
    <xf numFmtId="2" fontId="9" fillId="9" borderId="12" xfId="0" applyNumberFormat="1" applyFont="1" applyFill="1" applyBorder="1" applyAlignment="1">
      <alignment wrapText="1"/>
    </xf>
    <xf numFmtId="0" fontId="21" fillId="10" borderId="12" xfId="0" applyFont="1" applyFill="1" applyBorder="1" applyAlignment="1">
      <alignment horizontal="center" wrapText="1"/>
    </xf>
    <xf numFmtId="0" fontId="21" fillId="11" borderId="12" xfId="0" applyFont="1" applyFill="1" applyBorder="1" applyAlignment="1">
      <alignment horizontal="center" wrapText="1"/>
    </xf>
    <xf numFmtId="0" fontId="7" fillId="9" borderId="12" xfId="0" applyFont="1" applyFill="1" applyBorder="1" applyAlignment="1">
      <alignment horizontal="right"/>
    </xf>
    <xf numFmtId="2" fontId="9" fillId="8" borderId="12" xfId="0" applyNumberFormat="1" applyFont="1" applyFill="1" applyBorder="1" applyAlignment="1">
      <alignment wrapText="1"/>
    </xf>
    <xf numFmtId="2" fontId="7" fillId="8" borderId="12" xfId="0" applyNumberFormat="1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0" fontId="1" fillId="0" borderId="25" xfId="0" applyFont="1" applyBorder="1"/>
    <xf numFmtId="0" fontId="1" fillId="0" borderId="25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/>
    <xf numFmtId="0" fontId="1" fillId="0" borderId="22" xfId="0" applyFont="1" applyBorder="1" applyAlignment="1"/>
    <xf numFmtId="0" fontId="1" fillId="0" borderId="11" xfId="0" applyFont="1" applyBorder="1" applyAlignment="1">
      <alignment horizontal="left"/>
    </xf>
    <xf numFmtId="0" fontId="7" fillId="0" borderId="22" xfId="0" applyFont="1" applyFill="1" applyBorder="1" applyAlignment="1">
      <alignment horizontal="center"/>
    </xf>
    <xf numFmtId="0" fontId="7" fillId="0" borderId="10" xfId="0" applyFont="1" applyBorder="1" applyAlignment="1"/>
    <xf numFmtId="0" fontId="7" fillId="0" borderId="11" xfId="0" applyFont="1" applyBorder="1" applyAlignment="1"/>
    <xf numFmtId="0" fontId="7" fillId="0" borderId="22" xfId="0" applyFont="1" applyBorder="1" applyAlignment="1"/>
    <xf numFmtId="2" fontId="7" fillId="0" borderId="12" xfId="0" applyNumberFormat="1" applyFont="1" applyFill="1" applyBorder="1" applyAlignment="1">
      <alignment horizontal="center"/>
    </xf>
    <xf numFmtId="0" fontId="1" fillId="0" borderId="10" xfId="0" applyFont="1" applyBorder="1" applyAlignment="1"/>
    <xf numFmtId="0" fontId="14" fillId="0" borderId="0" xfId="0" applyFont="1" applyFill="1"/>
    <xf numFmtId="0" fontId="7" fillId="0" borderId="10" xfId="0" applyFont="1" applyFill="1" applyBorder="1" applyAlignment="1"/>
    <xf numFmtId="0" fontId="7" fillId="0" borderId="11" xfId="0" applyFont="1" applyFill="1" applyBorder="1" applyAlignment="1"/>
    <xf numFmtId="0" fontId="7" fillId="0" borderId="22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22" xfId="0" applyFont="1" applyBorder="1" applyAlignment="1">
      <alignment horizontal="left"/>
    </xf>
    <xf numFmtId="0" fontId="1" fillId="0" borderId="16" xfId="0" applyFont="1" applyBorder="1" applyAlignment="1"/>
    <xf numFmtId="0" fontId="1" fillId="0" borderId="17" xfId="0" applyFont="1" applyBorder="1" applyAlignment="1"/>
    <xf numFmtId="0" fontId="1" fillId="0" borderId="18" xfId="0" applyFont="1" applyBorder="1" applyAlignment="1"/>
    <xf numFmtId="2" fontId="1" fillId="0" borderId="7" xfId="0" applyNumberFormat="1" applyFont="1" applyFill="1" applyBorder="1" applyAlignment="1">
      <alignment horizontal="center"/>
    </xf>
    <xf numFmtId="0" fontId="22" fillId="0" borderId="12" xfId="0" applyFont="1" applyBorder="1" applyAlignment="1">
      <alignment wrapText="1"/>
    </xf>
    <xf numFmtId="0" fontId="22" fillId="12" borderId="12" xfId="0" applyFont="1" applyFill="1" applyBorder="1" applyAlignment="1">
      <alignment wrapText="1"/>
    </xf>
    <xf numFmtId="0" fontId="22" fillId="2" borderId="12" xfId="0" applyFont="1" applyFill="1" applyBorder="1" applyAlignment="1">
      <alignment wrapText="1"/>
    </xf>
    <xf numFmtId="0" fontId="22" fillId="3" borderId="12" xfId="0" applyFont="1" applyFill="1" applyBorder="1" applyAlignment="1">
      <alignment wrapText="1"/>
    </xf>
    <xf numFmtId="0" fontId="22" fillId="0" borderId="0" xfId="0" applyFont="1" applyAlignment="1">
      <alignment wrapText="1"/>
    </xf>
    <xf numFmtId="0" fontId="22" fillId="0" borderId="12" xfId="0" applyFont="1" applyBorder="1" applyAlignment="1">
      <alignment vertical="top" wrapText="1"/>
    </xf>
    <xf numFmtId="0" fontId="22" fillId="12" borderId="12" xfId="0" applyFont="1" applyFill="1" applyBorder="1" applyAlignment="1">
      <alignment vertical="top" wrapText="1"/>
    </xf>
    <xf numFmtId="0" fontId="22" fillId="2" borderId="12" xfId="0" applyFont="1" applyFill="1" applyBorder="1" applyAlignment="1">
      <alignment vertical="top" wrapText="1"/>
    </xf>
    <xf numFmtId="0" fontId="22" fillId="3" borderId="12" xfId="0" applyFont="1" applyFill="1" applyBorder="1" applyAlignment="1">
      <alignment vertical="top" wrapText="1"/>
    </xf>
    <xf numFmtId="0" fontId="22" fillId="0" borderId="0" xfId="0" applyFont="1" applyAlignment="1">
      <alignment vertical="top" wrapText="1"/>
    </xf>
    <xf numFmtId="0" fontId="22" fillId="11" borderId="12" xfId="0" applyFont="1" applyFill="1" applyBorder="1" applyAlignment="1">
      <alignment wrapText="1"/>
    </xf>
    <xf numFmtId="0" fontId="21" fillId="13" borderId="12" xfId="0" applyFont="1" applyFill="1" applyBorder="1" applyAlignment="1">
      <alignment horizontal="center" wrapText="1"/>
    </xf>
    <xf numFmtId="0" fontId="22" fillId="13" borderId="12" xfId="0" applyFont="1" applyFill="1" applyBorder="1" applyAlignment="1">
      <alignment wrapText="1"/>
    </xf>
    <xf numFmtId="0" fontId="22" fillId="13" borderId="12" xfId="0" applyFont="1" applyFill="1" applyBorder="1" applyAlignment="1">
      <alignment vertical="top" wrapText="1"/>
    </xf>
    <xf numFmtId="0" fontId="21" fillId="14" borderId="12" xfId="0" applyFont="1" applyFill="1" applyBorder="1" applyAlignment="1">
      <alignment horizontal="center" wrapText="1"/>
    </xf>
    <xf numFmtId="0" fontId="22" fillId="14" borderId="12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7" fillId="0" borderId="14" xfId="0" applyFont="1" applyFill="1" applyBorder="1" applyAlignment="1">
      <alignment horizontal="center"/>
    </xf>
    <xf numFmtId="2" fontId="23" fillId="0" borderId="0" xfId="0" applyNumberFormat="1" applyFont="1" applyAlignment="1">
      <alignment wrapText="1"/>
    </xf>
    <xf numFmtId="0" fontId="25" fillId="0" borderId="0" xfId="0" applyFont="1"/>
    <xf numFmtId="0" fontId="26" fillId="0" borderId="0" xfId="0" applyFont="1"/>
    <xf numFmtId="0" fontId="25" fillId="0" borderId="0" xfId="0" applyFont="1" applyAlignment="1">
      <alignment horizontal="center"/>
    </xf>
    <xf numFmtId="2" fontId="25" fillId="0" borderId="13" xfId="0" applyNumberFormat="1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2" fontId="25" fillId="0" borderId="12" xfId="0" applyNumberFormat="1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2" xfId="0" applyFont="1" applyBorder="1"/>
    <xf numFmtId="0" fontId="25" fillId="0" borderId="28" xfId="0" applyFont="1" applyBorder="1"/>
    <xf numFmtId="0" fontId="25" fillId="0" borderId="29" xfId="0" applyFont="1" applyBorder="1"/>
    <xf numFmtId="0" fontId="25" fillId="0" borderId="27" xfId="0" applyFont="1" applyBorder="1"/>
    <xf numFmtId="0" fontId="25" fillId="0" borderId="24" xfId="0" applyFont="1" applyBorder="1"/>
    <xf numFmtId="0" fontId="25" fillId="0" borderId="25" xfId="0" applyFont="1" applyBorder="1"/>
    <xf numFmtId="0" fontId="25" fillId="0" borderId="26" xfId="0" applyFont="1" applyBorder="1"/>
    <xf numFmtId="2" fontId="27" fillId="0" borderId="8" xfId="0" applyNumberFormat="1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2" fontId="25" fillId="0" borderId="0" xfId="0" applyNumberFormat="1" applyFont="1"/>
    <xf numFmtId="2" fontId="27" fillId="0" borderId="12" xfId="0" applyNumberFormat="1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2" fontId="26" fillId="0" borderId="12" xfId="0" applyNumberFormat="1" applyFont="1" applyBorder="1" applyAlignment="1">
      <alignment horizontal="center" vertical="top"/>
    </xf>
    <xf numFmtId="0" fontId="25" fillId="0" borderId="12" xfId="0" applyFont="1" applyBorder="1" applyAlignment="1">
      <alignment horizontal="center" vertical="top"/>
    </xf>
    <xf numFmtId="2" fontId="26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 vertical="top"/>
    </xf>
    <xf numFmtId="2" fontId="27" fillId="0" borderId="15" xfId="0" applyNumberFormat="1" applyFont="1" applyFill="1" applyBorder="1" applyAlignment="1">
      <alignment horizontal="center"/>
    </xf>
    <xf numFmtId="0" fontId="27" fillId="0" borderId="15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0" fontId="29" fillId="11" borderId="12" xfId="0" applyFont="1" applyFill="1" applyBorder="1" applyAlignment="1">
      <alignment wrapText="1"/>
    </xf>
    <xf numFmtId="0" fontId="28" fillId="11" borderId="12" xfId="0" applyFont="1" applyFill="1" applyBorder="1" applyAlignment="1">
      <alignment wrapText="1"/>
    </xf>
    <xf numFmtId="2" fontId="7" fillId="8" borderId="0" xfId="0" applyNumberFormat="1" applyFont="1" applyFill="1" applyBorder="1" applyAlignment="1">
      <alignment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7" fillId="0" borderId="24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22" fillId="0" borderId="12" xfId="0" applyFont="1" applyBorder="1" applyAlignment="1"/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2" fontId="1" fillId="0" borderId="13" xfId="0" applyNumberFormat="1" applyFont="1" applyBorder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2" fontId="1" fillId="0" borderId="8" xfId="0" applyNumberFormat="1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22" fillId="12" borderId="12" xfId="0" applyFont="1" applyFill="1" applyBorder="1" applyAlignment="1"/>
    <xf numFmtId="0" fontId="22" fillId="2" borderId="12" xfId="0" applyFont="1" applyFill="1" applyBorder="1" applyAlignment="1"/>
    <xf numFmtId="0" fontId="22" fillId="3" borderId="12" xfId="0" applyFont="1" applyFill="1" applyBorder="1" applyAlignment="1"/>
    <xf numFmtId="0" fontId="22" fillId="14" borderId="12" xfId="0" applyFont="1" applyFill="1" applyBorder="1" applyAlignment="1"/>
    <xf numFmtId="0" fontId="22" fillId="13" borderId="12" xfId="0" applyFont="1" applyFill="1" applyBorder="1" applyAlignment="1"/>
    <xf numFmtId="0" fontId="10" fillId="0" borderId="0" xfId="0" applyFont="1" applyAlignment="1"/>
    <xf numFmtId="0" fontId="22" fillId="0" borderId="0" xfId="0" applyFont="1" applyAlignment="1"/>
    <xf numFmtId="0" fontId="21" fillId="6" borderId="12" xfId="0" applyFont="1" applyFill="1" applyBorder="1" applyAlignment="1">
      <alignment horizontal="center" wrapText="1"/>
    </xf>
    <xf numFmtId="0" fontId="22" fillId="6" borderId="12" xfId="0" applyFont="1" applyFill="1" applyBorder="1" applyAlignment="1"/>
    <xf numFmtId="0" fontId="22" fillId="6" borderId="12" xfId="0" applyFont="1" applyFill="1" applyBorder="1" applyAlignment="1">
      <alignment wrapText="1"/>
    </xf>
    <xf numFmtId="2" fontId="1" fillId="0" borderId="14" xfId="0" applyNumberFormat="1" applyFont="1" applyBorder="1" applyAlignment="1">
      <alignment horizontal="center" vertical="top"/>
    </xf>
    <xf numFmtId="0" fontId="7" fillId="0" borderId="31" xfId="0" applyFont="1" applyBorder="1"/>
    <xf numFmtId="0" fontId="1" fillId="0" borderId="32" xfId="0" applyFont="1" applyBorder="1"/>
    <xf numFmtId="0" fontId="15" fillId="0" borderId="32" xfId="0" applyFont="1" applyBorder="1" applyAlignment="1">
      <alignment horizontal="center"/>
    </xf>
    <xf numFmtId="2" fontId="15" fillId="0" borderId="31" xfId="0" applyNumberFormat="1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indent="5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4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10" xfId="0" applyFont="1" applyFill="1" applyBorder="1" applyAlignment="1">
      <alignment horizontal="left" wrapText="1"/>
    </xf>
    <xf numFmtId="0" fontId="1" fillId="0" borderId="11" xfId="0" applyFont="1" applyFill="1" applyBorder="1" applyAlignment="1">
      <alignment horizontal="left" wrapText="1"/>
    </xf>
    <xf numFmtId="0" fontId="1" fillId="0" borderId="22" xfId="0" applyFont="1" applyFill="1" applyBorder="1" applyAlignment="1">
      <alignment horizontal="left" wrapText="1"/>
    </xf>
    <xf numFmtId="0" fontId="1" fillId="0" borderId="12" xfId="0" applyFont="1" applyBorder="1" applyAlignment="1">
      <alignment horizontal="left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31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 wrapText="1"/>
    </xf>
    <xf numFmtId="0" fontId="15" fillId="0" borderId="1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" fillId="0" borderId="24" xfId="0" applyFont="1" applyBorder="1" applyAlignment="1">
      <alignment horizontal="left" wrapText="1"/>
    </xf>
    <xf numFmtId="0" fontId="1" fillId="0" borderId="25" xfId="0" applyFont="1" applyBorder="1" applyAlignment="1">
      <alignment horizontal="left"/>
    </xf>
    <xf numFmtId="2" fontId="1" fillId="0" borderId="8" xfId="0" applyNumberFormat="1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26" xfId="0" applyFont="1" applyBorder="1" applyAlignment="1">
      <alignment horizontal="left"/>
    </xf>
    <xf numFmtId="2" fontId="1" fillId="0" borderId="27" xfId="0" applyNumberFormat="1" applyFont="1" applyBorder="1" applyAlignment="1">
      <alignment horizontal="center" vertical="top"/>
    </xf>
    <xf numFmtId="2" fontId="1" fillId="0" borderId="14" xfId="0" applyNumberFormat="1" applyFont="1" applyBorder="1" applyAlignment="1">
      <alignment horizontal="center" vertical="top"/>
    </xf>
    <xf numFmtId="2" fontId="1" fillId="0" borderId="9" xfId="0" applyNumberFormat="1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27" fillId="0" borderId="1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4" fillId="0" borderId="19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5" fillId="0" borderId="24" xfId="0" applyFont="1" applyBorder="1" applyAlignment="1">
      <alignment horizontal="left"/>
    </xf>
    <xf numFmtId="0" fontId="25" fillId="0" borderId="25" xfId="0" applyFont="1" applyBorder="1" applyAlignment="1">
      <alignment horizontal="left"/>
    </xf>
    <xf numFmtId="0" fontId="25" fillId="0" borderId="26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5" fillId="0" borderId="22" xfId="0" applyFont="1" applyBorder="1" applyAlignment="1">
      <alignment horizontal="left"/>
    </xf>
    <xf numFmtId="0" fontId="27" fillId="0" borderId="24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2" fontId="25" fillId="0" borderId="9" xfId="0" applyNumberFormat="1" applyFont="1" applyBorder="1" applyAlignment="1">
      <alignment horizontal="center" vertical="top"/>
    </xf>
    <xf numFmtId="2" fontId="25" fillId="0" borderId="13" xfId="0" applyNumberFormat="1" applyFont="1" applyBorder="1" applyAlignment="1">
      <alignment horizontal="center" vertical="top"/>
    </xf>
    <xf numFmtId="0" fontId="25" fillId="0" borderId="9" xfId="0" applyFont="1" applyBorder="1" applyAlignment="1">
      <alignment horizontal="center" vertical="top"/>
    </xf>
    <xf numFmtId="0" fontId="25" fillId="0" borderId="13" xfId="0" applyFont="1" applyBorder="1" applyAlignment="1">
      <alignment horizontal="center" vertical="top"/>
    </xf>
    <xf numFmtId="0" fontId="25" fillId="0" borderId="12" xfId="0" applyFont="1" applyBorder="1" applyAlignment="1">
      <alignment horizontal="left" vertical="top" wrapText="1"/>
    </xf>
    <xf numFmtId="0" fontId="25" fillId="0" borderId="12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 wrapText="1"/>
    </xf>
    <xf numFmtId="0" fontId="24" fillId="0" borderId="4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FF99"/>
      <color rgb="FFEDAD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25</xdr:row>
      <xdr:rowOff>95250</xdr:rowOff>
    </xdr:from>
    <xdr:ext cx="184731" cy="264560"/>
    <xdr:sp macro="" textlink="">
      <xdr:nvSpPr>
        <xdr:cNvPr id="2" name="TextBox 1"/>
        <xdr:cNvSpPr txBox="1"/>
      </xdr:nvSpPr>
      <xdr:spPr>
        <a:xfrm>
          <a:off x="482600" y="44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65" cy="172227"/>
    <xdr:sp macro="" textlink="">
      <xdr:nvSpPr>
        <xdr:cNvPr id="11" name="TextBox 10"/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158297</xdr:colOff>
      <xdr:row>38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995261" y="127734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26</xdr:row>
      <xdr:rowOff>69652</xdr:rowOff>
    </xdr:from>
    <xdr:ext cx="156036" cy="172227"/>
    <xdr:sp macro="" textlink="">
      <xdr:nvSpPr>
        <xdr:cNvPr id="3" name="TextBox 2"/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20</xdr:row>
      <xdr:rowOff>51792</xdr:rowOff>
    </xdr:from>
    <xdr:ext cx="65" cy="172227"/>
    <xdr:sp macro="" textlink="">
      <xdr:nvSpPr>
        <xdr:cNvPr id="15" name="TextBox 14"/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21</xdr:row>
      <xdr:rowOff>63698</xdr:rowOff>
    </xdr:from>
    <xdr:ext cx="65" cy="172227"/>
    <xdr:sp macro="" textlink="">
      <xdr:nvSpPr>
        <xdr:cNvPr id="16" name="TextBox 15"/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24</xdr:row>
      <xdr:rowOff>57745</xdr:rowOff>
    </xdr:from>
    <xdr:ext cx="65" cy="172227"/>
    <xdr:sp macro="" textlink="">
      <xdr:nvSpPr>
        <xdr:cNvPr id="17" name="TextBox 16"/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25</xdr:row>
      <xdr:rowOff>69650</xdr:rowOff>
    </xdr:from>
    <xdr:ext cx="65" cy="172227"/>
    <xdr:sp macro="" textlink="">
      <xdr:nvSpPr>
        <xdr:cNvPr id="18" name="TextBox 17"/>
        <xdr:cNvSpPr txBox="1"/>
      </xdr:nvSpPr>
      <xdr:spPr>
        <a:xfrm>
          <a:off x="513161" y="724316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26</xdr:row>
      <xdr:rowOff>57744</xdr:rowOff>
    </xdr:from>
    <xdr:ext cx="65" cy="172227"/>
    <xdr:sp macro="" textlink="">
      <xdr:nvSpPr>
        <xdr:cNvPr id="19" name="TextBox 18"/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36</xdr:row>
      <xdr:rowOff>158948</xdr:rowOff>
    </xdr:from>
    <xdr:ext cx="65" cy="172227"/>
    <xdr:sp macro="" textlink="">
      <xdr:nvSpPr>
        <xdr:cNvPr id="23" name="TextBox 22"/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37</xdr:row>
      <xdr:rowOff>63698</xdr:rowOff>
    </xdr:from>
    <xdr:ext cx="65" cy="172227"/>
    <xdr:sp macro="" textlink="">
      <xdr:nvSpPr>
        <xdr:cNvPr id="24" name="TextBox 23"/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38</xdr:row>
      <xdr:rowOff>0</xdr:rowOff>
    </xdr:from>
    <xdr:ext cx="65" cy="172227"/>
    <xdr:sp macro="" textlink="">
      <xdr:nvSpPr>
        <xdr:cNvPr id="25" name="TextBox 24"/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5</xdr:row>
          <xdr:rowOff>209550</xdr:rowOff>
        </xdr:from>
        <xdr:to>
          <xdr:col>5</xdr:col>
          <xdr:colOff>352425</xdr:colOff>
          <xdr:row>6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3</xdr:row>
          <xdr:rowOff>142875</xdr:rowOff>
        </xdr:from>
        <xdr:to>
          <xdr:col>6</xdr:col>
          <xdr:colOff>285750</xdr:colOff>
          <xdr:row>4</xdr:row>
          <xdr:rowOff>19050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82"/>
  <sheetViews>
    <sheetView topLeftCell="A53" zoomScale="160" zoomScaleNormal="160" workbookViewId="0">
      <selection activeCell="C84" sqref="C84"/>
    </sheetView>
  </sheetViews>
  <sheetFormatPr defaultColWidth="15" defaultRowHeight="24"/>
  <cols>
    <col min="1" max="1" width="4.42578125" style="14" bestFit="1" customWidth="1"/>
    <col min="2" max="2" width="31.5703125" style="14" bestFit="1" customWidth="1"/>
    <col min="3" max="3" width="33.85546875" style="14" customWidth="1"/>
    <col min="4" max="4" width="31.5703125" style="14" bestFit="1" customWidth="1"/>
    <col min="5" max="5" width="7" style="14" customWidth="1"/>
    <col min="6" max="6" width="7.7109375" style="14" bestFit="1" customWidth="1"/>
    <col min="7" max="7" width="5.7109375" style="14" bestFit="1" customWidth="1"/>
    <col min="8" max="9" width="8.42578125" style="14" customWidth="1"/>
    <col min="10" max="10" width="6.28515625" style="14" bestFit="1" customWidth="1"/>
    <col min="11" max="11" width="10" style="14" customWidth="1"/>
    <col min="12" max="12" width="10.28515625" style="14" customWidth="1"/>
    <col min="13" max="14" width="5.140625" style="58" bestFit="1" customWidth="1"/>
    <col min="15" max="15" width="5.5703125" style="58" bestFit="1" customWidth="1"/>
    <col min="16" max="22" width="5.140625" style="14" bestFit="1" customWidth="1"/>
    <col min="23" max="23" width="9" style="73" bestFit="1" customWidth="1"/>
    <col min="24" max="24" width="9" style="39" bestFit="1" customWidth="1"/>
    <col min="25" max="25" width="6.28515625" style="39" customWidth="1"/>
    <col min="26" max="26" width="6.28515625" style="39" bestFit="1" customWidth="1"/>
    <col min="27" max="27" width="5.140625" style="61" customWidth="1"/>
    <col min="28" max="28" width="5.140625" style="61" bestFit="1" customWidth="1"/>
    <col min="29" max="29" width="5" style="14" bestFit="1" customWidth="1"/>
    <col min="30" max="30" width="11.28515625" style="14" customWidth="1"/>
    <col min="31" max="16384" width="15" style="14"/>
  </cols>
  <sheetData>
    <row r="1" spans="1:44" s="59" customFormat="1" ht="55.5">
      <c r="A1" s="59" t="s">
        <v>37</v>
      </c>
      <c r="B1" s="59" t="s">
        <v>115</v>
      </c>
      <c r="C1" s="59" t="s">
        <v>0</v>
      </c>
      <c r="D1" s="59" t="s">
        <v>1</v>
      </c>
      <c r="E1" s="59" t="s">
        <v>2</v>
      </c>
      <c r="F1" s="59" t="s">
        <v>3</v>
      </c>
      <c r="G1" s="59" t="s">
        <v>0</v>
      </c>
      <c r="H1" s="59" t="s">
        <v>4</v>
      </c>
      <c r="I1" s="59" t="s">
        <v>114</v>
      </c>
      <c r="J1" s="59" t="s">
        <v>5</v>
      </c>
      <c r="K1" s="59" t="s">
        <v>138</v>
      </c>
      <c r="L1" s="59" t="s">
        <v>71</v>
      </c>
      <c r="M1" s="91">
        <v>1.1000000000000001</v>
      </c>
      <c r="N1" s="91">
        <v>1.2</v>
      </c>
      <c r="O1" s="91">
        <v>1.3</v>
      </c>
      <c r="P1" s="90">
        <v>2.1</v>
      </c>
      <c r="Q1" s="90">
        <v>2.2000000000000002</v>
      </c>
      <c r="R1" s="60">
        <v>3.1</v>
      </c>
      <c r="S1" s="60">
        <v>3.2</v>
      </c>
      <c r="T1" s="60">
        <v>3.3</v>
      </c>
      <c r="U1" s="60">
        <v>3.4</v>
      </c>
      <c r="V1" s="60">
        <v>3.5</v>
      </c>
      <c r="W1" s="138">
        <v>4.0999999999999996</v>
      </c>
      <c r="X1" s="138">
        <v>4.2</v>
      </c>
      <c r="Y1" s="203">
        <v>4.3</v>
      </c>
      <c r="Z1" s="203">
        <v>4.4000000000000004</v>
      </c>
      <c r="AA1" s="135">
        <v>5.0999999999999996</v>
      </c>
      <c r="AB1" s="135">
        <v>5.2</v>
      </c>
      <c r="AC1" s="135">
        <v>5.3</v>
      </c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44" s="202" customFormat="1">
      <c r="A2" s="188">
        <v>1</v>
      </c>
      <c r="B2" s="188" t="s">
        <v>42</v>
      </c>
      <c r="C2" s="188" t="s">
        <v>68</v>
      </c>
      <c r="D2" s="188" t="s">
        <v>43</v>
      </c>
      <c r="E2" s="188">
        <v>0</v>
      </c>
      <c r="F2" s="188">
        <v>0</v>
      </c>
      <c r="G2" s="188">
        <v>0</v>
      </c>
      <c r="H2" s="188">
        <v>1</v>
      </c>
      <c r="I2" s="188">
        <v>0</v>
      </c>
      <c r="J2" s="188">
        <v>0</v>
      </c>
      <c r="K2" s="188">
        <v>0</v>
      </c>
      <c r="L2" s="188" t="s">
        <v>69</v>
      </c>
      <c r="M2" s="196">
        <v>4</v>
      </c>
      <c r="N2" s="196">
        <v>4</v>
      </c>
      <c r="O2" s="196">
        <v>4</v>
      </c>
      <c r="P2" s="197">
        <v>4</v>
      </c>
      <c r="Q2" s="197">
        <v>4</v>
      </c>
      <c r="R2" s="198">
        <v>3</v>
      </c>
      <c r="S2" s="198">
        <v>3</v>
      </c>
      <c r="T2" s="198">
        <v>3</v>
      </c>
      <c r="U2" s="198">
        <v>3</v>
      </c>
      <c r="V2" s="198">
        <v>4</v>
      </c>
      <c r="W2" s="199">
        <v>1</v>
      </c>
      <c r="X2" s="199">
        <v>3</v>
      </c>
      <c r="Y2" s="204">
        <v>3</v>
      </c>
      <c r="Z2" s="204">
        <v>4</v>
      </c>
      <c r="AA2" s="200">
        <v>4</v>
      </c>
      <c r="AB2" s="200">
        <v>4</v>
      </c>
      <c r="AC2" s="200">
        <v>4</v>
      </c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</row>
    <row r="3" spans="1:44" s="128" customFormat="1">
      <c r="A3" s="124">
        <v>2</v>
      </c>
      <c r="B3" s="124" t="s">
        <v>42</v>
      </c>
      <c r="C3" s="124" t="s">
        <v>119</v>
      </c>
      <c r="D3" s="124" t="s">
        <v>117</v>
      </c>
      <c r="E3" s="124">
        <v>0</v>
      </c>
      <c r="F3" s="124">
        <v>1</v>
      </c>
      <c r="G3" s="124">
        <v>0</v>
      </c>
      <c r="H3" s="124">
        <v>0</v>
      </c>
      <c r="I3" s="124">
        <v>0</v>
      </c>
      <c r="J3" s="124">
        <v>0</v>
      </c>
      <c r="K3" s="124">
        <v>0</v>
      </c>
      <c r="L3" s="124" t="s">
        <v>69</v>
      </c>
      <c r="M3" s="125">
        <v>3</v>
      </c>
      <c r="N3" s="125">
        <v>4</v>
      </c>
      <c r="O3" s="125">
        <v>4</v>
      </c>
      <c r="P3" s="126">
        <v>4</v>
      </c>
      <c r="Q3" s="126">
        <v>4</v>
      </c>
      <c r="R3" s="127">
        <v>4</v>
      </c>
      <c r="S3" s="127">
        <v>3</v>
      </c>
      <c r="T3" s="127">
        <v>4</v>
      </c>
      <c r="U3" s="127">
        <v>4</v>
      </c>
      <c r="V3" s="127">
        <v>4</v>
      </c>
      <c r="W3" s="139">
        <v>4</v>
      </c>
      <c r="X3" s="139">
        <v>4</v>
      </c>
      <c r="Y3" s="205">
        <v>5</v>
      </c>
      <c r="Z3" s="205">
        <v>5</v>
      </c>
      <c r="AA3" s="136">
        <v>5</v>
      </c>
      <c r="AB3" s="136">
        <v>5</v>
      </c>
      <c r="AC3" s="136">
        <v>5</v>
      </c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</row>
    <row r="4" spans="1:44" s="128" customFormat="1">
      <c r="A4" s="124">
        <v>3</v>
      </c>
      <c r="B4" s="124" t="s">
        <v>6</v>
      </c>
      <c r="C4" s="124" t="s">
        <v>60</v>
      </c>
      <c r="D4" s="124" t="s">
        <v>118</v>
      </c>
      <c r="E4" s="124">
        <v>1</v>
      </c>
      <c r="F4" s="124">
        <v>1</v>
      </c>
      <c r="G4" s="124">
        <v>0</v>
      </c>
      <c r="H4" s="124">
        <v>0</v>
      </c>
      <c r="I4" s="124">
        <v>0</v>
      </c>
      <c r="J4" s="124">
        <v>0</v>
      </c>
      <c r="K4" s="124">
        <v>0</v>
      </c>
      <c r="L4" s="124" t="s">
        <v>69</v>
      </c>
      <c r="M4" s="125">
        <v>5</v>
      </c>
      <c r="N4" s="125">
        <v>5</v>
      </c>
      <c r="O4" s="125">
        <v>5</v>
      </c>
      <c r="P4" s="126">
        <v>5</v>
      </c>
      <c r="Q4" s="126">
        <v>5</v>
      </c>
      <c r="R4" s="127">
        <v>5</v>
      </c>
      <c r="S4" s="127">
        <v>5</v>
      </c>
      <c r="T4" s="127">
        <v>5</v>
      </c>
      <c r="U4" s="127">
        <v>5</v>
      </c>
      <c r="V4" s="127">
        <v>5</v>
      </c>
      <c r="W4" s="139">
        <v>5</v>
      </c>
      <c r="X4" s="139">
        <v>5</v>
      </c>
      <c r="Y4" s="205">
        <v>5</v>
      </c>
      <c r="Z4" s="205">
        <v>5</v>
      </c>
      <c r="AA4" s="136">
        <v>5</v>
      </c>
      <c r="AB4" s="136">
        <v>5</v>
      </c>
      <c r="AC4" s="136">
        <v>5</v>
      </c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</row>
    <row r="5" spans="1:44" s="128" customFormat="1">
      <c r="A5" s="124">
        <v>4</v>
      </c>
      <c r="B5" s="124" t="s">
        <v>42</v>
      </c>
      <c r="C5" s="124" t="s">
        <v>109</v>
      </c>
      <c r="D5" s="124" t="s">
        <v>101</v>
      </c>
      <c r="E5" s="124">
        <v>1</v>
      </c>
      <c r="F5" s="124">
        <v>0</v>
      </c>
      <c r="G5" s="124">
        <v>1</v>
      </c>
      <c r="H5" s="124">
        <v>0</v>
      </c>
      <c r="I5" s="124">
        <v>0</v>
      </c>
      <c r="J5" s="124">
        <v>0</v>
      </c>
      <c r="K5" s="124">
        <v>0</v>
      </c>
      <c r="L5" s="124" t="s">
        <v>69</v>
      </c>
      <c r="M5" s="125">
        <v>5</v>
      </c>
      <c r="N5" s="125">
        <v>4</v>
      </c>
      <c r="O5" s="125">
        <v>4</v>
      </c>
      <c r="P5" s="126">
        <v>5</v>
      </c>
      <c r="Q5" s="126">
        <v>5</v>
      </c>
      <c r="R5" s="127">
        <v>5</v>
      </c>
      <c r="S5" s="127">
        <v>5</v>
      </c>
      <c r="T5" s="127">
        <v>5</v>
      </c>
      <c r="U5" s="127">
        <v>5</v>
      </c>
      <c r="V5" s="127">
        <v>5</v>
      </c>
      <c r="W5" s="139">
        <v>2</v>
      </c>
      <c r="X5" s="139">
        <v>4</v>
      </c>
      <c r="Y5" s="205">
        <v>5</v>
      </c>
      <c r="Z5" s="205">
        <v>5</v>
      </c>
      <c r="AA5" s="136">
        <v>5</v>
      </c>
      <c r="AB5" s="136">
        <v>5</v>
      </c>
      <c r="AC5" s="136">
        <v>5</v>
      </c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</row>
    <row r="6" spans="1:44" s="128" customFormat="1">
      <c r="A6" s="124">
        <v>5</v>
      </c>
      <c r="B6" s="124" t="s">
        <v>42</v>
      </c>
      <c r="C6" s="124" t="s">
        <v>109</v>
      </c>
      <c r="D6" s="124" t="s">
        <v>101</v>
      </c>
      <c r="E6" s="124">
        <v>0</v>
      </c>
      <c r="F6" s="124">
        <v>0</v>
      </c>
      <c r="G6" s="124">
        <v>0</v>
      </c>
      <c r="H6" s="124">
        <v>0</v>
      </c>
      <c r="I6" s="124">
        <v>0</v>
      </c>
      <c r="J6" s="124">
        <v>1</v>
      </c>
      <c r="K6" s="124">
        <v>0</v>
      </c>
      <c r="L6" s="124" t="s">
        <v>69</v>
      </c>
      <c r="M6" s="125">
        <v>5</v>
      </c>
      <c r="N6" s="125">
        <v>4</v>
      </c>
      <c r="O6" s="125">
        <v>4</v>
      </c>
      <c r="P6" s="126">
        <v>5</v>
      </c>
      <c r="Q6" s="126">
        <v>5</v>
      </c>
      <c r="R6" s="127">
        <v>5</v>
      </c>
      <c r="S6" s="127">
        <v>4</v>
      </c>
      <c r="T6" s="127">
        <v>5</v>
      </c>
      <c r="U6" s="127">
        <v>5</v>
      </c>
      <c r="V6" s="127">
        <v>5</v>
      </c>
      <c r="W6" s="139">
        <v>1</v>
      </c>
      <c r="X6" s="139">
        <v>3</v>
      </c>
      <c r="Y6" s="205">
        <v>4</v>
      </c>
      <c r="Z6" s="205">
        <v>4</v>
      </c>
      <c r="AA6" s="136">
        <v>3</v>
      </c>
      <c r="AB6" s="136">
        <v>4</v>
      </c>
      <c r="AC6" s="136">
        <v>5</v>
      </c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</row>
    <row r="7" spans="1:44" s="128" customFormat="1">
      <c r="A7" s="124">
        <v>6</v>
      </c>
      <c r="B7" s="124" t="s">
        <v>42</v>
      </c>
      <c r="C7" s="124" t="s">
        <v>109</v>
      </c>
      <c r="D7" s="124" t="s">
        <v>101</v>
      </c>
      <c r="E7" s="124">
        <v>0</v>
      </c>
      <c r="F7" s="124">
        <v>0</v>
      </c>
      <c r="G7" s="124">
        <v>1</v>
      </c>
      <c r="H7" s="124">
        <v>0</v>
      </c>
      <c r="I7" s="124">
        <v>0</v>
      </c>
      <c r="J7" s="124">
        <v>1</v>
      </c>
      <c r="K7" s="124">
        <v>0</v>
      </c>
      <c r="L7" s="124" t="s">
        <v>69</v>
      </c>
      <c r="M7" s="125">
        <v>5</v>
      </c>
      <c r="N7" s="125">
        <v>5</v>
      </c>
      <c r="O7" s="125">
        <v>5</v>
      </c>
      <c r="P7" s="126">
        <v>5</v>
      </c>
      <c r="Q7" s="126">
        <v>5</v>
      </c>
      <c r="R7" s="127">
        <v>5</v>
      </c>
      <c r="S7" s="127">
        <v>5</v>
      </c>
      <c r="T7" s="127">
        <v>5</v>
      </c>
      <c r="U7" s="127">
        <v>5</v>
      </c>
      <c r="V7" s="127">
        <v>5</v>
      </c>
      <c r="W7" s="139">
        <v>5</v>
      </c>
      <c r="X7" s="139">
        <v>5</v>
      </c>
      <c r="Y7" s="205">
        <v>5</v>
      </c>
      <c r="Z7" s="205">
        <v>5</v>
      </c>
      <c r="AA7" s="136">
        <v>5</v>
      </c>
      <c r="AB7" s="136">
        <v>5</v>
      </c>
      <c r="AC7" s="136">
        <v>5</v>
      </c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</row>
    <row r="8" spans="1:44" s="128" customFormat="1">
      <c r="A8" s="124">
        <v>7</v>
      </c>
      <c r="B8" s="124" t="s">
        <v>42</v>
      </c>
      <c r="C8" s="124" t="s">
        <v>62</v>
      </c>
      <c r="D8" s="124" t="s">
        <v>100</v>
      </c>
      <c r="E8" s="124">
        <v>0</v>
      </c>
      <c r="F8" s="124">
        <v>0</v>
      </c>
      <c r="G8" s="124">
        <v>1</v>
      </c>
      <c r="H8" s="124">
        <v>0</v>
      </c>
      <c r="I8" s="124">
        <v>0</v>
      </c>
      <c r="J8" s="124">
        <v>0</v>
      </c>
      <c r="K8" s="124">
        <v>0</v>
      </c>
      <c r="L8" s="124" t="s">
        <v>69</v>
      </c>
      <c r="M8" s="125">
        <v>5</v>
      </c>
      <c r="N8" s="125">
        <v>5</v>
      </c>
      <c r="O8" s="125">
        <v>5</v>
      </c>
      <c r="P8" s="126">
        <v>5</v>
      </c>
      <c r="Q8" s="126">
        <v>5</v>
      </c>
      <c r="R8" s="127">
        <v>5</v>
      </c>
      <c r="S8" s="127">
        <v>5</v>
      </c>
      <c r="T8" s="127">
        <v>5</v>
      </c>
      <c r="U8" s="127">
        <v>5</v>
      </c>
      <c r="V8" s="127">
        <v>5</v>
      </c>
      <c r="W8" s="139">
        <v>2</v>
      </c>
      <c r="X8" s="139">
        <v>4</v>
      </c>
      <c r="Y8" s="205">
        <v>4</v>
      </c>
      <c r="Z8" s="205">
        <v>4</v>
      </c>
      <c r="AA8" s="136">
        <v>4</v>
      </c>
      <c r="AB8" s="136">
        <v>4</v>
      </c>
      <c r="AC8" s="136">
        <v>4</v>
      </c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</row>
    <row r="9" spans="1:44" s="128" customFormat="1">
      <c r="A9" s="124">
        <v>8</v>
      </c>
      <c r="B9" s="124" t="s">
        <v>42</v>
      </c>
      <c r="C9" s="124" t="s">
        <v>60</v>
      </c>
      <c r="D9" s="124" t="s">
        <v>120</v>
      </c>
      <c r="E9" s="124">
        <v>0</v>
      </c>
      <c r="F9" s="124">
        <v>0</v>
      </c>
      <c r="G9" s="124">
        <v>0</v>
      </c>
      <c r="H9" s="124">
        <v>0</v>
      </c>
      <c r="I9" s="124">
        <v>0</v>
      </c>
      <c r="J9" s="124">
        <v>1</v>
      </c>
      <c r="K9" s="124">
        <v>0</v>
      </c>
      <c r="L9" s="124" t="s">
        <v>69</v>
      </c>
      <c r="M9" s="125">
        <v>5</v>
      </c>
      <c r="N9" s="125">
        <v>5</v>
      </c>
      <c r="O9" s="125">
        <v>5</v>
      </c>
      <c r="P9" s="126">
        <v>5</v>
      </c>
      <c r="Q9" s="126">
        <v>5</v>
      </c>
      <c r="R9" s="127">
        <v>5</v>
      </c>
      <c r="S9" s="127">
        <v>5</v>
      </c>
      <c r="T9" s="127">
        <v>5</v>
      </c>
      <c r="U9" s="127">
        <v>5</v>
      </c>
      <c r="V9" s="127">
        <v>5</v>
      </c>
      <c r="W9" s="139">
        <v>1</v>
      </c>
      <c r="X9" s="139">
        <v>5</v>
      </c>
      <c r="Y9" s="205">
        <v>5</v>
      </c>
      <c r="Z9" s="205">
        <v>5</v>
      </c>
      <c r="AA9" s="136">
        <v>5</v>
      </c>
      <c r="AB9" s="136">
        <v>5</v>
      </c>
      <c r="AC9" s="136">
        <v>5</v>
      </c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</row>
    <row r="10" spans="1:44" s="128" customFormat="1">
      <c r="A10" s="124">
        <v>9</v>
      </c>
      <c r="B10" s="124" t="s">
        <v>6</v>
      </c>
      <c r="C10" s="124" t="s">
        <v>58</v>
      </c>
      <c r="D10" s="124" t="s">
        <v>102</v>
      </c>
      <c r="E10" s="124">
        <v>1</v>
      </c>
      <c r="F10" s="124">
        <v>0</v>
      </c>
      <c r="G10" s="124">
        <v>0</v>
      </c>
      <c r="H10" s="124">
        <v>0</v>
      </c>
      <c r="I10" s="124">
        <v>0</v>
      </c>
      <c r="J10" s="124">
        <v>0</v>
      </c>
      <c r="K10" s="124">
        <v>0</v>
      </c>
      <c r="L10" s="124" t="s">
        <v>69</v>
      </c>
      <c r="M10" s="125">
        <v>4</v>
      </c>
      <c r="N10" s="125">
        <v>4</v>
      </c>
      <c r="O10" s="125">
        <v>4</v>
      </c>
      <c r="P10" s="126">
        <v>4</v>
      </c>
      <c r="Q10" s="126">
        <v>4</v>
      </c>
      <c r="R10" s="127">
        <v>5</v>
      </c>
      <c r="S10" s="127">
        <v>5</v>
      </c>
      <c r="T10" s="127">
        <v>5</v>
      </c>
      <c r="U10" s="127">
        <v>5</v>
      </c>
      <c r="V10" s="127">
        <v>5</v>
      </c>
      <c r="W10" s="139">
        <v>3</v>
      </c>
      <c r="X10" s="139">
        <v>5</v>
      </c>
      <c r="Y10" s="205">
        <v>5</v>
      </c>
      <c r="Z10" s="205">
        <v>5</v>
      </c>
      <c r="AA10" s="136">
        <v>5</v>
      </c>
      <c r="AB10" s="136">
        <v>5</v>
      </c>
      <c r="AC10" s="136">
        <v>5</v>
      </c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</row>
    <row r="11" spans="1:44" s="128" customFormat="1">
      <c r="A11" s="124">
        <v>10</v>
      </c>
      <c r="B11" s="124" t="s">
        <v>42</v>
      </c>
      <c r="C11" s="124" t="s">
        <v>58</v>
      </c>
      <c r="D11" s="124" t="s">
        <v>102</v>
      </c>
      <c r="E11" s="124">
        <v>1</v>
      </c>
      <c r="F11" s="124">
        <v>0</v>
      </c>
      <c r="G11" s="124">
        <v>0</v>
      </c>
      <c r="H11" s="124">
        <v>0</v>
      </c>
      <c r="I11" s="124">
        <v>0</v>
      </c>
      <c r="J11" s="124">
        <v>0</v>
      </c>
      <c r="K11" s="124">
        <v>0</v>
      </c>
      <c r="L11" s="124" t="s">
        <v>69</v>
      </c>
      <c r="M11" s="125">
        <v>4</v>
      </c>
      <c r="N11" s="125">
        <v>4</v>
      </c>
      <c r="O11" s="125">
        <v>4</v>
      </c>
      <c r="P11" s="126">
        <v>4</v>
      </c>
      <c r="Q11" s="126">
        <v>4</v>
      </c>
      <c r="R11" s="127">
        <v>4</v>
      </c>
      <c r="S11" s="127">
        <v>4</v>
      </c>
      <c r="T11" s="127">
        <v>4</v>
      </c>
      <c r="U11" s="127">
        <v>4</v>
      </c>
      <c r="V11" s="127">
        <v>4</v>
      </c>
      <c r="W11" s="139">
        <v>4</v>
      </c>
      <c r="X11" s="139">
        <v>4</v>
      </c>
      <c r="Y11" s="205">
        <v>4</v>
      </c>
      <c r="Z11" s="205">
        <v>4</v>
      </c>
      <c r="AA11" s="136">
        <v>4</v>
      </c>
      <c r="AB11" s="136">
        <v>4</v>
      </c>
      <c r="AC11" s="136">
        <v>4</v>
      </c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</row>
    <row r="12" spans="1:44" s="128" customFormat="1">
      <c r="A12" s="124">
        <v>11</v>
      </c>
      <c r="B12" s="124" t="s">
        <v>42</v>
      </c>
      <c r="C12" s="124" t="s">
        <v>58</v>
      </c>
      <c r="D12" s="124" t="s">
        <v>102</v>
      </c>
      <c r="E12" s="124">
        <v>0</v>
      </c>
      <c r="F12" s="124">
        <v>1</v>
      </c>
      <c r="G12" s="124">
        <v>0</v>
      </c>
      <c r="H12" s="124">
        <v>0</v>
      </c>
      <c r="I12" s="124">
        <v>1</v>
      </c>
      <c r="J12" s="124">
        <v>0</v>
      </c>
      <c r="K12" s="124">
        <v>0</v>
      </c>
      <c r="L12" s="124" t="s">
        <v>69</v>
      </c>
      <c r="M12" s="125">
        <v>4</v>
      </c>
      <c r="N12" s="125">
        <v>4</v>
      </c>
      <c r="O12" s="125">
        <v>4</v>
      </c>
      <c r="P12" s="126">
        <v>4</v>
      </c>
      <c r="Q12" s="126">
        <v>4</v>
      </c>
      <c r="R12" s="127">
        <v>3</v>
      </c>
      <c r="S12" s="127">
        <v>4</v>
      </c>
      <c r="T12" s="127">
        <v>4</v>
      </c>
      <c r="U12" s="127">
        <v>4</v>
      </c>
      <c r="V12" s="127">
        <v>4</v>
      </c>
      <c r="W12" s="139">
        <v>2</v>
      </c>
      <c r="X12" s="139">
        <v>4</v>
      </c>
      <c r="Y12" s="205">
        <v>4</v>
      </c>
      <c r="Z12" s="205">
        <v>4</v>
      </c>
      <c r="AA12" s="136">
        <v>4</v>
      </c>
      <c r="AB12" s="136">
        <v>4</v>
      </c>
      <c r="AC12" s="136">
        <v>4</v>
      </c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</row>
    <row r="13" spans="1:44" s="128" customFormat="1">
      <c r="A13" s="124">
        <v>12</v>
      </c>
      <c r="B13" s="124" t="s">
        <v>42</v>
      </c>
      <c r="C13" s="124" t="s">
        <v>60</v>
      </c>
      <c r="D13" s="124" t="s">
        <v>120</v>
      </c>
      <c r="E13" s="124">
        <v>1</v>
      </c>
      <c r="F13" s="124">
        <v>0</v>
      </c>
      <c r="G13" s="124">
        <v>0</v>
      </c>
      <c r="H13" s="124">
        <v>0</v>
      </c>
      <c r="I13" s="124">
        <v>0</v>
      </c>
      <c r="J13" s="124">
        <v>0</v>
      </c>
      <c r="K13" s="124">
        <v>0</v>
      </c>
      <c r="L13" s="124" t="s">
        <v>69</v>
      </c>
      <c r="M13" s="125">
        <v>5</v>
      </c>
      <c r="N13" s="125">
        <v>2</v>
      </c>
      <c r="O13" s="125">
        <v>5</v>
      </c>
      <c r="P13" s="126">
        <v>5</v>
      </c>
      <c r="Q13" s="126">
        <v>5</v>
      </c>
      <c r="R13" s="127">
        <v>5</v>
      </c>
      <c r="S13" s="127">
        <v>5</v>
      </c>
      <c r="T13" s="127">
        <v>1</v>
      </c>
      <c r="U13" s="127">
        <v>4</v>
      </c>
      <c r="V13" s="127">
        <v>5</v>
      </c>
      <c r="W13" s="139">
        <v>4</v>
      </c>
      <c r="X13" s="139">
        <v>4</v>
      </c>
      <c r="Y13" s="205">
        <v>4</v>
      </c>
      <c r="Z13" s="205">
        <v>4</v>
      </c>
      <c r="AA13" s="136">
        <v>3</v>
      </c>
      <c r="AB13" s="136">
        <v>3</v>
      </c>
      <c r="AC13" s="136">
        <v>5</v>
      </c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</row>
    <row r="14" spans="1:44" s="128" customFormat="1">
      <c r="A14" s="124">
        <v>13</v>
      </c>
      <c r="B14" s="124" t="s">
        <v>42</v>
      </c>
      <c r="C14" s="124" t="s">
        <v>122</v>
      </c>
      <c r="D14" s="124" t="s">
        <v>123</v>
      </c>
      <c r="E14" s="124">
        <v>1</v>
      </c>
      <c r="F14" s="124">
        <v>1</v>
      </c>
      <c r="G14" s="124">
        <v>1</v>
      </c>
      <c r="H14" s="124">
        <v>0</v>
      </c>
      <c r="I14" s="124">
        <v>0</v>
      </c>
      <c r="J14" s="124">
        <v>0</v>
      </c>
      <c r="K14" s="124">
        <v>0</v>
      </c>
      <c r="L14" s="124" t="s">
        <v>69</v>
      </c>
      <c r="M14" s="125">
        <v>4</v>
      </c>
      <c r="N14" s="125">
        <v>4</v>
      </c>
      <c r="O14" s="125">
        <v>4</v>
      </c>
      <c r="P14" s="126">
        <v>4</v>
      </c>
      <c r="Q14" s="126">
        <v>4</v>
      </c>
      <c r="R14" s="127">
        <v>4</v>
      </c>
      <c r="S14" s="127">
        <v>4</v>
      </c>
      <c r="T14" s="127">
        <v>4</v>
      </c>
      <c r="U14" s="127">
        <v>4</v>
      </c>
      <c r="V14" s="127">
        <v>4</v>
      </c>
      <c r="W14" s="139">
        <v>1</v>
      </c>
      <c r="X14" s="139">
        <v>4</v>
      </c>
      <c r="Y14" s="205">
        <v>5</v>
      </c>
      <c r="Z14" s="205">
        <v>5</v>
      </c>
      <c r="AA14" s="136">
        <v>4</v>
      </c>
      <c r="AB14" s="136">
        <v>5</v>
      </c>
      <c r="AC14" s="136">
        <v>5</v>
      </c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</row>
    <row r="15" spans="1:44" s="128" customFormat="1">
      <c r="A15" s="124">
        <v>14</v>
      </c>
      <c r="B15" s="124" t="s">
        <v>42</v>
      </c>
      <c r="C15" s="124" t="s">
        <v>76</v>
      </c>
      <c r="D15" s="124" t="s">
        <v>124</v>
      </c>
      <c r="E15" s="124">
        <v>1</v>
      </c>
      <c r="F15" s="124">
        <v>1</v>
      </c>
      <c r="G15" s="124">
        <v>0</v>
      </c>
      <c r="H15" s="124">
        <v>0</v>
      </c>
      <c r="I15" s="124">
        <v>0</v>
      </c>
      <c r="J15" s="124">
        <v>0</v>
      </c>
      <c r="K15" s="124">
        <v>0</v>
      </c>
      <c r="L15" s="124" t="s">
        <v>69</v>
      </c>
      <c r="M15" s="125">
        <v>5</v>
      </c>
      <c r="N15" s="125">
        <v>4</v>
      </c>
      <c r="O15" s="125">
        <v>4</v>
      </c>
      <c r="P15" s="126">
        <v>5</v>
      </c>
      <c r="Q15" s="126">
        <v>5</v>
      </c>
      <c r="R15" s="127">
        <v>4</v>
      </c>
      <c r="S15" s="127">
        <v>5</v>
      </c>
      <c r="T15" s="127">
        <v>5</v>
      </c>
      <c r="U15" s="127">
        <v>5</v>
      </c>
      <c r="V15" s="127">
        <v>5</v>
      </c>
      <c r="W15" s="139">
        <v>1</v>
      </c>
      <c r="X15" s="139">
        <v>4</v>
      </c>
      <c r="Y15" s="205">
        <v>5</v>
      </c>
      <c r="Z15" s="205">
        <v>5</v>
      </c>
      <c r="AA15" s="136">
        <v>4</v>
      </c>
      <c r="AB15" s="136">
        <v>5</v>
      </c>
      <c r="AC15" s="136">
        <v>5</v>
      </c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</row>
    <row r="16" spans="1:44" s="128" customFormat="1">
      <c r="A16" s="124">
        <v>15</v>
      </c>
      <c r="B16" s="124" t="s">
        <v>42</v>
      </c>
      <c r="C16" s="124" t="s">
        <v>109</v>
      </c>
      <c r="D16" s="124" t="s">
        <v>125</v>
      </c>
      <c r="E16" s="124">
        <v>0</v>
      </c>
      <c r="F16" s="124">
        <v>1</v>
      </c>
      <c r="G16" s="124">
        <v>0</v>
      </c>
      <c r="H16" s="124">
        <v>0</v>
      </c>
      <c r="I16" s="124">
        <v>0</v>
      </c>
      <c r="J16" s="124">
        <v>0</v>
      </c>
      <c r="K16" s="124">
        <v>0</v>
      </c>
      <c r="L16" s="124" t="s">
        <v>69</v>
      </c>
      <c r="M16" s="125">
        <v>5</v>
      </c>
      <c r="N16" s="125">
        <v>5</v>
      </c>
      <c r="O16" s="125">
        <v>5</v>
      </c>
      <c r="P16" s="126">
        <v>5</v>
      </c>
      <c r="Q16" s="126">
        <v>5</v>
      </c>
      <c r="R16" s="127">
        <v>5</v>
      </c>
      <c r="S16" s="127">
        <v>5</v>
      </c>
      <c r="T16" s="127">
        <v>5</v>
      </c>
      <c r="U16" s="127">
        <v>5</v>
      </c>
      <c r="V16" s="127">
        <v>5</v>
      </c>
      <c r="W16" s="139">
        <v>1</v>
      </c>
      <c r="X16" s="139">
        <v>5</v>
      </c>
      <c r="Y16" s="205">
        <v>5</v>
      </c>
      <c r="Z16" s="205">
        <v>5</v>
      </c>
      <c r="AA16" s="136">
        <v>5</v>
      </c>
      <c r="AB16" s="136">
        <v>5</v>
      </c>
      <c r="AC16" s="136">
        <v>5</v>
      </c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</row>
    <row r="17" spans="1:44" s="128" customFormat="1">
      <c r="A17" s="124">
        <v>16</v>
      </c>
      <c r="B17" s="124" t="s">
        <v>42</v>
      </c>
      <c r="C17" s="124" t="s">
        <v>126</v>
      </c>
      <c r="D17" s="124" t="s">
        <v>127</v>
      </c>
      <c r="E17" s="124">
        <v>0</v>
      </c>
      <c r="F17" s="124">
        <v>0</v>
      </c>
      <c r="G17" s="124">
        <v>1</v>
      </c>
      <c r="H17" s="124">
        <v>0</v>
      </c>
      <c r="I17" s="124">
        <v>0</v>
      </c>
      <c r="J17" s="124">
        <v>0</v>
      </c>
      <c r="K17" s="124">
        <v>0</v>
      </c>
      <c r="L17" s="124" t="s">
        <v>43</v>
      </c>
      <c r="M17" s="125">
        <v>4</v>
      </c>
      <c r="N17" s="125">
        <v>2</v>
      </c>
      <c r="O17" s="125">
        <v>2</v>
      </c>
      <c r="P17" s="126">
        <v>5</v>
      </c>
      <c r="Q17" s="126">
        <v>5</v>
      </c>
      <c r="R17" s="127">
        <v>5</v>
      </c>
      <c r="S17" s="127">
        <v>5</v>
      </c>
      <c r="T17" s="127">
        <v>5</v>
      </c>
      <c r="U17" s="127">
        <v>5</v>
      </c>
      <c r="V17" s="127">
        <v>5</v>
      </c>
      <c r="W17" s="139">
        <v>4</v>
      </c>
      <c r="X17" s="139">
        <v>4</v>
      </c>
      <c r="Y17" s="205">
        <v>4</v>
      </c>
      <c r="Z17" s="205">
        <v>4</v>
      </c>
      <c r="AA17" s="136">
        <v>4</v>
      </c>
      <c r="AB17" s="136">
        <v>5</v>
      </c>
      <c r="AC17" s="136">
        <v>5</v>
      </c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</row>
    <row r="18" spans="1:44" s="133" customFormat="1">
      <c r="A18" s="129">
        <v>17</v>
      </c>
      <c r="B18" s="124" t="s">
        <v>42</v>
      </c>
      <c r="C18" s="124" t="s">
        <v>126</v>
      </c>
      <c r="D18" s="124" t="s">
        <v>127</v>
      </c>
      <c r="E18" s="124">
        <v>0</v>
      </c>
      <c r="F18" s="124">
        <v>1</v>
      </c>
      <c r="G18" s="124">
        <v>0</v>
      </c>
      <c r="H18" s="124">
        <v>0</v>
      </c>
      <c r="I18" s="124">
        <v>0</v>
      </c>
      <c r="J18" s="124">
        <v>1</v>
      </c>
      <c r="K18" s="124">
        <v>0</v>
      </c>
      <c r="L18" s="124" t="s">
        <v>43</v>
      </c>
      <c r="M18" s="130">
        <v>4</v>
      </c>
      <c r="N18" s="130">
        <v>4</v>
      </c>
      <c r="O18" s="130">
        <v>4</v>
      </c>
      <c r="P18" s="131">
        <v>4</v>
      </c>
      <c r="Q18" s="131">
        <v>4</v>
      </c>
      <c r="R18" s="132">
        <v>5</v>
      </c>
      <c r="S18" s="132">
        <v>5</v>
      </c>
      <c r="T18" s="132">
        <v>5</v>
      </c>
      <c r="U18" s="132">
        <v>5</v>
      </c>
      <c r="V18" s="132">
        <v>5</v>
      </c>
      <c r="W18" s="139">
        <v>2</v>
      </c>
      <c r="X18" s="139">
        <v>3</v>
      </c>
      <c r="Y18" s="205">
        <v>4</v>
      </c>
      <c r="Z18" s="205">
        <v>4</v>
      </c>
      <c r="AA18" s="136">
        <v>4</v>
      </c>
      <c r="AB18" s="137">
        <v>4</v>
      </c>
      <c r="AC18" s="137">
        <v>4</v>
      </c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</row>
    <row r="19" spans="1:44" s="128" customFormat="1">
      <c r="A19" s="124">
        <v>18</v>
      </c>
      <c r="B19" s="124" t="s">
        <v>42</v>
      </c>
      <c r="C19" s="124" t="s">
        <v>126</v>
      </c>
      <c r="D19" s="124" t="s">
        <v>127</v>
      </c>
      <c r="E19" s="124">
        <v>0</v>
      </c>
      <c r="F19" s="124">
        <v>0</v>
      </c>
      <c r="G19" s="124">
        <v>1</v>
      </c>
      <c r="H19" s="124">
        <v>0</v>
      </c>
      <c r="I19" s="124">
        <v>0</v>
      </c>
      <c r="J19" s="124">
        <v>0</v>
      </c>
      <c r="K19" s="124">
        <v>0</v>
      </c>
      <c r="L19" s="124" t="s">
        <v>69</v>
      </c>
      <c r="M19" s="125">
        <v>5</v>
      </c>
      <c r="N19" s="125">
        <v>5</v>
      </c>
      <c r="O19" s="125">
        <v>5</v>
      </c>
      <c r="P19" s="126">
        <v>5</v>
      </c>
      <c r="Q19" s="126">
        <v>5</v>
      </c>
      <c r="R19" s="127">
        <v>5</v>
      </c>
      <c r="S19" s="127">
        <v>5</v>
      </c>
      <c r="T19" s="127">
        <v>5</v>
      </c>
      <c r="U19" s="127">
        <v>5</v>
      </c>
      <c r="V19" s="127">
        <v>5</v>
      </c>
      <c r="W19" s="139">
        <v>3</v>
      </c>
      <c r="X19" s="139">
        <v>4</v>
      </c>
      <c r="Y19" s="205">
        <v>4</v>
      </c>
      <c r="Z19" s="205">
        <v>4</v>
      </c>
      <c r="AA19" s="136">
        <v>4</v>
      </c>
      <c r="AB19" s="136">
        <v>4</v>
      </c>
      <c r="AC19" s="136">
        <v>4</v>
      </c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</row>
    <row r="20" spans="1:44" s="128" customFormat="1">
      <c r="A20" s="124">
        <v>19</v>
      </c>
      <c r="B20" s="124" t="s">
        <v>42</v>
      </c>
      <c r="C20" s="124" t="s">
        <v>62</v>
      </c>
      <c r="D20" s="124" t="s">
        <v>128</v>
      </c>
      <c r="E20" s="124">
        <v>0</v>
      </c>
      <c r="F20" s="124">
        <v>0</v>
      </c>
      <c r="G20" s="124">
        <v>1</v>
      </c>
      <c r="H20" s="124">
        <v>0</v>
      </c>
      <c r="I20" s="124">
        <v>0</v>
      </c>
      <c r="J20" s="124">
        <v>0</v>
      </c>
      <c r="K20" s="124">
        <v>0</v>
      </c>
      <c r="L20" s="124" t="s">
        <v>69</v>
      </c>
      <c r="M20" s="125">
        <v>4</v>
      </c>
      <c r="N20" s="125">
        <v>4</v>
      </c>
      <c r="O20" s="125">
        <v>4</v>
      </c>
      <c r="P20" s="126">
        <v>4</v>
      </c>
      <c r="Q20" s="126">
        <v>4</v>
      </c>
      <c r="R20" s="127">
        <v>3</v>
      </c>
      <c r="S20" s="127">
        <v>4</v>
      </c>
      <c r="T20" s="127">
        <v>3</v>
      </c>
      <c r="U20" s="127">
        <v>4</v>
      </c>
      <c r="V20" s="127">
        <v>4</v>
      </c>
      <c r="W20" s="139">
        <v>2</v>
      </c>
      <c r="X20" s="139">
        <v>4</v>
      </c>
      <c r="Y20" s="205">
        <v>3</v>
      </c>
      <c r="Z20" s="205">
        <v>4</v>
      </c>
      <c r="AA20" s="136">
        <v>3</v>
      </c>
      <c r="AB20" s="136">
        <v>4</v>
      </c>
      <c r="AC20" s="136">
        <v>4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</row>
    <row r="21" spans="1:44" s="128" customFormat="1">
      <c r="A21" s="124">
        <v>20</v>
      </c>
      <c r="B21" s="124" t="s">
        <v>42</v>
      </c>
      <c r="C21" s="124" t="s">
        <v>57</v>
      </c>
      <c r="D21" s="124" t="s">
        <v>74</v>
      </c>
      <c r="E21" s="124">
        <v>0</v>
      </c>
      <c r="F21" s="124">
        <v>0</v>
      </c>
      <c r="G21" s="124">
        <v>0</v>
      </c>
      <c r="H21" s="124">
        <v>0</v>
      </c>
      <c r="I21" s="124">
        <v>0</v>
      </c>
      <c r="J21" s="124">
        <v>1</v>
      </c>
      <c r="K21" s="124">
        <v>0</v>
      </c>
      <c r="L21" s="124" t="s">
        <v>69</v>
      </c>
      <c r="M21" s="125">
        <v>5</v>
      </c>
      <c r="N21" s="125">
        <v>5</v>
      </c>
      <c r="O21" s="125">
        <v>5</v>
      </c>
      <c r="P21" s="126">
        <v>5</v>
      </c>
      <c r="Q21" s="126">
        <v>5</v>
      </c>
      <c r="R21" s="127">
        <v>5</v>
      </c>
      <c r="S21" s="127">
        <v>5</v>
      </c>
      <c r="T21" s="127">
        <v>5</v>
      </c>
      <c r="U21" s="127">
        <v>5</v>
      </c>
      <c r="V21" s="127">
        <v>5</v>
      </c>
      <c r="W21" s="139">
        <v>1</v>
      </c>
      <c r="X21" s="139">
        <v>5</v>
      </c>
      <c r="Y21" s="205">
        <v>5</v>
      </c>
      <c r="Z21" s="205">
        <v>5</v>
      </c>
      <c r="AA21" s="136">
        <v>5</v>
      </c>
      <c r="AB21" s="136">
        <v>5</v>
      </c>
      <c r="AC21" s="136">
        <v>5</v>
      </c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</row>
    <row r="22" spans="1:44" s="128" customFormat="1">
      <c r="A22" s="124">
        <v>21</v>
      </c>
      <c r="B22" s="124" t="s">
        <v>42</v>
      </c>
      <c r="C22" s="124" t="s">
        <v>58</v>
      </c>
      <c r="D22" s="124" t="s">
        <v>129</v>
      </c>
      <c r="E22" s="124">
        <v>0</v>
      </c>
      <c r="F22" s="124">
        <v>1</v>
      </c>
      <c r="G22" s="124">
        <v>0</v>
      </c>
      <c r="H22" s="124">
        <v>0</v>
      </c>
      <c r="I22" s="124">
        <v>0</v>
      </c>
      <c r="J22" s="124">
        <v>1</v>
      </c>
      <c r="K22" s="124">
        <v>0</v>
      </c>
      <c r="L22" s="124" t="s">
        <v>43</v>
      </c>
      <c r="M22" s="125">
        <v>5</v>
      </c>
      <c r="N22" s="125">
        <v>5</v>
      </c>
      <c r="O22" s="125">
        <v>5</v>
      </c>
      <c r="P22" s="126">
        <v>5</v>
      </c>
      <c r="Q22" s="126">
        <v>5</v>
      </c>
      <c r="R22" s="127">
        <v>4</v>
      </c>
      <c r="S22" s="127">
        <v>5</v>
      </c>
      <c r="T22" s="127">
        <v>5</v>
      </c>
      <c r="U22" s="127">
        <v>5</v>
      </c>
      <c r="V22" s="127">
        <v>5</v>
      </c>
      <c r="W22" s="139">
        <v>1</v>
      </c>
      <c r="X22" s="139">
        <v>5</v>
      </c>
      <c r="Y22" s="205">
        <v>5</v>
      </c>
      <c r="Z22" s="205">
        <v>5</v>
      </c>
      <c r="AA22" s="136">
        <v>3</v>
      </c>
      <c r="AB22" s="136">
        <v>5</v>
      </c>
      <c r="AC22" s="136">
        <v>5</v>
      </c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</row>
    <row r="23" spans="1:44" s="128" customFormat="1">
      <c r="A23" s="124">
        <v>22</v>
      </c>
      <c r="B23" s="124" t="s">
        <v>42</v>
      </c>
      <c r="C23" s="124" t="s">
        <v>68</v>
      </c>
      <c r="D23" s="124" t="s">
        <v>116</v>
      </c>
      <c r="E23" s="124">
        <v>0</v>
      </c>
      <c r="F23" s="124">
        <v>0</v>
      </c>
      <c r="G23" s="124">
        <v>0</v>
      </c>
      <c r="H23" s="124">
        <v>0</v>
      </c>
      <c r="I23" s="124">
        <v>0</v>
      </c>
      <c r="J23" s="124">
        <v>1</v>
      </c>
      <c r="K23" s="124">
        <v>0</v>
      </c>
      <c r="L23" s="124" t="s">
        <v>69</v>
      </c>
      <c r="M23" s="125">
        <v>5</v>
      </c>
      <c r="N23" s="125">
        <v>5</v>
      </c>
      <c r="O23" s="125">
        <v>5</v>
      </c>
      <c r="P23" s="126">
        <v>5</v>
      </c>
      <c r="Q23" s="126">
        <v>5</v>
      </c>
      <c r="R23" s="127">
        <v>5</v>
      </c>
      <c r="S23" s="127">
        <v>4</v>
      </c>
      <c r="T23" s="127">
        <v>5</v>
      </c>
      <c r="U23" s="127">
        <v>5</v>
      </c>
      <c r="V23" s="127">
        <v>5</v>
      </c>
      <c r="W23" s="139">
        <v>1</v>
      </c>
      <c r="X23" s="139">
        <v>4</v>
      </c>
      <c r="Y23" s="205">
        <v>5</v>
      </c>
      <c r="Z23" s="205">
        <v>5</v>
      </c>
      <c r="AA23" s="136">
        <v>4</v>
      </c>
      <c r="AB23" s="136">
        <v>4</v>
      </c>
      <c r="AC23" s="136">
        <v>4</v>
      </c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</row>
    <row r="24" spans="1:44" s="128" customFormat="1">
      <c r="A24" s="124">
        <v>23</v>
      </c>
      <c r="B24" s="124" t="s">
        <v>42</v>
      </c>
      <c r="C24" s="124" t="s">
        <v>68</v>
      </c>
      <c r="D24" s="124" t="s">
        <v>116</v>
      </c>
      <c r="E24" s="124">
        <v>0</v>
      </c>
      <c r="F24" s="124">
        <v>1</v>
      </c>
      <c r="G24" s="124">
        <v>0</v>
      </c>
      <c r="H24" s="124">
        <v>0</v>
      </c>
      <c r="I24" s="124">
        <v>0</v>
      </c>
      <c r="J24" s="124">
        <v>0</v>
      </c>
      <c r="K24" s="124">
        <v>0</v>
      </c>
      <c r="L24" s="124" t="s">
        <v>43</v>
      </c>
      <c r="M24" s="125">
        <v>5</v>
      </c>
      <c r="N24" s="125">
        <v>5</v>
      </c>
      <c r="O24" s="125">
        <v>5</v>
      </c>
      <c r="P24" s="126">
        <v>5</v>
      </c>
      <c r="Q24" s="126">
        <v>5</v>
      </c>
      <c r="R24" s="127">
        <v>5</v>
      </c>
      <c r="S24" s="127">
        <v>5</v>
      </c>
      <c r="T24" s="127">
        <v>5</v>
      </c>
      <c r="U24" s="127">
        <v>5</v>
      </c>
      <c r="V24" s="127">
        <v>5</v>
      </c>
      <c r="W24" s="139">
        <v>3</v>
      </c>
      <c r="X24" s="139">
        <v>4</v>
      </c>
      <c r="Y24" s="205">
        <v>5</v>
      </c>
      <c r="Z24" s="205">
        <v>5</v>
      </c>
      <c r="AA24" s="136">
        <v>4</v>
      </c>
      <c r="AB24" s="136">
        <v>5</v>
      </c>
      <c r="AC24" s="136">
        <v>5</v>
      </c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</row>
    <row r="25" spans="1:44" s="128" customFormat="1">
      <c r="A25" s="124">
        <v>24</v>
      </c>
      <c r="B25" s="124" t="s">
        <v>6</v>
      </c>
      <c r="C25" s="124" t="s">
        <v>57</v>
      </c>
      <c r="D25" s="124" t="s">
        <v>130</v>
      </c>
      <c r="E25" s="124">
        <v>1</v>
      </c>
      <c r="F25" s="124">
        <v>0</v>
      </c>
      <c r="G25" s="124">
        <v>0</v>
      </c>
      <c r="H25" s="124">
        <v>0</v>
      </c>
      <c r="I25" s="124">
        <v>0</v>
      </c>
      <c r="J25" s="124">
        <v>0</v>
      </c>
      <c r="K25" s="124">
        <v>0</v>
      </c>
      <c r="L25" s="124" t="s">
        <v>69</v>
      </c>
      <c r="M25" s="125">
        <v>5</v>
      </c>
      <c r="N25" s="125">
        <v>5</v>
      </c>
      <c r="O25" s="125">
        <v>5</v>
      </c>
      <c r="P25" s="126">
        <v>5</v>
      </c>
      <c r="Q25" s="126">
        <v>5</v>
      </c>
      <c r="R25" s="127">
        <v>5</v>
      </c>
      <c r="S25" s="127">
        <v>5</v>
      </c>
      <c r="T25" s="127">
        <v>5</v>
      </c>
      <c r="U25" s="127">
        <v>5</v>
      </c>
      <c r="V25" s="127">
        <v>5</v>
      </c>
      <c r="W25" s="139">
        <v>3</v>
      </c>
      <c r="X25" s="139">
        <v>5</v>
      </c>
      <c r="Y25" s="205">
        <v>5</v>
      </c>
      <c r="Z25" s="205">
        <v>5</v>
      </c>
      <c r="AA25" s="136">
        <v>5</v>
      </c>
      <c r="AB25" s="136">
        <v>5</v>
      </c>
      <c r="AC25" s="136">
        <v>5</v>
      </c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</row>
    <row r="26" spans="1:44" s="128" customFormat="1">
      <c r="A26" s="124">
        <v>25</v>
      </c>
      <c r="B26" s="124" t="s">
        <v>6</v>
      </c>
      <c r="C26" s="124" t="s">
        <v>109</v>
      </c>
      <c r="D26" s="124" t="s">
        <v>48</v>
      </c>
      <c r="E26" s="124">
        <v>0</v>
      </c>
      <c r="F26" s="124">
        <v>0</v>
      </c>
      <c r="G26" s="124">
        <v>1</v>
      </c>
      <c r="H26" s="124">
        <v>0</v>
      </c>
      <c r="I26" s="124">
        <v>0</v>
      </c>
      <c r="J26" s="124">
        <v>0</v>
      </c>
      <c r="K26" s="124">
        <v>0</v>
      </c>
      <c r="L26" s="124" t="s">
        <v>43</v>
      </c>
      <c r="M26" s="125">
        <v>4</v>
      </c>
      <c r="N26" s="125">
        <v>4</v>
      </c>
      <c r="O26" s="125">
        <v>4</v>
      </c>
      <c r="P26" s="126">
        <v>4</v>
      </c>
      <c r="Q26" s="126">
        <v>4</v>
      </c>
      <c r="R26" s="127">
        <v>4</v>
      </c>
      <c r="S26" s="127">
        <v>4</v>
      </c>
      <c r="T26" s="127">
        <v>4</v>
      </c>
      <c r="U26" s="127">
        <v>4</v>
      </c>
      <c r="V26" s="127">
        <v>4</v>
      </c>
      <c r="W26" s="139">
        <v>1</v>
      </c>
      <c r="X26" s="139">
        <v>4</v>
      </c>
      <c r="Y26" s="205">
        <v>4</v>
      </c>
      <c r="Z26" s="205">
        <v>4</v>
      </c>
      <c r="AA26" s="136">
        <v>4</v>
      </c>
      <c r="AB26" s="136">
        <v>4</v>
      </c>
      <c r="AC26" s="136">
        <v>4</v>
      </c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</row>
    <row r="27" spans="1:44" s="128" customFormat="1">
      <c r="A27" s="124">
        <v>26</v>
      </c>
      <c r="B27" s="124" t="s">
        <v>42</v>
      </c>
      <c r="C27" s="124" t="s">
        <v>60</v>
      </c>
      <c r="D27" s="124" t="s">
        <v>120</v>
      </c>
      <c r="E27" s="124">
        <v>1</v>
      </c>
      <c r="F27" s="124">
        <v>0</v>
      </c>
      <c r="G27" s="124">
        <v>0</v>
      </c>
      <c r="H27" s="124">
        <v>0</v>
      </c>
      <c r="I27" s="124">
        <v>0</v>
      </c>
      <c r="J27" s="124">
        <v>0</v>
      </c>
      <c r="K27" s="124">
        <v>0</v>
      </c>
      <c r="L27" s="124" t="s">
        <v>43</v>
      </c>
      <c r="M27" s="125">
        <v>5</v>
      </c>
      <c r="N27" s="125">
        <v>5</v>
      </c>
      <c r="O27" s="125">
        <v>5</v>
      </c>
      <c r="P27" s="126">
        <v>5</v>
      </c>
      <c r="Q27" s="126">
        <v>5</v>
      </c>
      <c r="R27" s="127">
        <v>5</v>
      </c>
      <c r="S27" s="127">
        <v>5</v>
      </c>
      <c r="T27" s="127">
        <v>5</v>
      </c>
      <c r="U27" s="127">
        <v>5</v>
      </c>
      <c r="V27" s="127">
        <v>5</v>
      </c>
      <c r="W27" s="139">
        <v>5</v>
      </c>
      <c r="X27" s="139">
        <v>5</v>
      </c>
      <c r="Y27" s="205">
        <v>5</v>
      </c>
      <c r="Z27" s="205">
        <v>5</v>
      </c>
      <c r="AA27" s="136">
        <v>5</v>
      </c>
      <c r="AB27" s="136">
        <v>5</v>
      </c>
      <c r="AC27" s="136">
        <v>5</v>
      </c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</row>
    <row r="28" spans="1:44" s="128" customFormat="1">
      <c r="A28" s="124">
        <v>27</v>
      </c>
      <c r="B28" s="124" t="s">
        <v>6</v>
      </c>
      <c r="C28" s="124" t="s">
        <v>109</v>
      </c>
      <c r="D28" s="124" t="s">
        <v>131</v>
      </c>
      <c r="E28" s="124">
        <v>0</v>
      </c>
      <c r="F28" s="124">
        <v>0</v>
      </c>
      <c r="G28" s="124">
        <v>1</v>
      </c>
      <c r="H28" s="124">
        <v>0</v>
      </c>
      <c r="I28" s="124">
        <v>0</v>
      </c>
      <c r="J28" s="124">
        <v>0</v>
      </c>
      <c r="K28" s="124">
        <v>0</v>
      </c>
      <c r="L28" s="124" t="s">
        <v>69</v>
      </c>
      <c r="M28" s="125">
        <v>5</v>
      </c>
      <c r="N28" s="125">
        <v>5</v>
      </c>
      <c r="O28" s="125">
        <v>5</v>
      </c>
      <c r="P28" s="126">
        <v>5</v>
      </c>
      <c r="Q28" s="126">
        <v>5</v>
      </c>
      <c r="R28" s="127">
        <v>5</v>
      </c>
      <c r="S28" s="127">
        <v>5</v>
      </c>
      <c r="T28" s="127">
        <v>5</v>
      </c>
      <c r="U28" s="127">
        <v>5</v>
      </c>
      <c r="V28" s="127">
        <v>5</v>
      </c>
      <c r="W28" s="139">
        <v>5</v>
      </c>
      <c r="X28" s="139">
        <v>5</v>
      </c>
      <c r="Y28" s="205">
        <v>5</v>
      </c>
      <c r="Z28" s="205">
        <v>5</v>
      </c>
      <c r="AA28" s="136">
        <v>5</v>
      </c>
      <c r="AB28" s="136">
        <v>5</v>
      </c>
      <c r="AC28" s="136">
        <v>5</v>
      </c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</row>
    <row r="29" spans="1:44" s="128" customFormat="1">
      <c r="A29" s="124">
        <v>28</v>
      </c>
      <c r="B29" s="124" t="s">
        <v>42</v>
      </c>
      <c r="C29" s="124" t="s">
        <v>57</v>
      </c>
      <c r="D29" s="124" t="s">
        <v>132</v>
      </c>
      <c r="E29" s="124">
        <v>0</v>
      </c>
      <c r="F29" s="124">
        <v>1</v>
      </c>
      <c r="G29" s="124">
        <v>0</v>
      </c>
      <c r="H29" s="124">
        <v>0</v>
      </c>
      <c r="I29" s="124">
        <v>0</v>
      </c>
      <c r="J29" s="124">
        <v>0</v>
      </c>
      <c r="K29" s="124">
        <v>0</v>
      </c>
      <c r="L29" s="124" t="s">
        <v>70</v>
      </c>
      <c r="M29" s="125">
        <v>5</v>
      </c>
      <c r="N29" s="125">
        <v>5</v>
      </c>
      <c r="O29" s="125">
        <v>5</v>
      </c>
      <c r="P29" s="126">
        <v>5</v>
      </c>
      <c r="Q29" s="126">
        <v>5</v>
      </c>
      <c r="R29" s="127">
        <v>5</v>
      </c>
      <c r="S29" s="127">
        <v>4</v>
      </c>
      <c r="T29" s="127">
        <v>5</v>
      </c>
      <c r="U29" s="127">
        <v>5</v>
      </c>
      <c r="V29" s="127">
        <v>5</v>
      </c>
      <c r="W29" s="139">
        <v>2</v>
      </c>
      <c r="X29" s="139">
        <v>4</v>
      </c>
      <c r="Y29" s="205">
        <v>4</v>
      </c>
      <c r="Z29" s="205">
        <v>4</v>
      </c>
      <c r="AA29" s="136">
        <v>4</v>
      </c>
      <c r="AB29" s="136">
        <v>4</v>
      </c>
      <c r="AC29" s="136">
        <v>4</v>
      </c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</row>
    <row r="30" spans="1:44" s="128" customFormat="1">
      <c r="A30" s="124">
        <v>29</v>
      </c>
      <c r="B30" s="124" t="s">
        <v>133</v>
      </c>
      <c r="C30" s="124" t="s">
        <v>134</v>
      </c>
      <c r="D30" s="124" t="s">
        <v>43</v>
      </c>
      <c r="E30" s="124">
        <v>1</v>
      </c>
      <c r="F30" s="124">
        <v>1</v>
      </c>
      <c r="G30" s="124">
        <v>0</v>
      </c>
      <c r="H30" s="124">
        <v>0</v>
      </c>
      <c r="I30" s="124">
        <v>0</v>
      </c>
      <c r="J30" s="124">
        <v>0</v>
      </c>
      <c r="K30" s="124">
        <v>0</v>
      </c>
      <c r="L30" s="124" t="s">
        <v>69</v>
      </c>
      <c r="M30" s="125">
        <v>5</v>
      </c>
      <c r="N30" s="125">
        <v>4</v>
      </c>
      <c r="O30" s="125">
        <v>4</v>
      </c>
      <c r="P30" s="126">
        <v>5</v>
      </c>
      <c r="Q30" s="126">
        <v>5</v>
      </c>
      <c r="R30" s="127">
        <v>4</v>
      </c>
      <c r="S30" s="127">
        <v>4</v>
      </c>
      <c r="T30" s="127">
        <v>4</v>
      </c>
      <c r="U30" s="127">
        <v>3</v>
      </c>
      <c r="V30" s="127">
        <v>3</v>
      </c>
      <c r="W30" s="139">
        <v>2</v>
      </c>
      <c r="X30" s="139">
        <v>4</v>
      </c>
      <c r="Y30" s="205">
        <v>4</v>
      </c>
      <c r="Z30" s="205">
        <v>4</v>
      </c>
      <c r="AA30" s="136">
        <v>4</v>
      </c>
      <c r="AB30" s="136">
        <v>4</v>
      </c>
      <c r="AC30" s="136">
        <v>4</v>
      </c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</row>
    <row r="31" spans="1:44" s="128" customFormat="1">
      <c r="A31" s="124">
        <v>30</v>
      </c>
      <c r="B31" s="124" t="s">
        <v>133</v>
      </c>
      <c r="C31" s="124" t="s">
        <v>134</v>
      </c>
      <c r="D31" s="124" t="s">
        <v>43</v>
      </c>
      <c r="E31" s="124">
        <v>1</v>
      </c>
      <c r="F31" s="124">
        <v>1</v>
      </c>
      <c r="G31" s="124">
        <v>0</v>
      </c>
      <c r="H31" s="124">
        <v>0</v>
      </c>
      <c r="I31" s="124">
        <v>0</v>
      </c>
      <c r="J31" s="124">
        <v>0</v>
      </c>
      <c r="K31" s="124">
        <v>0</v>
      </c>
      <c r="L31" s="124" t="s">
        <v>69</v>
      </c>
      <c r="M31" s="125">
        <v>5</v>
      </c>
      <c r="N31" s="125">
        <v>5</v>
      </c>
      <c r="O31" s="125">
        <v>5</v>
      </c>
      <c r="P31" s="126">
        <v>5</v>
      </c>
      <c r="Q31" s="126">
        <v>5</v>
      </c>
      <c r="R31" s="127">
        <v>5</v>
      </c>
      <c r="S31" s="127">
        <v>5</v>
      </c>
      <c r="T31" s="127">
        <v>5</v>
      </c>
      <c r="U31" s="127">
        <v>5</v>
      </c>
      <c r="V31" s="127">
        <v>5</v>
      </c>
      <c r="W31" s="139">
        <v>4</v>
      </c>
      <c r="X31" s="139">
        <v>5</v>
      </c>
      <c r="Y31" s="205">
        <v>5</v>
      </c>
      <c r="Z31" s="205">
        <v>5</v>
      </c>
      <c r="AA31" s="136">
        <v>5</v>
      </c>
      <c r="AB31" s="136">
        <v>5</v>
      </c>
      <c r="AC31" s="136">
        <v>5</v>
      </c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</row>
    <row r="32" spans="1:44" s="128" customFormat="1">
      <c r="A32" s="124">
        <v>31</v>
      </c>
      <c r="B32" s="124" t="s">
        <v>42</v>
      </c>
      <c r="C32" s="124" t="s">
        <v>60</v>
      </c>
      <c r="D32" s="124" t="s">
        <v>135</v>
      </c>
      <c r="E32" s="124">
        <v>1</v>
      </c>
      <c r="F32" s="124">
        <v>0</v>
      </c>
      <c r="G32" s="124">
        <v>0</v>
      </c>
      <c r="H32" s="124">
        <v>0</v>
      </c>
      <c r="I32" s="124">
        <v>0</v>
      </c>
      <c r="J32" s="124">
        <v>0</v>
      </c>
      <c r="K32" s="124">
        <v>0</v>
      </c>
      <c r="L32" s="124" t="s">
        <v>70</v>
      </c>
      <c r="M32" s="125">
        <v>3</v>
      </c>
      <c r="N32" s="125">
        <v>3</v>
      </c>
      <c r="O32" s="125">
        <v>3</v>
      </c>
      <c r="P32" s="126">
        <v>4</v>
      </c>
      <c r="Q32" s="126">
        <v>4</v>
      </c>
      <c r="R32" s="127">
        <v>4</v>
      </c>
      <c r="S32" s="127">
        <v>4</v>
      </c>
      <c r="T32" s="127">
        <v>4</v>
      </c>
      <c r="U32" s="127">
        <v>4</v>
      </c>
      <c r="V32" s="127">
        <v>4</v>
      </c>
      <c r="W32" s="139">
        <v>4</v>
      </c>
      <c r="X32" s="139">
        <v>4</v>
      </c>
      <c r="Y32" s="205">
        <v>4</v>
      </c>
      <c r="Z32" s="205">
        <v>4</v>
      </c>
      <c r="AA32" s="136">
        <v>4</v>
      </c>
      <c r="AB32" s="136">
        <v>4</v>
      </c>
      <c r="AC32" s="136">
        <v>4</v>
      </c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</row>
    <row r="33" spans="1:44" s="128" customFormat="1">
      <c r="A33" s="124">
        <v>32</v>
      </c>
      <c r="B33" s="124" t="s">
        <v>42</v>
      </c>
      <c r="C33" s="124" t="s">
        <v>59</v>
      </c>
      <c r="D33" s="124" t="s">
        <v>66</v>
      </c>
      <c r="E33" s="124">
        <v>0</v>
      </c>
      <c r="F33" s="124">
        <v>0</v>
      </c>
      <c r="G33" s="124">
        <v>1</v>
      </c>
      <c r="H33" s="124">
        <v>0</v>
      </c>
      <c r="I33" s="124">
        <v>0</v>
      </c>
      <c r="J33" s="124">
        <v>0</v>
      </c>
      <c r="K33" s="124">
        <v>0</v>
      </c>
      <c r="L33" s="124" t="s">
        <v>70</v>
      </c>
      <c r="M33" s="125">
        <v>5</v>
      </c>
      <c r="N33" s="125">
        <v>5</v>
      </c>
      <c r="O33" s="125">
        <v>3</v>
      </c>
      <c r="P33" s="126">
        <v>4</v>
      </c>
      <c r="Q33" s="126">
        <v>4</v>
      </c>
      <c r="R33" s="127">
        <v>4</v>
      </c>
      <c r="S33" s="127">
        <v>4</v>
      </c>
      <c r="T33" s="127">
        <v>4</v>
      </c>
      <c r="U33" s="127">
        <v>4</v>
      </c>
      <c r="V33" s="127">
        <v>4</v>
      </c>
      <c r="W33" s="139">
        <v>1</v>
      </c>
      <c r="X33" s="139">
        <v>2</v>
      </c>
      <c r="Y33" s="205">
        <v>4</v>
      </c>
      <c r="Z33" s="205">
        <v>2</v>
      </c>
      <c r="AA33" s="136">
        <v>2</v>
      </c>
      <c r="AB33" s="136">
        <v>2</v>
      </c>
      <c r="AC33" s="136">
        <v>3</v>
      </c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</row>
    <row r="34" spans="1:44" s="128" customFormat="1">
      <c r="A34" s="124">
        <v>33</v>
      </c>
      <c r="B34" s="124" t="s">
        <v>42</v>
      </c>
      <c r="C34" s="124" t="s">
        <v>60</v>
      </c>
      <c r="D34" s="124" t="s">
        <v>136</v>
      </c>
      <c r="E34" s="124">
        <v>1</v>
      </c>
      <c r="F34" s="124">
        <v>0</v>
      </c>
      <c r="G34" s="124">
        <v>0</v>
      </c>
      <c r="H34" s="124">
        <v>0</v>
      </c>
      <c r="I34" s="124">
        <v>0</v>
      </c>
      <c r="J34" s="124">
        <v>1</v>
      </c>
      <c r="K34" s="124">
        <v>0</v>
      </c>
      <c r="L34" s="124" t="s">
        <v>70</v>
      </c>
      <c r="M34" s="125">
        <v>4</v>
      </c>
      <c r="N34" s="125">
        <v>4</v>
      </c>
      <c r="O34" s="125">
        <v>4</v>
      </c>
      <c r="P34" s="126">
        <v>5</v>
      </c>
      <c r="Q34" s="126">
        <v>5</v>
      </c>
      <c r="R34" s="127">
        <v>4</v>
      </c>
      <c r="S34" s="127">
        <v>4</v>
      </c>
      <c r="T34" s="127">
        <v>4</v>
      </c>
      <c r="U34" s="127">
        <v>4</v>
      </c>
      <c r="V34" s="127">
        <v>4</v>
      </c>
      <c r="W34" s="139">
        <v>3</v>
      </c>
      <c r="X34" s="139">
        <v>4</v>
      </c>
      <c r="Y34" s="205">
        <v>4</v>
      </c>
      <c r="Z34" s="205">
        <v>5</v>
      </c>
      <c r="AA34" s="136">
        <v>4</v>
      </c>
      <c r="AB34" s="136">
        <v>4</v>
      </c>
      <c r="AC34" s="136">
        <v>4</v>
      </c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</row>
    <row r="35" spans="1:44" s="128" customFormat="1">
      <c r="A35" s="124">
        <v>34</v>
      </c>
      <c r="B35" s="124" t="s">
        <v>42</v>
      </c>
      <c r="C35" s="124" t="s">
        <v>60</v>
      </c>
      <c r="D35" s="124" t="s">
        <v>131</v>
      </c>
      <c r="E35" s="124">
        <v>0</v>
      </c>
      <c r="F35" s="124">
        <v>0</v>
      </c>
      <c r="G35" s="124">
        <v>1</v>
      </c>
      <c r="H35" s="124">
        <v>0</v>
      </c>
      <c r="I35" s="124">
        <v>0</v>
      </c>
      <c r="J35" s="124">
        <v>0</v>
      </c>
      <c r="K35" s="124">
        <v>0</v>
      </c>
      <c r="L35" s="124" t="s">
        <v>70</v>
      </c>
      <c r="M35" s="125">
        <v>4</v>
      </c>
      <c r="N35" s="125">
        <v>3</v>
      </c>
      <c r="O35" s="125">
        <v>3</v>
      </c>
      <c r="P35" s="126">
        <v>4</v>
      </c>
      <c r="Q35" s="126">
        <v>4</v>
      </c>
      <c r="R35" s="127">
        <v>1</v>
      </c>
      <c r="S35" s="127">
        <v>2</v>
      </c>
      <c r="T35" s="127">
        <v>2</v>
      </c>
      <c r="U35" s="127">
        <v>3</v>
      </c>
      <c r="V35" s="127">
        <v>3</v>
      </c>
      <c r="W35" s="139">
        <v>1</v>
      </c>
      <c r="X35" s="139">
        <v>3</v>
      </c>
      <c r="Y35" s="205">
        <v>3</v>
      </c>
      <c r="Z35" s="205">
        <v>2</v>
      </c>
      <c r="AA35" s="136">
        <v>1</v>
      </c>
      <c r="AB35" s="136">
        <v>1</v>
      </c>
      <c r="AC35" s="136">
        <v>1</v>
      </c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</row>
    <row r="36" spans="1:44" s="128" customFormat="1">
      <c r="A36" s="124">
        <v>35</v>
      </c>
      <c r="B36" s="124" t="s">
        <v>42</v>
      </c>
      <c r="C36" s="124" t="s">
        <v>59</v>
      </c>
      <c r="D36" s="124" t="s">
        <v>66</v>
      </c>
      <c r="E36" s="124">
        <v>0</v>
      </c>
      <c r="F36" s="124">
        <v>0</v>
      </c>
      <c r="G36" s="124">
        <v>1</v>
      </c>
      <c r="H36" s="124">
        <v>0</v>
      </c>
      <c r="I36" s="124">
        <v>0</v>
      </c>
      <c r="J36" s="124">
        <v>0</v>
      </c>
      <c r="K36" s="124">
        <v>0</v>
      </c>
      <c r="L36" s="124" t="s">
        <v>70</v>
      </c>
      <c r="M36" s="125">
        <v>4</v>
      </c>
      <c r="N36" s="125">
        <v>4</v>
      </c>
      <c r="O36" s="125">
        <v>4</v>
      </c>
      <c r="P36" s="126">
        <v>5</v>
      </c>
      <c r="Q36" s="126">
        <v>5</v>
      </c>
      <c r="R36" s="127">
        <v>5</v>
      </c>
      <c r="S36" s="127">
        <v>5</v>
      </c>
      <c r="T36" s="127">
        <v>5</v>
      </c>
      <c r="U36" s="127">
        <v>5</v>
      </c>
      <c r="V36" s="127">
        <v>5</v>
      </c>
      <c r="W36" s="139">
        <v>2</v>
      </c>
      <c r="X36" s="139">
        <v>3</v>
      </c>
      <c r="Y36" s="205">
        <v>4</v>
      </c>
      <c r="Z36" s="205">
        <v>3</v>
      </c>
      <c r="AA36" s="136">
        <v>4</v>
      </c>
      <c r="AB36" s="136">
        <v>4</v>
      </c>
      <c r="AC36" s="136">
        <v>4</v>
      </c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</row>
    <row r="37" spans="1:44" s="128" customFormat="1">
      <c r="A37" s="124">
        <v>36</v>
      </c>
      <c r="B37" s="124" t="s">
        <v>42</v>
      </c>
      <c r="C37" s="124" t="s">
        <v>109</v>
      </c>
      <c r="D37" s="124" t="s">
        <v>43</v>
      </c>
      <c r="E37" s="124">
        <v>0</v>
      </c>
      <c r="F37" s="124">
        <v>0</v>
      </c>
      <c r="G37" s="124">
        <v>1</v>
      </c>
      <c r="H37" s="124">
        <v>0</v>
      </c>
      <c r="I37" s="124">
        <v>0</v>
      </c>
      <c r="J37" s="124">
        <v>0</v>
      </c>
      <c r="K37" s="124">
        <v>0</v>
      </c>
      <c r="L37" s="124" t="s">
        <v>43</v>
      </c>
      <c r="M37" s="125">
        <v>4</v>
      </c>
      <c r="N37" s="125">
        <v>4</v>
      </c>
      <c r="O37" s="125">
        <v>5</v>
      </c>
      <c r="P37" s="126">
        <v>5</v>
      </c>
      <c r="Q37" s="126">
        <v>5</v>
      </c>
      <c r="R37" s="127">
        <v>4</v>
      </c>
      <c r="S37" s="127">
        <v>4</v>
      </c>
      <c r="T37" s="127">
        <v>5</v>
      </c>
      <c r="U37" s="127">
        <v>5</v>
      </c>
      <c r="V37" s="127">
        <v>4</v>
      </c>
      <c r="W37" s="139">
        <v>2</v>
      </c>
      <c r="X37" s="139">
        <v>3</v>
      </c>
      <c r="Y37" s="205">
        <v>4</v>
      </c>
      <c r="Z37" s="205">
        <v>4</v>
      </c>
      <c r="AA37" s="136">
        <v>4</v>
      </c>
      <c r="AB37" s="136">
        <v>4</v>
      </c>
      <c r="AC37" s="136">
        <v>4</v>
      </c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</row>
    <row r="38" spans="1:44" s="128" customFormat="1">
      <c r="A38" s="124">
        <v>37</v>
      </c>
      <c r="B38" s="124" t="s">
        <v>42</v>
      </c>
      <c r="C38" s="124" t="s">
        <v>62</v>
      </c>
      <c r="D38" s="124" t="s">
        <v>128</v>
      </c>
      <c r="E38" s="124">
        <v>0</v>
      </c>
      <c r="F38" s="124">
        <v>0</v>
      </c>
      <c r="G38" s="124">
        <v>0</v>
      </c>
      <c r="H38" s="124">
        <v>0</v>
      </c>
      <c r="I38" s="124">
        <v>0</v>
      </c>
      <c r="J38" s="124">
        <v>0</v>
      </c>
      <c r="K38" s="124">
        <v>1</v>
      </c>
      <c r="L38" s="124" t="s">
        <v>43</v>
      </c>
      <c r="M38" s="125">
        <v>3</v>
      </c>
      <c r="N38" s="125">
        <v>3</v>
      </c>
      <c r="O38" s="125">
        <v>3</v>
      </c>
      <c r="P38" s="126">
        <v>4</v>
      </c>
      <c r="Q38" s="126">
        <v>3</v>
      </c>
      <c r="R38" s="127">
        <v>2</v>
      </c>
      <c r="S38" s="127">
        <v>4</v>
      </c>
      <c r="T38" s="127">
        <v>3</v>
      </c>
      <c r="U38" s="127">
        <v>3</v>
      </c>
      <c r="V38" s="127">
        <v>3</v>
      </c>
      <c r="W38" s="139">
        <v>1</v>
      </c>
      <c r="X38" s="139">
        <v>5</v>
      </c>
      <c r="Y38" s="205">
        <v>5</v>
      </c>
      <c r="Z38" s="205">
        <v>5</v>
      </c>
      <c r="AA38" s="136">
        <v>5</v>
      </c>
      <c r="AB38" s="136">
        <v>5</v>
      </c>
      <c r="AC38" s="136">
        <v>5</v>
      </c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</row>
    <row r="39" spans="1:44" s="128" customFormat="1">
      <c r="A39" s="124">
        <v>38</v>
      </c>
      <c r="B39" s="124" t="s">
        <v>42</v>
      </c>
      <c r="C39" s="124" t="s">
        <v>59</v>
      </c>
      <c r="D39" s="124" t="s">
        <v>66</v>
      </c>
      <c r="E39" s="124">
        <v>0</v>
      </c>
      <c r="F39" s="124">
        <v>0</v>
      </c>
      <c r="G39" s="124">
        <v>1</v>
      </c>
      <c r="H39" s="124">
        <v>0</v>
      </c>
      <c r="I39" s="124">
        <v>0</v>
      </c>
      <c r="J39" s="124">
        <v>0</v>
      </c>
      <c r="K39" s="124">
        <v>0</v>
      </c>
      <c r="L39" s="124" t="s">
        <v>70</v>
      </c>
      <c r="M39" s="125">
        <v>4</v>
      </c>
      <c r="N39" s="125">
        <v>4</v>
      </c>
      <c r="O39" s="125">
        <v>5</v>
      </c>
      <c r="P39" s="126">
        <v>5</v>
      </c>
      <c r="Q39" s="126">
        <v>5</v>
      </c>
      <c r="R39" s="127">
        <v>5</v>
      </c>
      <c r="S39" s="127">
        <v>4</v>
      </c>
      <c r="T39" s="127">
        <v>4</v>
      </c>
      <c r="U39" s="127">
        <v>4</v>
      </c>
      <c r="V39" s="127">
        <v>4</v>
      </c>
      <c r="W39" s="139">
        <v>1</v>
      </c>
      <c r="X39" s="139">
        <v>5</v>
      </c>
      <c r="Y39" s="205">
        <v>5</v>
      </c>
      <c r="Z39" s="205">
        <v>5</v>
      </c>
      <c r="AA39" s="136">
        <v>5</v>
      </c>
      <c r="AB39" s="136">
        <v>5</v>
      </c>
      <c r="AC39" s="136">
        <v>5</v>
      </c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</row>
    <row r="40" spans="1:44" s="128" customFormat="1">
      <c r="A40" s="124">
        <v>39</v>
      </c>
      <c r="B40" s="124" t="s">
        <v>42</v>
      </c>
      <c r="C40" s="124" t="s">
        <v>119</v>
      </c>
      <c r="D40" s="124" t="s">
        <v>117</v>
      </c>
      <c r="E40" s="124">
        <v>1</v>
      </c>
      <c r="F40" s="124">
        <v>0</v>
      </c>
      <c r="G40" s="124">
        <v>0</v>
      </c>
      <c r="H40" s="124">
        <v>0</v>
      </c>
      <c r="I40" s="124">
        <v>0</v>
      </c>
      <c r="J40" s="124">
        <v>1</v>
      </c>
      <c r="K40" s="124">
        <v>0</v>
      </c>
      <c r="L40" s="124" t="s">
        <v>43</v>
      </c>
      <c r="M40" s="125">
        <v>4</v>
      </c>
      <c r="N40" s="125">
        <v>5</v>
      </c>
      <c r="O40" s="125">
        <v>5</v>
      </c>
      <c r="P40" s="126">
        <v>5</v>
      </c>
      <c r="Q40" s="126">
        <v>5</v>
      </c>
      <c r="R40" s="127">
        <v>5</v>
      </c>
      <c r="S40" s="127">
        <v>5</v>
      </c>
      <c r="T40" s="127">
        <v>5</v>
      </c>
      <c r="U40" s="127">
        <v>5</v>
      </c>
      <c r="V40" s="127">
        <v>5</v>
      </c>
      <c r="W40" s="139">
        <v>1</v>
      </c>
      <c r="X40" s="139">
        <v>4</v>
      </c>
      <c r="Y40" s="205">
        <v>5</v>
      </c>
      <c r="Z40" s="205">
        <v>4</v>
      </c>
      <c r="AA40" s="136">
        <v>4</v>
      </c>
      <c r="AB40" s="136">
        <v>5</v>
      </c>
      <c r="AC40" s="136">
        <v>5</v>
      </c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</row>
    <row r="41" spans="1:44" s="128" customFormat="1">
      <c r="A41" s="124">
        <v>40</v>
      </c>
      <c r="B41" s="124" t="s">
        <v>42</v>
      </c>
      <c r="C41" s="124" t="s">
        <v>59</v>
      </c>
      <c r="D41" s="124" t="s">
        <v>66</v>
      </c>
      <c r="E41" s="124">
        <v>0</v>
      </c>
      <c r="F41" s="124">
        <v>0</v>
      </c>
      <c r="G41" s="124">
        <v>1</v>
      </c>
      <c r="H41" s="124">
        <v>0</v>
      </c>
      <c r="I41" s="124">
        <v>0</v>
      </c>
      <c r="J41" s="124">
        <v>0</v>
      </c>
      <c r="K41" s="124">
        <v>0</v>
      </c>
      <c r="L41" s="124" t="s">
        <v>43</v>
      </c>
      <c r="M41" s="125">
        <v>5</v>
      </c>
      <c r="N41" s="125">
        <v>5</v>
      </c>
      <c r="O41" s="125">
        <v>5</v>
      </c>
      <c r="P41" s="126">
        <v>5</v>
      </c>
      <c r="Q41" s="126">
        <v>5</v>
      </c>
      <c r="R41" s="127">
        <v>5</v>
      </c>
      <c r="S41" s="127">
        <v>5</v>
      </c>
      <c r="T41" s="127">
        <v>5</v>
      </c>
      <c r="U41" s="127">
        <v>5</v>
      </c>
      <c r="V41" s="127">
        <v>5</v>
      </c>
      <c r="W41" s="139">
        <v>3</v>
      </c>
      <c r="X41" s="139">
        <v>4</v>
      </c>
      <c r="Y41" s="205">
        <v>4</v>
      </c>
      <c r="Z41" s="205">
        <v>4</v>
      </c>
      <c r="AA41" s="136">
        <v>4</v>
      </c>
      <c r="AB41" s="136">
        <v>4</v>
      </c>
      <c r="AC41" s="136">
        <v>4</v>
      </c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44" s="128" customFormat="1">
      <c r="A42" s="124">
        <v>41</v>
      </c>
      <c r="B42" s="124" t="s">
        <v>42</v>
      </c>
      <c r="C42" s="124" t="s">
        <v>119</v>
      </c>
      <c r="D42" s="124" t="s">
        <v>139</v>
      </c>
      <c r="E42" s="124">
        <v>1</v>
      </c>
      <c r="F42" s="124">
        <v>0</v>
      </c>
      <c r="G42" s="124">
        <v>0</v>
      </c>
      <c r="H42" s="124">
        <v>0</v>
      </c>
      <c r="I42" s="124">
        <v>0</v>
      </c>
      <c r="J42" s="124">
        <v>1</v>
      </c>
      <c r="K42" s="124">
        <v>0</v>
      </c>
      <c r="L42" s="124" t="s">
        <v>70</v>
      </c>
      <c r="M42" s="125">
        <v>5</v>
      </c>
      <c r="N42" s="125">
        <v>5</v>
      </c>
      <c r="O42" s="125">
        <v>5</v>
      </c>
      <c r="P42" s="126">
        <v>4</v>
      </c>
      <c r="Q42" s="126">
        <v>4</v>
      </c>
      <c r="R42" s="127">
        <v>5</v>
      </c>
      <c r="S42" s="127">
        <v>5</v>
      </c>
      <c r="T42" s="127">
        <v>4</v>
      </c>
      <c r="U42" s="127">
        <v>4</v>
      </c>
      <c r="V42" s="127">
        <v>4</v>
      </c>
      <c r="W42" s="139">
        <v>1</v>
      </c>
      <c r="X42" s="139">
        <v>3</v>
      </c>
      <c r="Y42" s="205">
        <v>4</v>
      </c>
      <c r="Z42" s="205">
        <v>4</v>
      </c>
      <c r="AA42" s="136">
        <v>2</v>
      </c>
      <c r="AB42" s="136">
        <v>4</v>
      </c>
      <c r="AC42" s="136">
        <v>4</v>
      </c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</row>
    <row r="43" spans="1:44" s="128" customFormat="1">
      <c r="A43" s="124">
        <v>42</v>
      </c>
      <c r="B43" s="124" t="s">
        <v>42</v>
      </c>
      <c r="C43" s="124" t="s">
        <v>62</v>
      </c>
      <c r="D43" s="124" t="s">
        <v>100</v>
      </c>
      <c r="E43" s="124">
        <v>0</v>
      </c>
      <c r="F43" s="124">
        <v>0</v>
      </c>
      <c r="G43" s="124">
        <v>1</v>
      </c>
      <c r="H43" s="124">
        <v>0</v>
      </c>
      <c r="I43" s="124">
        <v>0</v>
      </c>
      <c r="J43" s="124">
        <v>0</v>
      </c>
      <c r="K43" s="124">
        <v>0</v>
      </c>
      <c r="L43" s="124" t="s">
        <v>70</v>
      </c>
      <c r="M43" s="125">
        <v>3</v>
      </c>
      <c r="N43" s="125">
        <v>4</v>
      </c>
      <c r="O43" s="125">
        <v>4</v>
      </c>
      <c r="P43" s="126">
        <v>5</v>
      </c>
      <c r="Q43" s="126">
        <v>4</v>
      </c>
      <c r="R43" s="127">
        <v>4</v>
      </c>
      <c r="S43" s="127">
        <v>4</v>
      </c>
      <c r="T43" s="127">
        <v>4</v>
      </c>
      <c r="U43" s="127">
        <v>4</v>
      </c>
      <c r="V43" s="127">
        <v>4</v>
      </c>
      <c r="W43" s="139">
        <v>1</v>
      </c>
      <c r="X43" s="139">
        <v>3</v>
      </c>
      <c r="Y43" s="205">
        <v>1</v>
      </c>
      <c r="Z43" s="205">
        <v>2</v>
      </c>
      <c r="AA43" s="136">
        <v>1</v>
      </c>
      <c r="AB43" s="136">
        <v>1</v>
      </c>
      <c r="AC43" s="136">
        <v>3</v>
      </c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44" s="128" customFormat="1">
      <c r="A44" s="124">
        <v>43</v>
      </c>
      <c r="B44" s="124" t="s">
        <v>6</v>
      </c>
      <c r="C44" s="124" t="s">
        <v>57</v>
      </c>
      <c r="D44" s="124" t="s">
        <v>140</v>
      </c>
      <c r="E44" s="124">
        <v>1</v>
      </c>
      <c r="F44" s="124">
        <v>0</v>
      </c>
      <c r="G44" s="124">
        <v>0</v>
      </c>
      <c r="H44" s="124">
        <v>0</v>
      </c>
      <c r="I44" s="124">
        <v>0</v>
      </c>
      <c r="J44" s="124">
        <v>0</v>
      </c>
      <c r="K44" s="124">
        <v>0</v>
      </c>
      <c r="L44" s="124" t="s">
        <v>43</v>
      </c>
      <c r="M44" s="125">
        <v>4</v>
      </c>
      <c r="N44" s="125">
        <v>4</v>
      </c>
      <c r="O44" s="125">
        <v>4</v>
      </c>
      <c r="P44" s="126">
        <v>4</v>
      </c>
      <c r="Q44" s="126">
        <v>4</v>
      </c>
      <c r="R44" s="127">
        <v>4</v>
      </c>
      <c r="S44" s="127">
        <v>4</v>
      </c>
      <c r="T44" s="127">
        <v>4</v>
      </c>
      <c r="U44" s="127">
        <v>4</v>
      </c>
      <c r="V44" s="127">
        <v>4</v>
      </c>
      <c r="W44" s="139">
        <v>4</v>
      </c>
      <c r="X44" s="139">
        <v>4</v>
      </c>
      <c r="Y44" s="205">
        <v>4</v>
      </c>
      <c r="Z44" s="205">
        <v>4</v>
      </c>
      <c r="AA44" s="136">
        <v>4</v>
      </c>
      <c r="AB44" s="136">
        <v>4</v>
      </c>
      <c r="AC44" s="136">
        <v>4</v>
      </c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</row>
    <row r="45" spans="1:44" s="128" customFormat="1">
      <c r="A45" s="124">
        <v>44</v>
      </c>
      <c r="B45" s="124" t="s">
        <v>6</v>
      </c>
      <c r="C45" s="124" t="s">
        <v>57</v>
      </c>
      <c r="D45" s="124" t="s">
        <v>72</v>
      </c>
      <c r="E45" s="124">
        <v>1</v>
      </c>
      <c r="F45" s="124">
        <v>1</v>
      </c>
      <c r="G45" s="124">
        <v>0</v>
      </c>
      <c r="H45" s="124">
        <v>0</v>
      </c>
      <c r="I45" s="124">
        <v>0</v>
      </c>
      <c r="J45" s="124">
        <v>0</v>
      </c>
      <c r="K45" s="124">
        <v>0</v>
      </c>
      <c r="L45" s="124" t="s">
        <v>43</v>
      </c>
      <c r="M45" s="125">
        <v>4</v>
      </c>
      <c r="N45" s="125">
        <v>4</v>
      </c>
      <c r="O45" s="125">
        <v>4</v>
      </c>
      <c r="P45" s="126">
        <v>4</v>
      </c>
      <c r="Q45" s="126">
        <v>4</v>
      </c>
      <c r="R45" s="127">
        <v>4</v>
      </c>
      <c r="S45" s="127">
        <v>4</v>
      </c>
      <c r="T45" s="127">
        <v>4</v>
      </c>
      <c r="U45" s="127">
        <v>4</v>
      </c>
      <c r="V45" s="127">
        <v>4</v>
      </c>
      <c r="W45" s="139">
        <v>4</v>
      </c>
      <c r="X45" s="139">
        <v>4</v>
      </c>
      <c r="Y45" s="205">
        <v>4</v>
      </c>
      <c r="Z45" s="205">
        <v>4</v>
      </c>
      <c r="AA45" s="136">
        <v>4</v>
      </c>
      <c r="AB45" s="136">
        <v>4</v>
      </c>
      <c r="AC45" s="136">
        <v>4</v>
      </c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</row>
    <row r="46" spans="1:44" s="128" customFormat="1">
      <c r="A46" s="124">
        <v>45</v>
      </c>
      <c r="B46" s="124" t="s">
        <v>42</v>
      </c>
      <c r="C46" s="124" t="s">
        <v>119</v>
      </c>
      <c r="D46" s="124" t="s">
        <v>117</v>
      </c>
      <c r="E46" s="124">
        <v>1</v>
      </c>
      <c r="F46" s="124">
        <v>1</v>
      </c>
      <c r="G46" s="124">
        <v>0</v>
      </c>
      <c r="H46" s="124">
        <v>1</v>
      </c>
      <c r="I46" s="124">
        <v>0</v>
      </c>
      <c r="J46" s="124">
        <v>0</v>
      </c>
      <c r="K46" s="124">
        <v>0</v>
      </c>
      <c r="L46" s="124" t="s">
        <v>70</v>
      </c>
      <c r="M46" s="125">
        <v>4</v>
      </c>
      <c r="N46" s="125">
        <v>5</v>
      </c>
      <c r="O46" s="125">
        <v>5</v>
      </c>
      <c r="P46" s="126">
        <v>5</v>
      </c>
      <c r="Q46" s="126">
        <v>5</v>
      </c>
      <c r="R46" s="127">
        <v>5</v>
      </c>
      <c r="S46" s="127">
        <v>5</v>
      </c>
      <c r="T46" s="127">
        <v>4</v>
      </c>
      <c r="U46" s="127">
        <v>5</v>
      </c>
      <c r="V46" s="127">
        <v>5</v>
      </c>
      <c r="W46" s="139">
        <v>1</v>
      </c>
      <c r="X46" s="139">
        <v>4</v>
      </c>
      <c r="Y46" s="205">
        <v>4</v>
      </c>
      <c r="Z46" s="205">
        <v>4</v>
      </c>
      <c r="AA46" s="136">
        <v>4</v>
      </c>
      <c r="AB46" s="136">
        <v>4</v>
      </c>
      <c r="AC46" s="136">
        <v>4</v>
      </c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</row>
    <row r="47" spans="1:44" s="128" customFormat="1">
      <c r="A47" s="124">
        <v>46</v>
      </c>
      <c r="B47" s="124" t="s">
        <v>6</v>
      </c>
      <c r="C47" s="124" t="s">
        <v>57</v>
      </c>
      <c r="D47" s="124" t="s">
        <v>132</v>
      </c>
      <c r="E47" s="124">
        <v>0</v>
      </c>
      <c r="F47" s="124">
        <v>0</v>
      </c>
      <c r="G47" s="124">
        <v>0</v>
      </c>
      <c r="H47" s="124">
        <v>0</v>
      </c>
      <c r="I47" s="124">
        <v>0</v>
      </c>
      <c r="J47" s="124">
        <v>1</v>
      </c>
      <c r="K47" s="124">
        <v>0</v>
      </c>
      <c r="L47" s="124" t="s">
        <v>70</v>
      </c>
      <c r="M47" s="125">
        <v>4</v>
      </c>
      <c r="N47" s="125">
        <v>4</v>
      </c>
      <c r="O47" s="125">
        <v>4</v>
      </c>
      <c r="P47" s="126">
        <v>4</v>
      </c>
      <c r="Q47" s="126">
        <v>5</v>
      </c>
      <c r="R47" s="127">
        <v>4</v>
      </c>
      <c r="S47" s="127">
        <v>4</v>
      </c>
      <c r="T47" s="127">
        <v>4</v>
      </c>
      <c r="U47" s="127">
        <v>4</v>
      </c>
      <c r="V47" s="127">
        <v>4</v>
      </c>
      <c r="W47" s="139">
        <v>2</v>
      </c>
      <c r="X47" s="139">
        <v>4</v>
      </c>
      <c r="Y47" s="205">
        <v>3</v>
      </c>
      <c r="Z47" s="205">
        <v>4</v>
      </c>
      <c r="AA47" s="136">
        <v>3</v>
      </c>
      <c r="AB47" s="136">
        <v>3</v>
      </c>
      <c r="AC47" s="136">
        <v>3</v>
      </c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</row>
    <row r="48" spans="1:44" s="128" customFormat="1">
      <c r="A48" s="124">
        <v>47</v>
      </c>
      <c r="B48" s="124" t="s">
        <v>6</v>
      </c>
      <c r="C48" s="124" t="s">
        <v>57</v>
      </c>
      <c r="D48" s="124" t="s">
        <v>132</v>
      </c>
      <c r="E48" s="124">
        <v>0</v>
      </c>
      <c r="F48" s="124">
        <v>0</v>
      </c>
      <c r="G48" s="124">
        <v>0</v>
      </c>
      <c r="H48" s="124">
        <v>0</v>
      </c>
      <c r="I48" s="124">
        <v>0</v>
      </c>
      <c r="J48" s="124">
        <v>1</v>
      </c>
      <c r="K48" s="124">
        <v>0</v>
      </c>
      <c r="L48" s="124" t="s">
        <v>70</v>
      </c>
      <c r="M48" s="125">
        <v>4</v>
      </c>
      <c r="N48" s="125">
        <v>4</v>
      </c>
      <c r="O48" s="125">
        <v>4</v>
      </c>
      <c r="P48" s="126">
        <v>4</v>
      </c>
      <c r="Q48" s="126">
        <v>4</v>
      </c>
      <c r="R48" s="127">
        <v>4</v>
      </c>
      <c r="S48" s="127">
        <v>3</v>
      </c>
      <c r="T48" s="127">
        <v>3</v>
      </c>
      <c r="U48" s="127">
        <v>3</v>
      </c>
      <c r="V48" s="127">
        <v>4</v>
      </c>
      <c r="W48" s="139">
        <v>3</v>
      </c>
      <c r="X48" s="139">
        <v>4</v>
      </c>
      <c r="Y48" s="205">
        <v>2</v>
      </c>
      <c r="Z48" s="205">
        <v>3</v>
      </c>
      <c r="AA48" s="136">
        <v>2</v>
      </c>
      <c r="AB48" s="136">
        <v>2</v>
      </c>
      <c r="AC48" s="136">
        <v>2</v>
      </c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</row>
    <row r="49" spans="1:44" s="128" customFormat="1">
      <c r="A49" s="124">
        <v>48</v>
      </c>
      <c r="B49" s="124" t="s">
        <v>6</v>
      </c>
      <c r="C49" s="124" t="s">
        <v>57</v>
      </c>
      <c r="D49" s="124" t="s">
        <v>132</v>
      </c>
      <c r="E49" s="124">
        <v>0</v>
      </c>
      <c r="F49" s="124">
        <v>1</v>
      </c>
      <c r="G49" s="124">
        <v>0</v>
      </c>
      <c r="H49" s="124">
        <v>0</v>
      </c>
      <c r="I49" s="124">
        <v>0</v>
      </c>
      <c r="J49" s="124">
        <v>0</v>
      </c>
      <c r="K49" s="124">
        <v>0</v>
      </c>
      <c r="L49" s="124" t="s">
        <v>70</v>
      </c>
      <c r="M49" s="125">
        <v>5</v>
      </c>
      <c r="N49" s="125">
        <v>5</v>
      </c>
      <c r="O49" s="125">
        <v>5</v>
      </c>
      <c r="P49" s="126">
        <v>4</v>
      </c>
      <c r="Q49" s="126">
        <v>4</v>
      </c>
      <c r="R49" s="127">
        <v>4</v>
      </c>
      <c r="S49" s="127">
        <v>4</v>
      </c>
      <c r="T49" s="127">
        <v>4</v>
      </c>
      <c r="U49" s="127">
        <v>4</v>
      </c>
      <c r="V49" s="127">
        <v>4</v>
      </c>
      <c r="W49" s="139">
        <v>2</v>
      </c>
      <c r="X49" s="139">
        <v>3</v>
      </c>
      <c r="Y49" s="205">
        <v>3</v>
      </c>
      <c r="Z49" s="205">
        <v>3</v>
      </c>
      <c r="AA49" s="136">
        <v>3</v>
      </c>
      <c r="AB49" s="136">
        <v>3</v>
      </c>
      <c r="AC49" s="136">
        <v>4</v>
      </c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 s="128" customFormat="1">
      <c r="A50" s="124">
        <v>49</v>
      </c>
      <c r="B50" s="124" t="s">
        <v>6</v>
      </c>
      <c r="C50" s="124" t="s">
        <v>57</v>
      </c>
      <c r="D50" s="124" t="s">
        <v>132</v>
      </c>
      <c r="E50" s="124">
        <v>0</v>
      </c>
      <c r="F50" s="124">
        <v>1</v>
      </c>
      <c r="G50" s="124">
        <v>0</v>
      </c>
      <c r="H50" s="124">
        <v>0</v>
      </c>
      <c r="I50" s="124">
        <v>0</v>
      </c>
      <c r="J50" s="124">
        <v>0</v>
      </c>
      <c r="K50" s="124">
        <v>0</v>
      </c>
      <c r="L50" s="124" t="s">
        <v>70</v>
      </c>
      <c r="M50" s="125">
        <v>4</v>
      </c>
      <c r="N50" s="125">
        <v>4</v>
      </c>
      <c r="O50" s="125">
        <v>4</v>
      </c>
      <c r="P50" s="126">
        <v>4</v>
      </c>
      <c r="Q50" s="126">
        <v>4</v>
      </c>
      <c r="R50" s="127">
        <v>4</v>
      </c>
      <c r="S50" s="127">
        <v>3</v>
      </c>
      <c r="T50" s="127">
        <v>4</v>
      </c>
      <c r="U50" s="127">
        <v>4</v>
      </c>
      <c r="V50" s="127">
        <v>4</v>
      </c>
      <c r="W50" s="139">
        <v>1</v>
      </c>
      <c r="X50" s="139">
        <v>3</v>
      </c>
      <c r="Y50" s="205">
        <v>3</v>
      </c>
      <c r="Z50" s="205">
        <v>4</v>
      </c>
      <c r="AA50" s="136">
        <v>2</v>
      </c>
      <c r="AB50" s="136">
        <v>2</v>
      </c>
      <c r="AC50" s="136">
        <v>2</v>
      </c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  <row r="51" spans="1:44" s="128" customFormat="1">
      <c r="A51" s="124">
        <v>50</v>
      </c>
      <c r="B51" s="124" t="s">
        <v>6</v>
      </c>
      <c r="C51" s="124" t="s">
        <v>57</v>
      </c>
      <c r="D51" s="124" t="s">
        <v>132</v>
      </c>
      <c r="E51" s="124">
        <v>1</v>
      </c>
      <c r="F51" s="124">
        <v>0</v>
      </c>
      <c r="G51" s="124">
        <v>0</v>
      </c>
      <c r="H51" s="124">
        <v>0</v>
      </c>
      <c r="I51" s="124">
        <v>0</v>
      </c>
      <c r="J51" s="124">
        <v>0</v>
      </c>
      <c r="K51" s="124">
        <v>0</v>
      </c>
      <c r="L51" s="124" t="s">
        <v>70</v>
      </c>
      <c r="M51" s="125">
        <v>5</v>
      </c>
      <c r="N51" s="125">
        <v>5</v>
      </c>
      <c r="O51" s="125">
        <v>5</v>
      </c>
      <c r="P51" s="126">
        <v>5</v>
      </c>
      <c r="Q51" s="126">
        <v>5</v>
      </c>
      <c r="R51" s="127">
        <v>4</v>
      </c>
      <c r="S51" s="127">
        <v>4</v>
      </c>
      <c r="T51" s="127">
        <v>4</v>
      </c>
      <c r="U51" s="127">
        <v>3</v>
      </c>
      <c r="V51" s="127">
        <v>4</v>
      </c>
      <c r="W51" s="139">
        <v>2</v>
      </c>
      <c r="X51" s="139">
        <v>3</v>
      </c>
      <c r="Y51" s="205">
        <v>4</v>
      </c>
      <c r="Z51" s="205">
        <v>4</v>
      </c>
      <c r="AA51" s="136">
        <v>3</v>
      </c>
      <c r="AB51" s="136">
        <v>3</v>
      </c>
      <c r="AC51" s="136">
        <v>3</v>
      </c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</row>
    <row r="52" spans="1:44">
      <c r="A52" s="14" t="s">
        <v>73</v>
      </c>
      <c r="E52" s="92">
        <f>COUNTIF(E2:E51,1)</f>
        <v>19</v>
      </c>
      <c r="F52" s="92">
        <f t="shared" ref="F52:J52" si="0">COUNTIF(F2:F51,1)</f>
        <v>16</v>
      </c>
      <c r="G52" s="92">
        <f t="shared" si="0"/>
        <v>16</v>
      </c>
      <c r="H52" s="92">
        <f t="shared" si="0"/>
        <v>2</v>
      </c>
      <c r="I52" s="92">
        <f t="shared" si="0"/>
        <v>1</v>
      </c>
      <c r="J52" s="92">
        <f t="shared" si="0"/>
        <v>12</v>
      </c>
      <c r="K52" s="92">
        <f>COUNTIF(K2:K51,1)</f>
        <v>1</v>
      </c>
      <c r="M52" s="89">
        <f>AVERAGE(M2:M51)</f>
        <v>4.42</v>
      </c>
      <c r="N52" s="89">
        <f t="shared" ref="N52:AC52" si="1">AVERAGE(N2:N51)</f>
        <v>4.3</v>
      </c>
      <c r="O52" s="89">
        <f t="shared" si="1"/>
        <v>4.3600000000000003</v>
      </c>
      <c r="P52" s="89">
        <f t="shared" si="1"/>
        <v>4.5999999999999996</v>
      </c>
      <c r="Q52" s="89">
        <f t="shared" si="1"/>
        <v>4.58</v>
      </c>
      <c r="R52" s="89">
        <f t="shared" si="1"/>
        <v>4.3600000000000003</v>
      </c>
      <c r="S52" s="89">
        <f t="shared" si="1"/>
        <v>4.3600000000000003</v>
      </c>
      <c r="T52" s="89">
        <f t="shared" si="1"/>
        <v>4.32</v>
      </c>
      <c r="U52" s="89">
        <f t="shared" si="1"/>
        <v>4.4000000000000004</v>
      </c>
      <c r="V52" s="89">
        <f t="shared" si="1"/>
        <v>4.46</v>
      </c>
      <c r="W52" s="89">
        <f t="shared" si="1"/>
        <v>2.3199999999999998</v>
      </c>
      <c r="X52" s="89">
        <f t="shared" si="1"/>
        <v>4</v>
      </c>
      <c r="Y52" s="89">
        <f t="shared" si="1"/>
        <v>4.18</v>
      </c>
      <c r="Z52" s="89">
        <f t="shared" si="1"/>
        <v>4.22</v>
      </c>
      <c r="AA52" s="89">
        <f t="shared" si="1"/>
        <v>3.86</v>
      </c>
      <c r="AB52" s="89">
        <f t="shared" si="1"/>
        <v>4.08</v>
      </c>
      <c r="AC52" s="89">
        <f t="shared" si="1"/>
        <v>4.22</v>
      </c>
      <c r="AD52" s="146">
        <f>AVERAGE(M2:V51,AA2:AC51)</f>
        <v>4.3323076923076922</v>
      </c>
    </row>
    <row r="53" spans="1:44">
      <c r="E53" s="89">
        <f>STDEV(E2:E51)</f>
        <v>0.49031435147801472</v>
      </c>
      <c r="F53" s="89">
        <f t="shared" ref="F53:K53" si="2">STDEV(F2:F51)</f>
        <v>0.47121207149916117</v>
      </c>
      <c r="G53" s="89">
        <f t="shared" si="2"/>
        <v>0.47121207149916117</v>
      </c>
      <c r="H53" s="89">
        <f t="shared" si="2"/>
        <v>0.19794866372215739</v>
      </c>
      <c r="I53" s="89">
        <f t="shared" si="2"/>
        <v>0.1414213562373095</v>
      </c>
      <c r="J53" s="89">
        <f t="shared" si="2"/>
        <v>0.43141911058690002</v>
      </c>
      <c r="K53" s="89">
        <f t="shared" si="2"/>
        <v>0.1414213562373095</v>
      </c>
      <c r="M53" s="89">
        <f>STDEV(M2:M51)</f>
        <v>0.64174506986331925</v>
      </c>
      <c r="N53" s="89">
        <f t="shared" ref="N53:AC53" si="3">STDEV(N2:N51)</f>
        <v>0.76264844657366504</v>
      </c>
      <c r="O53" s="89">
        <f t="shared" si="3"/>
        <v>0.72167605373229049</v>
      </c>
      <c r="P53" s="89">
        <f t="shared" si="3"/>
        <v>0.49487165930539351</v>
      </c>
      <c r="Q53" s="89">
        <f t="shared" si="3"/>
        <v>0.53794772525036494</v>
      </c>
      <c r="R53" s="89">
        <f t="shared" si="3"/>
        <v>0.85140939575721919</v>
      </c>
      <c r="S53" s="89">
        <f t="shared" si="3"/>
        <v>0.72167605373229049</v>
      </c>
      <c r="T53" s="89">
        <f t="shared" si="3"/>
        <v>0.8675557971822272</v>
      </c>
      <c r="U53" s="89">
        <f t="shared" si="3"/>
        <v>0.6998542122237652</v>
      </c>
      <c r="V53" s="89">
        <f t="shared" si="3"/>
        <v>0.61312182096785461</v>
      </c>
      <c r="W53" s="89">
        <f t="shared" si="3"/>
        <v>1.3468027142163057</v>
      </c>
      <c r="X53" s="89">
        <f t="shared" si="3"/>
        <v>0.7559289460184544</v>
      </c>
      <c r="Y53" s="89">
        <f>STDEV(Y2:Y51)</f>
        <v>0.87341693529330122</v>
      </c>
      <c r="Z53" s="89">
        <f t="shared" si="3"/>
        <v>0.81541275387601975</v>
      </c>
      <c r="AA53" s="89">
        <f t="shared" si="3"/>
        <v>1.0499757042864546</v>
      </c>
      <c r="AB53" s="89">
        <f t="shared" si="3"/>
        <v>1.0466662333722396</v>
      </c>
      <c r="AC53" s="89">
        <f t="shared" si="3"/>
        <v>0.910034760493314</v>
      </c>
      <c r="AD53" s="146">
        <f>STDEVA(M2:V51,AA2:AC51)</f>
        <v>0.79697186768167882</v>
      </c>
    </row>
    <row r="54" spans="1:44">
      <c r="B54" s="134" t="s">
        <v>6</v>
      </c>
      <c r="C54" s="134">
        <f>COUNTIF(B2:B51,"นิสิตระดับปริญญาโท")</f>
        <v>12</v>
      </c>
      <c r="M54" s="14"/>
      <c r="N54" s="14"/>
      <c r="O54" s="93">
        <f>STDEV(M2:O51)</f>
        <v>0.70739146486493465</v>
      </c>
      <c r="Q54" s="93">
        <f>STDEVA(P2:Q51)</f>
        <v>0.51433982399329636</v>
      </c>
      <c r="V54" s="93">
        <f>STDEVA(R2:V51)</f>
        <v>0.75223896058051898</v>
      </c>
      <c r="W54" s="93">
        <f>STDEVA(W2:W51)</f>
        <v>1.3468027142163057</v>
      </c>
      <c r="X54" s="93">
        <f>STDEVA(X2:X51)</f>
        <v>0.7559289460184544</v>
      </c>
      <c r="Y54" s="14"/>
      <c r="Z54" s="93">
        <f>STDEVA(Y2:Z51)</f>
        <v>0.84087496518252169</v>
      </c>
      <c r="AA54" s="14"/>
      <c r="AB54" s="14"/>
      <c r="AC54" s="93">
        <f>STDEVA(AA2:AC51)</f>
        <v>1.0085983806809844</v>
      </c>
    </row>
    <row r="55" spans="1:44">
      <c r="B55" s="134" t="s">
        <v>42</v>
      </c>
      <c r="C55" s="134">
        <f>COUNTIF(B2:B51,"นิสิตระดับปริญญาเอก")</f>
        <v>36</v>
      </c>
      <c r="M55" s="14"/>
      <c r="N55" s="14"/>
      <c r="O55" s="94">
        <f>AVERAGE(M2:O51)</f>
        <v>4.3600000000000003</v>
      </c>
      <c r="Q55" s="94">
        <f>AVERAGE(P2:Q51)</f>
        <v>4.59</v>
      </c>
      <c r="V55" s="94">
        <f>AVERAGE(R2:V51)</f>
        <v>4.38</v>
      </c>
      <c r="W55" s="94">
        <f>AVERAGE(W2:W51)</f>
        <v>2.3199999999999998</v>
      </c>
      <c r="X55" s="94">
        <f>AVERAGE(X2:X51)</f>
        <v>4</v>
      </c>
      <c r="Y55" s="14"/>
      <c r="Z55" s="94">
        <f>AVERAGE(Y2:Z51)</f>
        <v>4.2</v>
      </c>
      <c r="AA55" s="14"/>
      <c r="AB55" s="14"/>
      <c r="AC55" s="94">
        <f>AVERAGE(AA2:AC51)</f>
        <v>4.0533333333333337</v>
      </c>
    </row>
    <row r="56" spans="1:44">
      <c r="B56" s="134" t="s">
        <v>133</v>
      </c>
      <c r="C56" s="134">
        <f>COUNTIF(B2:B52,"เจ้าหน้าที่บัณฑิตวิทยาลัย")</f>
        <v>2</v>
      </c>
      <c r="M56" s="14"/>
      <c r="N56" s="14"/>
      <c r="O56" s="181"/>
      <c r="Q56" s="181"/>
      <c r="V56" s="181"/>
      <c r="W56" s="14"/>
      <c r="X56" s="14"/>
      <c r="Y56" s="14"/>
      <c r="Z56" s="181"/>
      <c r="AA56" s="14"/>
      <c r="AB56" s="14"/>
      <c r="AC56" s="181"/>
    </row>
    <row r="57" spans="1:44">
      <c r="B57" s="128"/>
      <c r="C57" s="180">
        <f>SUM(C54:C56)</f>
        <v>50</v>
      </c>
      <c r="M57" s="14"/>
      <c r="N57" s="14"/>
      <c r="O57" s="14"/>
      <c r="W57" s="14"/>
      <c r="X57" s="14"/>
      <c r="Y57" s="14"/>
      <c r="Z57" s="14"/>
      <c r="AA57" s="14"/>
      <c r="AB57" s="14"/>
    </row>
    <row r="58" spans="1:44">
      <c r="B58" s="128"/>
      <c r="C58" s="128"/>
      <c r="D58" s="128"/>
      <c r="M58" s="14"/>
      <c r="N58" s="14"/>
      <c r="O58" s="14"/>
      <c r="W58" s="14"/>
      <c r="X58" s="14"/>
      <c r="Y58" s="14"/>
      <c r="Z58" s="14"/>
      <c r="AA58" s="14"/>
      <c r="AB58" s="14"/>
    </row>
    <row r="59" spans="1:44" s="84" customFormat="1">
      <c r="B59" s="134" t="s">
        <v>48</v>
      </c>
      <c r="C59" s="134">
        <f>COUNTIF(D2:D54,"พัฒนศึกษา")</f>
        <v>1</v>
      </c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</row>
    <row r="60" spans="1:44" s="84" customFormat="1">
      <c r="B60" s="134" t="s">
        <v>118</v>
      </c>
      <c r="C60" s="134">
        <f>COUNTIF(D3:D55,"สังคมศึกษา")</f>
        <v>1</v>
      </c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</row>
    <row r="61" spans="1:44" s="84" customFormat="1">
      <c r="B61" s="134" t="s">
        <v>102</v>
      </c>
      <c r="C61" s="134">
        <f>COUNTIF(D2:D57,"ปรสิตวิทยา")</f>
        <v>3</v>
      </c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</row>
    <row r="62" spans="1:44" s="84" customFormat="1">
      <c r="B62" s="134" t="s">
        <v>135</v>
      </c>
      <c r="C62" s="134">
        <f>COUNTIF(D2:D58,"หลักสูตรและการสอน")</f>
        <v>1</v>
      </c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</row>
    <row r="63" spans="1:44" s="84" customFormat="1">
      <c r="B63" s="134" t="s">
        <v>120</v>
      </c>
      <c r="C63" s="134">
        <f>COUNTIF(D2:D59,"เทคโนโลยีและสื่อสารการศึกษา")</f>
        <v>3</v>
      </c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</row>
    <row r="64" spans="1:44" s="84" customFormat="1">
      <c r="B64" s="134" t="s">
        <v>123</v>
      </c>
      <c r="C64" s="134">
        <f>COUNTIF(D2:D61,"การพยาบาลศาสตร์")</f>
        <v>1</v>
      </c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</row>
    <row r="65" spans="2:29" s="84" customFormat="1">
      <c r="B65" s="134" t="s">
        <v>124</v>
      </c>
      <c r="C65" s="134">
        <f>COUNTIF(D2:D62,"วิศวกรรมการจัดการ")</f>
        <v>1</v>
      </c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</row>
    <row r="66" spans="2:29" s="84" customFormat="1">
      <c r="B66" s="134" t="s">
        <v>125</v>
      </c>
      <c r="C66" s="134">
        <f>COUNTIF(D2:D63,"เอเซียตะวันออกเฉียงใต้")</f>
        <v>1</v>
      </c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</row>
    <row r="67" spans="2:29" s="84" customFormat="1">
      <c r="B67" s="134" t="s">
        <v>127</v>
      </c>
      <c r="C67" s="134">
        <f>COUNTIF(D2:D64,"ศิลปะและการออกแบบ")</f>
        <v>3</v>
      </c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</row>
    <row r="68" spans="2:29" s="84" customFormat="1">
      <c r="B68" s="134" t="s">
        <v>116</v>
      </c>
      <c r="C68" s="134">
        <f>COUNTIF(D2:D65,"เภสัชศาสตร์")</f>
        <v>2</v>
      </c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</row>
    <row r="69" spans="2:29" s="84" customFormat="1">
      <c r="B69" s="134" t="s">
        <v>129</v>
      </c>
      <c r="C69" s="134">
        <f>COUNTIF(D2:D67,"วิทยาศาสตร์การแพทย์")</f>
        <v>1</v>
      </c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</row>
    <row r="70" spans="2:29" s="84" customFormat="1">
      <c r="B70" s="134" t="s">
        <v>136</v>
      </c>
      <c r="C70" s="134">
        <f>COUNTIF(D2:D59,"วิจัยและประเมินผลการศึกษา")</f>
        <v>1</v>
      </c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</row>
    <row r="71" spans="2:29" s="84" customFormat="1">
      <c r="B71" s="134" t="s">
        <v>72</v>
      </c>
      <c r="C71" s="134">
        <f>COUNTIF(D2:D58,"วิทยาศาสตร์ชีวภาพ")</f>
        <v>1</v>
      </c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</row>
    <row r="72" spans="2:29" s="84" customFormat="1">
      <c r="B72" s="134" t="s">
        <v>100</v>
      </c>
      <c r="C72" s="134">
        <f>COUNTIF(D2:D58,"การจัดการการท่องเที่ยว")</f>
        <v>2</v>
      </c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</row>
    <row r="73" spans="2:29" s="84" customFormat="1">
      <c r="B73" s="134" t="s">
        <v>101</v>
      </c>
      <c r="C73" s="134">
        <f>COUNTIF(D2:D59,"รัฐศาสตร์")</f>
        <v>3</v>
      </c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</row>
    <row r="74" spans="2:29" s="84" customFormat="1">
      <c r="B74" s="179" t="s">
        <v>130</v>
      </c>
      <c r="C74" s="134">
        <f>COUNTIF(D3:D60,"เทคโนโลยีชีวภาพ")</f>
        <v>1</v>
      </c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</row>
    <row r="75" spans="2:29" s="84" customFormat="1">
      <c r="B75" s="179" t="s">
        <v>74</v>
      </c>
      <c r="C75" s="134">
        <f>COUNTIF(D2:D61,"เทคโนโลยีสารสนเทศ")</f>
        <v>1</v>
      </c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</row>
    <row r="76" spans="2:29" s="84" customFormat="1">
      <c r="B76" s="179" t="s">
        <v>66</v>
      </c>
      <c r="C76" s="134">
        <f>COUNTIF(D2:D51,"สาธารณสุขศาสตร์")</f>
        <v>4</v>
      </c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</row>
    <row r="77" spans="2:29" s="84" customFormat="1">
      <c r="B77" s="179" t="s">
        <v>117</v>
      </c>
      <c r="C77" s="134">
        <f>COUNTIF(D3:D52,"ภาษาศาสตร์")</f>
        <v>3</v>
      </c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</row>
    <row r="78" spans="2:29" s="84" customFormat="1">
      <c r="B78" s="179" t="s">
        <v>128</v>
      </c>
      <c r="C78" s="134">
        <f>COUNTIF(D4:D53,"การสื่อสาร")</f>
        <v>2</v>
      </c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</row>
    <row r="79" spans="2:29" s="84" customFormat="1">
      <c r="B79" s="179" t="s">
        <v>139</v>
      </c>
      <c r="C79" s="134">
        <f>COUNTIF(D2:D54,"การสื่อสาร")</f>
        <v>2</v>
      </c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</row>
    <row r="80" spans="2:29" s="84" customFormat="1">
      <c r="B80" s="179" t="s">
        <v>131</v>
      </c>
      <c r="C80" s="134">
        <f>COUNTIF(D3:D55,"พัฒนาสังคม")</f>
        <v>2</v>
      </c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</row>
    <row r="81" spans="2:29" s="84" customFormat="1">
      <c r="B81" s="179" t="s">
        <v>132</v>
      </c>
      <c r="C81" s="134">
        <f>COUNTIF(D2:D52,"สถิติ")</f>
        <v>6</v>
      </c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</row>
    <row r="82" spans="2:29" s="84" customFormat="1">
      <c r="B82" s="179" t="s">
        <v>43</v>
      </c>
      <c r="C82" s="134">
        <f>COUNTIF(D2:D76,"ไม่ระบุ")</f>
        <v>4</v>
      </c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</row>
    <row r="83" spans="2:29">
      <c r="B83" s="128"/>
      <c r="C83" s="180">
        <f>SUM(C59:C82)</f>
        <v>50</v>
      </c>
      <c r="M83" s="14"/>
      <c r="N83" s="14"/>
      <c r="O83" s="14"/>
      <c r="W83" s="14"/>
      <c r="X83" s="14"/>
      <c r="Y83" s="14"/>
      <c r="Z83" s="14"/>
      <c r="AA83" s="14"/>
      <c r="AB83" s="14"/>
    </row>
    <row r="84" spans="2:29">
      <c r="B84" s="128"/>
      <c r="C84" s="128"/>
      <c r="D84" s="128"/>
      <c r="M84" s="14"/>
      <c r="N84" s="14"/>
      <c r="O84" s="14"/>
      <c r="W84" s="14"/>
      <c r="X84" s="14"/>
      <c r="Y84" s="14"/>
      <c r="Z84" s="14"/>
      <c r="AA84" s="14"/>
      <c r="AB84" s="14"/>
    </row>
    <row r="85" spans="2:29" ht="44.25">
      <c r="B85" s="134" t="s">
        <v>62</v>
      </c>
      <c r="C85" s="134">
        <f>COUNTIF(C2:C51,"คณะบริหารธุรกิจ เศรษฐศาสตร์และการสื่อสาร")</f>
        <v>4</v>
      </c>
      <c r="D85" s="128"/>
      <c r="M85" s="14"/>
      <c r="N85" s="14"/>
      <c r="O85" s="14"/>
      <c r="W85" s="14"/>
      <c r="X85" s="14"/>
      <c r="Y85" s="14"/>
      <c r="Z85" s="14"/>
      <c r="AA85" s="14"/>
      <c r="AB85" s="14"/>
    </row>
    <row r="86" spans="2:29">
      <c r="B86" s="134" t="s">
        <v>109</v>
      </c>
      <c r="C86" s="134">
        <f>COUNTIF(C2:C52,"คณะสังคมศาสตร์")</f>
        <v>7</v>
      </c>
      <c r="D86" s="128"/>
      <c r="M86" s="14"/>
      <c r="N86" s="14"/>
      <c r="O86" s="14"/>
      <c r="W86" s="14"/>
      <c r="X86" s="14"/>
      <c r="Y86" s="14"/>
      <c r="Z86" s="14"/>
      <c r="AA86" s="14"/>
      <c r="AB86" s="14"/>
    </row>
    <row r="87" spans="2:29">
      <c r="B87" s="134" t="s">
        <v>57</v>
      </c>
      <c r="C87" s="134">
        <f>COUNTIF(C2:C53,"คณะวิทยาศาสตร์")</f>
        <v>10</v>
      </c>
      <c r="D87" s="128"/>
      <c r="M87" s="14"/>
      <c r="N87" s="14"/>
      <c r="O87" s="14"/>
      <c r="W87" s="14"/>
      <c r="X87" s="14"/>
      <c r="Y87" s="14"/>
      <c r="Z87" s="14"/>
      <c r="AA87" s="14"/>
      <c r="AB87" s="14"/>
    </row>
    <row r="88" spans="2:29">
      <c r="B88" s="134" t="s">
        <v>119</v>
      </c>
      <c r="C88" s="134">
        <f>COUNTIF(C2:C54,"คณะมนุษยศาสตร์")</f>
        <v>4</v>
      </c>
      <c r="D88" s="128"/>
      <c r="M88" s="14"/>
      <c r="N88" s="14"/>
      <c r="O88" s="14"/>
      <c r="W88" s="14"/>
      <c r="X88" s="14"/>
      <c r="Y88" s="14"/>
      <c r="Z88" s="14"/>
      <c r="AA88" s="14"/>
      <c r="AB88" s="14"/>
    </row>
    <row r="89" spans="2:29">
      <c r="B89" s="134" t="s">
        <v>60</v>
      </c>
      <c r="C89" s="134">
        <f>COUNTIF(C2:C55,"คณะศึกษาศาสตร์")</f>
        <v>7</v>
      </c>
      <c r="D89" s="128"/>
      <c r="M89" s="14"/>
      <c r="N89" s="14"/>
      <c r="O89" s="14"/>
      <c r="W89" s="14"/>
      <c r="X89" s="14"/>
      <c r="Y89" s="14"/>
      <c r="Z89" s="14"/>
      <c r="AA89" s="14"/>
      <c r="AB89" s="14"/>
    </row>
    <row r="90" spans="2:29">
      <c r="B90" s="134" t="s">
        <v>59</v>
      </c>
      <c r="C90" s="134">
        <f>COUNTIF(C2:C56,"คณะสาธารณสุขศาสตร์")</f>
        <v>4</v>
      </c>
      <c r="D90" s="128"/>
      <c r="M90" s="14"/>
      <c r="N90" s="14"/>
      <c r="O90" s="14"/>
      <c r="W90" s="14"/>
      <c r="X90" s="14"/>
      <c r="Y90" s="14"/>
      <c r="Z90" s="14"/>
      <c r="AA90" s="14"/>
      <c r="AB90" s="14"/>
    </row>
    <row r="91" spans="2:29">
      <c r="B91" s="134" t="s">
        <v>68</v>
      </c>
      <c r="C91" s="134">
        <f>COUNTIF(C2:C57,"คณะเภสัชศาสตร์")</f>
        <v>3</v>
      </c>
      <c r="D91" s="128"/>
      <c r="M91" s="14"/>
      <c r="N91" s="14"/>
      <c r="O91" s="14"/>
      <c r="W91" s="14"/>
      <c r="X91" s="14"/>
      <c r="Y91" s="14"/>
      <c r="Z91" s="14"/>
      <c r="AA91" s="14"/>
      <c r="AB91" s="14"/>
    </row>
    <row r="92" spans="2:29">
      <c r="B92" s="134" t="s">
        <v>134</v>
      </c>
      <c r="C92" s="134">
        <f>COUNTIF(C2:C58,"บัณฑิตวิทยาลัย")</f>
        <v>2</v>
      </c>
      <c r="D92" s="128"/>
      <c r="M92" s="14"/>
      <c r="N92" s="14"/>
      <c r="O92" s="14"/>
      <c r="W92" s="14"/>
      <c r="X92" s="14"/>
      <c r="Y92" s="14"/>
      <c r="Z92" s="14"/>
      <c r="AA92" s="14"/>
      <c r="AB92" s="14"/>
    </row>
    <row r="93" spans="2:29">
      <c r="B93" s="134" t="s">
        <v>122</v>
      </c>
      <c r="C93" s="134">
        <f>COUNTIF(C2:C59,"คณะพยาบาลศาสตร์")</f>
        <v>1</v>
      </c>
      <c r="D93" s="128"/>
      <c r="M93" s="14"/>
      <c r="N93" s="14"/>
      <c r="O93" s="14"/>
      <c r="W93" s="14"/>
      <c r="X93" s="14"/>
      <c r="Y93" s="14"/>
      <c r="Z93" s="14"/>
      <c r="AA93" s="14"/>
      <c r="AB93" s="14"/>
    </row>
    <row r="94" spans="2:29">
      <c r="B94" s="134" t="s">
        <v>58</v>
      </c>
      <c r="C94" s="134">
        <f>COUNTIF(C2:C60,"คณะวิทยาศาสตร์การแพทย์")</f>
        <v>4</v>
      </c>
      <c r="D94" s="128"/>
      <c r="M94" s="14"/>
      <c r="N94" s="14"/>
      <c r="O94" s="14"/>
      <c r="W94" s="14"/>
      <c r="X94" s="14"/>
      <c r="Y94" s="14"/>
      <c r="Z94" s="14"/>
      <c r="AA94" s="14"/>
      <c r="AB94" s="14"/>
    </row>
    <row r="95" spans="2:29">
      <c r="B95" s="134" t="s">
        <v>76</v>
      </c>
      <c r="C95" s="134">
        <f>COUNTIF(C2:C61,"คณะวิศวกรรมศาสตร์")</f>
        <v>1</v>
      </c>
      <c r="D95" s="128"/>
      <c r="M95" s="14"/>
      <c r="N95" s="14"/>
      <c r="O95" s="14"/>
      <c r="W95" s="14"/>
      <c r="X95" s="14"/>
      <c r="Y95" s="14"/>
      <c r="Z95" s="14"/>
      <c r="AA95" s="14"/>
      <c r="AB95" s="14"/>
    </row>
    <row r="96" spans="2:29">
      <c r="B96" s="134" t="s">
        <v>126</v>
      </c>
      <c r="C96" s="134">
        <f>COUNTIF(C3:C62,"คณะสถาปัตยกรรมศาสตร์")</f>
        <v>3</v>
      </c>
      <c r="D96" s="128"/>
      <c r="M96" s="14"/>
      <c r="N96" s="14"/>
      <c r="O96" s="14"/>
      <c r="W96" s="14"/>
      <c r="X96" s="14"/>
      <c r="Y96" s="14"/>
      <c r="Z96" s="14"/>
      <c r="AA96" s="14"/>
      <c r="AB96" s="14"/>
    </row>
    <row r="97" spans="2:28">
      <c r="B97" s="128"/>
      <c r="C97" s="180">
        <f>SUM(C85:C96)</f>
        <v>50</v>
      </c>
      <c r="D97" s="128"/>
      <c r="M97" s="14"/>
      <c r="N97" s="14"/>
      <c r="O97" s="14"/>
      <c r="W97" s="14"/>
      <c r="X97" s="14"/>
      <c r="Y97" s="14"/>
      <c r="Z97" s="14"/>
      <c r="AA97" s="14"/>
      <c r="AB97" s="14"/>
    </row>
    <row r="98" spans="2:28">
      <c r="M98" s="14"/>
      <c r="N98" s="14"/>
      <c r="O98" s="14"/>
      <c r="W98" s="14"/>
      <c r="X98" s="14"/>
      <c r="Y98" s="14"/>
      <c r="Z98" s="14"/>
      <c r="AA98" s="14"/>
      <c r="AB98" s="14"/>
    </row>
    <row r="99" spans="2:28">
      <c r="B99" s="134" t="s">
        <v>69</v>
      </c>
      <c r="C99" s="134">
        <f>COUNTIF(L2:L43,"เช้า")</f>
        <v>23</v>
      </c>
      <c r="M99" s="14"/>
      <c r="N99" s="14"/>
      <c r="O99" s="14"/>
      <c r="W99" s="14"/>
      <c r="X99" s="14"/>
      <c r="Y99" s="14"/>
      <c r="Z99" s="14"/>
      <c r="AA99" s="14"/>
      <c r="AB99" s="14"/>
    </row>
    <row r="100" spans="2:28">
      <c r="B100" s="134" t="s">
        <v>70</v>
      </c>
      <c r="C100" s="134">
        <f>COUNTIF(L3:L52,"บ่าย")</f>
        <v>15</v>
      </c>
      <c r="M100" s="14"/>
      <c r="N100" s="14"/>
      <c r="O100" s="14"/>
      <c r="W100" s="14"/>
      <c r="X100" s="14"/>
      <c r="Y100" s="14"/>
      <c r="Z100" s="14"/>
      <c r="AA100" s="14"/>
      <c r="AB100" s="14"/>
    </row>
    <row r="101" spans="2:28">
      <c r="B101" s="134" t="s">
        <v>43</v>
      </c>
      <c r="C101" s="134">
        <f>COUNTIF(L2:L53,"ไม่ระบุ")</f>
        <v>12</v>
      </c>
      <c r="M101" s="14"/>
      <c r="N101" s="14"/>
      <c r="O101" s="14"/>
      <c r="W101" s="14"/>
      <c r="X101" s="14"/>
      <c r="Y101" s="14"/>
      <c r="Z101" s="14"/>
      <c r="AA101" s="14"/>
      <c r="AB101" s="14"/>
    </row>
    <row r="102" spans="2:28">
      <c r="B102" s="128"/>
      <c r="C102" s="180">
        <f>SUM(C99:C101)</f>
        <v>50</v>
      </c>
      <c r="M102" s="14"/>
      <c r="N102" s="14"/>
      <c r="O102" s="14"/>
      <c r="W102" s="14"/>
      <c r="X102" s="14"/>
      <c r="Y102" s="14"/>
      <c r="Z102" s="14"/>
      <c r="AA102" s="14"/>
      <c r="AB102" s="14"/>
    </row>
    <row r="103" spans="2:28">
      <c r="M103" s="14"/>
      <c r="N103" s="14"/>
      <c r="O103" s="14"/>
      <c r="W103" s="14"/>
      <c r="X103" s="14"/>
      <c r="Y103" s="14"/>
      <c r="Z103" s="14"/>
      <c r="AA103" s="14"/>
      <c r="AB103" s="14"/>
    </row>
    <row r="104" spans="2:28">
      <c r="M104" s="14"/>
      <c r="N104" s="14"/>
      <c r="O104" s="14"/>
      <c r="W104" s="14"/>
      <c r="X104" s="14"/>
      <c r="Y104" s="14"/>
      <c r="Z104" s="14"/>
      <c r="AA104" s="14"/>
      <c r="AB104" s="14"/>
    </row>
    <row r="105" spans="2:28">
      <c r="M105" s="14"/>
      <c r="N105" s="14"/>
      <c r="O105" s="14"/>
      <c r="W105" s="14"/>
      <c r="X105" s="14"/>
      <c r="Y105" s="14"/>
      <c r="Z105" s="14"/>
      <c r="AA105" s="14"/>
      <c r="AB105" s="14"/>
    </row>
    <row r="106" spans="2:28">
      <c r="M106" s="14"/>
      <c r="N106" s="14"/>
      <c r="O106" s="14"/>
      <c r="W106" s="14"/>
      <c r="X106" s="14"/>
      <c r="Y106" s="14"/>
      <c r="Z106" s="14"/>
      <c r="AA106" s="14"/>
      <c r="AB106" s="14"/>
    </row>
    <row r="107" spans="2:28">
      <c r="M107" s="14"/>
      <c r="N107" s="14"/>
      <c r="O107" s="14"/>
      <c r="W107" s="14"/>
      <c r="X107" s="14"/>
      <c r="Y107" s="14"/>
      <c r="Z107" s="14"/>
      <c r="AA107" s="14"/>
      <c r="AB107" s="14"/>
    </row>
    <row r="108" spans="2:28">
      <c r="M108" s="14"/>
      <c r="N108" s="14"/>
      <c r="O108" s="14"/>
      <c r="W108" s="14"/>
      <c r="X108" s="14"/>
      <c r="Y108" s="14"/>
      <c r="Z108" s="14"/>
      <c r="AA108" s="14"/>
      <c r="AB108" s="14"/>
    </row>
    <row r="109" spans="2:28">
      <c r="M109" s="14"/>
      <c r="N109" s="14"/>
      <c r="O109" s="14"/>
      <c r="W109" s="14"/>
      <c r="X109" s="14"/>
      <c r="Y109" s="14"/>
      <c r="Z109" s="14"/>
      <c r="AA109" s="14"/>
      <c r="AB109" s="14"/>
    </row>
    <row r="110" spans="2:28">
      <c r="M110" s="14"/>
      <c r="N110" s="14"/>
      <c r="O110" s="14"/>
      <c r="W110" s="14"/>
      <c r="X110" s="14"/>
      <c r="Y110" s="14"/>
      <c r="Z110" s="14"/>
      <c r="AA110" s="14"/>
      <c r="AB110" s="14"/>
    </row>
    <row r="111" spans="2:28">
      <c r="M111" s="14"/>
      <c r="N111" s="14"/>
      <c r="O111" s="14"/>
      <c r="W111" s="14"/>
      <c r="X111" s="14"/>
      <c r="Y111" s="14"/>
      <c r="Z111" s="14"/>
      <c r="AA111" s="14"/>
      <c r="AB111" s="14"/>
    </row>
    <row r="112" spans="2:28">
      <c r="M112" s="14"/>
      <c r="N112" s="14"/>
      <c r="O112" s="14"/>
      <c r="W112" s="14"/>
      <c r="X112" s="14"/>
      <c r="Y112" s="14"/>
      <c r="Z112" s="14"/>
      <c r="AA112" s="14"/>
      <c r="AB112" s="14"/>
    </row>
    <row r="113" spans="13:28">
      <c r="M113" s="14"/>
      <c r="N113" s="14"/>
      <c r="O113" s="14"/>
      <c r="W113" s="14"/>
      <c r="X113" s="14"/>
      <c r="Y113" s="14"/>
      <c r="Z113" s="14"/>
      <c r="AA113" s="14"/>
      <c r="AB113" s="14"/>
    </row>
    <row r="114" spans="13:28">
      <c r="M114" s="14"/>
      <c r="N114" s="14"/>
      <c r="O114" s="14"/>
      <c r="W114" s="14"/>
      <c r="X114" s="14"/>
      <c r="Y114" s="14"/>
      <c r="Z114" s="14"/>
      <c r="AA114" s="14"/>
      <c r="AB114" s="14"/>
    </row>
    <row r="115" spans="13:28">
      <c r="M115" s="14"/>
      <c r="N115" s="14"/>
      <c r="O115" s="14"/>
      <c r="W115" s="14"/>
      <c r="X115" s="14"/>
      <c r="Y115" s="14"/>
      <c r="Z115" s="14"/>
      <c r="AA115" s="14"/>
      <c r="AB115" s="14"/>
    </row>
    <row r="116" spans="13:28">
      <c r="M116" s="14"/>
      <c r="N116" s="14"/>
      <c r="O116" s="14"/>
      <c r="W116" s="14"/>
      <c r="X116" s="14"/>
      <c r="Y116" s="14"/>
      <c r="Z116" s="14"/>
      <c r="AA116" s="14"/>
      <c r="AB116" s="14"/>
    </row>
    <row r="117" spans="13:28">
      <c r="M117" s="14"/>
      <c r="N117" s="14"/>
      <c r="O117" s="14"/>
      <c r="W117" s="14"/>
      <c r="X117" s="14"/>
      <c r="Y117" s="14"/>
      <c r="Z117" s="14"/>
      <c r="AA117" s="14"/>
      <c r="AB117" s="14"/>
    </row>
    <row r="118" spans="13:28">
      <c r="M118" s="14"/>
      <c r="N118" s="14"/>
      <c r="O118" s="14"/>
      <c r="W118" s="14"/>
      <c r="X118" s="14"/>
      <c r="Y118" s="14"/>
      <c r="Z118" s="14"/>
      <c r="AA118" s="14"/>
      <c r="AB118" s="14"/>
    </row>
    <row r="119" spans="13:28">
      <c r="M119" s="14"/>
      <c r="N119" s="14"/>
      <c r="O119" s="14"/>
      <c r="W119" s="14"/>
      <c r="X119" s="14"/>
      <c r="Y119" s="14"/>
      <c r="Z119" s="14"/>
      <c r="AA119" s="14"/>
      <c r="AB119" s="14"/>
    </row>
    <row r="120" spans="13:28">
      <c r="M120" s="14"/>
      <c r="N120" s="14"/>
      <c r="O120" s="14"/>
      <c r="W120" s="14"/>
      <c r="X120" s="14"/>
      <c r="Y120" s="14"/>
      <c r="Z120" s="14"/>
      <c r="AA120" s="14"/>
      <c r="AB120" s="14"/>
    </row>
    <row r="121" spans="13:28">
      <c r="M121" s="14"/>
      <c r="N121" s="14"/>
      <c r="O121" s="14"/>
      <c r="W121" s="14"/>
      <c r="X121" s="14"/>
      <c r="Y121" s="14"/>
      <c r="Z121" s="14"/>
      <c r="AA121" s="14"/>
      <c r="AB121" s="14"/>
    </row>
    <row r="122" spans="13:28">
      <c r="M122" s="14"/>
      <c r="N122" s="14"/>
      <c r="O122" s="14"/>
      <c r="W122" s="14"/>
      <c r="X122" s="14"/>
      <c r="Y122" s="14"/>
      <c r="Z122" s="14"/>
      <c r="AA122" s="14"/>
      <c r="AB122" s="14"/>
    </row>
    <row r="123" spans="13:28">
      <c r="M123" s="14"/>
      <c r="N123" s="14"/>
      <c r="O123" s="14"/>
      <c r="W123" s="14"/>
      <c r="X123" s="14"/>
      <c r="Y123" s="14"/>
      <c r="Z123" s="14"/>
      <c r="AA123" s="14"/>
      <c r="AB123" s="14"/>
    </row>
    <row r="124" spans="13:28">
      <c r="M124" s="14"/>
      <c r="N124" s="14"/>
      <c r="O124" s="14"/>
      <c r="W124" s="14"/>
      <c r="X124" s="14"/>
      <c r="Y124" s="14"/>
      <c r="Z124" s="14"/>
      <c r="AA124" s="14"/>
      <c r="AB124" s="14"/>
    </row>
    <row r="125" spans="13:28">
      <c r="M125" s="14"/>
      <c r="N125" s="14"/>
      <c r="O125" s="14"/>
      <c r="W125" s="14"/>
      <c r="X125" s="14"/>
      <c r="Y125" s="14"/>
      <c r="Z125" s="14"/>
      <c r="AA125" s="14"/>
      <c r="AB125" s="14"/>
    </row>
    <row r="126" spans="13:28">
      <c r="M126" s="14"/>
      <c r="N126" s="14"/>
      <c r="O126" s="14"/>
      <c r="W126" s="14"/>
      <c r="X126" s="14"/>
      <c r="Y126" s="14"/>
      <c r="Z126" s="14"/>
      <c r="AA126" s="14"/>
      <c r="AB126" s="14"/>
    </row>
    <row r="127" spans="13:28">
      <c r="M127" s="14"/>
      <c r="N127" s="14"/>
      <c r="O127" s="14"/>
      <c r="W127" s="14"/>
      <c r="X127" s="14"/>
      <c r="Y127" s="14"/>
      <c r="Z127" s="14"/>
      <c r="AA127" s="14"/>
      <c r="AB127" s="14"/>
    </row>
    <row r="128" spans="13:28">
      <c r="M128" s="14"/>
      <c r="N128" s="14"/>
      <c r="O128" s="14"/>
      <c r="W128" s="14"/>
      <c r="X128" s="14"/>
      <c r="Y128" s="14"/>
      <c r="Z128" s="14"/>
      <c r="AA128" s="14"/>
      <c r="AB128" s="14"/>
    </row>
    <row r="129" spans="13:28">
      <c r="M129" s="14"/>
      <c r="N129" s="14"/>
      <c r="O129" s="14"/>
      <c r="W129" s="14"/>
      <c r="X129" s="14"/>
      <c r="Y129" s="14"/>
      <c r="Z129" s="14"/>
      <c r="AA129" s="14"/>
      <c r="AB129" s="14"/>
    </row>
    <row r="130" spans="13:28">
      <c r="M130" s="14"/>
      <c r="N130" s="14"/>
      <c r="O130" s="14"/>
      <c r="W130" s="14"/>
      <c r="X130" s="14"/>
      <c r="Y130" s="14"/>
      <c r="Z130" s="14"/>
      <c r="AA130" s="14"/>
      <c r="AB130" s="14"/>
    </row>
    <row r="131" spans="13:28">
      <c r="M131" s="14"/>
      <c r="N131" s="14"/>
      <c r="O131" s="14"/>
      <c r="W131" s="14"/>
      <c r="X131" s="14"/>
      <c r="Y131" s="14"/>
      <c r="Z131" s="14"/>
      <c r="AA131" s="14"/>
      <c r="AB131" s="14"/>
    </row>
    <row r="132" spans="13:28">
      <c r="M132" s="14"/>
      <c r="N132" s="14"/>
      <c r="O132" s="14"/>
      <c r="W132" s="14"/>
      <c r="X132" s="14"/>
      <c r="Y132" s="14"/>
      <c r="Z132" s="14"/>
      <c r="AA132" s="14"/>
      <c r="AB132" s="14"/>
    </row>
    <row r="133" spans="13:28">
      <c r="M133" s="14"/>
      <c r="N133" s="14"/>
      <c r="O133" s="14"/>
      <c r="W133" s="14"/>
      <c r="X133" s="14"/>
      <c r="Y133" s="14"/>
      <c r="Z133" s="14"/>
      <c r="AA133" s="14"/>
      <c r="AB133" s="14"/>
    </row>
    <row r="134" spans="13:28">
      <c r="M134" s="14"/>
      <c r="N134" s="14"/>
      <c r="O134" s="14"/>
      <c r="W134" s="14"/>
      <c r="X134" s="14"/>
      <c r="Y134" s="14"/>
      <c r="Z134" s="14"/>
      <c r="AA134" s="14"/>
      <c r="AB134" s="14"/>
    </row>
    <row r="135" spans="13:28">
      <c r="M135" s="14"/>
      <c r="N135" s="14"/>
      <c r="O135" s="14"/>
      <c r="W135" s="14"/>
      <c r="X135" s="14"/>
      <c r="Y135" s="14"/>
      <c r="Z135" s="14"/>
      <c r="AA135" s="14"/>
      <c r="AB135" s="14"/>
    </row>
    <row r="136" spans="13:28">
      <c r="M136" s="14"/>
      <c r="N136" s="14"/>
      <c r="O136" s="14"/>
      <c r="W136" s="14"/>
      <c r="X136" s="14"/>
      <c r="Y136" s="14"/>
      <c r="Z136" s="14"/>
      <c r="AA136" s="14"/>
      <c r="AB136" s="14"/>
    </row>
    <row r="137" spans="13:28">
      <c r="M137" s="14"/>
      <c r="N137" s="14"/>
      <c r="O137" s="14"/>
      <c r="W137" s="14"/>
      <c r="X137" s="14"/>
      <c r="Y137" s="14"/>
      <c r="Z137" s="14"/>
      <c r="AA137" s="14"/>
      <c r="AB137" s="14"/>
    </row>
    <row r="138" spans="13:28">
      <c r="M138" s="14"/>
      <c r="N138" s="14"/>
      <c r="O138" s="14"/>
      <c r="W138" s="14"/>
      <c r="X138" s="14"/>
      <c r="Y138" s="14"/>
      <c r="Z138" s="14"/>
      <c r="AA138" s="14"/>
      <c r="AB138" s="14"/>
    </row>
    <row r="139" spans="13:28">
      <c r="M139" s="14"/>
      <c r="N139" s="14"/>
      <c r="O139" s="14"/>
      <c r="W139" s="14"/>
      <c r="X139" s="14"/>
      <c r="Y139" s="14"/>
      <c r="Z139" s="14"/>
      <c r="AA139" s="14"/>
      <c r="AB139" s="14"/>
    </row>
    <row r="140" spans="13:28">
      <c r="M140" s="14"/>
      <c r="N140" s="14"/>
      <c r="O140" s="14"/>
      <c r="W140" s="14"/>
      <c r="X140" s="14"/>
      <c r="Y140" s="14"/>
      <c r="Z140" s="14"/>
      <c r="AA140" s="14"/>
      <c r="AB140" s="14"/>
    </row>
    <row r="141" spans="13:28">
      <c r="M141" s="14"/>
      <c r="N141" s="14"/>
      <c r="O141" s="14"/>
      <c r="W141" s="14"/>
      <c r="X141" s="14"/>
      <c r="Y141" s="14"/>
      <c r="Z141" s="14"/>
      <c r="AA141" s="14"/>
      <c r="AB141" s="14"/>
    </row>
    <row r="142" spans="13:28">
      <c r="M142" s="14"/>
      <c r="N142" s="14"/>
      <c r="O142" s="14"/>
      <c r="W142" s="14"/>
      <c r="X142" s="14"/>
      <c r="Y142" s="14"/>
      <c r="Z142" s="14"/>
      <c r="AA142" s="14"/>
      <c r="AB142" s="14"/>
    </row>
    <row r="143" spans="13:28">
      <c r="M143" s="14"/>
      <c r="N143" s="14"/>
      <c r="O143" s="14"/>
      <c r="W143" s="14"/>
      <c r="X143" s="14"/>
      <c r="Y143" s="14"/>
      <c r="Z143" s="14"/>
      <c r="AA143" s="14"/>
      <c r="AB143" s="14"/>
    </row>
    <row r="144" spans="13:28">
      <c r="M144" s="14"/>
      <c r="N144" s="14"/>
      <c r="O144" s="14"/>
      <c r="W144" s="14"/>
      <c r="X144" s="14"/>
      <c r="Y144" s="14"/>
      <c r="Z144" s="14"/>
      <c r="AA144" s="14"/>
      <c r="AB144" s="14"/>
    </row>
    <row r="145" spans="13:28">
      <c r="M145" s="14"/>
      <c r="N145" s="14"/>
      <c r="O145" s="14"/>
      <c r="W145" s="14"/>
      <c r="X145" s="14"/>
      <c r="Y145" s="14"/>
      <c r="Z145" s="14"/>
      <c r="AA145" s="14"/>
      <c r="AB145" s="14"/>
    </row>
    <row r="146" spans="13:28">
      <c r="M146" s="14"/>
      <c r="N146" s="14"/>
      <c r="O146" s="14"/>
      <c r="W146" s="14"/>
      <c r="X146" s="14"/>
      <c r="Y146" s="14"/>
      <c r="Z146" s="14"/>
      <c r="AA146" s="14"/>
      <c r="AB146" s="14"/>
    </row>
    <row r="147" spans="13:28">
      <c r="M147" s="14"/>
      <c r="N147" s="14"/>
      <c r="O147" s="14"/>
      <c r="W147" s="14"/>
      <c r="X147" s="14"/>
      <c r="Y147" s="14"/>
      <c r="Z147" s="14"/>
      <c r="AA147" s="14"/>
      <c r="AB147" s="14"/>
    </row>
    <row r="148" spans="13:28">
      <c r="M148" s="14"/>
      <c r="N148" s="14"/>
      <c r="O148" s="14"/>
      <c r="W148" s="14"/>
      <c r="X148" s="14"/>
      <c r="Y148" s="14"/>
      <c r="Z148" s="14"/>
      <c r="AA148" s="14"/>
      <c r="AB148" s="14"/>
    </row>
    <row r="149" spans="13:28">
      <c r="M149" s="14"/>
      <c r="N149" s="14"/>
      <c r="O149" s="14"/>
      <c r="W149" s="14"/>
      <c r="X149" s="14"/>
      <c r="Y149" s="14"/>
      <c r="Z149" s="14"/>
      <c r="AA149" s="14"/>
      <c r="AB149" s="14"/>
    </row>
    <row r="150" spans="13:28">
      <c r="M150" s="14"/>
      <c r="N150" s="14"/>
      <c r="O150" s="14"/>
      <c r="W150" s="14"/>
      <c r="X150" s="14"/>
      <c r="Y150" s="14"/>
      <c r="Z150" s="14"/>
      <c r="AA150" s="14"/>
      <c r="AB150" s="14"/>
    </row>
    <row r="151" spans="13:28">
      <c r="M151" s="14"/>
      <c r="N151" s="14"/>
      <c r="O151" s="14"/>
      <c r="W151" s="14"/>
      <c r="X151" s="14"/>
      <c r="Y151" s="14"/>
      <c r="Z151" s="14"/>
      <c r="AA151" s="14"/>
      <c r="AB151" s="14"/>
    </row>
    <row r="152" spans="13:28">
      <c r="M152" s="14"/>
      <c r="N152" s="14"/>
      <c r="O152" s="14"/>
      <c r="W152" s="14"/>
      <c r="X152" s="14"/>
      <c r="Y152" s="14"/>
      <c r="Z152" s="14"/>
      <c r="AA152" s="14"/>
      <c r="AB152" s="14"/>
    </row>
    <row r="153" spans="13:28">
      <c r="P153" s="15"/>
      <c r="Q153" s="15"/>
      <c r="R153" s="16"/>
      <c r="S153" s="16"/>
      <c r="T153" s="16"/>
      <c r="U153" s="16"/>
      <c r="V153" s="16"/>
    </row>
    <row r="154" spans="13:28">
      <c r="P154" s="15"/>
      <c r="Q154" s="15"/>
      <c r="R154" s="16"/>
      <c r="S154" s="16"/>
      <c r="T154" s="16"/>
      <c r="U154" s="16"/>
      <c r="V154" s="16"/>
    </row>
    <row r="155" spans="13:28">
      <c r="P155" s="15"/>
      <c r="Q155" s="15"/>
      <c r="R155" s="16"/>
      <c r="S155" s="16"/>
      <c r="T155" s="16"/>
      <c r="U155" s="16"/>
      <c r="V155" s="16"/>
    </row>
    <row r="156" spans="13:28">
      <c r="P156" s="15"/>
      <c r="Q156" s="15"/>
      <c r="R156" s="16"/>
      <c r="S156" s="16"/>
      <c r="T156" s="16"/>
      <c r="U156" s="16"/>
      <c r="V156" s="16"/>
    </row>
    <row r="157" spans="13:28">
      <c r="P157" s="15"/>
      <c r="Q157" s="15"/>
      <c r="R157" s="16"/>
      <c r="S157" s="16"/>
      <c r="T157" s="16"/>
      <c r="U157" s="16"/>
      <c r="V157" s="16"/>
    </row>
    <row r="158" spans="13:28">
      <c r="P158" s="15"/>
      <c r="Q158" s="15"/>
      <c r="R158" s="16"/>
      <c r="S158" s="16"/>
      <c r="T158" s="16"/>
      <c r="U158" s="16"/>
      <c r="V158" s="16"/>
    </row>
    <row r="159" spans="13:28">
      <c r="P159" s="15"/>
      <c r="Q159" s="15"/>
      <c r="R159" s="16"/>
      <c r="S159" s="16"/>
      <c r="T159" s="16"/>
      <c r="U159" s="16"/>
      <c r="V159" s="16"/>
    </row>
    <row r="160" spans="13:28">
      <c r="P160" s="15"/>
      <c r="Q160" s="15"/>
      <c r="R160" s="16"/>
      <c r="S160" s="16"/>
      <c r="T160" s="16"/>
      <c r="U160" s="16"/>
      <c r="V160" s="16"/>
    </row>
    <row r="161" spans="16:22">
      <c r="P161" s="15"/>
      <c r="Q161" s="15"/>
      <c r="R161" s="16"/>
      <c r="S161" s="16"/>
      <c r="T161" s="16"/>
      <c r="U161" s="16"/>
      <c r="V161" s="16"/>
    </row>
    <row r="162" spans="16:22">
      <c r="P162" s="15"/>
      <c r="Q162" s="15"/>
      <c r="R162" s="16"/>
      <c r="S162" s="16"/>
      <c r="T162" s="16"/>
      <c r="U162" s="16"/>
      <c r="V162" s="16"/>
    </row>
    <row r="163" spans="16:22">
      <c r="P163" s="15"/>
      <c r="Q163" s="15"/>
      <c r="R163" s="16"/>
      <c r="S163" s="16"/>
      <c r="T163" s="16"/>
      <c r="U163" s="16"/>
      <c r="V163" s="16"/>
    </row>
    <row r="164" spans="16:22">
      <c r="P164" s="15"/>
      <c r="Q164" s="15"/>
      <c r="R164" s="16"/>
      <c r="S164" s="16"/>
      <c r="T164" s="16"/>
      <c r="U164" s="16"/>
      <c r="V164" s="16"/>
    </row>
    <row r="165" spans="16:22">
      <c r="P165" s="15"/>
      <c r="Q165" s="15"/>
      <c r="R165" s="16"/>
      <c r="S165" s="16"/>
      <c r="T165" s="16"/>
      <c r="U165" s="16"/>
      <c r="V165" s="16"/>
    </row>
    <row r="166" spans="16:22">
      <c r="P166" s="15"/>
      <c r="Q166" s="15"/>
      <c r="R166" s="16"/>
      <c r="S166" s="16"/>
      <c r="T166" s="16"/>
      <c r="U166" s="16"/>
      <c r="V166" s="16"/>
    </row>
    <row r="167" spans="16:22">
      <c r="P167" s="15"/>
      <c r="Q167" s="15"/>
      <c r="R167" s="16"/>
      <c r="S167" s="16"/>
      <c r="T167" s="16"/>
      <c r="U167" s="16"/>
      <c r="V167" s="16"/>
    </row>
    <row r="168" spans="16:22">
      <c r="P168" s="15"/>
      <c r="Q168" s="15"/>
      <c r="R168" s="16"/>
      <c r="S168" s="16"/>
      <c r="T168" s="16"/>
      <c r="U168" s="16"/>
      <c r="V168" s="16"/>
    </row>
    <row r="169" spans="16:22">
      <c r="P169" s="15"/>
      <c r="Q169" s="15"/>
      <c r="R169" s="16"/>
      <c r="S169" s="16"/>
      <c r="T169" s="16"/>
      <c r="U169" s="16"/>
      <c r="V169" s="16"/>
    </row>
    <row r="170" spans="16:22">
      <c r="P170" s="15"/>
      <c r="Q170" s="15"/>
      <c r="R170" s="16"/>
      <c r="S170" s="16"/>
      <c r="T170" s="16"/>
      <c r="U170" s="16"/>
      <c r="V170" s="16"/>
    </row>
    <row r="171" spans="16:22">
      <c r="P171" s="15"/>
      <c r="Q171" s="15"/>
      <c r="R171" s="16"/>
      <c r="S171" s="16"/>
      <c r="T171" s="16"/>
      <c r="U171" s="16"/>
      <c r="V171" s="16"/>
    </row>
    <row r="172" spans="16:22">
      <c r="P172" s="15"/>
      <c r="Q172" s="15"/>
      <c r="R172" s="16"/>
      <c r="S172" s="16"/>
      <c r="T172" s="16"/>
      <c r="U172" s="16"/>
      <c r="V172" s="16"/>
    </row>
    <row r="173" spans="16:22">
      <c r="P173" s="15"/>
      <c r="Q173" s="15"/>
      <c r="R173" s="16"/>
      <c r="S173" s="16"/>
      <c r="T173" s="16"/>
      <c r="U173" s="16"/>
      <c r="V173" s="16"/>
    </row>
    <row r="174" spans="16:22">
      <c r="P174" s="15"/>
      <c r="Q174" s="15"/>
      <c r="R174" s="16"/>
      <c r="S174" s="16"/>
      <c r="T174" s="16"/>
      <c r="U174" s="16"/>
      <c r="V174" s="16"/>
    </row>
    <row r="175" spans="16:22">
      <c r="P175" s="15"/>
      <c r="Q175" s="15"/>
      <c r="R175" s="16"/>
      <c r="S175" s="16"/>
      <c r="T175" s="16"/>
      <c r="U175" s="16"/>
      <c r="V175" s="16"/>
    </row>
    <row r="176" spans="16:22">
      <c r="P176" s="15"/>
      <c r="Q176" s="15"/>
      <c r="R176" s="16"/>
      <c r="S176" s="16"/>
      <c r="T176" s="16"/>
      <c r="U176" s="16"/>
      <c r="V176" s="16"/>
    </row>
    <row r="177" spans="16:22">
      <c r="P177" s="15"/>
      <c r="Q177" s="15"/>
      <c r="R177" s="16"/>
      <c r="S177" s="16"/>
      <c r="T177" s="16"/>
      <c r="U177" s="16"/>
      <c r="V177" s="16"/>
    </row>
    <row r="178" spans="16:22">
      <c r="P178" s="15"/>
      <c r="Q178" s="15"/>
      <c r="R178" s="16"/>
      <c r="S178" s="16"/>
      <c r="T178" s="16"/>
      <c r="U178" s="16"/>
      <c r="V178" s="16"/>
    </row>
    <row r="179" spans="16:22">
      <c r="P179" s="15"/>
      <c r="Q179" s="15"/>
      <c r="R179" s="16"/>
      <c r="S179" s="16"/>
      <c r="T179" s="16"/>
      <c r="U179" s="16"/>
      <c r="V179" s="16"/>
    </row>
    <row r="180" spans="16:22">
      <c r="P180" s="15"/>
      <c r="Q180" s="15"/>
      <c r="R180" s="16"/>
      <c r="S180" s="16"/>
      <c r="T180" s="16"/>
      <c r="U180" s="16"/>
      <c r="V180" s="16"/>
    </row>
    <row r="181" spans="16:22">
      <c r="P181" s="15"/>
      <c r="Q181" s="15"/>
      <c r="R181" s="16"/>
      <c r="S181" s="16"/>
      <c r="T181" s="16"/>
      <c r="U181" s="16"/>
      <c r="V181" s="16"/>
    </row>
    <row r="182" spans="16:22">
      <c r="P182" s="15"/>
      <c r="Q182" s="15"/>
      <c r="R182" s="16"/>
      <c r="S182" s="16"/>
      <c r="T182" s="16"/>
      <c r="U182" s="16"/>
      <c r="V182" s="16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zoomScale="160" zoomScaleNormal="160" workbookViewId="0">
      <selection activeCell="D11" sqref="D11"/>
    </sheetView>
  </sheetViews>
  <sheetFormatPr defaultRowHeight="15"/>
  <cols>
    <col min="1" max="1" width="9.140625" style="42" customWidth="1"/>
    <col min="2" max="2" width="9.140625" style="42"/>
    <col min="3" max="3" width="9.140625" style="42" customWidth="1"/>
    <col min="4" max="4" width="9.140625" style="42"/>
    <col min="5" max="5" width="9.140625" style="42" customWidth="1"/>
    <col min="6" max="6" width="49.7109375" style="42" customWidth="1"/>
    <col min="7" max="16384" width="9.140625" style="42"/>
  </cols>
  <sheetData>
    <row r="1" spans="1:6" s="41" customFormat="1" ht="27.75">
      <c r="A1" s="213" t="s">
        <v>39</v>
      </c>
      <c r="B1" s="213"/>
      <c r="C1" s="213"/>
      <c r="D1" s="213"/>
      <c r="E1" s="213"/>
      <c r="F1" s="213"/>
    </row>
    <row r="2" spans="1:6" s="41" customFormat="1" ht="27.75">
      <c r="A2" s="213" t="s">
        <v>99</v>
      </c>
      <c r="B2" s="213"/>
      <c r="C2" s="213"/>
      <c r="D2" s="213"/>
      <c r="E2" s="213"/>
      <c r="F2" s="213"/>
    </row>
    <row r="3" spans="1:6" s="41" customFormat="1" ht="27.75">
      <c r="A3" s="213" t="s">
        <v>141</v>
      </c>
      <c r="B3" s="213"/>
      <c r="C3" s="213"/>
      <c r="D3" s="213"/>
      <c r="E3" s="213"/>
      <c r="F3" s="213"/>
    </row>
    <row r="4" spans="1:6" s="41" customFormat="1" ht="27.75">
      <c r="A4" s="213" t="s">
        <v>84</v>
      </c>
      <c r="B4" s="213"/>
      <c r="C4" s="213"/>
      <c r="D4" s="213"/>
      <c r="E4" s="213"/>
      <c r="F4" s="213"/>
    </row>
    <row r="5" spans="1:6" ht="24">
      <c r="A5" s="214"/>
      <c r="B5" s="214"/>
      <c r="C5" s="214"/>
      <c r="D5" s="214"/>
      <c r="E5" s="214"/>
      <c r="F5" s="214"/>
    </row>
    <row r="6" spans="1:6" s="44" customFormat="1" ht="24">
      <c r="A6" s="43" t="s">
        <v>95</v>
      </c>
      <c r="B6" s="43"/>
      <c r="C6" s="43"/>
      <c r="D6" s="43"/>
      <c r="E6" s="43"/>
      <c r="F6" s="43"/>
    </row>
    <row r="7" spans="1:6" s="44" customFormat="1" ht="24">
      <c r="A7" s="43" t="s">
        <v>142</v>
      </c>
      <c r="B7" s="43"/>
      <c r="C7" s="43"/>
      <c r="D7" s="43"/>
      <c r="E7" s="43"/>
      <c r="F7" s="43"/>
    </row>
    <row r="8" spans="1:6" s="44" customFormat="1" ht="24">
      <c r="A8" s="72" t="s">
        <v>94</v>
      </c>
      <c r="B8" s="72"/>
      <c r="C8" s="72"/>
      <c r="D8" s="72"/>
      <c r="E8" s="72"/>
      <c r="F8" s="72"/>
    </row>
    <row r="9" spans="1:6" s="44" customFormat="1" ht="24">
      <c r="A9" s="43" t="s">
        <v>143</v>
      </c>
      <c r="B9" s="43"/>
      <c r="C9" s="43"/>
      <c r="D9" s="43"/>
      <c r="E9" s="43"/>
      <c r="F9" s="43"/>
    </row>
    <row r="10" spans="1:6" s="44" customFormat="1" ht="24">
      <c r="A10" s="43" t="s">
        <v>191</v>
      </c>
      <c r="B10" s="43"/>
      <c r="C10" s="43"/>
      <c r="D10" s="43"/>
      <c r="E10" s="43"/>
      <c r="F10" s="43"/>
    </row>
    <row r="11" spans="1:6" s="44" customFormat="1" ht="24">
      <c r="A11" s="62" t="s">
        <v>192</v>
      </c>
      <c r="B11" s="62"/>
      <c r="C11" s="62"/>
      <c r="D11" s="62"/>
      <c r="E11" s="62"/>
      <c r="F11" s="62"/>
    </row>
    <row r="12" spans="1:6" s="7" customFormat="1" ht="24">
      <c r="A12" s="97" t="s">
        <v>193</v>
      </c>
      <c r="B12" s="97"/>
      <c r="C12" s="97"/>
      <c r="D12" s="97"/>
      <c r="E12" s="97"/>
      <c r="F12" s="97"/>
    </row>
    <row r="13" spans="1:6" s="7" customFormat="1" ht="24">
      <c r="A13" s="17" t="s">
        <v>195</v>
      </c>
      <c r="B13" s="17"/>
      <c r="C13" s="17"/>
      <c r="D13" s="17"/>
      <c r="E13" s="17"/>
      <c r="F13" s="17"/>
    </row>
    <row r="14" spans="1:6" s="7" customFormat="1" ht="24">
      <c r="A14" s="53" t="s">
        <v>194</v>
      </c>
      <c r="B14" s="53"/>
      <c r="C14" s="53"/>
      <c r="D14" s="53"/>
      <c r="E14" s="53"/>
      <c r="F14" s="53"/>
    </row>
    <row r="15" spans="1:6" s="7" customFormat="1" ht="24">
      <c r="A15" s="174" t="s">
        <v>196</v>
      </c>
      <c r="B15" s="174"/>
      <c r="C15" s="174"/>
      <c r="D15" s="174"/>
      <c r="E15" s="174"/>
      <c r="F15" s="174"/>
    </row>
    <row r="16" spans="1:6" s="7" customFormat="1" ht="24">
      <c r="A16" s="95" t="s">
        <v>197</v>
      </c>
      <c r="B16" s="95"/>
      <c r="C16" s="95"/>
      <c r="D16" s="95"/>
      <c r="E16" s="95"/>
      <c r="F16" s="95"/>
    </row>
    <row r="17" spans="1:8" s="7" customFormat="1" ht="24">
      <c r="A17" s="174" t="s">
        <v>198</v>
      </c>
      <c r="B17" s="174"/>
      <c r="C17" s="174"/>
      <c r="D17" s="174"/>
      <c r="E17" s="174"/>
      <c r="F17" s="174"/>
    </row>
    <row r="18" spans="1:8" s="7" customFormat="1" ht="24">
      <c r="A18" s="74" t="s">
        <v>199</v>
      </c>
      <c r="B18" s="74"/>
      <c r="C18" s="74"/>
      <c r="D18" s="74"/>
      <c r="E18" s="74"/>
      <c r="F18" s="74"/>
    </row>
    <row r="19" spans="1:8" s="7" customFormat="1" ht="24">
      <c r="A19" s="74" t="s">
        <v>213</v>
      </c>
      <c r="B19" s="74"/>
      <c r="C19" s="74"/>
      <c r="D19" s="74"/>
      <c r="E19" s="74"/>
      <c r="F19" s="74"/>
    </row>
    <row r="20" spans="1:8" s="7" customFormat="1" ht="24">
      <c r="A20" s="82" t="s">
        <v>64</v>
      </c>
      <c r="B20" s="82"/>
      <c r="C20" s="82"/>
      <c r="D20" s="82"/>
      <c r="E20" s="82"/>
      <c r="F20" s="82"/>
    </row>
    <row r="21" spans="1:8" s="7" customFormat="1" ht="24">
      <c r="A21" s="82" t="s">
        <v>210</v>
      </c>
      <c r="B21" s="82"/>
      <c r="C21" s="82"/>
      <c r="D21" s="82"/>
      <c r="E21" s="82"/>
      <c r="F21" s="82"/>
    </row>
    <row r="22" spans="1:8" s="7" customFormat="1" ht="24">
      <c r="A22" s="82" t="s">
        <v>211</v>
      </c>
      <c r="B22" s="82"/>
      <c r="C22" s="82"/>
      <c r="D22" s="82"/>
      <c r="E22" s="82"/>
      <c r="F22" s="82"/>
    </row>
    <row r="23" spans="1:8" s="7" customFormat="1" ht="24">
      <c r="A23" s="80"/>
      <c r="B23" s="80" t="s">
        <v>96</v>
      </c>
      <c r="C23" s="80"/>
      <c r="D23" s="80"/>
      <c r="E23" s="80"/>
      <c r="F23" s="80"/>
    </row>
    <row r="24" spans="1:8" s="7" customFormat="1" ht="24">
      <c r="A24" s="216" t="s">
        <v>97</v>
      </c>
      <c r="B24" s="216"/>
      <c r="C24" s="216"/>
      <c r="D24" s="216"/>
      <c r="E24" s="216"/>
      <c r="F24" s="216"/>
      <c r="G24" s="17"/>
      <c r="H24" s="88"/>
    </row>
    <row r="25" spans="1:8" s="7" customFormat="1" ht="24">
      <c r="A25" s="45" t="s">
        <v>200</v>
      </c>
      <c r="B25" s="45"/>
      <c r="C25" s="45"/>
      <c r="D25" s="45"/>
      <c r="E25" s="45"/>
      <c r="F25" s="45"/>
      <c r="G25" s="17"/>
      <c r="H25" s="88"/>
    </row>
    <row r="26" spans="1:8" s="7" customFormat="1" ht="24">
      <c r="A26" s="45" t="s">
        <v>201</v>
      </c>
      <c r="B26" s="45"/>
      <c r="C26" s="45"/>
      <c r="D26" s="45"/>
      <c r="E26" s="45"/>
      <c r="F26" s="45"/>
      <c r="G26" s="17"/>
      <c r="H26" s="88"/>
    </row>
    <row r="27" spans="1:8" s="7" customFormat="1" ht="24">
      <c r="A27" s="83" t="s">
        <v>202</v>
      </c>
      <c r="B27" s="83"/>
      <c r="C27" s="83"/>
      <c r="D27" s="83"/>
      <c r="E27" s="83"/>
      <c r="F27" s="83"/>
      <c r="G27" s="17"/>
      <c r="H27" s="88"/>
    </row>
    <row r="28" spans="1:8" s="7" customFormat="1" ht="24">
      <c r="A28" s="97"/>
      <c r="B28" s="97"/>
      <c r="C28" s="97"/>
      <c r="D28" s="97"/>
      <c r="E28" s="97"/>
      <c r="F28" s="97"/>
      <c r="G28" s="17"/>
      <c r="H28" s="97"/>
    </row>
    <row r="29" spans="1:8" s="7" customFormat="1" ht="24">
      <c r="A29" s="97"/>
      <c r="B29" s="97"/>
      <c r="C29" s="97"/>
      <c r="D29" s="97"/>
      <c r="E29" s="97"/>
      <c r="F29" s="97"/>
      <c r="G29" s="17"/>
      <c r="H29" s="97"/>
    </row>
    <row r="30" spans="1:8" s="7" customFormat="1" ht="24">
      <c r="A30" s="97"/>
      <c r="B30" s="97"/>
      <c r="C30" s="97"/>
      <c r="D30" s="97"/>
      <c r="E30" s="97"/>
      <c r="F30" s="97"/>
      <c r="G30" s="17"/>
      <c r="H30" s="97"/>
    </row>
    <row r="31" spans="1:8" s="7" customFormat="1" ht="24">
      <c r="A31" s="97"/>
      <c r="B31" s="97"/>
      <c r="C31" s="97"/>
      <c r="D31" s="97"/>
      <c r="E31" s="97"/>
      <c r="F31" s="97"/>
      <c r="G31" s="17"/>
      <c r="H31" s="97"/>
    </row>
    <row r="32" spans="1:8" s="7" customFormat="1" ht="24">
      <c r="A32" s="97"/>
      <c r="B32" s="97"/>
      <c r="C32" s="97"/>
      <c r="D32" s="97"/>
      <c r="E32" s="97"/>
      <c r="F32" s="97"/>
      <c r="G32" s="17"/>
      <c r="H32" s="97"/>
    </row>
    <row r="33" spans="1:8" s="45" customFormat="1" ht="24">
      <c r="A33" s="215" t="s">
        <v>203</v>
      </c>
      <c r="B33" s="215"/>
      <c r="C33" s="215"/>
      <c r="D33" s="215"/>
      <c r="E33" s="215"/>
      <c r="F33" s="215"/>
      <c r="G33" s="17"/>
    </row>
    <row r="34" spans="1:8" s="85" customFormat="1" ht="24">
      <c r="A34" s="37" t="s">
        <v>204</v>
      </c>
      <c r="B34" s="86"/>
      <c r="C34" s="86"/>
      <c r="D34" s="86"/>
      <c r="E34" s="86"/>
      <c r="F34" s="86"/>
      <c r="G34" s="86"/>
      <c r="H34" s="88"/>
    </row>
    <row r="35" spans="1:8" s="97" customFormat="1" ht="24">
      <c r="A35" s="37" t="s">
        <v>205</v>
      </c>
      <c r="B35" s="98"/>
      <c r="C35" s="98"/>
      <c r="D35" s="98"/>
      <c r="E35" s="98"/>
      <c r="F35" s="98"/>
      <c r="G35" s="98"/>
    </row>
    <row r="36" spans="1:8" s="85" customFormat="1" ht="24">
      <c r="A36" s="217" t="s">
        <v>206</v>
      </c>
      <c r="B36" s="218"/>
      <c r="C36" s="218"/>
      <c r="D36" s="218"/>
      <c r="E36" s="218"/>
      <c r="F36" s="218"/>
      <c r="G36" s="218"/>
      <c r="H36" s="88"/>
    </row>
    <row r="37" spans="1:8" s="85" customFormat="1" ht="24">
      <c r="A37" s="7" t="s">
        <v>207</v>
      </c>
      <c r="B37" s="7"/>
      <c r="C37" s="7"/>
      <c r="D37" s="7"/>
      <c r="E37" s="7"/>
      <c r="F37" s="7"/>
      <c r="G37" s="7"/>
      <c r="H37" s="88"/>
    </row>
    <row r="38" spans="1:8" s="85" customFormat="1" ht="24">
      <c r="A38" s="7" t="s">
        <v>208</v>
      </c>
      <c r="B38" s="7"/>
      <c r="C38" s="7"/>
      <c r="D38" s="7"/>
      <c r="E38" s="7"/>
      <c r="F38" s="7"/>
      <c r="G38" s="7"/>
      <c r="H38" s="88"/>
    </row>
    <row r="39" spans="1:8" ht="24">
      <c r="A39" s="212" t="s">
        <v>67</v>
      </c>
      <c r="B39" s="212"/>
      <c r="C39" s="212"/>
      <c r="D39" s="212"/>
      <c r="E39" s="212"/>
      <c r="F39" s="212"/>
    </row>
    <row r="40" spans="1:8" ht="24">
      <c r="A40" s="7"/>
      <c r="B40" s="7" t="s">
        <v>209</v>
      </c>
      <c r="C40" s="7"/>
      <c r="D40" s="7"/>
      <c r="E40" s="7"/>
      <c r="F40" s="7"/>
    </row>
    <row r="41" spans="1:8" ht="24">
      <c r="A41" s="212"/>
      <c r="B41" s="212"/>
      <c r="C41" s="212"/>
      <c r="D41" s="212"/>
      <c r="E41" s="212"/>
      <c r="F41" s="212"/>
    </row>
    <row r="42" spans="1:8" ht="24">
      <c r="A42" s="7"/>
      <c r="B42" s="7"/>
      <c r="C42" s="7"/>
      <c r="D42" s="7"/>
      <c r="E42" s="7"/>
      <c r="F42" s="7"/>
    </row>
    <row r="43" spans="1:8" ht="24">
      <c r="A43" s="7"/>
      <c r="B43" s="7"/>
      <c r="C43" s="7"/>
      <c r="D43" s="7"/>
      <c r="E43" s="7"/>
      <c r="F43" s="7"/>
    </row>
    <row r="44" spans="1:8" ht="24">
      <c r="A44" s="7"/>
      <c r="B44" s="7"/>
      <c r="C44" s="7"/>
      <c r="D44" s="7"/>
      <c r="E44" s="7"/>
      <c r="F44" s="7"/>
    </row>
    <row r="45" spans="1:8" ht="24">
      <c r="A45" s="7"/>
      <c r="B45" s="7"/>
      <c r="C45" s="7"/>
      <c r="D45" s="7"/>
      <c r="E45" s="7"/>
      <c r="F45" s="7"/>
    </row>
    <row r="46" spans="1:8" ht="24">
      <c r="A46" s="7"/>
      <c r="B46" s="7"/>
      <c r="C46" s="7"/>
      <c r="D46" s="7"/>
      <c r="E46" s="7"/>
      <c r="F46" s="7"/>
    </row>
    <row r="47" spans="1:8" ht="24">
      <c r="A47" s="7"/>
      <c r="B47" s="7"/>
      <c r="C47" s="7"/>
      <c r="D47" s="7"/>
      <c r="E47" s="7"/>
      <c r="F47" s="7"/>
    </row>
    <row r="48" spans="1:8" ht="24">
      <c r="A48" s="7"/>
      <c r="B48" s="7"/>
      <c r="C48" s="7"/>
      <c r="D48" s="7"/>
      <c r="E48" s="7"/>
      <c r="F48" s="7"/>
    </row>
  </sheetData>
  <mergeCells count="10">
    <mergeCell ref="A41:F41"/>
    <mergeCell ref="A39:F39"/>
    <mergeCell ref="A1:F1"/>
    <mergeCell ref="A2:F2"/>
    <mergeCell ref="A3:F3"/>
    <mergeCell ref="A4:F4"/>
    <mergeCell ref="A5:F5"/>
    <mergeCell ref="A33:F33"/>
    <mergeCell ref="A24:F24"/>
    <mergeCell ref="A36:G36"/>
  </mergeCells>
  <pageMargins left="0.5" right="0.25" top="0.75" bottom="0.2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22" zoomScale="120" zoomScaleNormal="120" workbookViewId="0">
      <selection activeCell="B39" sqref="B39"/>
    </sheetView>
  </sheetViews>
  <sheetFormatPr defaultRowHeight="23.25"/>
  <cols>
    <col min="1" max="1" width="8.140625" style="1" customWidth="1"/>
    <col min="2" max="2" width="7.7109375" style="1" customWidth="1"/>
    <col min="3" max="3" width="9" style="1"/>
    <col min="4" max="4" width="15.42578125" style="1" customWidth="1"/>
    <col min="5" max="5" width="26.140625" style="1" customWidth="1"/>
    <col min="6" max="6" width="10.7109375" style="2" customWidth="1"/>
    <col min="7" max="7" width="18.28515625" style="2" customWidth="1"/>
    <col min="8" max="8" width="20" style="2" customWidth="1"/>
    <col min="9" max="257" width="9" style="1"/>
    <col min="258" max="258" width="10.85546875" style="1" customWidth="1"/>
    <col min="259" max="259" width="9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" style="1"/>
    <col min="514" max="514" width="10.85546875" style="1" customWidth="1"/>
    <col min="515" max="515" width="9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" style="1"/>
    <col min="770" max="770" width="10.85546875" style="1" customWidth="1"/>
    <col min="771" max="771" width="9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" style="1"/>
    <col min="1026" max="1026" width="10.85546875" style="1" customWidth="1"/>
    <col min="1027" max="1027" width="9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" style="1"/>
    <col min="1282" max="1282" width="10.85546875" style="1" customWidth="1"/>
    <col min="1283" max="1283" width="9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" style="1"/>
    <col min="1538" max="1538" width="10.85546875" style="1" customWidth="1"/>
    <col min="1539" max="1539" width="9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" style="1"/>
    <col min="1794" max="1794" width="10.85546875" style="1" customWidth="1"/>
    <col min="1795" max="1795" width="9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" style="1"/>
    <col min="2050" max="2050" width="10.85546875" style="1" customWidth="1"/>
    <col min="2051" max="2051" width="9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" style="1"/>
    <col min="2306" max="2306" width="10.85546875" style="1" customWidth="1"/>
    <col min="2307" max="2307" width="9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" style="1"/>
    <col min="2562" max="2562" width="10.85546875" style="1" customWidth="1"/>
    <col min="2563" max="2563" width="9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" style="1"/>
    <col min="2818" max="2818" width="10.85546875" style="1" customWidth="1"/>
    <col min="2819" max="2819" width="9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" style="1"/>
    <col min="3074" max="3074" width="10.85546875" style="1" customWidth="1"/>
    <col min="3075" max="3075" width="9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" style="1"/>
    <col min="3330" max="3330" width="10.85546875" style="1" customWidth="1"/>
    <col min="3331" max="3331" width="9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" style="1"/>
    <col min="3586" max="3586" width="10.85546875" style="1" customWidth="1"/>
    <col min="3587" max="3587" width="9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" style="1"/>
    <col min="3842" max="3842" width="10.85546875" style="1" customWidth="1"/>
    <col min="3843" max="3843" width="9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" style="1"/>
    <col min="4098" max="4098" width="10.85546875" style="1" customWidth="1"/>
    <col min="4099" max="4099" width="9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" style="1"/>
    <col min="4354" max="4354" width="10.85546875" style="1" customWidth="1"/>
    <col min="4355" max="4355" width="9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" style="1"/>
    <col min="4610" max="4610" width="10.85546875" style="1" customWidth="1"/>
    <col min="4611" max="4611" width="9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" style="1"/>
    <col min="4866" max="4866" width="10.85546875" style="1" customWidth="1"/>
    <col min="4867" max="4867" width="9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" style="1"/>
    <col min="5122" max="5122" width="10.85546875" style="1" customWidth="1"/>
    <col min="5123" max="5123" width="9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" style="1"/>
    <col min="5378" max="5378" width="10.85546875" style="1" customWidth="1"/>
    <col min="5379" max="5379" width="9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" style="1"/>
    <col min="5634" max="5634" width="10.85546875" style="1" customWidth="1"/>
    <col min="5635" max="5635" width="9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" style="1"/>
    <col min="5890" max="5890" width="10.85546875" style="1" customWidth="1"/>
    <col min="5891" max="5891" width="9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" style="1"/>
    <col min="6146" max="6146" width="10.85546875" style="1" customWidth="1"/>
    <col min="6147" max="6147" width="9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" style="1"/>
    <col min="6402" max="6402" width="10.85546875" style="1" customWidth="1"/>
    <col min="6403" max="6403" width="9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" style="1"/>
    <col min="6658" max="6658" width="10.85546875" style="1" customWidth="1"/>
    <col min="6659" max="6659" width="9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" style="1"/>
    <col min="6914" max="6914" width="10.85546875" style="1" customWidth="1"/>
    <col min="6915" max="6915" width="9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" style="1"/>
    <col min="7170" max="7170" width="10.85546875" style="1" customWidth="1"/>
    <col min="7171" max="7171" width="9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" style="1"/>
    <col min="7426" max="7426" width="10.85546875" style="1" customWidth="1"/>
    <col min="7427" max="7427" width="9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" style="1"/>
    <col min="7682" max="7682" width="10.85546875" style="1" customWidth="1"/>
    <col min="7683" max="7683" width="9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" style="1"/>
    <col min="7938" max="7938" width="10.85546875" style="1" customWidth="1"/>
    <col min="7939" max="7939" width="9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" style="1"/>
    <col min="8194" max="8194" width="10.85546875" style="1" customWidth="1"/>
    <col min="8195" max="8195" width="9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" style="1"/>
    <col min="8450" max="8450" width="10.85546875" style="1" customWidth="1"/>
    <col min="8451" max="8451" width="9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" style="1"/>
    <col min="8706" max="8706" width="10.85546875" style="1" customWidth="1"/>
    <col min="8707" max="8707" width="9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" style="1"/>
    <col min="8962" max="8962" width="10.85546875" style="1" customWidth="1"/>
    <col min="8963" max="8963" width="9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" style="1"/>
    <col min="9218" max="9218" width="10.85546875" style="1" customWidth="1"/>
    <col min="9219" max="9219" width="9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" style="1"/>
    <col min="9474" max="9474" width="10.85546875" style="1" customWidth="1"/>
    <col min="9475" max="9475" width="9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" style="1"/>
    <col min="9730" max="9730" width="10.85546875" style="1" customWidth="1"/>
    <col min="9731" max="9731" width="9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" style="1"/>
    <col min="9986" max="9986" width="10.85546875" style="1" customWidth="1"/>
    <col min="9987" max="9987" width="9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" style="1"/>
    <col min="10242" max="10242" width="10.85546875" style="1" customWidth="1"/>
    <col min="10243" max="10243" width="9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" style="1"/>
    <col min="10498" max="10498" width="10.85546875" style="1" customWidth="1"/>
    <col min="10499" max="10499" width="9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" style="1"/>
    <col min="10754" max="10754" width="10.85546875" style="1" customWidth="1"/>
    <col min="10755" max="10755" width="9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" style="1"/>
    <col min="11010" max="11010" width="10.85546875" style="1" customWidth="1"/>
    <col min="11011" max="11011" width="9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" style="1"/>
    <col min="11266" max="11266" width="10.85546875" style="1" customWidth="1"/>
    <col min="11267" max="11267" width="9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" style="1"/>
    <col min="11522" max="11522" width="10.85546875" style="1" customWidth="1"/>
    <col min="11523" max="11523" width="9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" style="1"/>
    <col min="11778" max="11778" width="10.85546875" style="1" customWidth="1"/>
    <col min="11779" max="11779" width="9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" style="1"/>
    <col min="12034" max="12034" width="10.85546875" style="1" customWidth="1"/>
    <col min="12035" max="12035" width="9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" style="1"/>
    <col min="12290" max="12290" width="10.85546875" style="1" customWidth="1"/>
    <col min="12291" max="12291" width="9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" style="1"/>
    <col min="12546" max="12546" width="10.85546875" style="1" customWidth="1"/>
    <col min="12547" max="12547" width="9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" style="1"/>
    <col min="12802" max="12802" width="10.85546875" style="1" customWidth="1"/>
    <col min="12803" max="12803" width="9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" style="1"/>
    <col min="13058" max="13058" width="10.85546875" style="1" customWidth="1"/>
    <col min="13059" max="13059" width="9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" style="1"/>
    <col min="13314" max="13314" width="10.85546875" style="1" customWidth="1"/>
    <col min="13315" max="13315" width="9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" style="1"/>
    <col min="13570" max="13570" width="10.85546875" style="1" customWidth="1"/>
    <col min="13571" max="13571" width="9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" style="1"/>
    <col min="13826" max="13826" width="10.85546875" style="1" customWidth="1"/>
    <col min="13827" max="13827" width="9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" style="1"/>
    <col min="14082" max="14082" width="10.85546875" style="1" customWidth="1"/>
    <col min="14083" max="14083" width="9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" style="1"/>
    <col min="14338" max="14338" width="10.85546875" style="1" customWidth="1"/>
    <col min="14339" max="14339" width="9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" style="1"/>
    <col min="14594" max="14594" width="10.85546875" style="1" customWidth="1"/>
    <col min="14595" max="14595" width="9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" style="1"/>
    <col min="14850" max="14850" width="10.85546875" style="1" customWidth="1"/>
    <col min="14851" max="14851" width="9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" style="1"/>
    <col min="15106" max="15106" width="10.85546875" style="1" customWidth="1"/>
    <col min="15107" max="15107" width="9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" style="1"/>
    <col min="15362" max="15362" width="10.85546875" style="1" customWidth="1"/>
    <col min="15363" max="15363" width="9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" style="1"/>
    <col min="15618" max="15618" width="10.85546875" style="1" customWidth="1"/>
    <col min="15619" max="15619" width="9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" style="1"/>
    <col min="15874" max="15874" width="10.85546875" style="1" customWidth="1"/>
    <col min="15875" max="15875" width="9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" style="1"/>
    <col min="16130" max="16130" width="10.85546875" style="1" customWidth="1"/>
    <col min="16131" max="16131" width="9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4" width="9" style="1"/>
  </cols>
  <sheetData>
    <row r="1" spans="2:9">
      <c r="B1" s="228" t="s">
        <v>7</v>
      </c>
      <c r="C1" s="228"/>
      <c r="D1" s="228"/>
      <c r="E1" s="228"/>
      <c r="F1" s="228"/>
      <c r="G1" s="228"/>
      <c r="H1" s="68"/>
    </row>
    <row r="2" spans="2:9">
      <c r="B2" s="190"/>
      <c r="C2" s="190"/>
      <c r="D2" s="190"/>
      <c r="E2" s="190"/>
      <c r="F2" s="190"/>
      <c r="G2" s="190"/>
      <c r="H2" s="68"/>
    </row>
    <row r="3" spans="2:9" s="20" customFormat="1" ht="27.75">
      <c r="B3" s="173" t="s">
        <v>98</v>
      </c>
      <c r="C3" s="173"/>
      <c r="D3" s="173"/>
      <c r="E3" s="173"/>
      <c r="F3" s="173"/>
      <c r="G3" s="173"/>
      <c r="H3" s="173"/>
      <c r="I3" s="19"/>
    </row>
    <row r="4" spans="2:9" s="20" customFormat="1" ht="27.75">
      <c r="B4" s="213" t="s">
        <v>141</v>
      </c>
      <c r="C4" s="213"/>
      <c r="D4" s="213"/>
      <c r="E4" s="213"/>
      <c r="F4" s="213"/>
      <c r="G4" s="213"/>
      <c r="H4" s="19"/>
      <c r="I4" s="19"/>
    </row>
    <row r="5" spans="2:9" s="20" customFormat="1" ht="27.75">
      <c r="B5" s="213" t="s">
        <v>84</v>
      </c>
      <c r="C5" s="213"/>
      <c r="D5" s="213"/>
      <c r="E5" s="213"/>
      <c r="F5" s="213"/>
      <c r="G5" s="213"/>
      <c r="H5" s="19"/>
      <c r="I5" s="19"/>
    </row>
    <row r="6" spans="2:9">
      <c r="B6" s="229"/>
      <c r="C6" s="229"/>
      <c r="D6" s="229"/>
      <c r="E6" s="229"/>
      <c r="F6" s="229"/>
      <c r="G6" s="229"/>
      <c r="H6" s="229"/>
    </row>
    <row r="7" spans="2:9" s="7" customFormat="1" ht="24">
      <c r="B7" s="8" t="s">
        <v>46</v>
      </c>
      <c r="F7" s="21"/>
      <c r="G7" s="21"/>
      <c r="H7" s="21"/>
    </row>
    <row r="8" spans="2:9" s="7" customFormat="1" ht="24">
      <c r="B8" s="22" t="s">
        <v>154</v>
      </c>
      <c r="C8" s="99"/>
      <c r="D8" s="99"/>
      <c r="E8" s="99"/>
      <c r="F8" s="100"/>
      <c r="G8" s="100"/>
      <c r="H8" s="21"/>
    </row>
    <row r="9" spans="2:9" s="7" customFormat="1" ht="24.75" thickBot="1">
      <c r="B9" s="22"/>
      <c r="C9" s="222" t="s">
        <v>8</v>
      </c>
      <c r="D9" s="222"/>
      <c r="E9" s="222"/>
      <c r="F9" s="76" t="s">
        <v>9</v>
      </c>
      <c r="G9" s="76" t="s">
        <v>10</v>
      </c>
      <c r="H9" s="21"/>
    </row>
    <row r="10" spans="2:9" s="7" customFormat="1" ht="24.75" thickTop="1">
      <c r="B10" s="22"/>
      <c r="C10" s="230" t="s">
        <v>6</v>
      </c>
      <c r="D10" s="231"/>
      <c r="E10" s="232"/>
      <c r="F10" s="75">
        <f>DATA!C54</f>
        <v>12</v>
      </c>
      <c r="G10" s="52">
        <f>F10*100/F$13</f>
        <v>24</v>
      </c>
      <c r="H10" s="21"/>
    </row>
    <row r="11" spans="2:9" s="7" customFormat="1" ht="24">
      <c r="B11" s="22"/>
      <c r="C11" s="224" t="s">
        <v>42</v>
      </c>
      <c r="D11" s="225"/>
      <c r="E11" s="226"/>
      <c r="F11" s="23">
        <f>DATA!C55</f>
        <v>36</v>
      </c>
      <c r="G11" s="52">
        <f>F11*100/F$13</f>
        <v>72</v>
      </c>
      <c r="H11" s="21"/>
    </row>
    <row r="12" spans="2:9" s="7" customFormat="1" ht="24">
      <c r="B12" s="22"/>
      <c r="C12" s="176" t="s">
        <v>133</v>
      </c>
      <c r="D12" s="177"/>
      <c r="E12" s="178"/>
      <c r="F12" s="23">
        <v>2</v>
      </c>
      <c r="G12" s="52">
        <f>F12*100/F$13</f>
        <v>4</v>
      </c>
      <c r="H12" s="175"/>
    </row>
    <row r="13" spans="2:9" s="7" customFormat="1" ht="24.75" thickBot="1">
      <c r="B13" s="22"/>
      <c r="C13" s="222" t="s">
        <v>11</v>
      </c>
      <c r="D13" s="222"/>
      <c r="E13" s="222"/>
      <c r="F13" s="77">
        <f>SUM(F10:F12)</f>
        <v>50</v>
      </c>
      <c r="G13" s="40">
        <f>F13*100/F$13</f>
        <v>100</v>
      </c>
    </row>
    <row r="14" spans="2:9" s="7" customFormat="1" ht="14.25" customHeight="1" thickTop="1">
      <c r="B14" s="22"/>
      <c r="C14" s="25"/>
      <c r="D14" s="25"/>
      <c r="E14" s="25"/>
      <c r="F14" s="26"/>
      <c r="G14" s="27"/>
    </row>
    <row r="15" spans="2:9" s="7" customFormat="1" ht="24">
      <c r="B15" s="22"/>
      <c r="C15" s="7" t="s">
        <v>111</v>
      </c>
      <c r="F15" s="21"/>
      <c r="G15" s="21"/>
    </row>
    <row r="16" spans="2:9" s="7" customFormat="1" ht="24">
      <c r="B16" s="7" t="s">
        <v>144</v>
      </c>
      <c r="F16" s="21"/>
      <c r="G16" s="21"/>
    </row>
    <row r="17" spans="2:8" s="7" customFormat="1" ht="24">
      <c r="B17" s="7" t="s">
        <v>145</v>
      </c>
      <c r="F17" s="183"/>
      <c r="G17" s="183"/>
    </row>
    <row r="18" spans="2:8" s="7" customFormat="1" ht="24">
      <c r="F18" s="96"/>
      <c r="G18" s="96"/>
    </row>
    <row r="19" spans="2:8" s="7" customFormat="1" ht="24">
      <c r="B19" s="22" t="s">
        <v>155</v>
      </c>
      <c r="F19" s="21"/>
      <c r="G19" s="21"/>
    </row>
    <row r="20" spans="2:8" ht="24" thickBot="1">
      <c r="C20" s="1" t="s">
        <v>55</v>
      </c>
      <c r="H20" s="1"/>
    </row>
    <row r="21" spans="2:8" s="7" customFormat="1" ht="24.75" thickTop="1">
      <c r="C21" s="227" t="s">
        <v>12</v>
      </c>
      <c r="D21" s="227"/>
      <c r="E21" s="227"/>
      <c r="F21" s="28" t="s">
        <v>9</v>
      </c>
      <c r="G21" s="28" t="s">
        <v>10</v>
      </c>
    </row>
    <row r="22" spans="2:8" s="7" customFormat="1" ht="24">
      <c r="C22" s="223" t="s">
        <v>106</v>
      </c>
      <c r="D22" s="223"/>
      <c r="E22" s="223"/>
      <c r="F22" s="29">
        <v>19</v>
      </c>
      <c r="G22" s="24">
        <f t="shared" ref="G22:G29" si="0">F22*100/F$29</f>
        <v>28.35820895522388</v>
      </c>
    </row>
    <row r="23" spans="2:8" s="7" customFormat="1" ht="24">
      <c r="C23" s="223" t="s">
        <v>13</v>
      </c>
      <c r="D23" s="223"/>
      <c r="E23" s="223"/>
      <c r="F23" s="29">
        <v>16</v>
      </c>
      <c r="G23" s="24">
        <f t="shared" si="0"/>
        <v>23.880597014925375</v>
      </c>
    </row>
    <row r="24" spans="2:8" s="7" customFormat="1" ht="24">
      <c r="C24" s="224" t="s">
        <v>14</v>
      </c>
      <c r="D24" s="225"/>
      <c r="E24" s="226"/>
      <c r="F24" s="29">
        <f>DATA!G52</f>
        <v>16</v>
      </c>
      <c r="G24" s="24">
        <f t="shared" si="0"/>
        <v>23.880597014925375</v>
      </c>
    </row>
    <row r="25" spans="2:8" s="7" customFormat="1" ht="24">
      <c r="C25" s="223" t="s">
        <v>5</v>
      </c>
      <c r="D25" s="223"/>
      <c r="E25" s="223"/>
      <c r="F25" s="29">
        <v>12</v>
      </c>
      <c r="G25" s="24">
        <f t="shared" si="0"/>
        <v>17.910447761194028</v>
      </c>
    </row>
    <row r="26" spans="2:8" s="7" customFormat="1" ht="24">
      <c r="C26" s="224" t="s">
        <v>15</v>
      </c>
      <c r="D26" s="225"/>
      <c r="E26" s="226"/>
      <c r="F26" s="23">
        <v>2</v>
      </c>
      <c r="G26" s="24">
        <f t="shared" si="0"/>
        <v>2.9850746268656718</v>
      </c>
    </row>
    <row r="27" spans="2:8" s="7" customFormat="1" ht="24">
      <c r="C27" s="224" t="s">
        <v>147</v>
      </c>
      <c r="D27" s="225"/>
      <c r="E27" s="226"/>
      <c r="F27" s="23">
        <v>1</v>
      </c>
      <c r="G27" s="24">
        <f t="shared" ref="G27:G28" si="1">F27*100/F$29</f>
        <v>1.4925373134328359</v>
      </c>
    </row>
    <row r="28" spans="2:8" s="7" customFormat="1" ht="24">
      <c r="C28" s="224" t="s">
        <v>138</v>
      </c>
      <c r="D28" s="225"/>
      <c r="E28" s="226"/>
      <c r="F28" s="23">
        <v>1</v>
      </c>
      <c r="G28" s="24">
        <f t="shared" si="1"/>
        <v>1.4925373134328359</v>
      </c>
    </row>
    <row r="29" spans="2:8" s="7" customFormat="1" ht="24.75" thickBot="1">
      <c r="C29" s="219" t="s">
        <v>11</v>
      </c>
      <c r="D29" s="220"/>
      <c r="E29" s="221"/>
      <c r="F29" s="30">
        <f>SUM(F22:F28)</f>
        <v>67</v>
      </c>
      <c r="G29" s="40">
        <f t="shared" si="0"/>
        <v>100</v>
      </c>
    </row>
    <row r="30" spans="2:8" s="7" customFormat="1" ht="24.75" thickTop="1">
      <c r="C30" s="25"/>
      <c r="D30" s="25"/>
      <c r="E30" s="25"/>
      <c r="F30" s="26"/>
      <c r="G30" s="27"/>
    </row>
    <row r="34" spans="1:8" s="10" customFormat="1" ht="24">
      <c r="A34" s="233" t="s">
        <v>41</v>
      </c>
      <c r="B34" s="233"/>
      <c r="C34" s="233"/>
      <c r="D34" s="233"/>
      <c r="E34" s="233"/>
      <c r="F34" s="233"/>
      <c r="G34" s="233"/>
      <c r="H34" s="67"/>
    </row>
    <row r="35" spans="1:8" s="10" customFormat="1" ht="24">
      <c r="A35" s="191"/>
      <c r="B35" s="191"/>
      <c r="C35" s="191"/>
      <c r="D35" s="191"/>
      <c r="E35" s="191"/>
      <c r="F35" s="191"/>
      <c r="G35" s="191"/>
      <c r="H35" s="67"/>
    </row>
    <row r="36" spans="1:8" s="7" customFormat="1" ht="24">
      <c r="B36" s="17"/>
      <c r="C36" s="7" t="s">
        <v>112</v>
      </c>
      <c r="F36" s="175"/>
      <c r="G36" s="175"/>
      <c r="H36" s="175"/>
    </row>
    <row r="37" spans="1:8" s="7" customFormat="1" ht="24">
      <c r="B37" s="17" t="s">
        <v>148</v>
      </c>
      <c r="F37" s="183"/>
      <c r="G37" s="183"/>
      <c r="H37" s="183"/>
    </row>
    <row r="38" spans="1:8" s="7" customFormat="1" ht="24">
      <c r="B38" s="7" t="s">
        <v>149</v>
      </c>
      <c r="F38" s="175"/>
      <c r="G38" s="175"/>
      <c r="H38" s="175"/>
    </row>
    <row r="39" spans="1:8" s="7" customFormat="1" ht="24">
      <c r="B39" s="7" t="s">
        <v>212</v>
      </c>
      <c r="F39" s="81"/>
      <c r="G39" s="81"/>
      <c r="H39" s="81"/>
    </row>
    <row r="40" spans="1:8" s="10" customFormat="1" ht="24">
      <c r="A40" s="191"/>
      <c r="B40" s="191"/>
      <c r="C40" s="191"/>
      <c r="D40" s="191"/>
      <c r="E40" s="191"/>
      <c r="F40" s="191"/>
      <c r="G40" s="191"/>
      <c r="H40" s="67"/>
    </row>
    <row r="41" spans="1:8" s="10" customFormat="1" ht="24">
      <c r="A41" s="144"/>
      <c r="B41" s="144"/>
      <c r="C41" s="144"/>
      <c r="D41" s="144"/>
      <c r="E41" s="144"/>
      <c r="F41" s="144"/>
      <c r="G41" s="144"/>
      <c r="H41" s="67"/>
    </row>
    <row r="42" spans="1:8" s="7" customFormat="1" ht="24">
      <c r="B42" s="22" t="s">
        <v>156</v>
      </c>
      <c r="C42" s="99"/>
      <c r="D42" s="99"/>
      <c r="E42" s="99"/>
      <c r="F42" s="100"/>
      <c r="G42" s="100"/>
      <c r="H42" s="140"/>
    </row>
    <row r="43" spans="1:8" s="7" customFormat="1" ht="24.75" thickBot="1">
      <c r="B43" s="22"/>
      <c r="C43" s="222" t="s">
        <v>71</v>
      </c>
      <c r="D43" s="222"/>
      <c r="E43" s="222"/>
      <c r="F43" s="143" t="s">
        <v>9</v>
      </c>
      <c r="G43" s="143" t="s">
        <v>10</v>
      </c>
      <c r="H43" s="140"/>
    </row>
    <row r="44" spans="1:8" s="7" customFormat="1" ht="24.75" thickTop="1">
      <c r="B44" s="22"/>
      <c r="C44" s="230" t="s">
        <v>87</v>
      </c>
      <c r="D44" s="231"/>
      <c r="E44" s="232"/>
      <c r="F44" s="75">
        <v>23</v>
      </c>
      <c r="G44" s="52">
        <f>F44*100/F$47</f>
        <v>46</v>
      </c>
      <c r="H44" s="140"/>
    </row>
    <row r="45" spans="1:8" s="7" customFormat="1" ht="24">
      <c r="B45" s="22"/>
      <c r="C45" s="224" t="s">
        <v>88</v>
      </c>
      <c r="D45" s="225"/>
      <c r="E45" s="226"/>
      <c r="F45" s="23">
        <v>15</v>
      </c>
      <c r="G45" s="52">
        <f t="shared" ref="G45:G47" si="2">F45*100/F$47</f>
        <v>30</v>
      </c>
      <c r="H45" s="140"/>
    </row>
    <row r="46" spans="1:8" s="7" customFormat="1" ht="24">
      <c r="B46" s="22"/>
      <c r="C46" s="224" t="s">
        <v>43</v>
      </c>
      <c r="D46" s="225"/>
      <c r="E46" s="226"/>
      <c r="F46" s="23">
        <v>12</v>
      </c>
      <c r="G46" s="52">
        <f t="shared" si="2"/>
        <v>24</v>
      </c>
      <c r="H46" s="175"/>
    </row>
    <row r="47" spans="1:8" s="7" customFormat="1" ht="24.75" thickBot="1">
      <c r="B47" s="22"/>
      <c r="C47" s="222" t="s">
        <v>11</v>
      </c>
      <c r="D47" s="222"/>
      <c r="E47" s="222"/>
      <c r="F47" s="77">
        <f>SUM(F44:F46)</f>
        <v>50</v>
      </c>
      <c r="G47" s="40">
        <f t="shared" si="2"/>
        <v>100</v>
      </c>
    </row>
    <row r="48" spans="1:8" s="7" customFormat="1" ht="14.25" customHeight="1" thickTop="1">
      <c r="B48" s="22"/>
      <c r="C48" s="25"/>
      <c r="D48" s="25"/>
      <c r="E48" s="25"/>
      <c r="F48" s="26"/>
      <c r="G48" s="27"/>
    </row>
    <row r="49" spans="2:7" s="7" customFormat="1" ht="24">
      <c r="B49" s="22"/>
      <c r="C49" s="7" t="s">
        <v>113</v>
      </c>
      <c r="F49" s="140"/>
      <c r="G49" s="140"/>
    </row>
    <row r="50" spans="2:7" s="7" customFormat="1" ht="24">
      <c r="B50" s="7" t="s">
        <v>150</v>
      </c>
      <c r="F50" s="140"/>
      <c r="G50" s="140"/>
    </row>
  </sheetData>
  <mergeCells count="23">
    <mergeCell ref="C43:E43"/>
    <mergeCell ref="C44:E44"/>
    <mergeCell ref="C45:E45"/>
    <mergeCell ref="C47:E47"/>
    <mergeCell ref="A34:G34"/>
    <mergeCell ref="C46:E46"/>
    <mergeCell ref="B1:G1"/>
    <mergeCell ref="B6:H6"/>
    <mergeCell ref="C10:E10"/>
    <mergeCell ref="C11:E11"/>
    <mergeCell ref="C9:E9"/>
    <mergeCell ref="B4:G4"/>
    <mergeCell ref="B5:G5"/>
    <mergeCell ref="C29:E29"/>
    <mergeCell ref="C13:E13"/>
    <mergeCell ref="C23:E23"/>
    <mergeCell ref="C25:E25"/>
    <mergeCell ref="C24:E24"/>
    <mergeCell ref="C26:E26"/>
    <mergeCell ref="C21:E21"/>
    <mergeCell ref="C22:E22"/>
    <mergeCell ref="C27:E27"/>
    <mergeCell ref="C28:E28"/>
  </mergeCells>
  <pageMargins left="0.25" right="0" top="0.5" bottom="0.25" header="0.31496062992126" footer="0.31496062992126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43" zoomScale="130" zoomScaleNormal="130" workbookViewId="0">
      <selection activeCell="D55" sqref="D55"/>
    </sheetView>
  </sheetViews>
  <sheetFormatPr defaultRowHeight="23.25"/>
  <cols>
    <col min="1" max="1" width="10.140625" style="1" customWidth="1"/>
    <col min="2" max="2" width="9.140625" style="1"/>
    <col min="3" max="3" width="17.7109375" style="1" customWidth="1"/>
    <col min="4" max="4" width="23.7109375" style="1" customWidth="1"/>
    <col min="5" max="5" width="8.140625" style="2" customWidth="1"/>
    <col min="6" max="6" width="12" style="2" customWidth="1"/>
    <col min="7" max="7" width="16.42578125" style="2" customWidth="1"/>
    <col min="8" max="256" width="9.140625" style="1"/>
    <col min="257" max="257" width="12.42578125" style="1" customWidth="1"/>
    <col min="258" max="258" width="9.140625" style="1"/>
    <col min="259" max="259" width="17.7109375" style="1" customWidth="1"/>
    <col min="260" max="260" width="23.7109375" style="1" customWidth="1"/>
    <col min="261" max="261" width="8.140625" style="1" customWidth="1"/>
    <col min="262" max="262" width="12" style="1" customWidth="1"/>
    <col min="263" max="263" width="16.42578125" style="1" customWidth="1"/>
    <col min="264" max="512" width="9.140625" style="1"/>
    <col min="513" max="513" width="12.42578125" style="1" customWidth="1"/>
    <col min="514" max="514" width="9.140625" style="1"/>
    <col min="515" max="515" width="17.7109375" style="1" customWidth="1"/>
    <col min="516" max="516" width="23.7109375" style="1" customWidth="1"/>
    <col min="517" max="517" width="8.140625" style="1" customWidth="1"/>
    <col min="518" max="518" width="12" style="1" customWidth="1"/>
    <col min="519" max="519" width="16.42578125" style="1" customWidth="1"/>
    <col min="520" max="768" width="9.140625" style="1"/>
    <col min="769" max="769" width="12.42578125" style="1" customWidth="1"/>
    <col min="770" max="770" width="9.140625" style="1"/>
    <col min="771" max="771" width="17.7109375" style="1" customWidth="1"/>
    <col min="772" max="772" width="23.7109375" style="1" customWidth="1"/>
    <col min="773" max="773" width="8.140625" style="1" customWidth="1"/>
    <col min="774" max="774" width="12" style="1" customWidth="1"/>
    <col min="775" max="775" width="16.42578125" style="1" customWidth="1"/>
    <col min="776" max="1024" width="9.140625" style="1"/>
    <col min="1025" max="1025" width="12.42578125" style="1" customWidth="1"/>
    <col min="1026" max="1026" width="9.140625" style="1"/>
    <col min="1027" max="1027" width="17.7109375" style="1" customWidth="1"/>
    <col min="1028" max="1028" width="23.7109375" style="1" customWidth="1"/>
    <col min="1029" max="1029" width="8.140625" style="1" customWidth="1"/>
    <col min="1030" max="1030" width="12" style="1" customWidth="1"/>
    <col min="1031" max="1031" width="16.42578125" style="1" customWidth="1"/>
    <col min="1032" max="1280" width="9.140625" style="1"/>
    <col min="1281" max="1281" width="12.42578125" style="1" customWidth="1"/>
    <col min="1282" max="1282" width="9.140625" style="1"/>
    <col min="1283" max="1283" width="17.7109375" style="1" customWidth="1"/>
    <col min="1284" max="1284" width="23.7109375" style="1" customWidth="1"/>
    <col min="1285" max="1285" width="8.140625" style="1" customWidth="1"/>
    <col min="1286" max="1286" width="12" style="1" customWidth="1"/>
    <col min="1287" max="1287" width="16.42578125" style="1" customWidth="1"/>
    <col min="1288" max="1536" width="9.140625" style="1"/>
    <col min="1537" max="1537" width="12.42578125" style="1" customWidth="1"/>
    <col min="1538" max="1538" width="9.140625" style="1"/>
    <col min="1539" max="1539" width="17.7109375" style="1" customWidth="1"/>
    <col min="1540" max="1540" width="23.7109375" style="1" customWidth="1"/>
    <col min="1541" max="1541" width="8.140625" style="1" customWidth="1"/>
    <col min="1542" max="1542" width="12" style="1" customWidth="1"/>
    <col min="1543" max="1543" width="16.42578125" style="1" customWidth="1"/>
    <col min="1544" max="1792" width="9.140625" style="1"/>
    <col min="1793" max="1793" width="12.42578125" style="1" customWidth="1"/>
    <col min="1794" max="1794" width="9.140625" style="1"/>
    <col min="1795" max="1795" width="17.7109375" style="1" customWidth="1"/>
    <col min="1796" max="1796" width="23.7109375" style="1" customWidth="1"/>
    <col min="1797" max="1797" width="8.140625" style="1" customWidth="1"/>
    <col min="1798" max="1798" width="12" style="1" customWidth="1"/>
    <col min="1799" max="1799" width="16.42578125" style="1" customWidth="1"/>
    <col min="1800" max="2048" width="9.140625" style="1"/>
    <col min="2049" max="2049" width="12.42578125" style="1" customWidth="1"/>
    <col min="2050" max="2050" width="9.140625" style="1"/>
    <col min="2051" max="2051" width="17.7109375" style="1" customWidth="1"/>
    <col min="2052" max="2052" width="23.7109375" style="1" customWidth="1"/>
    <col min="2053" max="2053" width="8.140625" style="1" customWidth="1"/>
    <col min="2054" max="2054" width="12" style="1" customWidth="1"/>
    <col min="2055" max="2055" width="16.42578125" style="1" customWidth="1"/>
    <col min="2056" max="2304" width="9.140625" style="1"/>
    <col min="2305" max="2305" width="12.42578125" style="1" customWidth="1"/>
    <col min="2306" max="2306" width="9.140625" style="1"/>
    <col min="2307" max="2307" width="17.7109375" style="1" customWidth="1"/>
    <col min="2308" max="2308" width="23.7109375" style="1" customWidth="1"/>
    <col min="2309" max="2309" width="8.140625" style="1" customWidth="1"/>
    <col min="2310" max="2310" width="12" style="1" customWidth="1"/>
    <col min="2311" max="2311" width="16.42578125" style="1" customWidth="1"/>
    <col min="2312" max="2560" width="9.140625" style="1"/>
    <col min="2561" max="2561" width="12.42578125" style="1" customWidth="1"/>
    <col min="2562" max="2562" width="9.140625" style="1"/>
    <col min="2563" max="2563" width="17.7109375" style="1" customWidth="1"/>
    <col min="2564" max="2564" width="23.7109375" style="1" customWidth="1"/>
    <col min="2565" max="2565" width="8.140625" style="1" customWidth="1"/>
    <col min="2566" max="2566" width="12" style="1" customWidth="1"/>
    <col min="2567" max="2567" width="16.42578125" style="1" customWidth="1"/>
    <col min="2568" max="2816" width="9.140625" style="1"/>
    <col min="2817" max="2817" width="12.42578125" style="1" customWidth="1"/>
    <col min="2818" max="2818" width="9.140625" style="1"/>
    <col min="2819" max="2819" width="17.7109375" style="1" customWidth="1"/>
    <col min="2820" max="2820" width="23.7109375" style="1" customWidth="1"/>
    <col min="2821" max="2821" width="8.140625" style="1" customWidth="1"/>
    <col min="2822" max="2822" width="12" style="1" customWidth="1"/>
    <col min="2823" max="2823" width="16.42578125" style="1" customWidth="1"/>
    <col min="2824" max="3072" width="9.140625" style="1"/>
    <col min="3073" max="3073" width="12.42578125" style="1" customWidth="1"/>
    <col min="3074" max="3074" width="9.140625" style="1"/>
    <col min="3075" max="3075" width="17.7109375" style="1" customWidth="1"/>
    <col min="3076" max="3076" width="23.7109375" style="1" customWidth="1"/>
    <col min="3077" max="3077" width="8.140625" style="1" customWidth="1"/>
    <col min="3078" max="3078" width="12" style="1" customWidth="1"/>
    <col min="3079" max="3079" width="16.42578125" style="1" customWidth="1"/>
    <col min="3080" max="3328" width="9.140625" style="1"/>
    <col min="3329" max="3329" width="12.42578125" style="1" customWidth="1"/>
    <col min="3330" max="3330" width="9.140625" style="1"/>
    <col min="3331" max="3331" width="17.7109375" style="1" customWidth="1"/>
    <col min="3332" max="3332" width="23.7109375" style="1" customWidth="1"/>
    <col min="3333" max="3333" width="8.140625" style="1" customWidth="1"/>
    <col min="3334" max="3334" width="12" style="1" customWidth="1"/>
    <col min="3335" max="3335" width="16.42578125" style="1" customWidth="1"/>
    <col min="3336" max="3584" width="9.140625" style="1"/>
    <col min="3585" max="3585" width="12.42578125" style="1" customWidth="1"/>
    <col min="3586" max="3586" width="9.140625" style="1"/>
    <col min="3587" max="3587" width="17.7109375" style="1" customWidth="1"/>
    <col min="3588" max="3588" width="23.7109375" style="1" customWidth="1"/>
    <col min="3589" max="3589" width="8.140625" style="1" customWidth="1"/>
    <col min="3590" max="3590" width="12" style="1" customWidth="1"/>
    <col min="3591" max="3591" width="16.42578125" style="1" customWidth="1"/>
    <col min="3592" max="3840" width="9.140625" style="1"/>
    <col min="3841" max="3841" width="12.42578125" style="1" customWidth="1"/>
    <col min="3842" max="3842" width="9.140625" style="1"/>
    <col min="3843" max="3843" width="17.7109375" style="1" customWidth="1"/>
    <col min="3844" max="3844" width="23.7109375" style="1" customWidth="1"/>
    <col min="3845" max="3845" width="8.140625" style="1" customWidth="1"/>
    <col min="3846" max="3846" width="12" style="1" customWidth="1"/>
    <col min="3847" max="3847" width="16.42578125" style="1" customWidth="1"/>
    <col min="3848" max="4096" width="9.140625" style="1"/>
    <col min="4097" max="4097" width="12.42578125" style="1" customWidth="1"/>
    <col min="4098" max="4098" width="9.140625" style="1"/>
    <col min="4099" max="4099" width="17.7109375" style="1" customWidth="1"/>
    <col min="4100" max="4100" width="23.7109375" style="1" customWidth="1"/>
    <col min="4101" max="4101" width="8.140625" style="1" customWidth="1"/>
    <col min="4102" max="4102" width="12" style="1" customWidth="1"/>
    <col min="4103" max="4103" width="16.42578125" style="1" customWidth="1"/>
    <col min="4104" max="4352" width="9.140625" style="1"/>
    <col min="4353" max="4353" width="12.42578125" style="1" customWidth="1"/>
    <col min="4354" max="4354" width="9.140625" style="1"/>
    <col min="4355" max="4355" width="17.7109375" style="1" customWidth="1"/>
    <col min="4356" max="4356" width="23.7109375" style="1" customWidth="1"/>
    <col min="4357" max="4357" width="8.140625" style="1" customWidth="1"/>
    <col min="4358" max="4358" width="12" style="1" customWidth="1"/>
    <col min="4359" max="4359" width="16.42578125" style="1" customWidth="1"/>
    <col min="4360" max="4608" width="9.140625" style="1"/>
    <col min="4609" max="4609" width="12.42578125" style="1" customWidth="1"/>
    <col min="4610" max="4610" width="9.140625" style="1"/>
    <col min="4611" max="4611" width="17.7109375" style="1" customWidth="1"/>
    <col min="4612" max="4612" width="23.7109375" style="1" customWidth="1"/>
    <col min="4613" max="4613" width="8.140625" style="1" customWidth="1"/>
    <col min="4614" max="4614" width="12" style="1" customWidth="1"/>
    <col min="4615" max="4615" width="16.42578125" style="1" customWidth="1"/>
    <col min="4616" max="4864" width="9.140625" style="1"/>
    <col min="4865" max="4865" width="12.42578125" style="1" customWidth="1"/>
    <col min="4866" max="4866" width="9.140625" style="1"/>
    <col min="4867" max="4867" width="17.7109375" style="1" customWidth="1"/>
    <col min="4868" max="4868" width="23.7109375" style="1" customWidth="1"/>
    <col min="4869" max="4869" width="8.140625" style="1" customWidth="1"/>
    <col min="4870" max="4870" width="12" style="1" customWidth="1"/>
    <col min="4871" max="4871" width="16.42578125" style="1" customWidth="1"/>
    <col min="4872" max="5120" width="9.140625" style="1"/>
    <col min="5121" max="5121" width="12.42578125" style="1" customWidth="1"/>
    <col min="5122" max="5122" width="9.140625" style="1"/>
    <col min="5123" max="5123" width="17.7109375" style="1" customWidth="1"/>
    <col min="5124" max="5124" width="23.7109375" style="1" customWidth="1"/>
    <col min="5125" max="5125" width="8.140625" style="1" customWidth="1"/>
    <col min="5126" max="5126" width="12" style="1" customWidth="1"/>
    <col min="5127" max="5127" width="16.42578125" style="1" customWidth="1"/>
    <col min="5128" max="5376" width="9.140625" style="1"/>
    <col min="5377" max="5377" width="12.42578125" style="1" customWidth="1"/>
    <col min="5378" max="5378" width="9.140625" style="1"/>
    <col min="5379" max="5379" width="17.7109375" style="1" customWidth="1"/>
    <col min="5380" max="5380" width="23.7109375" style="1" customWidth="1"/>
    <col min="5381" max="5381" width="8.140625" style="1" customWidth="1"/>
    <col min="5382" max="5382" width="12" style="1" customWidth="1"/>
    <col min="5383" max="5383" width="16.42578125" style="1" customWidth="1"/>
    <col min="5384" max="5632" width="9.140625" style="1"/>
    <col min="5633" max="5633" width="12.42578125" style="1" customWidth="1"/>
    <col min="5634" max="5634" width="9.140625" style="1"/>
    <col min="5635" max="5635" width="17.7109375" style="1" customWidth="1"/>
    <col min="5636" max="5636" width="23.7109375" style="1" customWidth="1"/>
    <col min="5637" max="5637" width="8.140625" style="1" customWidth="1"/>
    <col min="5638" max="5638" width="12" style="1" customWidth="1"/>
    <col min="5639" max="5639" width="16.42578125" style="1" customWidth="1"/>
    <col min="5640" max="5888" width="9.140625" style="1"/>
    <col min="5889" max="5889" width="12.42578125" style="1" customWidth="1"/>
    <col min="5890" max="5890" width="9.140625" style="1"/>
    <col min="5891" max="5891" width="17.7109375" style="1" customWidth="1"/>
    <col min="5892" max="5892" width="23.7109375" style="1" customWidth="1"/>
    <col min="5893" max="5893" width="8.140625" style="1" customWidth="1"/>
    <col min="5894" max="5894" width="12" style="1" customWidth="1"/>
    <col min="5895" max="5895" width="16.42578125" style="1" customWidth="1"/>
    <col min="5896" max="6144" width="9.140625" style="1"/>
    <col min="6145" max="6145" width="12.42578125" style="1" customWidth="1"/>
    <col min="6146" max="6146" width="9.140625" style="1"/>
    <col min="6147" max="6147" width="17.7109375" style="1" customWidth="1"/>
    <col min="6148" max="6148" width="23.7109375" style="1" customWidth="1"/>
    <col min="6149" max="6149" width="8.140625" style="1" customWidth="1"/>
    <col min="6150" max="6150" width="12" style="1" customWidth="1"/>
    <col min="6151" max="6151" width="16.42578125" style="1" customWidth="1"/>
    <col min="6152" max="6400" width="9.140625" style="1"/>
    <col min="6401" max="6401" width="12.42578125" style="1" customWidth="1"/>
    <col min="6402" max="6402" width="9.140625" style="1"/>
    <col min="6403" max="6403" width="17.7109375" style="1" customWidth="1"/>
    <col min="6404" max="6404" width="23.7109375" style="1" customWidth="1"/>
    <col min="6405" max="6405" width="8.140625" style="1" customWidth="1"/>
    <col min="6406" max="6406" width="12" style="1" customWidth="1"/>
    <col min="6407" max="6407" width="16.42578125" style="1" customWidth="1"/>
    <col min="6408" max="6656" width="9.140625" style="1"/>
    <col min="6657" max="6657" width="12.42578125" style="1" customWidth="1"/>
    <col min="6658" max="6658" width="9.140625" style="1"/>
    <col min="6659" max="6659" width="17.7109375" style="1" customWidth="1"/>
    <col min="6660" max="6660" width="23.7109375" style="1" customWidth="1"/>
    <col min="6661" max="6661" width="8.140625" style="1" customWidth="1"/>
    <col min="6662" max="6662" width="12" style="1" customWidth="1"/>
    <col min="6663" max="6663" width="16.42578125" style="1" customWidth="1"/>
    <col min="6664" max="6912" width="9.140625" style="1"/>
    <col min="6913" max="6913" width="12.42578125" style="1" customWidth="1"/>
    <col min="6914" max="6914" width="9.140625" style="1"/>
    <col min="6915" max="6915" width="17.7109375" style="1" customWidth="1"/>
    <col min="6916" max="6916" width="23.7109375" style="1" customWidth="1"/>
    <col min="6917" max="6917" width="8.140625" style="1" customWidth="1"/>
    <col min="6918" max="6918" width="12" style="1" customWidth="1"/>
    <col min="6919" max="6919" width="16.42578125" style="1" customWidth="1"/>
    <col min="6920" max="7168" width="9.140625" style="1"/>
    <col min="7169" max="7169" width="12.42578125" style="1" customWidth="1"/>
    <col min="7170" max="7170" width="9.140625" style="1"/>
    <col min="7171" max="7171" width="17.7109375" style="1" customWidth="1"/>
    <col min="7172" max="7172" width="23.7109375" style="1" customWidth="1"/>
    <col min="7173" max="7173" width="8.140625" style="1" customWidth="1"/>
    <col min="7174" max="7174" width="12" style="1" customWidth="1"/>
    <col min="7175" max="7175" width="16.42578125" style="1" customWidth="1"/>
    <col min="7176" max="7424" width="9.140625" style="1"/>
    <col min="7425" max="7425" width="12.42578125" style="1" customWidth="1"/>
    <col min="7426" max="7426" width="9.140625" style="1"/>
    <col min="7427" max="7427" width="17.7109375" style="1" customWidth="1"/>
    <col min="7428" max="7428" width="23.7109375" style="1" customWidth="1"/>
    <col min="7429" max="7429" width="8.140625" style="1" customWidth="1"/>
    <col min="7430" max="7430" width="12" style="1" customWidth="1"/>
    <col min="7431" max="7431" width="16.42578125" style="1" customWidth="1"/>
    <col min="7432" max="7680" width="9.140625" style="1"/>
    <col min="7681" max="7681" width="12.42578125" style="1" customWidth="1"/>
    <col min="7682" max="7682" width="9.140625" style="1"/>
    <col min="7683" max="7683" width="17.7109375" style="1" customWidth="1"/>
    <col min="7684" max="7684" width="23.7109375" style="1" customWidth="1"/>
    <col min="7685" max="7685" width="8.140625" style="1" customWidth="1"/>
    <col min="7686" max="7686" width="12" style="1" customWidth="1"/>
    <col min="7687" max="7687" width="16.42578125" style="1" customWidth="1"/>
    <col min="7688" max="7936" width="9.140625" style="1"/>
    <col min="7937" max="7937" width="12.42578125" style="1" customWidth="1"/>
    <col min="7938" max="7938" width="9.140625" style="1"/>
    <col min="7939" max="7939" width="17.7109375" style="1" customWidth="1"/>
    <col min="7940" max="7940" width="23.7109375" style="1" customWidth="1"/>
    <col min="7941" max="7941" width="8.140625" style="1" customWidth="1"/>
    <col min="7942" max="7942" width="12" style="1" customWidth="1"/>
    <col min="7943" max="7943" width="16.42578125" style="1" customWidth="1"/>
    <col min="7944" max="8192" width="9.140625" style="1"/>
    <col min="8193" max="8193" width="12.42578125" style="1" customWidth="1"/>
    <col min="8194" max="8194" width="9.140625" style="1"/>
    <col min="8195" max="8195" width="17.7109375" style="1" customWidth="1"/>
    <col min="8196" max="8196" width="23.7109375" style="1" customWidth="1"/>
    <col min="8197" max="8197" width="8.140625" style="1" customWidth="1"/>
    <col min="8198" max="8198" width="12" style="1" customWidth="1"/>
    <col min="8199" max="8199" width="16.42578125" style="1" customWidth="1"/>
    <col min="8200" max="8448" width="9.140625" style="1"/>
    <col min="8449" max="8449" width="12.42578125" style="1" customWidth="1"/>
    <col min="8450" max="8450" width="9.140625" style="1"/>
    <col min="8451" max="8451" width="17.7109375" style="1" customWidth="1"/>
    <col min="8452" max="8452" width="23.7109375" style="1" customWidth="1"/>
    <col min="8453" max="8453" width="8.140625" style="1" customWidth="1"/>
    <col min="8454" max="8454" width="12" style="1" customWidth="1"/>
    <col min="8455" max="8455" width="16.42578125" style="1" customWidth="1"/>
    <col min="8456" max="8704" width="9.140625" style="1"/>
    <col min="8705" max="8705" width="12.42578125" style="1" customWidth="1"/>
    <col min="8706" max="8706" width="9.140625" style="1"/>
    <col min="8707" max="8707" width="17.7109375" style="1" customWidth="1"/>
    <col min="8708" max="8708" width="23.7109375" style="1" customWidth="1"/>
    <col min="8709" max="8709" width="8.140625" style="1" customWidth="1"/>
    <col min="8710" max="8710" width="12" style="1" customWidth="1"/>
    <col min="8711" max="8711" width="16.42578125" style="1" customWidth="1"/>
    <col min="8712" max="8960" width="9.140625" style="1"/>
    <col min="8961" max="8961" width="12.42578125" style="1" customWidth="1"/>
    <col min="8962" max="8962" width="9.140625" style="1"/>
    <col min="8963" max="8963" width="17.7109375" style="1" customWidth="1"/>
    <col min="8964" max="8964" width="23.7109375" style="1" customWidth="1"/>
    <col min="8965" max="8965" width="8.140625" style="1" customWidth="1"/>
    <col min="8966" max="8966" width="12" style="1" customWidth="1"/>
    <col min="8967" max="8967" width="16.42578125" style="1" customWidth="1"/>
    <col min="8968" max="9216" width="9.140625" style="1"/>
    <col min="9217" max="9217" width="12.42578125" style="1" customWidth="1"/>
    <col min="9218" max="9218" width="9.140625" style="1"/>
    <col min="9219" max="9219" width="17.7109375" style="1" customWidth="1"/>
    <col min="9220" max="9220" width="23.7109375" style="1" customWidth="1"/>
    <col min="9221" max="9221" width="8.140625" style="1" customWidth="1"/>
    <col min="9222" max="9222" width="12" style="1" customWidth="1"/>
    <col min="9223" max="9223" width="16.42578125" style="1" customWidth="1"/>
    <col min="9224" max="9472" width="9.140625" style="1"/>
    <col min="9473" max="9473" width="12.42578125" style="1" customWidth="1"/>
    <col min="9474" max="9474" width="9.140625" style="1"/>
    <col min="9475" max="9475" width="17.7109375" style="1" customWidth="1"/>
    <col min="9476" max="9476" width="23.7109375" style="1" customWidth="1"/>
    <col min="9477" max="9477" width="8.140625" style="1" customWidth="1"/>
    <col min="9478" max="9478" width="12" style="1" customWidth="1"/>
    <col min="9479" max="9479" width="16.42578125" style="1" customWidth="1"/>
    <col min="9480" max="9728" width="9.140625" style="1"/>
    <col min="9729" max="9729" width="12.42578125" style="1" customWidth="1"/>
    <col min="9730" max="9730" width="9.140625" style="1"/>
    <col min="9731" max="9731" width="17.7109375" style="1" customWidth="1"/>
    <col min="9732" max="9732" width="23.7109375" style="1" customWidth="1"/>
    <col min="9733" max="9733" width="8.140625" style="1" customWidth="1"/>
    <col min="9734" max="9734" width="12" style="1" customWidth="1"/>
    <col min="9735" max="9735" width="16.42578125" style="1" customWidth="1"/>
    <col min="9736" max="9984" width="9.140625" style="1"/>
    <col min="9985" max="9985" width="12.42578125" style="1" customWidth="1"/>
    <col min="9986" max="9986" width="9.140625" style="1"/>
    <col min="9987" max="9987" width="17.7109375" style="1" customWidth="1"/>
    <col min="9988" max="9988" width="23.7109375" style="1" customWidth="1"/>
    <col min="9989" max="9989" width="8.140625" style="1" customWidth="1"/>
    <col min="9990" max="9990" width="12" style="1" customWidth="1"/>
    <col min="9991" max="9991" width="16.42578125" style="1" customWidth="1"/>
    <col min="9992" max="10240" width="9.140625" style="1"/>
    <col min="10241" max="10241" width="12.42578125" style="1" customWidth="1"/>
    <col min="10242" max="10242" width="9.140625" style="1"/>
    <col min="10243" max="10243" width="17.7109375" style="1" customWidth="1"/>
    <col min="10244" max="10244" width="23.7109375" style="1" customWidth="1"/>
    <col min="10245" max="10245" width="8.140625" style="1" customWidth="1"/>
    <col min="10246" max="10246" width="12" style="1" customWidth="1"/>
    <col min="10247" max="10247" width="16.42578125" style="1" customWidth="1"/>
    <col min="10248" max="10496" width="9.140625" style="1"/>
    <col min="10497" max="10497" width="12.42578125" style="1" customWidth="1"/>
    <col min="10498" max="10498" width="9.140625" style="1"/>
    <col min="10499" max="10499" width="17.7109375" style="1" customWidth="1"/>
    <col min="10500" max="10500" width="23.7109375" style="1" customWidth="1"/>
    <col min="10501" max="10501" width="8.140625" style="1" customWidth="1"/>
    <col min="10502" max="10502" width="12" style="1" customWidth="1"/>
    <col min="10503" max="10503" width="16.42578125" style="1" customWidth="1"/>
    <col min="10504" max="10752" width="9.140625" style="1"/>
    <col min="10753" max="10753" width="12.42578125" style="1" customWidth="1"/>
    <col min="10754" max="10754" width="9.140625" style="1"/>
    <col min="10755" max="10755" width="17.7109375" style="1" customWidth="1"/>
    <col min="10756" max="10756" width="23.7109375" style="1" customWidth="1"/>
    <col min="10757" max="10757" width="8.140625" style="1" customWidth="1"/>
    <col min="10758" max="10758" width="12" style="1" customWidth="1"/>
    <col min="10759" max="10759" width="16.42578125" style="1" customWidth="1"/>
    <col min="10760" max="11008" width="9.140625" style="1"/>
    <col min="11009" max="11009" width="12.42578125" style="1" customWidth="1"/>
    <col min="11010" max="11010" width="9.140625" style="1"/>
    <col min="11011" max="11011" width="17.7109375" style="1" customWidth="1"/>
    <col min="11012" max="11012" width="23.7109375" style="1" customWidth="1"/>
    <col min="11013" max="11013" width="8.140625" style="1" customWidth="1"/>
    <col min="11014" max="11014" width="12" style="1" customWidth="1"/>
    <col min="11015" max="11015" width="16.42578125" style="1" customWidth="1"/>
    <col min="11016" max="11264" width="9.140625" style="1"/>
    <col min="11265" max="11265" width="12.42578125" style="1" customWidth="1"/>
    <col min="11266" max="11266" width="9.140625" style="1"/>
    <col min="11267" max="11267" width="17.7109375" style="1" customWidth="1"/>
    <col min="11268" max="11268" width="23.7109375" style="1" customWidth="1"/>
    <col min="11269" max="11269" width="8.140625" style="1" customWidth="1"/>
    <col min="11270" max="11270" width="12" style="1" customWidth="1"/>
    <col min="11271" max="11271" width="16.42578125" style="1" customWidth="1"/>
    <col min="11272" max="11520" width="9.140625" style="1"/>
    <col min="11521" max="11521" width="12.42578125" style="1" customWidth="1"/>
    <col min="11522" max="11522" width="9.140625" style="1"/>
    <col min="11523" max="11523" width="17.7109375" style="1" customWidth="1"/>
    <col min="11524" max="11524" width="23.7109375" style="1" customWidth="1"/>
    <col min="11525" max="11525" width="8.140625" style="1" customWidth="1"/>
    <col min="11526" max="11526" width="12" style="1" customWidth="1"/>
    <col min="11527" max="11527" width="16.42578125" style="1" customWidth="1"/>
    <col min="11528" max="11776" width="9.140625" style="1"/>
    <col min="11777" max="11777" width="12.42578125" style="1" customWidth="1"/>
    <col min="11778" max="11778" width="9.140625" style="1"/>
    <col min="11779" max="11779" width="17.7109375" style="1" customWidth="1"/>
    <col min="11780" max="11780" width="23.7109375" style="1" customWidth="1"/>
    <col min="11781" max="11781" width="8.140625" style="1" customWidth="1"/>
    <col min="11782" max="11782" width="12" style="1" customWidth="1"/>
    <col min="11783" max="11783" width="16.42578125" style="1" customWidth="1"/>
    <col min="11784" max="12032" width="9.140625" style="1"/>
    <col min="12033" max="12033" width="12.42578125" style="1" customWidth="1"/>
    <col min="12034" max="12034" width="9.140625" style="1"/>
    <col min="12035" max="12035" width="17.7109375" style="1" customWidth="1"/>
    <col min="12036" max="12036" width="23.7109375" style="1" customWidth="1"/>
    <col min="12037" max="12037" width="8.140625" style="1" customWidth="1"/>
    <col min="12038" max="12038" width="12" style="1" customWidth="1"/>
    <col min="12039" max="12039" width="16.42578125" style="1" customWidth="1"/>
    <col min="12040" max="12288" width="9.140625" style="1"/>
    <col min="12289" max="12289" width="12.42578125" style="1" customWidth="1"/>
    <col min="12290" max="12290" width="9.140625" style="1"/>
    <col min="12291" max="12291" width="17.7109375" style="1" customWidth="1"/>
    <col min="12292" max="12292" width="23.7109375" style="1" customWidth="1"/>
    <col min="12293" max="12293" width="8.140625" style="1" customWidth="1"/>
    <col min="12294" max="12294" width="12" style="1" customWidth="1"/>
    <col min="12295" max="12295" width="16.42578125" style="1" customWidth="1"/>
    <col min="12296" max="12544" width="9.140625" style="1"/>
    <col min="12545" max="12545" width="12.42578125" style="1" customWidth="1"/>
    <col min="12546" max="12546" width="9.140625" style="1"/>
    <col min="12547" max="12547" width="17.7109375" style="1" customWidth="1"/>
    <col min="12548" max="12548" width="23.7109375" style="1" customWidth="1"/>
    <col min="12549" max="12549" width="8.140625" style="1" customWidth="1"/>
    <col min="12550" max="12550" width="12" style="1" customWidth="1"/>
    <col min="12551" max="12551" width="16.42578125" style="1" customWidth="1"/>
    <col min="12552" max="12800" width="9.140625" style="1"/>
    <col min="12801" max="12801" width="12.42578125" style="1" customWidth="1"/>
    <col min="12802" max="12802" width="9.140625" style="1"/>
    <col min="12803" max="12803" width="17.7109375" style="1" customWidth="1"/>
    <col min="12804" max="12804" width="23.7109375" style="1" customWidth="1"/>
    <col min="12805" max="12805" width="8.140625" style="1" customWidth="1"/>
    <col min="12806" max="12806" width="12" style="1" customWidth="1"/>
    <col min="12807" max="12807" width="16.42578125" style="1" customWidth="1"/>
    <col min="12808" max="13056" width="9.140625" style="1"/>
    <col min="13057" max="13057" width="12.42578125" style="1" customWidth="1"/>
    <col min="13058" max="13058" width="9.140625" style="1"/>
    <col min="13059" max="13059" width="17.7109375" style="1" customWidth="1"/>
    <col min="13060" max="13060" width="23.7109375" style="1" customWidth="1"/>
    <col min="13061" max="13061" width="8.140625" style="1" customWidth="1"/>
    <col min="13062" max="13062" width="12" style="1" customWidth="1"/>
    <col min="13063" max="13063" width="16.42578125" style="1" customWidth="1"/>
    <col min="13064" max="13312" width="9.140625" style="1"/>
    <col min="13313" max="13313" width="12.42578125" style="1" customWidth="1"/>
    <col min="13314" max="13314" width="9.140625" style="1"/>
    <col min="13315" max="13315" width="17.7109375" style="1" customWidth="1"/>
    <col min="13316" max="13316" width="23.7109375" style="1" customWidth="1"/>
    <col min="13317" max="13317" width="8.140625" style="1" customWidth="1"/>
    <col min="13318" max="13318" width="12" style="1" customWidth="1"/>
    <col min="13319" max="13319" width="16.42578125" style="1" customWidth="1"/>
    <col min="13320" max="13568" width="9.140625" style="1"/>
    <col min="13569" max="13569" width="12.42578125" style="1" customWidth="1"/>
    <col min="13570" max="13570" width="9.140625" style="1"/>
    <col min="13571" max="13571" width="17.7109375" style="1" customWidth="1"/>
    <col min="13572" max="13572" width="23.7109375" style="1" customWidth="1"/>
    <col min="13573" max="13573" width="8.140625" style="1" customWidth="1"/>
    <col min="13574" max="13574" width="12" style="1" customWidth="1"/>
    <col min="13575" max="13575" width="16.42578125" style="1" customWidth="1"/>
    <col min="13576" max="13824" width="9.140625" style="1"/>
    <col min="13825" max="13825" width="12.42578125" style="1" customWidth="1"/>
    <col min="13826" max="13826" width="9.140625" style="1"/>
    <col min="13827" max="13827" width="17.7109375" style="1" customWidth="1"/>
    <col min="13828" max="13828" width="23.7109375" style="1" customWidth="1"/>
    <col min="13829" max="13829" width="8.140625" style="1" customWidth="1"/>
    <col min="13830" max="13830" width="12" style="1" customWidth="1"/>
    <col min="13831" max="13831" width="16.42578125" style="1" customWidth="1"/>
    <col min="13832" max="14080" width="9.140625" style="1"/>
    <col min="14081" max="14081" width="12.42578125" style="1" customWidth="1"/>
    <col min="14082" max="14082" width="9.140625" style="1"/>
    <col min="14083" max="14083" width="17.7109375" style="1" customWidth="1"/>
    <col min="14084" max="14084" width="23.7109375" style="1" customWidth="1"/>
    <col min="14085" max="14085" width="8.140625" style="1" customWidth="1"/>
    <col min="14086" max="14086" width="12" style="1" customWidth="1"/>
    <col min="14087" max="14087" width="16.42578125" style="1" customWidth="1"/>
    <col min="14088" max="14336" width="9.140625" style="1"/>
    <col min="14337" max="14337" width="12.42578125" style="1" customWidth="1"/>
    <col min="14338" max="14338" width="9.140625" style="1"/>
    <col min="14339" max="14339" width="17.7109375" style="1" customWidth="1"/>
    <col min="14340" max="14340" width="23.7109375" style="1" customWidth="1"/>
    <col min="14341" max="14341" width="8.140625" style="1" customWidth="1"/>
    <col min="14342" max="14342" width="12" style="1" customWidth="1"/>
    <col min="14343" max="14343" width="16.42578125" style="1" customWidth="1"/>
    <col min="14344" max="14592" width="9.140625" style="1"/>
    <col min="14593" max="14593" width="12.42578125" style="1" customWidth="1"/>
    <col min="14594" max="14594" width="9.140625" style="1"/>
    <col min="14595" max="14595" width="17.7109375" style="1" customWidth="1"/>
    <col min="14596" max="14596" width="23.7109375" style="1" customWidth="1"/>
    <col min="14597" max="14597" width="8.140625" style="1" customWidth="1"/>
    <col min="14598" max="14598" width="12" style="1" customWidth="1"/>
    <col min="14599" max="14599" width="16.42578125" style="1" customWidth="1"/>
    <col min="14600" max="14848" width="9.140625" style="1"/>
    <col min="14849" max="14849" width="12.42578125" style="1" customWidth="1"/>
    <col min="14850" max="14850" width="9.140625" style="1"/>
    <col min="14851" max="14851" width="17.7109375" style="1" customWidth="1"/>
    <col min="14852" max="14852" width="23.7109375" style="1" customWidth="1"/>
    <col min="14853" max="14853" width="8.140625" style="1" customWidth="1"/>
    <col min="14854" max="14854" width="12" style="1" customWidth="1"/>
    <col min="14855" max="14855" width="16.42578125" style="1" customWidth="1"/>
    <col min="14856" max="15104" width="9.140625" style="1"/>
    <col min="15105" max="15105" width="12.42578125" style="1" customWidth="1"/>
    <col min="15106" max="15106" width="9.140625" style="1"/>
    <col min="15107" max="15107" width="17.7109375" style="1" customWidth="1"/>
    <col min="15108" max="15108" width="23.7109375" style="1" customWidth="1"/>
    <col min="15109" max="15109" width="8.140625" style="1" customWidth="1"/>
    <col min="15110" max="15110" width="12" style="1" customWidth="1"/>
    <col min="15111" max="15111" width="16.42578125" style="1" customWidth="1"/>
    <col min="15112" max="15360" width="9.140625" style="1"/>
    <col min="15361" max="15361" width="12.42578125" style="1" customWidth="1"/>
    <col min="15362" max="15362" width="9.140625" style="1"/>
    <col min="15363" max="15363" width="17.7109375" style="1" customWidth="1"/>
    <col min="15364" max="15364" width="23.7109375" style="1" customWidth="1"/>
    <col min="15365" max="15365" width="8.140625" style="1" customWidth="1"/>
    <col min="15366" max="15366" width="12" style="1" customWidth="1"/>
    <col min="15367" max="15367" width="16.42578125" style="1" customWidth="1"/>
    <col min="15368" max="15616" width="9.140625" style="1"/>
    <col min="15617" max="15617" width="12.42578125" style="1" customWidth="1"/>
    <col min="15618" max="15618" width="9.140625" style="1"/>
    <col min="15619" max="15619" width="17.7109375" style="1" customWidth="1"/>
    <col min="15620" max="15620" width="23.7109375" style="1" customWidth="1"/>
    <col min="15621" max="15621" width="8.140625" style="1" customWidth="1"/>
    <col min="15622" max="15622" width="12" style="1" customWidth="1"/>
    <col min="15623" max="15623" width="16.42578125" style="1" customWidth="1"/>
    <col min="15624" max="15872" width="9.140625" style="1"/>
    <col min="15873" max="15873" width="12.42578125" style="1" customWidth="1"/>
    <col min="15874" max="15874" width="9.140625" style="1"/>
    <col min="15875" max="15875" width="17.7109375" style="1" customWidth="1"/>
    <col min="15876" max="15876" width="23.7109375" style="1" customWidth="1"/>
    <col min="15877" max="15877" width="8.140625" style="1" customWidth="1"/>
    <col min="15878" max="15878" width="12" style="1" customWidth="1"/>
    <col min="15879" max="15879" width="16.42578125" style="1" customWidth="1"/>
    <col min="15880" max="16128" width="9.140625" style="1"/>
    <col min="16129" max="16129" width="12.42578125" style="1" customWidth="1"/>
    <col min="16130" max="16130" width="9.140625" style="1"/>
    <col min="16131" max="16131" width="17.7109375" style="1" customWidth="1"/>
    <col min="16132" max="16132" width="23.7109375" style="1" customWidth="1"/>
    <col min="16133" max="16133" width="8.140625" style="1" customWidth="1"/>
    <col min="16134" max="16134" width="12" style="1" customWidth="1"/>
    <col min="16135" max="16135" width="16.42578125" style="1" customWidth="1"/>
    <col min="16136" max="16384" width="9.140625" style="1"/>
  </cols>
  <sheetData>
    <row r="1" spans="1:8" s="10" customFormat="1" ht="24">
      <c r="A1" s="233" t="s">
        <v>40</v>
      </c>
      <c r="B1" s="233"/>
      <c r="C1" s="233"/>
      <c r="D1" s="233"/>
      <c r="E1" s="233"/>
      <c r="F1" s="233"/>
      <c r="G1" s="233"/>
      <c r="H1" s="67"/>
    </row>
    <row r="2" spans="1:8">
      <c r="A2" s="68"/>
      <c r="B2" s="68"/>
      <c r="C2" s="68"/>
      <c r="D2" s="68"/>
      <c r="E2" s="68"/>
      <c r="F2" s="68"/>
      <c r="G2" s="69"/>
      <c r="H2" s="69"/>
    </row>
    <row r="3" spans="1:8" s="7" customFormat="1" ht="24">
      <c r="A3" s="22" t="s">
        <v>89</v>
      </c>
      <c r="E3" s="96"/>
      <c r="F3" s="96"/>
      <c r="G3" s="96"/>
    </row>
    <row r="4" spans="1:8" s="7" customFormat="1" ht="24.75" thickBot="1">
      <c r="A4" s="22"/>
      <c r="B4" s="238" t="s">
        <v>56</v>
      </c>
      <c r="C4" s="239"/>
      <c r="D4" s="239"/>
      <c r="E4" s="101" t="s">
        <v>9</v>
      </c>
      <c r="F4" s="101" t="s">
        <v>10</v>
      </c>
      <c r="G4" s="96"/>
    </row>
    <row r="5" spans="1:8" s="7" customFormat="1" ht="24.75" thickTop="1">
      <c r="A5" s="22"/>
      <c r="B5" s="240" t="s">
        <v>119</v>
      </c>
      <c r="C5" s="241"/>
      <c r="D5" s="242"/>
      <c r="E5" s="102">
        <v>5</v>
      </c>
      <c r="F5" s="103">
        <f t="shared" ref="F5:F31" si="0">E5*100/$E$44</f>
        <v>10</v>
      </c>
      <c r="G5" s="96"/>
    </row>
    <row r="6" spans="1:8" s="7" customFormat="1" ht="23.25" customHeight="1">
      <c r="A6" s="22"/>
      <c r="B6" s="104" t="s">
        <v>178</v>
      </c>
      <c r="C6" s="107"/>
      <c r="D6" s="108"/>
      <c r="E6" s="29">
        <v>3</v>
      </c>
      <c r="F6" s="24">
        <f t="shared" si="0"/>
        <v>6</v>
      </c>
      <c r="G6" s="175"/>
    </row>
    <row r="7" spans="1:8" s="7" customFormat="1" ht="23.25" customHeight="1">
      <c r="A7" s="22"/>
      <c r="B7" s="104" t="s">
        <v>179</v>
      </c>
      <c r="C7" s="107"/>
      <c r="D7" s="108"/>
      <c r="E7" s="29">
        <v>2</v>
      </c>
      <c r="F7" s="24">
        <f t="shared" si="0"/>
        <v>4</v>
      </c>
      <c r="G7" s="189"/>
    </row>
    <row r="8" spans="1:8" s="7" customFormat="1" ht="23.25" customHeight="1">
      <c r="A8" s="22"/>
      <c r="B8" s="109" t="s">
        <v>57</v>
      </c>
      <c r="C8" s="110"/>
      <c r="D8" s="111"/>
      <c r="E8" s="12">
        <v>9</v>
      </c>
      <c r="F8" s="112">
        <f t="shared" si="0"/>
        <v>18</v>
      </c>
      <c r="G8" s="189"/>
    </row>
    <row r="9" spans="1:8" s="7" customFormat="1" ht="23.25" customHeight="1">
      <c r="A9" s="22"/>
      <c r="B9" s="234" t="s">
        <v>177</v>
      </c>
      <c r="C9" s="235"/>
      <c r="D9" s="236"/>
      <c r="E9" s="71">
        <v>1</v>
      </c>
      <c r="F9" s="24">
        <f t="shared" si="0"/>
        <v>2</v>
      </c>
      <c r="G9" s="189"/>
    </row>
    <row r="10" spans="1:8" s="7" customFormat="1" ht="23.25" customHeight="1">
      <c r="A10" s="22"/>
      <c r="B10" s="234" t="s">
        <v>75</v>
      </c>
      <c r="C10" s="235"/>
      <c r="D10" s="236"/>
      <c r="E10" s="71">
        <v>1</v>
      </c>
      <c r="F10" s="24">
        <f t="shared" si="0"/>
        <v>2</v>
      </c>
      <c r="G10" s="189"/>
    </row>
    <row r="11" spans="1:8" s="7" customFormat="1" ht="23.25" customHeight="1">
      <c r="A11" s="22"/>
      <c r="B11" s="234" t="s">
        <v>77</v>
      </c>
      <c r="C11" s="235"/>
      <c r="D11" s="236"/>
      <c r="E11" s="71">
        <v>1</v>
      </c>
      <c r="F11" s="24">
        <f t="shared" si="0"/>
        <v>2</v>
      </c>
      <c r="G11" s="189"/>
    </row>
    <row r="12" spans="1:8" s="7" customFormat="1" ht="23.25" customHeight="1">
      <c r="A12" s="22"/>
      <c r="B12" s="234" t="s">
        <v>181</v>
      </c>
      <c r="C12" s="235"/>
      <c r="D12" s="236"/>
      <c r="E12" s="71">
        <v>6</v>
      </c>
      <c r="F12" s="24">
        <f t="shared" si="0"/>
        <v>12</v>
      </c>
      <c r="G12" s="189"/>
    </row>
    <row r="13" spans="1:8" s="7" customFormat="1" ht="23.25" customHeight="1">
      <c r="A13" s="22"/>
      <c r="B13" s="109" t="s">
        <v>58</v>
      </c>
      <c r="C13" s="110"/>
      <c r="D13" s="111"/>
      <c r="E13" s="12">
        <v>4</v>
      </c>
      <c r="F13" s="112">
        <f t="shared" si="0"/>
        <v>8</v>
      </c>
      <c r="G13" s="189"/>
    </row>
    <row r="14" spans="1:8" s="7" customFormat="1" ht="23.25" customHeight="1">
      <c r="A14" s="22"/>
      <c r="B14" s="113" t="s">
        <v>176</v>
      </c>
      <c r="C14" s="105"/>
      <c r="D14" s="106"/>
      <c r="E14" s="29">
        <v>1</v>
      </c>
      <c r="F14" s="24">
        <f t="shared" si="0"/>
        <v>2</v>
      </c>
      <c r="G14" s="189"/>
    </row>
    <row r="15" spans="1:8" s="7" customFormat="1" ht="23.25" customHeight="1">
      <c r="A15" s="22"/>
      <c r="B15" s="246" t="s">
        <v>108</v>
      </c>
      <c r="C15" s="246"/>
      <c r="D15" s="246"/>
      <c r="E15" s="71">
        <v>3</v>
      </c>
      <c r="F15" s="24">
        <f t="shared" si="0"/>
        <v>6</v>
      </c>
      <c r="G15" s="189"/>
    </row>
    <row r="16" spans="1:8" s="7" customFormat="1" ht="23.25" customHeight="1">
      <c r="A16" s="22"/>
      <c r="B16" s="109" t="s">
        <v>76</v>
      </c>
      <c r="C16" s="110"/>
      <c r="D16" s="111"/>
      <c r="E16" s="12">
        <v>1</v>
      </c>
      <c r="F16" s="112">
        <f t="shared" si="0"/>
        <v>2</v>
      </c>
      <c r="G16" s="189"/>
    </row>
    <row r="17" spans="1:7" s="7" customFormat="1" ht="23.25" customHeight="1">
      <c r="A17" s="22"/>
      <c r="B17" s="113" t="s">
        <v>172</v>
      </c>
      <c r="C17" s="105"/>
      <c r="D17" s="106"/>
      <c r="E17" s="29">
        <v>1</v>
      </c>
      <c r="F17" s="24">
        <f t="shared" si="0"/>
        <v>2</v>
      </c>
      <c r="G17" s="189"/>
    </row>
    <row r="18" spans="1:7" s="7" customFormat="1" ht="23.25" customHeight="1">
      <c r="A18" s="22"/>
      <c r="B18" s="109" t="s">
        <v>126</v>
      </c>
      <c r="C18" s="110"/>
      <c r="D18" s="111"/>
      <c r="E18" s="12">
        <v>3</v>
      </c>
      <c r="F18" s="112">
        <f t="shared" si="0"/>
        <v>6</v>
      </c>
      <c r="G18" s="189"/>
    </row>
    <row r="19" spans="1:7" s="7" customFormat="1" ht="23.25" customHeight="1">
      <c r="A19" s="22"/>
      <c r="B19" s="113" t="s">
        <v>174</v>
      </c>
      <c r="C19" s="105"/>
      <c r="D19" s="106"/>
      <c r="E19" s="23">
        <v>3</v>
      </c>
      <c r="F19" s="24">
        <f t="shared" si="0"/>
        <v>6</v>
      </c>
      <c r="G19" s="189"/>
    </row>
    <row r="20" spans="1:7" s="7" customFormat="1" ht="23.25" customHeight="1">
      <c r="A20" s="114"/>
      <c r="B20" s="115" t="s">
        <v>60</v>
      </c>
      <c r="C20" s="116"/>
      <c r="D20" s="117"/>
      <c r="E20" s="12">
        <v>6</v>
      </c>
      <c r="F20" s="112">
        <f t="shared" si="0"/>
        <v>12</v>
      </c>
      <c r="G20" s="118"/>
    </row>
    <row r="21" spans="1:7" s="7" customFormat="1" ht="23.25" customHeight="1">
      <c r="A21" s="22"/>
      <c r="B21" s="237" t="s">
        <v>54</v>
      </c>
      <c r="C21" s="237"/>
      <c r="D21" s="237"/>
      <c r="E21" s="29">
        <v>1</v>
      </c>
      <c r="F21" s="24">
        <f t="shared" si="0"/>
        <v>2</v>
      </c>
      <c r="G21" s="175"/>
    </row>
    <row r="22" spans="1:7" s="7" customFormat="1" ht="23.25" customHeight="1">
      <c r="A22" s="22"/>
      <c r="B22" s="237" t="s">
        <v>168</v>
      </c>
      <c r="C22" s="237"/>
      <c r="D22" s="237"/>
      <c r="E22" s="29">
        <v>1</v>
      </c>
      <c r="F22" s="24">
        <f t="shared" si="0"/>
        <v>2</v>
      </c>
      <c r="G22" s="189"/>
    </row>
    <row r="23" spans="1:7" s="7" customFormat="1" ht="23.25" customHeight="1">
      <c r="A23" s="22"/>
      <c r="B23" s="237" t="s">
        <v>169</v>
      </c>
      <c r="C23" s="237"/>
      <c r="D23" s="237"/>
      <c r="E23" s="29">
        <v>3</v>
      </c>
      <c r="F23" s="24">
        <f t="shared" si="0"/>
        <v>6</v>
      </c>
      <c r="G23" s="189"/>
    </row>
    <row r="24" spans="1:7" s="7" customFormat="1" ht="23.25" customHeight="1">
      <c r="A24" s="22"/>
      <c r="B24" s="237" t="s">
        <v>182</v>
      </c>
      <c r="C24" s="237"/>
      <c r="D24" s="237"/>
      <c r="E24" s="29">
        <v>1</v>
      </c>
      <c r="F24" s="24">
        <f t="shared" si="0"/>
        <v>2</v>
      </c>
      <c r="G24" s="189"/>
    </row>
    <row r="25" spans="1:7" s="7" customFormat="1" ht="23.25" customHeight="1">
      <c r="A25" s="22"/>
      <c r="B25" s="109" t="s">
        <v>59</v>
      </c>
      <c r="C25" s="110"/>
      <c r="D25" s="111"/>
      <c r="E25" s="12">
        <v>4</v>
      </c>
      <c r="F25" s="112">
        <f t="shared" si="0"/>
        <v>8</v>
      </c>
      <c r="G25" s="189"/>
    </row>
    <row r="26" spans="1:7" s="7" customFormat="1" ht="23.25" customHeight="1">
      <c r="A26" s="22"/>
      <c r="B26" s="113" t="s">
        <v>65</v>
      </c>
      <c r="C26" s="105"/>
      <c r="D26" s="106"/>
      <c r="E26" s="29">
        <v>4</v>
      </c>
      <c r="F26" s="24">
        <f t="shared" si="0"/>
        <v>8</v>
      </c>
      <c r="G26" s="189"/>
    </row>
    <row r="27" spans="1:7" s="7" customFormat="1" ht="23.25" customHeight="1">
      <c r="A27" s="22"/>
      <c r="B27" s="109" t="s">
        <v>68</v>
      </c>
      <c r="C27" s="110"/>
      <c r="D27" s="111"/>
      <c r="E27" s="12">
        <v>2</v>
      </c>
      <c r="F27" s="112">
        <f t="shared" si="0"/>
        <v>4</v>
      </c>
      <c r="G27" s="189"/>
    </row>
    <row r="28" spans="1:7" s="7" customFormat="1" ht="23.25" customHeight="1">
      <c r="A28" s="22"/>
      <c r="B28" s="113" t="s">
        <v>175</v>
      </c>
      <c r="C28" s="105"/>
      <c r="D28" s="106"/>
      <c r="E28" s="29">
        <v>2</v>
      </c>
      <c r="F28" s="24">
        <f t="shared" si="0"/>
        <v>4</v>
      </c>
      <c r="G28" s="189"/>
    </row>
    <row r="29" spans="1:7" s="7" customFormat="1" ht="23.25" customHeight="1">
      <c r="A29" s="22"/>
      <c r="B29" s="109" t="s">
        <v>62</v>
      </c>
      <c r="C29" s="110"/>
      <c r="D29" s="111"/>
      <c r="E29" s="12">
        <v>4</v>
      </c>
      <c r="F29" s="112">
        <f t="shared" si="0"/>
        <v>8</v>
      </c>
      <c r="G29" s="189"/>
    </row>
    <row r="30" spans="1:7" s="7" customFormat="1" ht="23.25" customHeight="1">
      <c r="A30" s="22"/>
      <c r="B30" s="104" t="s">
        <v>107</v>
      </c>
      <c r="C30" s="107"/>
      <c r="D30" s="119"/>
      <c r="E30" s="29">
        <v>2</v>
      </c>
      <c r="F30" s="24">
        <f t="shared" si="0"/>
        <v>4</v>
      </c>
      <c r="G30" s="189"/>
    </row>
    <row r="31" spans="1:7" s="7" customFormat="1" ht="23.25" customHeight="1">
      <c r="A31" s="22"/>
      <c r="B31" s="104" t="s">
        <v>183</v>
      </c>
      <c r="C31" s="107"/>
      <c r="D31" s="119"/>
      <c r="E31" s="29">
        <v>2</v>
      </c>
      <c r="F31" s="24">
        <f t="shared" si="0"/>
        <v>4</v>
      </c>
      <c r="G31" s="175"/>
    </row>
    <row r="32" spans="1:7" s="7" customFormat="1" ht="23.25" customHeight="1">
      <c r="A32" s="22"/>
      <c r="B32" s="182"/>
      <c r="C32" s="182"/>
      <c r="D32" s="182"/>
      <c r="E32" s="65"/>
      <c r="F32" s="66"/>
      <c r="G32" s="175"/>
    </row>
    <row r="33" spans="1:8" s="10" customFormat="1" ht="24">
      <c r="A33" s="233" t="s">
        <v>49</v>
      </c>
      <c r="B33" s="233"/>
      <c r="C33" s="233"/>
      <c r="D33" s="233"/>
      <c r="E33" s="233"/>
      <c r="F33" s="233"/>
      <c r="G33" s="233"/>
      <c r="H33" s="67"/>
    </row>
    <row r="34" spans="1:8" s="7" customFormat="1" ht="23.25" customHeight="1">
      <c r="A34" s="22"/>
      <c r="B34" s="182"/>
      <c r="C34" s="182"/>
      <c r="D34" s="182"/>
      <c r="E34" s="65"/>
      <c r="F34" s="66"/>
      <c r="G34" s="175"/>
    </row>
    <row r="35" spans="1:8" s="7" customFormat="1" ht="23.25" customHeight="1" thickBot="1">
      <c r="A35" s="22"/>
      <c r="B35" s="238" t="s">
        <v>56</v>
      </c>
      <c r="C35" s="239"/>
      <c r="D35" s="239"/>
      <c r="E35" s="101" t="s">
        <v>9</v>
      </c>
      <c r="F35" s="101" t="s">
        <v>10</v>
      </c>
      <c r="G35" s="175"/>
    </row>
    <row r="36" spans="1:8" s="7" customFormat="1" ht="23.25" customHeight="1" thickTop="1">
      <c r="A36" s="22"/>
      <c r="B36" s="109" t="s">
        <v>170</v>
      </c>
      <c r="C36" s="110"/>
      <c r="D36" s="111"/>
      <c r="E36" s="12">
        <v>1</v>
      </c>
      <c r="F36" s="112">
        <f t="shared" ref="F36:F37" si="1">E36*100/$E$44</f>
        <v>2</v>
      </c>
      <c r="G36" s="189"/>
    </row>
    <row r="37" spans="1:8" s="7" customFormat="1" ht="23.25" customHeight="1">
      <c r="A37" s="22"/>
      <c r="B37" s="246" t="s">
        <v>171</v>
      </c>
      <c r="C37" s="246"/>
      <c r="D37" s="246"/>
      <c r="E37" s="71">
        <v>1</v>
      </c>
      <c r="F37" s="24">
        <f t="shared" si="1"/>
        <v>2</v>
      </c>
      <c r="G37" s="189"/>
    </row>
    <row r="38" spans="1:8" s="7" customFormat="1" ht="23.25" customHeight="1">
      <c r="A38" s="22"/>
      <c r="B38" s="109" t="s">
        <v>109</v>
      </c>
      <c r="C38" s="110"/>
      <c r="D38" s="111"/>
      <c r="E38" s="12">
        <v>7</v>
      </c>
      <c r="F38" s="112">
        <f>E38*100/$E$44</f>
        <v>14</v>
      </c>
      <c r="G38" s="189"/>
    </row>
    <row r="39" spans="1:8" s="7" customFormat="1" ht="23.25" customHeight="1">
      <c r="A39" s="22"/>
      <c r="B39" s="113" t="s">
        <v>110</v>
      </c>
      <c r="C39" s="105"/>
      <c r="D39" s="106"/>
      <c r="E39" s="29">
        <v>3</v>
      </c>
      <c r="F39" s="24">
        <f>E39*100/$E$44</f>
        <v>6</v>
      </c>
      <c r="G39" s="189"/>
    </row>
    <row r="40" spans="1:8" s="7" customFormat="1" ht="23.25" customHeight="1">
      <c r="A40" s="22"/>
      <c r="B40" s="113" t="s">
        <v>173</v>
      </c>
      <c r="C40" s="105"/>
      <c r="D40" s="106"/>
      <c r="E40" s="29">
        <v>1</v>
      </c>
      <c r="F40" s="24">
        <f t="shared" ref="F40" si="2">E40*100/$E$44</f>
        <v>2</v>
      </c>
      <c r="G40" s="189"/>
    </row>
    <row r="41" spans="1:8" s="7" customFormat="1" ht="23.25" customHeight="1">
      <c r="A41" s="22"/>
      <c r="B41" s="113" t="s">
        <v>167</v>
      </c>
      <c r="C41" s="105"/>
      <c r="D41" s="106"/>
      <c r="E41" s="29">
        <v>1</v>
      </c>
      <c r="F41" s="24">
        <f t="shared" ref="F41" si="3">E41*100/$E$44</f>
        <v>2</v>
      </c>
      <c r="G41" s="189"/>
    </row>
    <row r="42" spans="1:8" s="7" customFormat="1" ht="23.25" customHeight="1">
      <c r="A42" s="22"/>
      <c r="B42" s="113" t="s">
        <v>180</v>
      </c>
      <c r="C42" s="105"/>
      <c r="D42" s="106"/>
      <c r="E42" s="29">
        <v>2</v>
      </c>
      <c r="F42" s="24">
        <f t="shared" ref="F42" si="4">E42*100/$E$44</f>
        <v>4</v>
      </c>
      <c r="G42" s="189"/>
    </row>
    <row r="43" spans="1:8" s="7" customFormat="1" ht="23.25" customHeight="1" thickBot="1">
      <c r="A43" s="22"/>
      <c r="B43" s="120" t="s">
        <v>43</v>
      </c>
      <c r="C43" s="121"/>
      <c r="D43" s="122"/>
      <c r="E43" s="79">
        <v>4</v>
      </c>
      <c r="F43" s="123">
        <f>E43*100/$E$44</f>
        <v>8</v>
      </c>
      <c r="G43" s="96"/>
    </row>
    <row r="44" spans="1:8" s="7" customFormat="1" ht="25.5" thickTop="1" thickBot="1">
      <c r="A44" s="22"/>
      <c r="B44" s="243" t="s">
        <v>61</v>
      </c>
      <c r="C44" s="244"/>
      <c r="D44" s="245"/>
      <c r="E44" s="77">
        <v>50</v>
      </c>
      <c r="F44" s="78">
        <f>E44*100/$E$44</f>
        <v>100</v>
      </c>
      <c r="G44" s="96"/>
    </row>
    <row r="45" spans="1:8" s="7" customFormat="1" ht="24.75" thickTop="1">
      <c r="A45" s="22"/>
      <c r="B45" s="25"/>
      <c r="C45" s="25"/>
      <c r="D45" s="25"/>
      <c r="E45" s="26"/>
      <c r="F45" s="27"/>
      <c r="G45" s="96"/>
    </row>
    <row r="46" spans="1:8" s="7" customFormat="1" ht="24">
      <c r="B46" s="193" t="s">
        <v>184</v>
      </c>
      <c r="C46" s="70"/>
      <c r="D46" s="70"/>
      <c r="E46" s="65"/>
      <c r="F46" s="66"/>
      <c r="G46" s="189"/>
    </row>
    <row r="47" spans="1:8" s="7" customFormat="1" ht="24">
      <c r="A47" s="7" t="s">
        <v>185</v>
      </c>
      <c r="B47" s="70"/>
      <c r="C47" s="70"/>
      <c r="D47" s="70"/>
      <c r="E47" s="65"/>
      <c r="F47" s="66"/>
      <c r="G47" s="189"/>
    </row>
    <row r="48" spans="1:8" s="7" customFormat="1" ht="24">
      <c r="B48" s="7" t="s">
        <v>186</v>
      </c>
      <c r="E48" s="189"/>
      <c r="F48" s="189"/>
      <c r="G48" s="189"/>
    </row>
    <row r="49" spans="1:7" s="7" customFormat="1" ht="24">
      <c r="A49" s="7" t="s">
        <v>187</v>
      </c>
      <c r="E49" s="189"/>
      <c r="F49" s="189"/>
      <c r="G49" s="189"/>
    </row>
    <row r="50" spans="1:7" s="7" customFormat="1" ht="24">
      <c r="A50" s="7" t="s">
        <v>214</v>
      </c>
      <c r="E50" s="189"/>
      <c r="F50" s="189"/>
      <c r="G50" s="189"/>
    </row>
  </sheetData>
  <mergeCells count="16">
    <mergeCell ref="B44:D44"/>
    <mergeCell ref="B15:D15"/>
    <mergeCell ref="B22:D22"/>
    <mergeCell ref="B23:D23"/>
    <mergeCell ref="B35:D35"/>
    <mergeCell ref="A33:G33"/>
    <mergeCell ref="B37:D37"/>
    <mergeCell ref="B12:D12"/>
    <mergeCell ref="B24:D24"/>
    <mergeCell ref="A1:G1"/>
    <mergeCell ref="B4:D4"/>
    <mergeCell ref="B9:D9"/>
    <mergeCell ref="B10:D10"/>
    <mergeCell ref="B11:D11"/>
    <mergeCell ref="B5:D5"/>
    <mergeCell ref="B21:D21"/>
  </mergeCells>
  <pageMargins left="0.2" right="0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5"/>
  <sheetViews>
    <sheetView zoomScale="120" zoomScaleNormal="120" workbookViewId="0">
      <selection activeCell="F6" sqref="F6:F7"/>
    </sheetView>
  </sheetViews>
  <sheetFormatPr defaultRowHeight="23.25"/>
  <cols>
    <col min="1" max="1" width="7.140625" style="1" customWidth="1"/>
    <col min="2" max="2" width="7.7109375" style="1" customWidth="1"/>
    <col min="3" max="3" width="9.140625" style="1"/>
    <col min="4" max="4" width="15.42578125" style="1" customWidth="1"/>
    <col min="5" max="5" width="14.5703125" style="1" customWidth="1"/>
    <col min="6" max="6" width="7.7109375" style="2" customWidth="1"/>
    <col min="7" max="7" width="8.140625" style="2" customWidth="1"/>
    <col min="8" max="8" width="16" style="2" customWidth="1"/>
    <col min="9" max="257" width="9.140625" style="1"/>
    <col min="258" max="258" width="10.85546875" style="1" customWidth="1"/>
    <col min="259" max="259" width="9.140625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.140625" style="1"/>
    <col min="514" max="514" width="10.85546875" style="1" customWidth="1"/>
    <col min="515" max="515" width="9.140625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.140625" style="1"/>
    <col min="770" max="770" width="10.85546875" style="1" customWidth="1"/>
    <col min="771" max="771" width="9.140625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.140625" style="1"/>
    <col min="1026" max="1026" width="10.85546875" style="1" customWidth="1"/>
    <col min="1027" max="1027" width="9.140625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.140625" style="1"/>
    <col min="1282" max="1282" width="10.85546875" style="1" customWidth="1"/>
    <col min="1283" max="1283" width="9.140625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.140625" style="1"/>
    <col min="1538" max="1538" width="10.85546875" style="1" customWidth="1"/>
    <col min="1539" max="1539" width="9.140625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.140625" style="1"/>
    <col min="1794" max="1794" width="10.85546875" style="1" customWidth="1"/>
    <col min="1795" max="1795" width="9.140625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.140625" style="1"/>
    <col min="2050" max="2050" width="10.85546875" style="1" customWidth="1"/>
    <col min="2051" max="2051" width="9.140625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.140625" style="1"/>
    <col min="2306" max="2306" width="10.85546875" style="1" customWidth="1"/>
    <col min="2307" max="2307" width="9.140625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.140625" style="1"/>
    <col min="2562" max="2562" width="10.85546875" style="1" customWidth="1"/>
    <col min="2563" max="2563" width="9.140625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.140625" style="1"/>
    <col min="2818" max="2818" width="10.85546875" style="1" customWidth="1"/>
    <col min="2819" max="2819" width="9.140625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.140625" style="1"/>
    <col min="3074" max="3074" width="10.85546875" style="1" customWidth="1"/>
    <col min="3075" max="3075" width="9.140625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.140625" style="1"/>
    <col min="3330" max="3330" width="10.85546875" style="1" customWidth="1"/>
    <col min="3331" max="3331" width="9.140625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.140625" style="1"/>
    <col min="3586" max="3586" width="10.85546875" style="1" customWidth="1"/>
    <col min="3587" max="3587" width="9.140625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.140625" style="1"/>
    <col min="3842" max="3842" width="10.85546875" style="1" customWidth="1"/>
    <col min="3843" max="3843" width="9.140625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.140625" style="1"/>
    <col min="4098" max="4098" width="10.85546875" style="1" customWidth="1"/>
    <col min="4099" max="4099" width="9.140625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.140625" style="1"/>
    <col min="4354" max="4354" width="10.85546875" style="1" customWidth="1"/>
    <col min="4355" max="4355" width="9.140625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.140625" style="1"/>
    <col min="4610" max="4610" width="10.85546875" style="1" customWidth="1"/>
    <col min="4611" max="4611" width="9.140625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.140625" style="1"/>
    <col min="4866" max="4866" width="10.85546875" style="1" customWidth="1"/>
    <col min="4867" max="4867" width="9.140625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.140625" style="1"/>
    <col min="5122" max="5122" width="10.85546875" style="1" customWidth="1"/>
    <col min="5123" max="5123" width="9.140625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.140625" style="1"/>
    <col min="5378" max="5378" width="10.85546875" style="1" customWidth="1"/>
    <col min="5379" max="5379" width="9.140625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.140625" style="1"/>
    <col min="5634" max="5634" width="10.85546875" style="1" customWidth="1"/>
    <col min="5635" max="5635" width="9.140625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.140625" style="1"/>
    <col min="5890" max="5890" width="10.85546875" style="1" customWidth="1"/>
    <col min="5891" max="5891" width="9.140625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.140625" style="1"/>
    <col min="6146" max="6146" width="10.85546875" style="1" customWidth="1"/>
    <col min="6147" max="6147" width="9.140625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.140625" style="1"/>
    <col min="6402" max="6402" width="10.85546875" style="1" customWidth="1"/>
    <col min="6403" max="6403" width="9.140625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.140625" style="1"/>
    <col min="6658" max="6658" width="10.85546875" style="1" customWidth="1"/>
    <col min="6659" max="6659" width="9.140625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.140625" style="1"/>
    <col min="6914" max="6914" width="10.85546875" style="1" customWidth="1"/>
    <col min="6915" max="6915" width="9.140625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.140625" style="1"/>
    <col min="7170" max="7170" width="10.85546875" style="1" customWidth="1"/>
    <col min="7171" max="7171" width="9.140625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.140625" style="1"/>
    <col min="7426" max="7426" width="10.85546875" style="1" customWidth="1"/>
    <col min="7427" max="7427" width="9.140625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.140625" style="1"/>
    <col min="7682" max="7682" width="10.85546875" style="1" customWidth="1"/>
    <col min="7683" max="7683" width="9.140625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.140625" style="1"/>
    <col min="7938" max="7938" width="10.85546875" style="1" customWidth="1"/>
    <col min="7939" max="7939" width="9.140625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.140625" style="1"/>
    <col min="8194" max="8194" width="10.85546875" style="1" customWidth="1"/>
    <col min="8195" max="8195" width="9.140625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.140625" style="1"/>
    <col min="8450" max="8450" width="10.85546875" style="1" customWidth="1"/>
    <col min="8451" max="8451" width="9.140625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.140625" style="1"/>
    <col min="8706" max="8706" width="10.85546875" style="1" customWidth="1"/>
    <col min="8707" max="8707" width="9.140625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.140625" style="1"/>
    <col min="8962" max="8962" width="10.85546875" style="1" customWidth="1"/>
    <col min="8963" max="8963" width="9.140625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.140625" style="1"/>
    <col min="9218" max="9218" width="10.85546875" style="1" customWidth="1"/>
    <col min="9219" max="9219" width="9.140625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.140625" style="1"/>
    <col min="9474" max="9474" width="10.85546875" style="1" customWidth="1"/>
    <col min="9475" max="9475" width="9.140625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.140625" style="1"/>
    <col min="9730" max="9730" width="10.85546875" style="1" customWidth="1"/>
    <col min="9731" max="9731" width="9.140625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.140625" style="1"/>
    <col min="9986" max="9986" width="10.85546875" style="1" customWidth="1"/>
    <col min="9987" max="9987" width="9.140625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.140625" style="1"/>
    <col min="10242" max="10242" width="10.85546875" style="1" customWidth="1"/>
    <col min="10243" max="10243" width="9.140625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.140625" style="1"/>
    <col min="10498" max="10498" width="10.85546875" style="1" customWidth="1"/>
    <col min="10499" max="10499" width="9.140625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.140625" style="1"/>
    <col min="10754" max="10754" width="10.85546875" style="1" customWidth="1"/>
    <col min="10755" max="10755" width="9.140625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.140625" style="1"/>
    <col min="11010" max="11010" width="10.85546875" style="1" customWidth="1"/>
    <col min="11011" max="11011" width="9.140625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.140625" style="1"/>
    <col min="11266" max="11266" width="10.85546875" style="1" customWidth="1"/>
    <col min="11267" max="11267" width="9.140625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.140625" style="1"/>
    <col min="11522" max="11522" width="10.85546875" style="1" customWidth="1"/>
    <col min="11523" max="11523" width="9.140625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.140625" style="1"/>
    <col min="11778" max="11778" width="10.85546875" style="1" customWidth="1"/>
    <col min="11779" max="11779" width="9.140625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.140625" style="1"/>
    <col min="12034" max="12034" width="10.85546875" style="1" customWidth="1"/>
    <col min="12035" max="12035" width="9.140625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.140625" style="1"/>
    <col min="12290" max="12290" width="10.85546875" style="1" customWidth="1"/>
    <col min="12291" max="12291" width="9.140625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.140625" style="1"/>
    <col min="12546" max="12546" width="10.85546875" style="1" customWidth="1"/>
    <col min="12547" max="12547" width="9.140625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.140625" style="1"/>
    <col min="12802" max="12802" width="10.85546875" style="1" customWidth="1"/>
    <col min="12803" max="12803" width="9.140625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.140625" style="1"/>
    <col min="13058" max="13058" width="10.85546875" style="1" customWidth="1"/>
    <col min="13059" max="13059" width="9.140625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.140625" style="1"/>
    <col min="13314" max="13314" width="10.85546875" style="1" customWidth="1"/>
    <col min="13315" max="13315" width="9.140625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.140625" style="1"/>
    <col min="13570" max="13570" width="10.85546875" style="1" customWidth="1"/>
    <col min="13571" max="13571" width="9.140625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.140625" style="1"/>
    <col min="13826" max="13826" width="10.85546875" style="1" customWidth="1"/>
    <col min="13827" max="13827" width="9.140625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.140625" style="1"/>
    <col min="14082" max="14082" width="10.85546875" style="1" customWidth="1"/>
    <col min="14083" max="14083" width="9.140625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.140625" style="1"/>
    <col min="14338" max="14338" width="10.85546875" style="1" customWidth="1"/>
    <col min="14339" max="14339" width="9.140625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.140625" style="1"/>
    <col min="14594" max="14594" width="10.85546875" style="1" customWidth="1"/>
    <col min="14595" max="14595" width="9.140625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.140625" style="1"/>
    <col min="14850" max="14850" width="10.85546875" style="1" customWidth="1"/>
    <col min="14851" max="14851" width="9.140625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.140625" style="1"/>
    <col min="15106" max="15106" width="10.85546875" style="1" customWidth="1"/>
    <col min="15107" max="15107" width="9.140625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.140625" style="1"/>
    <col min="15362" max="15362" width="10.85546875" style="1" customWidth="1"/>
    <col min="15363" max="15363" width="9.140625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.140625" style="1"/>
    <col min="15618" max="15618" width="10.85546875" style="1" customWidth="1"/>
    <col min="15619" max="15619" width="9.140625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.140625" style="1"/>
    <col min="15874" max="15874" width="10.85546875" style="1" customWidth="1"/>
    <col min="15875" max="15875" width="9.140625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.140625" style="1"/>
    <col min="16130" max="16130" width="10.85546875" style="1" customWidth="1"/>
    <col min="16131" max="16131" width="9.140625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3" width="9.140625" style="1"/>
    <col min="16384" max="16384" width="9" style="1" customWidth="1"/>
  </cols>
  <sheetData>
    <row r="1" spans="1:9" s="10" customFormat="1" ht="24">
      <c r="A1" s="233" t="s">
        <v>63</v>
      </c>
      <c r="B1" s="233"/>
      <c r="C1" s="233"/>
      <c r="D1" s="233"/>
      <c r="E1" s="233"/>
      <c r="F1" s="233"/>
      <c r="G1" s="233"/>
      <c r="H1" s="233"/>
    </row>
    <row r="2" spans="1:9">
      <c r="B2" s="2"/>
      <c r="C2" s="2"/>
      <c r="D2" s="2"/>
      <c r="E2" s="2"/>
      <c r="I2" s="5"/>
    </row>
    <row r="3" spans="1:9" s="7" customFormat="1" ht="24">
      <c r="B3" s="8" t="s">
        <v>47</v>
      </c>
      <c r="F3" s="50"/>
      <c r="G3" s="50"/>
      <c r="H3" s="50"/>
    </row>
    <row r="4" spans="1:9" s="17" customFormat="1" ht="25.5" customHeight="1">
      <c r="B4" s="38" t="s">
        <v>157</v>
      </c>
      <c r="F4" s="50"/>
      <c r="G4" s="50"/>
      <c r="H4" s="50"/>
    </row>
    <row r="5" spans="1:9" s="17" customFormat="1" ht="24.75" thickBot="1">
      <c r="B5" s="17" t="s">
        <v>146</v>
      </c>
      <c r="F5" s="54"/>
      <c r="G5" s="54"/>
      <c r="H5" s="54"/>
    </row>
    <row r="6" spans="1:9" s="7" customFormat="1" ht="24.75" thickTop="1">
      <c r="B6" s="250" t="s">
        <v>16</v>
      </c>
      <c r="C6" s="251"/>
      <c r="D6" s="251"/>
      <c r="E6" s="252"/>
      <c r="F6" s="256"/>
      <c r="G6" s="258" t="s">
        <v>17</v>
      </c>
      <c r="H6" s="258" t="s">
        <v>18</v>
      </c>
    </row>
    <row r="7" spans="1:9" s="7" customFormat="1" ht="24.75" thickBot="1">
      <c r="B7" s="253"/>
      <c r="C7" s="254"/>
      <c r="D7" s="254"/>
      <c r="E7" s="255"/>
      <c r="F7" s="257"/>
      <c r="G7" s="259"/>
      <c r="H7" s="259"/>
    </row>
    <row r="8" spans="1:9" s="7" customFormat="1" ht="24.75" thickTop="1">
      <c r="B8" s="184" t="s">
        <v>33</v>
      </c>
      <c r="C8" s="185"/>
      <c r="D8" s="185"/>
      <c r="E8" s="186"/>
      <c r="F8" s="145"/>
      <c r="G8" s="25"/>
      <c r="H8" s="55"/>
      <c r="I8" s="9"/>
    </row>
    <row r="9" spans="1:9" s="7" customFormat="1" ht="24" customHeight="1">
      <c r="B9" s="260" t="s">
        <v>189</v>
      </c>
      <c r="C9" s="261"/>
      <c r="D9" s="261"/>
      <c r="E9" s="262"/>
      <c r="F9" s="271">
        <v>2.3199999999999998</v>
      </c>
      <c r="G9" s="273">
        <v>1.35</v>
      </c>
      <c r="H9" s="274" t="str">
        <f>IF(F9&gt;4.5,"มากที่สุด",IF(F9&gt;3.5,"มาก",IF(F9&gt;2.5,"ปานกลาง",IF(F9&gt;1.5,"น้อย",IF(F9&lt;=1.5,"น้อยที่สุด")))))</f>
        <v>น้อย</v>
      </c>
    </row>
    <row r="10" spans="1:9" s="7" customFormat="1" ht="24" customHeight="1">
      <c r="B10" s="260" t="s">
        <v>188</v>
      </c>
      <c r="C10" s="261"/>
      <c r="D10" s="261"/>
      <c r="E10" s="262"/>
      <c r="F10" s="272"/>
      <c r="G10" s="268"/>
      <c r="H10" s="269"/>
    </row>
    <row r="11" spans="1:9" s="7" customFormat="1" ht="24" customHeight="1">
      <c r="B11" s="266" t="s">
        <v>151</v>
      </c>
      <c r="C11" s="267"/>
      <c r="D11" s="267"/>
      <c r="E11" s="270"/>
      <c r="F11" s="206"/>
      <c r="G11" s="194"/>
      <c r="H11" s="195"/>
    </row>
    <row r="12" spans="1:9" s="7" customFormat="1" ht="24.75" thickBot="1">
      <c r="B12" s="263" t="s">
        <v>34</v>
      </c>
      <c r="C12" s="264"/>
      <c r="D12" s="264"/>
      <c r="E12" s="265"/>
      <c r="F12" s="31">
        <f>DATA!W55</f>
        <v>2.3199999999999998</v>
      </c>
      <c r="G12" s="31">
        <f>DATA!W54</f>
        <v>1.3468027142163057</v>
      </c>
      <c r="H12" s="32" t="str">
        <f t="shared" ref="H12" si="0">IF(F12&gt;4.5,"มากที่สุด",IF(F12&gt;3.5,"มาก",IF(F12&gt;2.5,"ปานกลาง",IF(F12&gt;1.5,"น้อย",IF(F12&lt;=1.5,"น้อยที่สุด")))))</f>
        <v>น้อย</v>
      </c>
    </row>
    <row r="13" spans="1:9" s="7" customFormat="1" ht="24.75" thickTop="1">
      <c r="B13" s="207" t="s">
        <v>35</v>
      </c>
      <c r="C13" s="208"/>
      <c r="D13" s="208"/>
      <c r="E13" s="209"/>
      <c r="F13" s="210"/>
      <c r="G13" s="210"/>
      <c r="H13" s="211"/>
    </row>
    <row r="14" spans="1:9" s="7" customFormat="1" ht="24" customHeight="1">
      <c r="B14" s="260" t="s">
        <v>190</v>
      </c>
      <c r="C14" s="261"/>
      <c r="D14" s="261"/>
      <c r="E14" s="261"/>
      <c r="F14" s="268">
        <v>4</v>
      </c>
      <c r="G14" s="268">
        <v>0.76</v>
      </c>
      <c r="H14" s="269" t="str">
        <f>IF(F14&gt;4.5,"มากที่สุด",IF(F14&gt;3.5,"มาก",IF(F14&gt;2.5,"ปานกลาง",IF(F14&gt;1.5,"น้อย",IF(F14&lt;=1.5,"น้อยที่สุด")))))</f>
        <v>มาก</v>
      </c>
    </row>
    <row r="15" spans="1:9" s="7" customFormat="1" ht="24" customHeight="1">
      <c r="B15" s="260" t="s">
        <v>188</v>
      </c>
      <c r="C15" s="261"/>
      <c r="D15" s="261"/>
      <c r="E15" s="261"/>
      <c r="F15" s="268"/>
      <c r="G15" s="268"/>
      <c r="H15" s="269"/>
    </row>
    <row r="16" spans="1:9" s="7" customFormat="1" ht="24" customHeight="1">
      <c r="B16" s="266" t="s">
        <v>151</v>
      </c>
      <c r="C16" s="267"/>
      <c r="D16" s="267"/>
      <c r="E16" s="267"/>
      <c r="F16" s="192"/>
      <c r="G16" s="194"/>
      <c r="H16" s="195"/>
    </row>
    <row r="17" spans="1:10" s="7" customFormat="1" ht="24.75" thickBot="1">
      <c r="B17" s="247" t="s">
        <v>34</v>
      </c>
      <c r="C17" s="248"/>
      <c r="D17" s="248"/>
      <c r="E17" s="249"/>
      <c r="F17" s="31">
        <f>DATA!X55</f>
        <v>4</v>
      </c>
      <c r="G17" s="34">
        <f>DATA!X54</f>
        <v>0.7559289460184544</v>
      </c>
      <c r="H17" s="32" t="str">
        <f t="shared" ref="H17" si="1">IF(F17&gt;4.5,"มากที่สุด",IF(F17&gt;3.5,"มาก",IF(F17&gt;2.5,"ปานกลาง",IF(F17&gt;1.5,"น้อย",IF(F17&lt;=1.5,"น้อยที่สุด")))))</f>
        <v>มาก</v>
      </c>
      <c r="J17" s="35"/>
    </row>
    <row r="18" spans="1:10" s="7" customFormat="1" ht="24.75" thickTop="1">
      <c r="B18" s="9"/>
      <c r="C18" s="9"/>
      <c r="D18" s="9"/>
      <c r="E18" s="9"/>
      <c r="F18" s="36"/>
      <c r="G18" s="36"/>
      <c r="H18" s="36"/>
    </row>
    <row r="19" spans="1:10" s="7" customFormat="1" ht="24">
      <c r="B19" s="17"/>
      <c r="C19" s="17" t="s">
        <v>90</v>
      </c>
      <c r="D19" s="17"/>
      <c r="E19" s="17"/>
      <c r="F19" s="17"/>
      <c r="G19" s="17"/>
      <c r="H19" s="17"/>
      <c r="I19" s="17"/>
      <c r="J19" s="17"/>
    </row>
    <row r="20" spans="1:10" s="7" customFormat="1" ht="24">
      <c r="B20" s="17" t="s">
        <v>161</v>
      </c>
      <c r="C20" s="17"/>
      <c r="D20" s="17"/>
      <c r="E20" s="17"/>
      <c r="F20" s="17"/>
      <c r="G20" s="17"/>
      <c r="H20" s="17"/>
      <c r="I20" s="17"/>
      <c r="J20" s="17"/>
    </row>
    <row r="21" spans="1:10" s="7" customFormat="1" ht="24">
      <c r="B21" s="17" t="s">
        <v>162</v>
      </c>
      <c r="C21" s="17"/>
      <c r="D21" s="17"/>
      <c r="E21" s="17"/>
      <c r="F21" s="17"/>
      <c r="G21" s="17"/>
      <c r="H21" s="17"/>
      <c r="I21" s="17"/>
      <c r="J21" s="17"/>
    </row>
    <row r="22" spans="1:10" s="7" customFormat="1" ht="24">
      <c r="A22" s="49"/>
      <c r="B22" s="49"/>
      <c r="C22" s="49"/>
      <c r="D22" s="49"/>
      <c r="E22" s="49"/>
      <c r="F22" s="49"/>
      <c r="G22" s="17"/>
      <c r="H22" s="17"/>
    </row>
    <row r="23" spans="1:10" s="7" customFormat="1" ht="24">
      <c r="B23" s="17"/>
      <c r="C23" s="17"/>
      <c r="D23" s="17"/>
      <c r="E23" s="17"/>
      <c r="F23" s="17"/>
      <c r="G23" s="17"/>
      <c r="H23" s="17"/>
      <c r="I23" s="17"/>
      <c r="J23" s="17"/>
    </row>
    <row r="24" spans="1:10" s="7" customFormat="1" ht="24">
      <c r="B24" s="17"/>
      <c r="C24" s="17"/>
      <c r="D24" s="17"/>
      <c r="E24" s="17"/>
      <c r="F24" s="17"/>
      <c r="G24" s="17"/>
      <c r="H24" s="17"/>
      <c r="I24" s="17"/>
      <c r="J24" s="17"/>
    </row>
    <row r="25" spans="1:10" s="10" customFormat="1" ht="24">
      <c r="B25" s="46"/>
      <c r="C25" s="46"/>
      <c r="D25" s="46"/>
      <c r="E25" s="46"/>
      <c r="F25" s="47"/>
      <c r="G25" s="47"/>
      <c r="H25" s="48"/>
    </row>
  </sheetData>
  <mergeCells count="19">
    <mergeCell ref="F9:F10"/>
    <mergeCell ref="G9:G10"/>
    <mergeCell ref="H9:H10"/>
    <mergeCell ref="B17:E17"/>
    <mergeCell ref="B6:E7"/>
    <mergeCell ref="F6:F7"/>
    <mergeCell ref="G6:G7"/>
    <mergeCell ref="A1:H1"/>
    <mergeCell ref="H6:H7"/>
    <mergeCell ref="B9:E9"/>
    <mergeCell ref="B12:E12"/>
    <mergeCell ref="B10:E10"/>
    <mergeCell ref="B16:E16"/>
    <mergeCell ref="F14:F15"/>
    <mergeCell ref="G14:G15"/>
    <mergeCell ref="H14:H15"/>
    <mergeCell ref="B15:E15"/>
    <mergeCell ref="B11:E11"/>
    <mergeCell ref="B14:E14"/>
  </mergeCells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 sizeWithCells="1">
              <from>
                <xdr:col>5</xdr:col>
                <xdr:colOff>209550</xdr:colOff>
                <xdr:row>5</xdr:row>
                <xdr:rowOff>209550</xdr:rowOff>
              </from>
              <to>
                <xdr:col>5</xdr:col>
                <xdr:colOff>352425</xdr:colOff>
                <xdr:row>6</xdr:row>
                <xdr:rowOff>85725</xdr:rowOff>
              </to>
            </anchor>
          </objectPr>
        </oleObject>
      </mc:Choice>
      <mc:Fallback>
        <oleObject progId="Equation.3" shapeId="8194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83"/>
  <sheetViews>
    <sheetView topLeftCell="A19" zoomScale="120" zoomScaleNormal="120" workbookViewId="0">
      <selection activeCell="F50" sqref="F50"/>
    </sheetView>
  </sheetViews>
  <sheetFormatPr defaultRowHeight="23.25"/>
  <cols>
    <col min="1" max="1" width="7.140625" style="1" customWidth="1"/>
    <col min="2" max="2" width="4.5703125" style="1" customWidth="1"/>
    <col min="3" max="3" width="7.7109375" style="1" customWidth="1"/>
    <col min="4" max="4" width="9.140625" style="1"/>
    <col min="5" max="5" width="15.42578125" style="1" customWidth="1"/>
    <col min="6" max="6" width="24" style="1" customWidth="1"/>
    <col min="7" max="7" width="6.7109375" style="2" customWidth="1"/>
    <col min="8" max="8" width="7" style="2" customWidth="1"/>
    <col min="9" max="9" width="14.7109375" style="2" customWidth="1"/>
    <col min="10" max="258" width="9.140625" style="1"/>
    <col min="259" max="259" width="10.85546875" style="1" customWidth="1"/>
    <col min="260" max="260" width="9.140625" style="1"/>
    <col min="261" max="261" width="15.42578125" style="1" customWidth="1"/>
    <col min="262" max="262" width="30.85546875" style="1" customWidth="1"/>
    <col min="263" max="263" width="6.85546875" style="1" customWidth="1"/>
    <col min="264" max="264" width="7" style="1" customWidth="1"/>
    <col min="265" max="265" width="13.7109375" style="1" customWidth="1"/>
    <col min="266" max="514" width="9.140625" style="1"/>
    <col min="515" max="515" width="10.85546875" style="1" customWidth="1"/>
    <col min="516" max="516" width="9.140625" style="1"/>
    <col min="517" max="517" width="15.42578125" style="1" customWidth="1"/>
    <col min="518" max="518" width="30.85546875" style="1" customWidth="1"/>
    <col min="519" max="519" width="6.85546875" style="1" customWidth="1"/>
    <col min="520" max="520" width="7" style="1" customWidth="1"/>
    <col min="521" max="521" width="13.7109375" style="1" customWidth="1"/>
    <col min="522" max="770" width="9.140625" style="1"/>
    <col min="771" max="771" width="10.85546875" style="1" customWidth="1"/>
    <col min="772" max="772" width="9.140625" style="1"/>
    <col min="773" max="773" width="15.42578125" style="1" customWidth="1"/>
    <col min="774" max="774" width="30.85546875" style="1" customWidth="1"/>
    <col min="775" max="775" width="6.85546875" style="1" customWidth="1"/>
    <col min="776" max="776" width="7" style="1" customWidth="1"/>
    <col min="777" max="777" width="13.7109375" style="1" customWidth="1"/>
    <col min="778" max="1026" width="9.140625" style="1"/>
    <col min="1027" max="1027" width="10.85546875" style="1" customWidth="1"/>
    <col min="1028" max="1028" width="9.140625" style="1"/>
    <col min="1029" max="1029" width="15.42578125" style="1" customWidth="1"/>
    <col min="1030" max="1030" width="30.85546875" style="1" customWidth="1"/>
    <col min="1031" max="1031" width="6.85546875" style="1" customWidth="1"/>
    <col min="1032" max="1032" width="7" style="1" customWidth="1"/>
    <col min="1033" max="1033" width="13.7109375" style="1" customWidth="1"/>
    <col min="1034" max="1282" width="9.140625" style="1"/>
    <col min="1283" max="1283" width="10.85546875" style="1" customWidth="1"/>
    <col min="1284" max="1284" width="9.140625" style="1"/>
    <col min="1285" max="1285" width="15.42578125" style="1" customWidth="1"/>
    <col min="1286" max="1286" width="30.85546875" style="1" customWidth="1"/>
    <col min="1287" max="1287" width="6.85546875" style="1" customWidth="1"/>
    <col min="1288" max="1288" width="7" style="1" customWidth="1"/>
    <col min="1289" max="1289" width="13.7109375" style="1" customWidth="1"/>
    <col min="1290" max="1538" width="9.140625" style="1"/>
    <col min="1539" max="1539" width="10.85546875" style="1" customWidth="1"/>
    <col min="1540" max="1540" width="9.140625" style="1"/>
    <col min="1541" max="1541" width="15.42578125" style="1" customWidth="1"/>
    <col min="1542" max="1542" width="30.85546875" style="1" customWidth="1"/>
    <col min="1543" max="1543" width="6.85546875" style="1" customWidth="1"/>
    <col min="1544" max="1544" width="7" style="1" customWidth="1"/>
    <col min="1545" max="1545" width="13.7109375" style="1" customWidth="1"/>
    <col min="1546" max="1794" width="9.140625" style="1"/>
    <col min="1795" max="1795" width="10.85546875" style="1" customWidth="1"/>
    <col min="1796" max="1796" width="9.140625" style="1"/>
    <col min="1797" max="1797" width="15.42578125" style="1" customWidth="1"/>
    <col min="1798" max="1798" width="30.85546875" style="1" customWidth="1"/>
    <col min="1799" max="1799" width="6.85546875" style="1" customWidth="1"/>
    <col min="1800" max="1800" width="7" style="1" customWidth="1"/>
    <col min="1801" max="1801" width="13.7109375" style="1" customWidth="1"/>
    <col min="1802" max="2050" width="9.140625" style="1"/>
    <col min="2051" max="2051" width="10.85546875" style="1" customWidth="1"/>
    <col min="2052" max="2052" width="9.140625" style="1"/>
    <col min="2053" max="2053" width="15.42578125" style="1" customWidth="1"/>
    <col min="2054" max="2054" width="30.85546875" style="1" customWidth="1"/>
    <col min="2055" max="2055" width="6.85546875" style="1" customWidth="1"/>
    <col min="2056" max="2056" width="7" style="1" customWidth="1"/>
    <col min="2057" max="2057" width="13.7109375" style="1" customWidth="1"/>
    <col min="2058" max="2306" width="9.140625" style="1"/>
    <col min="2307" max="2307" width="10.85546875" style="1" customWidth="1"/>
    <col min="2308" max="2308" width="9.140625" style="1"/>
    <col min="2309" max="2309" width="15.42578125" style="1" customWidth="1"/>
    <col min="2310" max="2310" width="30.85546875" style="1" customWidth="1"/>
    <col min="2311" max="2311" width="6.85546875" style="1" customWidth="1"/>
    <col min="2312" max="2312" width="7" style="1" customWidth="1"/>
    <col min="2313" max="2313" width="13.7109375" style="1" customWidth="1"/>
    <col min="2314" max="2562" width="9.140625" style="1"/>
    <col min="2563" max="2563" width="10.85546875" style="1" customWidth="1"/>
    <col min="2564" max="2564" width="9.140625" style="1"/>
    <col min="2565" max="2565" width="15.42578125" style="1" customWidth="1"/>
    <col min="2566" max="2566" width="30.85546875" style="1" customWidth="1"/>
    <col min="2567" max="2567" width="6.85546875" style="1" customWidth="1"/>
    <col min="2568" max="2568" width="7" style="1" customWidth="1"/>
    <col min="2569" max="2569" width="13.7109375" style="1" customWidth="1"/>
    <col min="2570" max="2818" width="9.140625" style="1"/>
    <col min="2819" max="2819" width="10.85546875" style="1" customWidth="1"/>
    <col min="2820" max="2820" width="9.140625" style="1"/>
    <col min="2821" max="2821" width="15.42578125" style="1" customWidth="1"/>
    <col min="2822" max="2822" width="30.85546875" style="1" customWidth="1"/>
    <col min="2823" max="2823" width="6.85546875" style="1" customWidth="1"/>
    <col min="2824" max="2824" width="7" style="1" customWidth="1"/>
    <col min="2825" max="2825" width="13.7109375" style="1" customWidth="1"/>
    <col min="2826" max="3074" width="9.140625" style="1"/>
    <col min="3075" max="3075" width="10.85546875" style="1" customWidth="1"/>
    <col min="3076" max="3076" width="9.140625" style="1"/>
    <col min="3077" max="3077" width="15.42578125" style="1" customWidth="1"/>
    <col min="3078" max="3078" width="30.85546875" style="1" customWidth="1"/>
    <col min="3079" max="3079" width="6.85546875" style="1" customWidth="1"/>
    <col min="3080" max="3080" width="7" style="1" customWidth="1"/>
    <col min="3081" max="3081" width="13.7109375" style="1" customWidth="1"/>
    <col min="3082" max="3330" width="9.140625" style="1"/>
    <col min="3331" max="3331" width="10.85546875" style="1" customWidth="1"/>
    <col min="3332" max="3332" width="9.140625" style="1"/>
    <col min="3333" max="3333" width="15.42578125" style="1" customWidth="1"/>
    <col min="3334" max="3334" width="30.85546875" style="1" customWidth="1"/>
    <col min="3335" max="3335" width="6.85546875" style="1" customWidth="1"/>
    <col min="3336" max="3336" width="7" style="1" customWidth="1"/>
    <col min="3337" max="3337" width="13.7109375" style="1" customWidth="1"/>
    <col min="3338" max="3586" width="9.140625" style="1"/>
    <col min="3587" max="3587" width="10.85546875" style="1" customWidth="1"/>
    <col min="3588" max="3588" width="9.140625" style="1"/>
    <col min="3589" max="3589" width="15.42578125" style="1" customWidth="1"/>
    <col min="3590" max="3590" width="30.85546875" style="1" customWidth="1"/>
    <col min="3591" max="3591" width="6.85546875" style="1" customWidth="1"/>
    <col min="3592" max="3592" width="7" style="1" customWidth="1"/>
    <col min="3593" max="3593" width="13.7109375" style="1" customWidth="1"/>
    <col min="3594" max="3842" width="9.140625" style="1"/>
    <col min="3843" max="3843" width="10.85546875" style="1" customWidth="1"/>
    <col min="3844" max="3844" width="9.140625" style="1"/>
    <col min="3845" max="3845" width="15.42578125" style="1" customWidth="1"/>
    <col min="3846" max="3846" width="30.85546875" style="1" customWidth="1"/>
    <col min="3847" max="3847" width="6.85546875" style="1" customWidth="1"/>
    <col min="3848" max="3848" width="7" style="1" customWidth="1"/>
    <col min="3849" max="3849" width="13.7109375" style="1" customWidth="1"/>
    <col min="3850" max="4098" width="9.140625" style="1"/>
    <col min="4099" max="4099" width="10.85546875" style="1" customWidth="1"/>
    <col min="4100" max="4100" width="9.140625" style="1"/>
    <col min="4101" max="4101" width="15.42578125" style="1" customWidth="1"/>
    <col min="4102" max="4102" width="30.85546875" style="1" customWidth="1"/>
    <col min="4103" max="4103" width="6.85546875" style="1" customWidth="1"/>
    <col min="4104" max="4104" width="7" style="1" customWidth="1"/>
    <col min="4105" max="4105" width="13.7109375" style="1" customWidth="1"/>
    <col min="4106" max="4354" width="9.140625" style="1"/>
    <col min="4355" max="4355" width="10.85546875" style="1" customWidth="1"/>
    <col min="4356" max="4356" width="9.140625" style="1"/>
    <col min="4357" max="4357" width="15.42578125" style="1" customWidth="1"/>
    <col min="4358" max="4358" width="30.85546875" style="1" customWidth="1"/>
    <col min="4359" max="4359" width="6.85546875" style="1" customWidth="1"/>
    <col min="4360" max="4360" width="7" style="1" customWidth="1"/>
    <col min="4361" max="4361" width="13.7109375" style="1" customWidth="1"/>
    <col min="4362" max="4610" width="9.140625" style="1"/>
    <col min="4611" max="4611" width="10.85546875" style="1" customWidth="1"/>
    <col min="4612" max="4612" width="9.140625" style="1"/>
    <col min="4613" max="4613" width="15.42578125" style="1" customWidth="1"/>
    <col min="4614" max="4614" width="30.85546875" style="1" customWidth="1"/>
    <col min="4615" max="4615" width="6.85546875" style="1" customWidth="1"/>
    <col min="4616" max="4616" width="7" style="1" customWidth="1"/>
    <col min="4617" max="4617" width="13.7109375" style="1" customWidth="1"/>
    <col min="4618" max="4866" width="9.140625" style="1"/>
    <col min="4867" max="4867" width="10.85546875" style="1" customWidth="1"/>
    <col min="4868" max="4868" width="9.140625" style="1"/>
    <col min="4869" max="4869" width="15.42578125" style="1" customWidth="1"/>
    <col min="4870" max="4870" width="30.85546875" style="1" customWidth="1"/>
    <col min="4871" max="4871" width="6.85546875" style="1" customWidth="1"/>
    <col min="4872" max="4872" width="7" style="1" customWidth="1"/>
    <col min="4873" max="4873" width="13.7109375" style="1" customWidth="1"/>
    <col min="4874" max="5122" width="9.140625" style="1"/>
    <col min="5123" max="5123" width="10.85546875" style="1" customWidth="1"/>
    <col min="5124" max="5124" width="9.140625" style="1"/>
    <col min="5125" max="5125" width="15.42578125" style="1" customWidth="1"/>
    <col min="5126" max="5126" width="30.85546875" style="1" customWidth="1"/>
    <col min="5127" max="5127" width="6.85546875" style="1" customWidth="1"/>
    <col min="5128" max="5128" width="7" style="1" customWidth="1"/>
    <col min="5129" max="5129" width="13.7109375" style="1" customWidth="1"/>
    <col min="5130" max="5378" width="9.140625" style="1"/>
    <col min="5379" max="5379" width="10.85546875" style="1" customWidth="1"/>
    <col min="5380" max="5380" width="9.140625" style="1"/>
    <col min="5381" max="5381" width="15.42578125" style="1" customWidth="1"/>
    <col min="5382" max="5382" width="30.85546875" style="1" customWidth="1"/>
    <col min="5383" max="5383" width="6.85546875" style="1" customWidth="1"/>
    <col min="5384" max="5384" width="7" style="1" customWidth="1"/>
    <col min="5385" max="5385" width="13.7109375" style="1" customWidth="1"/>
    <col min="5386" max="5634" width="9.140625" style="1"/>
    <col min="5635" max="5635" width="10.85546875" style="1" customWidth="1"/>
    <col min="5636" max="5636" width="9.140625" style="1"/>
    <col min="5637" max="5637" width="15.42578125" style="1" customWidth="1"/>
    <col min="5638" max="5638" width="30.85546875" style="1" customWidth="1"/>
    <col min="5639" max="5639" width="6.85546875" style="1" customWidth="1"/>
    <col min="5640" max="5640" width="7" style="1" customWidth="1"/>
    <col min="5641" max="5641" width="13.7109375" style="1" customWidth="1"/>
    <col min="5642" max="5890" width="9.140625" style="1"/>
    <col min="5891" max="5891" width="10.85546875" style="1" customWidth="1"/>
    <col min="5892" max="5892" width="9.140625" style="1"/>
    <col min="5893" max="5893" width="15.42578125" style="1" customWidth="1"/>
    <col min="5894" max="5894" width="30.85546875" style="1" customWidth="1"/>
    <col min="5895" max="5895" width="6.85546875" style="1" customWidth="1"/>
    <col min="5896" max="5896" width="7" style="1" customWidth="1"/>
    <col min="5897" max="5897" width="13.7109375" style="1" customWidth="1"/>
    <col min="5898" max="6146" width="9.140625" style="1"/>
    <col min="6147" max="6147" width="10.85546875" style="1" customWidth="1"/>
    <col min="6148" max="6148" width="9.140625" style="1"/>
    <col min="6149" max="6149" width="15.42578125" style="1" customWidth="1"/>
    <col min="6150" max="6150" width="30.85546875" style="1" customWidth="1"/>
    <col min="6151" max="6151" width="6.85546875" style="1" customWidth="1"/>
    <col min="6152" max="6152" width="7" style="1" customWidth="1"/>
    <col min="6153" max="6153" width="13.7109375" style="1" customWidth="1"/>
    <col min="6154" max="6402" width="9.140625" style="1"/>
    <col min="6403" max="6403" width="10.85546875" style="1" customWidth="1"/>
    <col min="6404" max="6404" width="9.140625" style="1"/>
    <col min="6405" max="6405" width="15.42578125" style="1" customWidth="1"/>
    <col min="6406" max="6406" width="30.85546875" style="1" customWidth="1"/>
    <col min="6407" max="6407" width="6.85546875" style="1" customWidth="1"/>
    <col min="6408" max="6408" width="7" style="1" customWidth="1"/>
    <col min="6409" max="6409" width="13.7109375" style="1" customWidth="1"/>
    <col min="6410" max="6658" width="9.140625" style="1"/>
    <col min="6659" max="6659" width="10.85546875" style="1" customWidth="1"/>
    <col min="6660" max="6660" width="9.140625" style="1"/>
    <col min="6661" max="6661" width="15.42578125" style="1" customWidth="1"/>
    <col min="6662" max="6662" width="30.85546875" style="1" customWidth="1"/>
    <col min="6663" max="6663" width="6.85546875" style="1" customWidth="1"/>
    <col min="6664" max="6664" width="7" style="1" customWidth="1"/>
    <col min="6665" max="6665" width="13.7109375" style="1" customWidth="1"/>
    <col min="6666" max="6914" width="9.140625" style="1"/>
    <col min="6915" max="6915" width="10.85546875" style="1" customWidth="1"/>
    <col min="6916" max="6916" width="9.140625" style="1"/>
    <col min="6917" max="6917" width="15.42578125" style="1" customWidth="1"/>
    <col min="6918" max="6918" width="30.85546875" style="1" customWidth="1"/>
    <col min="6919" max="6919" width="6.85546875" style="1" customWidth="1"/>
    <col min="6920" max="6920" width="7" style="1" customWidth="1"/>
    <col min="6921" max="6921" width="13.7109375" style="1" customWidth="1"/>
    <col min="6922" max="7170" width="9.140625" style="1"/>
    <col min="7171" max="7171" width="10.85546875" style="1" customWidth="1"/>
    <col min="7172" max="7172" width="9.140625" style="1"/>
    <col min="7173" max="7173" width="15.42578125" style="1" customWidth="1"/>
    <col min="7174" max="7174" width="30.85546875" style="1" customWidth="1"/>
    <col min="7175" max="7175" width="6.85546875" style="1" customWidth="1"/>
    <col min="7176" max="7176" width="7" style="1" customWidth="1"/>
    <col min="7177" max="7177" width="13.7109375" style="1" customWidth="1"/>
    <col min="7178" max="7426" width="9.140625" style="1"/>
    <col min="7427" max="7427" width="10.85546875" style="1" customWidth="1"/>
    <col min="7428" max="7428" width="9.140625" style="1"/>
    <col min="7429" max="7429" width="15.42578125" style="1" customWidth="1"/>
    <col min="7430" max="7430" width="30.85546875" style="1" customWidth="1"/>
    <col min="7431" max="7431" width="6.85546875" style="1" customWidth="1"/>
    <col min="7432" max="7432" width="7" style="1" customWidth="1"/>
    <col min="7433" max="7433" width="13.7109375" style="1" customWidth="1"/>
    <col min="7434" max="7682" width="9.140625" style="1"/>
    <col min="7683" max="7683" width="10.85546875" style="1" customWidth="1"/>
    <col min="7684" max="7684" width="9.140625" style="1"/>
    <col min="7685" max="7685" width="15.42578125" style="1" customWidth="1"/>
    <col min="7686" max="7686" width="30.85546875" style="1" customWidth="1"/>
    <col min="7687" max="7687" width="6.85546875" style="1" customWidth="1"/>
    <col min="7688" max="7688" width="7" style="1" customWidth="1"/>
    <col min="7689" max="7689" width="13.7109375" style="1" customWidth="1"/>
    <col min="7690" max="7938" width="9.140625" style="1"/>
    <col min="7939" max="7939" width="10.85546875" style="1" customWidth="1"/>
    <col min="7940" max="7940" width="9.140625" style="1"/>
    <col min="7941" max="7941" width="15.42578125" style="1" customWidth="1"/>
    <col min="7942" max="7942" width="30.85546875" style="1" customWidth="1"/>
    <col min="7943" max="7943" width="6.85546875" style="1" customWidth="1"/>
    <col min="7944" max="7944" width="7" style="1" customWidth="1"/>
    <col min="7945" max="7945" width="13.7109375" style="1" customWidth="1"/>
    <col min="7946" max="8194" width="9.140625" style="1"/>
    <col min="8195" max="8195" width="10.85546875" style="1" customWidth="1"/>
    <col min="8196" max="8196" width="9.140625" style="1"/>
    <col min="8197" max="8197" width="15.42578125" style="1" customWidth="1"/>
    <col min="8198" max="8198" width="30.85546875" style="1" customWidth="1"/>
    <col min="8199" max="8199" width="6.85546875" style="1" customWidth="1"/>
    <col min="8200" max="8200" width="7" style="1" customWidth="1"/>
    <col min="8201" max="8201" width="13.7109375" style="1" customWidth="1"/>
    <col min="8202" max="8450" width="9.140625" style="1"/>
    <col min="8451" max="8451" width="10.85546875" style="1" customWidth="1"/>
    <col min="8452" max="8452" width="9.140625" style="1"/>
    <col min="8453" max="8453" width="15.42578125" style="1" customWidth="1"/>
    <col min="8454" max="8454" width="30.85546875" style="1" customWidth="1"/>
    <col min="8455" max="8455" width="6.85546875" style="1" customWidth="1"/>
    <col min="8456" max="8456" width="7" style="1" customWidth="1"/>
    <col min="8457" max="8457" width="13.7109375" style="1" customWidth="1"/>
    <col min="8458" max="8706" width="9.140625" style="1"/>
    <col min="8707" max="8707" width="10.85546875" style="1" customWidth="1"/>
    <col min="8708" max="8708" width="9.140625" style="1"/>
    <col min="8709" max="8709" width="15.42578125" style="1" customWidth="1"/>
    <col min="8710" max="8710" width="30.85546875" style="1" customWidth="1"/>
    <col min="8711" max="8711" width="6.85546875" style="1" customWidth="1"/>
    <col min="8712" max="8712" width="7" style="1" customWidth="1"/>
    <col min="8713" max="8713" width="13.7109375" style="1" customWidth="1"/>
    <col min="8714" max="8962" width="9.140625" style="1"/>
    <col min="8963" max="8963" width="10.85546875" style="1" customWidth="1"/>
    <col min="8964" max="8964" width="9.140625" style="1"/>
    <col min="8965" max="8965" width="15.42578125" style="1" customWidth="1"/>
    <col min="8966" max="8966" width="30.85546875" style="1" customWidth="1"/>
    <col min="8967" max="8967" width="6.85546875" style="1" customWidth="1"/>
    <col min="8968" max="8968" width="7" style="1" customWidth="1"/>
    <col min="8969" max="8969" width="13.7109375" style="1" customWidth="1"/>
    <col min="8970" max="9218" width="9.140625" style="1"/>
    <col min="9219" max="9219" width="10.85546875" style="1" customWidth="1"/>
    <col min="9220" max="9220" width="9.140625" style="1"/>
    <col min="9221" max="9221" width="15.42578125" style="1" customWidth="1"/>
    <col min="9222" max="9222" width="30.85546875" style="1" customWidth="1"/>
    <col min="9223" max="9223" width="6.85546875" style="1" customWidth="1"/>
    <col min="9224" max="9224" width="7" style="1" customWidth="1"/>
    <col min="9225" max="9225" width="13.7109375" style="1" customWidth="1"/>
    <col min="9226" max="9474" width="9.140625" style="1"/>
    <col min="9475" max="9475" width="10.85546875" style="1" customWidth="1"/>
    <col min="9476" max="9476" width="9.140625" style="1"/>
    <col min="9477" max="9477" width="15.42578125" style="1" customWidth="1"/>
    <col min="9478" max="9478" width="30.85546875" style="1" customWidth="1"/>
    <col min="9479" max="9479" width="6.85546875" style="1" customWidth="1"/>
    <col min="9480" max="9480" width="7" style="1" customWidth="1"/>
    <col min="9481" max="9481" width="13.7109375" style="1" customWidth="1"/>
    <col min="9482" max="9730" width="9.140625" style="1"/>
    <col min="9731" max="9731" width="10.85546875" style="1" customWidth="1"/>
    <col min="9732" max="9732" width="9.140625" style="1"/>
    <col min="9733" max="9733" width="15.42578125" style="1" customWidth="1"/>
    <col min="9734" max="9734" width="30.85546875" style="1" customWidth="1"/>
    <col min="9735" max="9735" width="6.85546875" style="1" customWidth="1"/>
    <col min="9736" max="9736" width="7" style="1" customWidth="1"/>
    <col min="9737" max="9737" width="13.7109375" style="1" customWidth="1"/>
    <col min="9738" max="9986" width="9.140625" style="1"/>
    <col min="9987" max="9987" width="10.85546875" style="1" customWidth="1"/>
    <col min="9988" max="9988" width="9.140625" style="1"/>
    <col min="9989" max="9989" width="15.42578125" style="1" customWidth="1"/>
    <col min="9990" max="9990" width="30.85546875" style="1" customWidth="1"/>
    <col min="9991" max="9991" width="6.85546875" style="1" customWidth="1"/>
    <col min="9992" max="9992" width="7" style="1" customWidth="1"/>
    <col min="9993" max="9993" width="13.7109375" style="1" customWidth="1"/>
    <col min="9994" max="10242" width="9.140625" style="1"/>
    <col min="10243" max="10243" width="10.85546875" style="1" customWidth="1"/>
    <col min="10244" max="10244" width="9.140625" style="1"/>
    <col min="10245" max="10245" width="15.42578125" style="1" customWidth="1"/>
    <col min="10246" max="10246" width="30.85546875" style="1" customWidth="1"/>
    <col min="10247" max="10247" width="6.85546875" style="1" customWidth="1"/>
    <col min="10248" max="10248" width="7" style="1" customWidth="1"/>
    <col min="10249" max="10249" width="13.7109375" style="1" customWidth="1"/>
    <col min="10250" max="10498" width="9.140625" style="1"/>
    <col min="10499" max="10499" width="10.85546875" style="1" customWidth="1"/>
    <col min="10500" max="10500" width="9.140625" style="1"/>
    <col min="10501" max="10501" width="15.42578125" style="1" customWidth="1"/>
    <col min="10502" max="10502" width="30.85546875" style="1" customWidth="1"/>
    <col min="10503" max="10503" width="6.85546875" style="1" customWidth="1"/>
    <col min="10504" max="10504" width="7" style="1" customWidth="1"/>
    <col min="10505" max="10505" width="13.7109375" style="1" customWidth="1"/>
    <col min="10506" max="10754" width="9.140625" style="1"/>
    <col min="10755" max="10755" width="10.85546875" style="1" customWidth="1"/>
    <col min="10756" max="10756" width="9.140625" style="1"/>
    <col min="10757" max="10757" width="15.42578125" style="1" customWidth="1"/>
    <col min="10758" max="10758" width="30.85546875" style="1" customWidth="1"/>
    <col min="10759" max="10759" width="6.85546875" style="1" customWidth="1"/>
    <col min="10760" max="10760" width="7" style="1" customWidth="1"/>
    <col min="10761" max="10761" width="13.7109375" style="1" customWidth="1"/>
    <col min="10762" max="11010" width="9.140625" style="1"/>
    <col min="11011" max="11011" width="10.85546875" style="1" customWidth="1"/>
    <col min="11012" max="11012" width="9.140625" style="1"/>
    <col min="11013" max="11013" width="15.42578125" style="1" customWidth="1"/>
    <col min="11014" max="11014" width="30.85546875" style="1" customWidth="1"/>
    <col min="11015" max="11015" width="6.85546875" style="1" customWidth="1"/>
    <col min="11016" max="11016" width="7" style="1" customWidth="1"/>
    <col min="11017" max="11017" width="13.7109375" style="1" customWidth="1"/>
    <col min="11018" max="11266" width="9.140625" style="1"/>
    <col min="11267" max="11267" width="10.85546875" style="1" customWidth="1"/>
    <col min="11268" max="11268" width="9.140625" style="1"/>
    <col min="11269" max="11269" width="15.42578125" style="1" customWidth="1"/>
    <col min="11270" max="11270" width="30.85546875" style="1" customWidth="1"/>
    <col min="11271" max="11271" width="6.85546875" style="1" customWidth="1"/>
    <col min="11272" max="11272" width="7" style="1" customWidth="1"/>
    <col min="11273" max="11273" width="13.7109375" style="1" customWidth="1"/>
    <col min="11274" max="11522" width="9.140625" style="1"/>
    <col min="11523" max="11523" width="10.85546875" style="1" customWidth="1"/>
    <col min="11524" max="11524" width="9.140625" style="1"/>
    <col min="11525" max="11525" width="15.42578125" style="1" customWidth="1"/>
    <col min="11526" max="11526" width="30.85546875" style="1" customWidth="1"/>
    <col min="11527" max="11527" width="6.85546875" style="1" customWidth="1"/>
    <col min="11528" max="11528" width="7" style="1" customWidth="1"/>
    <col min="11529" max="11529" width="13.7109375" style="1" customWidth="1"/>
    <col min="11530" max="11778" width="9.140625" style="1"/>
    <col min="11779" max="11779" width="10.85546875" style="1" customWidth="1"/>
    <col min="11780" max="11780" width="9.140625" style="1"/>
    <col min="11781" max="11781" width="15.42578125" style="1" customWidth="1"/>
    <col min="11782" max="11782" width="30.85546875" style="1" customWidth="1"/>
    <col min="11783" max="11783" width="6.85546875" style="1" customWidth="1"/>
    <col min="11784" max="11784" width="7" style="1" customWidth="1"/>
    <col min="11785" max="11785" width="13.7109375" style="1" customWidth="1"/>
    <col min="11786" max="12034" width="9.140625" style="1"/>
    <col min="12035" max="12035" width="10.85546875" style="1" customWidth="1"/>
    <col min="12036" max="12036" width="9.140625" style="1"/>
    <col min="12037" max="12037" width="15.42578125" style="1" customWidth="1"/>
    <col min="12038" max="12038" width="30.85546875" style="1" customWidth="1"/>
    <col min="12039" max="12039" width="6.85546875" style="1" customWidth="1"/>
    <col min="12040" max="12040" width="7" style="1" customWidth="1"/>
    <col min="12041" max="12041" width="13.7109375" style="1" customWidth="1"/>
    <col min="12042" max="12290" width="9.140625" style="1"/>
    <col min="12291" max="12291" width="10.85546875" style="1" customWidth="1"/>
    <col min="12292" max="12292" width="9.140625" style="1"/>
    <col min="12293" max="12293" width="15.42578125" style="1" customWidth="1"/>
    <col min="12294" max="12294" width="30.85546875" style="1" customWidth="1"/>
    <col min="12295" max="12295" width="6.85546875" style="1" customWidth="1"/>
    <col min="12296" max="12296" width="7" style="1" customWidth="1"/>
    <col min="12297" max="12297" width="13.7109375" style="1" customWidth="1"/>
    <col min="12298" max="12546" width="9.140625" style="1"/>
    <col min="12547" max="12547" width="10.85546875" style="1" customWidth="1"/>
    <col min="12548" max="12548" width="9.140625" style="1"/>
    <col min="12549" max="12549" width="15.42578125" style="1" customWidth="1"/>
    <col min="12550" max="12550" width="30.85546875" style="1" customWidth="1"/>
    <col min="12551" max="12551" width="6.85546875" style="1" customWidth="1"/>
    <col min="12552" max="12552" width="7" style="1" customWidth="1"/>
    <col min="12553" max="12553" width="13.7109375" style="1" customWidth="1"/>
    <col min="12554" max="12802" width="9.140625" style="1"/>
    <col min="12803" max="12803" width="10.85546875" style="1" customWidth="1"/>
    <col min="12804" max="12804" width="9.140625" style="1"/>
    <col min="12805" max="12805" width="15.42578125" style="1" customWidth="1"/>
    <col min="12806" max="12806" width="30.85546875" style="1" customWidth="1"/>
    <col min="12807" max="12807" width="6.85546875" style="1" customWidth="1"/>
    <col min="12808" max="12808" width="7" style="1" customWidth="1"/>
    <col min="12809" max="12809" width="13.7109375" style="1" customWidth="1"/>
    <col min="12810" max="13058" width="9.140625" style="1"/>
    <col min="13059" max="13059" width="10.85546875" style="1" customWidth="1"/>
    <col min="13060" max="13060" width="9.140625" style="1"/>
    <col min="13061" max="13061" width="15.42578125" style="1" customWidth="1"/>
    <col min="13062" max="13062" width="30.85546875" style="1" customWidth="1"/>
    <col min="13063" max="13063" width="6.85546875" style="1" customWidth="1"/>
    <col min="13064" max="13064" width="7" style="1" customWidth="1"/>
    <col min="13065" max="13065" width="13.7109375" style="1" customWidth="1"/>
    <col min="13066" max="13314" width="9.140625" style="1"/>
    <col min="13315" max="13315" width="10.85546875" style="1" customWidth="1"/>
    <col min="13316" max="13316" width="9.140625" style="1"/>
    <col min="13317" max="13317" width="15.42578125" style="1" customWidth="1"/>
    <col min="13318" max="13318" width="30.85546875" style="1" customWidth="1"/>
    <col min="13319" max="13319" width="6.85546875" style="1" customWidth="1"/>
    <col min="13320" max="13320" width="7" style="1" customWidth="1"/>
    <col min="13321" max="13321" width="13.7109375" style="1" customWidth="1"/>
    <col min="13322" max="13570" width="9.140625" style="1"/>
    <col min="13571" max="13571" width="10.85546875" style="1" customWidth="1"/>
    <col min="13572" max="13572" width="9.140625" style="1"/>
    <col min="13573" max="13573" width="15.42578125" style="1" customWidth="1"/>
    <col min="13574" max="13574" width="30.85546875" style="1" customWidth="1"/>
    <col min="13575" max="13575" width="6.85546875" style="1" customWidth="1"/>
    <col min="13576" max="13576" width="7" style="1" customWidth="1"/>
    <col min="13577" max="13577" width="13.7109375" style="1" customWidth="1"/>
    <col min="13578" max="13826" width="9.140625" style="1"/>
    <col min="13827" max="13827" width="10.85546875" style="1" customWidth="1"/>
    <col min="13828" max="13828" width="9.140625" style="1"/>
    <col min="13829" max="13829" width="15.42578125" style="1" customWidth="1"/>
    <col min="13830" max="13830" width="30.85546875" style="1" customWidth="1"/>
    <col min="13831" max="13831" width="6.85546875" style="1" customWidth="1"/>
    <col min="13832" max="13832" width="7" style="1" customWidth="1"/>
    <col min="13833" max="13833" width="13.7109375" style="1" customWidth="1"/>
    <col min="13834" max="14082" width="9.140625" style="1"/>
    <col min="14083" max="14083" width="10.85546875" style="1" customWidth="1"/>
    <col min="14084" max="14084" width="9.140625" style="1"/>
    <col min="14085" max="14085" width="15.42578125" style="1" customWidth="1"/>
    <col min="14086" max="14086" width="30.85546875" style="1" customWidth="1"/>
    <col min="14087" max="14087" width="6.85546875" style="1" customWidth="1"/>
    <col min="14088" max="14088" width="7" style="1" customWidth="1"/>
    <col min="14089" max="14089" width="13.7109375" style="1" customWidth="1"/>
    <col min="14090" max="14338" width="9.140625" style="1"/>
    <col min="14339" max="14339" width="10.85546875" style="1" customWidth="1"/>
    <col min="14340" max="14340" width="9.140625" style="1"/>
    <col min="14341" max="14341" width="15.42578125" style="1" customWidth="1"/>
    <col min="14342" max="14342" width="30.85546875" style="1" customWidth="1"/>
    <col min="14343" max="14343" width="6.85546875" style="1" customWidth="1"/>
    <col min="14344" max="14344" width="7" style="1" customWidth="1"/>
    <col min="14345" max="14345" width="13.7109375" style="1" customWidth="1"/>
    <col min="14346" max="14594" width="9.140625" style="1"/>
    <col min="14595" max="14595" width="10.85546875" style="1" customWidth="1"/>
    <col min="14596" max="14596" width="9.140625" style="1"/>
    <col min="14597" max="14597" width="15.42578125" style="1" customWidth="1"/>
    <col min="14598" max="14598" width="30.85546875" style="1" customWidth="1"/>
    <col min="14599" max="14599" width="6.85546875" style="1" customWidth="1"/>
    <col min="14600" max="14600" width="7" style="1" customWidth="1"/>
    <col min="14601" max="14601" width="13.7109375" style="1" customWidth="1"/>
    <col min="14602" max="14850" width="9.140625" style="1"/>
    <col min="14851" max="14851" width="10.85546875" style="1" customWidth="1"/>
    <col min="14852" max="14852" width="9.140625" style="1"/>
    <col min="14853" max="14853" width="15.42578125" style="1" customWidth="1"/>
    <col min="14854" max="14854" width="30.85546875" style="1" customWidth="1"/>
    <col min="14855" max="14855" width="6.85546875" style="1" customWidth="1"/>
    <col min="14856" max="14856" width="7" style="1" customWidth="1"/>
    <col min="14857" max="14857" width="13.7109375" style="1" customWidth="1"/>
    <col min="14858" max="15106" width="9.140625" style="1"/>
    <col min="15107" max="15107" width="10.85546875" style="1" customWidth="1"/>
    <col min="15108" max="15108" width="9.140625" style="1"/>
    <col min="15109" max="15109" width="15.42578125" style="1" customWidth="1"/>
    <col min="15110" max="15110" width="30.85546875" style="1" customWidth="1"/>
    <col min="15111" max="15111" width="6.85546875" style="1" customWidth="1"/>
    <col min="15112" max="15112" width="7" style="1" customWidth="1"/>
    <col min="15113" max="15113" width="13.7109375" style="1" customWidth="1"/>
    <col min="15114" max="15362" width="9.140625" style="1"/>
    <col min="15363" max="15363" width="10.85546875" style="1" customWidth="1"/>
    <col min="15364" max="15364" width="9.140625" style="1"/>
    <col min="15365" max="15365" width="15.42578125" style="1" customWidth="1"/>
    <col min="15366" max="15366" width="30.85546875" style="1" customWidth="1"/>
    <col min="15367" max="15367" width="6.85546875" style="1" customWidth="1"/>
    <col min="15368" max="15368" width="7" style="1" customWidth="1"/>
    <col min="15369" max="15369" width="13.7109375" style="1" customWidth="1"/>
    <col min="15370" max="15618" width="9.140625" style="1"/>
    <col min="15619" max="15619" width="10.85546875" style="1" customWidth="1"/>
    <col min="15620" max="15620" width="9.140625" style="1"/>
    <col min="15621" max="15621" width="15.42578125" style="1" customWidth="1"/>
    <col min="15622" max="15622" width="30.85546875" style="1" customWidth="1"/>
    <col min="15623" max="15623" width="6.85546875" style="1" customWidth="1"/>
    <col min="15624" max="15624" width="7" style="1" customWidth="1"/>
    <col min="15625" max="15625" width="13.7109375" style="1" customWidth="1"/>
    <col min="15626" max="15874" width="9.140625" style="1"/>
    <col min="15875" max="15875" width="10.85546875" style="1" customWidth="1"/>
    <col min="15876" max="15876" width="9.140625" style="1"/>
    <col min="15877" max="15877" width="15.42578125" style="1" customWidth="1"/>
    <col min="15878" max="15878" width="30.85546875" style="1" customWidth="1"/>
    <col min="15879" max="15879" width="6.85546875" style="1" customWidth="1"/>
    <col min="15880" max="15880" width="7" style="1" customWidth="1"/>
    <col min="15881" max="15881" width="13.7109375" style="1" customWidth="1"/>
    <col min="15882" max="16130" width="9.140625" style="1"/>
    <col min="16131" max="16131" width="10.85546875" style="1" customWidth="1"/>
    <col min="16132" max="16132" width="9.140625" style="1"/>
    <col min="16133" max="16133" width="15.42578125" style="1" customWidth="1"/>
    <col min="16134" max="16134" width="30.85546875" style="1" customWidth="1"/>
    <col min="16135" max="16135" width="6.85546875" style="1" customWidth="1"/>
    <col min="16136" max="16136" width="7" style="1" customWidth="1"/>
    <col min="16137" max="16137" width="13.7109375" style="1" customWidth="1"/>
    <col min="16138" max="16384" width="9.140625" style="1"/>
  </cols>
  <sheetData>
    <row r="1" spans="2:11" s="10" customFormat="1" ht="24">
      <c r="B1" s="233" t="s">
        <v>53</v>
      </c>
      <c r="C1" s="233"/>
      <c r="D1" s="233"/>
      <c r="E1" s="233"/>
      <c r="F1" s="233"/>
      <c r="G1" s="233"/>
      <c r="H1" s="233"/>
      <c r="I1" s="233"/>
    </row>
    <row r="2" spans="2:11" s="10" customFormat="1" ht="24">
      <c r="B2" s="144"/>
      <c r="C2" s="144"/>
      <c r="D2" s="144"/>
      <c r="E2" s="144"/>
      <c r="F2" s="144"/>
      <c r="G2" s="144"/>
      <c r="H2" s="144"/>
      <c r="I2" s="144"/>
    </row>
    <row r="3" spans="2:11" s="147" customFormat="1" ht="24" thickBot="1">
      <c r="C3" s="148" t="s">
        <v>153</v>
      </c>
      <c r="G3" s="149"/>
      <c r="H3" s="149"/>
      <c r="I3" s="149"/>
    </row>
    <row r="4" spans="2:11" s="147" customFormat="1" ht="19.5" customHeight="1" thickTop="1">
      <c r="C4" s="278" t="s">
        <v>16</v>
      </c>
      <c r="D4" s="279"/>
      <c r="E4" s="279"/>
      <c r="F4" s="280"/>
      <c r="G4" s="284"/>
      <c r="H4" s="286" t="s">
        <v>17</v>
      </c>
      <c r="I4" s="286" t="s">
        <v>18</v>
      </c>
    </row>
    <row r="5" spans="2:11" s="147" customFormat="1" ht="12" customHeight="1" thickBot="1">
      <c r="C5" s="281"/>
      <c r="D5" s="282"/>
      <c r="E5" s="282"/>
      <c r="F5" s="283"/>
      <c r="G5" s="285"/>
      <c r="H5" s="287"/>
      <c r="I5" s="287"/>
    </row>
    <row r="6" spans="2:11" s="147" customFormat="1" ht="24" thickTop="1">
      <c r="C6" s="288" t="s">
        <v>86</v>
      </c>
      <c r="D6" s="289"/>
      <c r="E6" s="289"/>
      <c r="F6" s="290"/>
      <c r="G6" s="150"/>
      <c r="H6" s="151"/>
      <c r="I6" s="151"/>
    </row>
    <row r="7" spans="2:11" s="147" customFormat="1">
      <c r="C7" s="291" t="s">
        <v>19</v>
      </c>
      <c r="D7" s="292"/>
      <c r="E7" s="292"/>
      <c r="F7" s="293"/>
      <c r="G7" s="152">
        <f>DATA!M52</f>
        <v>4.42</v>
      </c>
      <c r="H7" s="152">
        <f>DATA!M53</f>
        <v>0.64174506986331925</v>
      </c>
      <c r="I7" s="153" t="str">
        <f>IF(G7&gt;4.5,"มากที่สุด",IF(G7&gt;3.5,"มาก",IF(G7&gt;2.5,"ปานกลาง",IF(G7&gt;1.5,"น้อย",IF(G7&lt;=1.5,"น้อยที่สุด")))))</f>
        <v>มาก</v>
      </c>
    </row>
    <row r="8" spans="2:11" s="147" customFormat="1">
      <c r="C8" s="154" t="s">
        <v>152</v>
      </c>
      <c r="D8" s="154"/>
      <c r="E8" s="154"/>
      <c r="F8" s="154"/>
      <c r="G8" s="152">
        <f>DATA!N52</f>
        <v>4.3</v>
      </c>
      <c r="H8" s="152">
        <f>DATA!N53</f>
        <v>0.76264844657366504</v>
      </c>
      <c r="I8" s="153" t="str">
        <f>IF(G8&gt;4.5,"มากที่สุด",IF(G8&gt;3.5,"มาก",IF(G8&gt;2.5,"ปานกลาง",IF(G8&gt;1.5,"น้อย",IF(G8&lt;=1.5,"น้อยที่สุด")))))</f>
        <v>มาก</v>
      </c>
    </row>
    <row r="9" spans="2:11" s="147" customFormat="1">
      <c r="C9" s="155" t="s">
        <v>78</v>
      </c>
      <c r="D9" s="156"/>
      <c r="E9" s="156"/>
      <c r="F9" s="157"/>
      <c r="G9" s="297">
        <f>DATA!O52</f>
        <v>4.3600000000000003</v>
      </c>
      <c r="H9" s="297">
        <f>DATA!O53</f>
        <v>0.72167605373229049</v>
      </c>
      <c r="I9" s="299" t="str">
        <f t="shared" ref="I9:I26" si="0">IF(G9&gt;4.5,"มากที่สุด",IF(G9&gt;3.5,"มาก",IF(G9&gt;2.5,"ปานกลาง",IF(G9&gt;1.5,"น้อย",IF(G9&lt;=1.5,"น้อยที่สุด")))))</f>
        <v>มาก</v>
      </c>
    </row>
    <row r="10" spans="2:11" s="147" customFormat="1">
      <c r="C10" s="158" t="s">
        <v>83</v>
      </c>
      <c r="D10" s="159"/>
      <c r="E10" s="159"/>
      <c r="F10" s="160"/>
      <c r="G10" s="298"/>
      <c r="H10" s="298"/>
      <c r="I10" s="300"/>
    </row>
    <row r="11" spans="2:11" s="147" customFormat="1">
      <c r="C11" s="294" t="s">
        <v>20</v>
      </c>
      <c r="D11" s="295"/>
      <c r="E11" s="295"/>
      <c r="F11" s="296"/>
      <c r="G11" s="161">
        <f>DATA!O55</f>
        <v>4.3600000000000003</v>
      </c>
      <c r="H11" s="161">
        <f>DATA!O54</f>
        <v>0.70739146486493465</v>
      </c>
      <c r="I11" s="162" t="str">
        <f>IF(G11&gt;4.5,"มากที่สุด",IF(G11&gt;3.5,"มาก",IF(G11&gt;2.5,"ปานกลาง",IF(G11&gt;1.5,"น้อย",IF(G11&lt;=1.5,"น้อยที่สุด")))))</f>
        <v>มาก</v>
      </c>
      <c r="K11" s="163"/>
    </row>
    <row r="12" spans="2:11" s="147" customFormat="1">
      <c r="C12" s="291" t="s">
        <v>21</v>
      </c>
      <c r="D12" s="292"/>
      <c r="E12" s="292"/>
      <c r="F12" s="293"/>
      <c r="G12" s="153"/>
      <c r="H12" s="153"/>
      <c r="I12" s="153"/>
    </row>
    <row r="13" spans="2:11" s="147" customFormat="1">
      <c r="C13" s="154" t="s">
        <v>22</v>
      </c>
      <c r="D13" s="154"/>
      <c r="E13" s="154"/>
      <c r="F13" s="154"/>
      <c r="G13" s="152">
        <f>DATA!P52</f>
        <v>4.5999999999999996</v>
      </c>
      <c r="H13" s="152">
        <f>DATA!P53</f>
        <v>0.49487165930539351</v>
      </c>
      <c r="I13" s="153" t="str">
        <f t="shared" si="0"/>
        <v>มากที่สุด</v>
      </c>
    </row>
    <row r="14" spans="2:11" s="147" customFormat="1">
      <c r="C14" s="291" t="s">
        <v>23</v>
      </c>
      <c r="D14" s="292"/>
      <c r="E14" s="292"/>
      <c r="F14" s="293"/>
      <c r="G14" s="152">
        <f>DATA!Q52</f>
        <v>4.58</v>
      </c>
      <c r="H14" s="152">
        <f>DATA!Q53</f>
        <v>0.53794772525036494</v>
      </c>
      <c r="I14" s="153" t="str">
        <f>IF(G14&gt;4.5,"มากที่สุด",IF(G14&gt;3.5,"มาก",IF(G14&gt;2.5,"ปานกลาง",IF(G14&gt;1.5,"น้อย",IF(G14&lt;=1.5,"น้อยที่สุด")))))</f>
        <v>มากที่สุด</v>
      </c>
    </row>
    <row r="15" spans="2:11" s="147" customFormat="1">
      <c r="C15" s="275" t="s">
        <v>44</v>
      </c>
      <c r="D15" s="276"/>
      <c r="E15" s="276"/>
      <c r="F15" s="277"/>
      <c r="G15" s="164">
        <f>DATA!Q55</f>
        <v>4.59</v>
      </c>
      <c r="H15" s="164">
        <f>DATA!Q54</f>
        <v>0.51433982399329636</v>
      </c>
      <c r="I15" s="165" t="str">
        <f t="shared" si="0"/>
        <v>มากที่สุด</v>
      </c>
    </row>
    <row r="16" spans="2:11" s="147" customFormat="1">
      <c r="C16" s="291" t="s">
        <v>24</v>
      </c>
      <c r="D16" s="292"/>
      <c r="E16" s="292"/>
      <c r="F16" s="293"/>
      <c r="G16" s="152"/>
      <c r="H16" s="152"/>
      <c r="I16" s="153"/>
    </row>
    <row r="17" spans="3:9" s="147" customFormat="1">
      <c r="C17" s="291" t="s">
        <v>25</v>
      </c>
      <c r="D17" s="292"/>
      <c r="E17" s="292"/>
      <c r="F17" s="293"/>
      <c r="G17" s="152">
        <f>DATA!R52</f>
        <v>4.3600000000000003</v>
      </c>
      <c r="H17" s="152">
        <f>DATA!R53</f>
        <v>0.85140939575721919</v>
      </c>
      <c r="I17" s="153" t="str">
        <f t="shared" si="0"/>
        <v>มาก</v>
      </c>
    </row>
    <row r="18" spans="3:9" s="147" customFormat="1">
      <c r="C18" s="291" t="s">
        <v>26</v>
      </c>
      <c r="D18" s="292"/>
      <c r="E18" s="292"/>
      <c r="F18" s="293"/>
      <c r="G18" s="152">
        <f>DATA!S52</f>
        <v>4.3600000000000003</v>
      </c>
      <c r="H18" s="152">
        <f>DATA!S53</f>
        <v>0.72167605373229049</v>
      </c>
      <c r="I18" s="153" t="str">
        <f t="shared" si="0"/>
        <v>มาก</v>
      </c>
    </row>
    <row r="19" spans="3:9" s="147" customFormat="1">
      <c r="C19" s="154" t="s">
        <v>27</v>
      </c>
      <c r="D19" s="154"/>
      <c r="E19" s="154"/>
      <c r="F19" s="154"/>
      <c r="G19" s="152">
        <f>DATA!T52</f>
        <v>4.32</v>
      </c>
      <c r="H19" s="152">
        <f>DATA!T53</f>
        <v>0.8675557971822272</v>
      </c>
      <c r="I19" s="153" t="str">
        <f t="shared" si="0"/>
        <v>มาก</v>
      </c>
    </row>
    <row r="20" spans="3:9" s="147" customFormat="1">
      <c r="C20" s="291" t="s">
        <v>28</v>
      </c>
      <c r="D20" s="292"/>
      <c r="E20" s="292"/>
      <c r="F20" s="293"/>
      <c r="G20" s="152">
        <f>DATA!U52</f>
        <v>4.4000000000000004</v>
      </c>
      <c r="H20" s="152">
        <f>DATA!U53</f>
        <v>0.6998542122237652</v>
      </c>
      <c r="I20" s="153" t="str">
        <f t="shared" si="0"/>
        <v>มาก</v>
      </c>
    </row>
    <row r="21" spans="3:9" s="147" customFormat="1">
      <c r="C21" s="291" t="s">
        <v>29</v>
      </c>
      <c r="D21" s="292"/>
      <c r="E21" s="292"/>
      <c r="F21" s="293"/>
      <c r="G21" s="152">
        <f>DATA!V52</f>
        <v>4.46</v>
      </c>
      <c r="H21" s="152">
        <f>DATA!V53</f>
        <v>0.61312182096785461</v>
      </c>
      <c r="I21" s="153" t="str">
        <f t="shared" si="0"/>
        <v>มาก</v>
      </c>
    </row>
    <row r="22" spans="3:9" s="147" customFormat="1">
      <c r="C22" s="275" t="s">
        <v>45</v>
      </c>
      <c r="D22" s="276"/>
      <c r="E22" s="276"/>
      <c r="F22" s="277"/>
      <c r="G22" s="164">
        <f>DATA!V55</f>
        <v>4.38</v>
      </c>
      <c r="H22" s="164">
        <f>DATA!V54</f>
        <v>0.75223896058051898</v>
      </c>
      <c r="I22" s="166" t="str">
        <f t="shared" si="0"/>
        <v>มาก</v>
      </c>
    </row>
    <row r="23" spans="3:9" s="147" customFormat="1">
      <c r="C23" s="291" t="s">
        <v>79</v>
      </c>
      <c r="D23" s="292"/>
      <c r="E23" s="292"/>
      <c r="F23" s="293"/>
      <c r="G23" s="164"/>
      <c r="H23" s="164"/>
      <c r="I23" s="166"/>
    </row>
    <row r="24" spans="3:9" s="147" customFormat="1">
      <c r="C24" s="303" t="s">
        <v>80</v>
      </c>
      <c r="D24" s="303"/>
      <c r="E24" s="303"/>
      <c r="F24" s="303"/>
      <c r="G24" s="167">
        <f>DATA!Y52</f>
        <v>4.18</v>
      </c>
      <c r="H24" s="167">
        <f>DATA!Y53</f>
        <v>0.87341693529330122</v>
      </c>
      <c r="I24" s="168" t="str">
        <f t="shared" si="0"/>
        <v>มาก</v>
      </c>
    </row>
    <row r="25" spans="3:9" s="147" customFormat="1" ht="40.5" customHeight="1">
      <c r="C25" s="303" t="s">
        <v>82</v>
      </c>
      <c r="D25" s="303"/>
      <c r="E25" s="303"/>
      <c r="F25" s="303"/>
      <c r="G25" s="167">
        <f>DATA!Z52</f>
        <v>4.22</v>
      </c>
      <c r="H25" s="167">
        <f>DATA!Z53</f>
        <v>0.81541275387601975</v>
      </c>
      <c r="I25" s="168" t="str">
        <f t="shared" si="0"/>
        <v>มาก</v>
      </c>
    </row>
    <row r="26" spans="3:9" s="147" customFormat="1">
      <c r="C26" s="275" t="s">
        <v>50</v>
      </c>
      <c r="D26" s="276"/>
      <c r="E26" s="276"/>
      <c r="F26" s="277"/>
      <c r="G26" s="164">
        <f>DATA!Z55</f>
        <v>4.2</v>
      </c>
      <c r="H26" s="164">
        <f>DATA!Z54</f>
        <v>0.84087496518252169</v>
      </c>
      <c r="I26" s="166" t="str">
        <f t="shared" si="0"/>
        <v>มาก</v>
      </c>
    </row>
    <row r="27" spans="3:9" s="147" customFormat="1">
      <c r="C27" s="291" t="s">
        <v>51</v>
      </c>
      <c r="D27" s="292"/>
      <c r="E27" s="292"/>
      <c r="F27" s="293"/>
      <c r="G27" s="169"/>
      <c r="H27" s="169"/>
      <c r="I27" s="170"/>
    </row>
    <row r="28" spans="3:9" s="147" customFormat="1">
      <c r="C28" s="154" t="s">
        <v>30</v>
      </c>
      <c r="D28" s="154"/>
      <c r="E28" s="154"/>
      <c r="F28" s="154"/>
      <c r="G28" s="169">
        <f>DATA!AA52</f>
        <v>3.86</v>
      </c>
      <c r="H28" s="169">
        <f>DATA!AA53</f>
        <v>1.0499757042864546</v>
      </c>
      <c r="I28" s="153" t="str">
        <f t="shared" ref="I28:I32" si="1">IF(G28&gt;4.5,"มากที่สุด",IF(G28&gt;3.5,"มาก",IF(G28&gt;2.5,"ปานกลาง",IF(G28&gt;1.5,"น้อย",IF(G28&lt;=1.5,"น้อยที่สุด")))))</f>
        <v>มาก</v>
      </c>
    </row>
    <row r="29" spans="3:9" s="147" customFormat="1">
      <c r="C29" s="301" t="s">
        <v>81</v>
      </c>
      <c r="D29" s="302"/>
      <c r="E29" s="302"/>
      <c r="F29" s="302"/>
      <c r="G29" s="167">
        <f>DATA!AB52</f>
        <v>4.08</v>
      </c>
      <c r="H29" s="167">
        <f>DATA!AB53</f>
        <v>1.0466662333722396</v>
      </c>
      <c r="I29" s="168" t="str">
        <f t="shared" si="1"/>
        <v>มาก</v>
      </c>
    </row>
    <row r="30" spans="3:9" s="147" customFormat="1">
      <c r="C30" s="154" t="s">
        <v>31</v>
      </c>
      <c r="D30" s="154"/>
      <c r="E30" s="154"/>
      <c r="F30" s="154"/>
      <c r="G30" s="169">
        <f>DATA!AC52</f>
        <v>4.22</v>
      </c>
      <c r="H30" s="169">
        <f>DATA!AC53</f>
        <v>0.910034760493314</v>
      </c>
      <c r="I30" s="153" t="str">
        <f t="shared" si="1"/>
        <v>มาก</v>
      </c>
    </row>
    <row r="31" spans="3:9" s="147" customFormat="1">
      <c r="C31" s="275" t="s">
        <v>52</v>
      </c>
      <c r="D31" s="276"/>
      <c r="E31" s="276"/>
      <c r="F31" s="277"/>
      <c r="G31" s="164">
        <f>DATA!AC55</f>
        <v>4.0533333333333337</v>
      </c>
      <c r="H31" s="164">
        <f>DATA!AC54</f>
        <v>1.0085983806809844</v>
      </c>
      <c r="I31" s="166" t="str">
        <f t="shared" si="1"/>
        <v>มาก</v>
      </c>
    </row>
    <row r="32" spans="3:9" s="147" customFormat="1" ht="24" thickBot="1">
      <c r="C32" s="304" t="s">
        <v>32</v>
      </c>
      <c r="D32" s="305"/>
      <c r="E32" s="305"/>
      <c r="F32" s="306"/>
      <c r="G32" s="171">
        <f>DATA!AD52</f>
        <v>4.3323076923076922</v>
      </c>
      <c r="H32" s="171">
        <f>DATA!AD53</f>
        <v>0.79697186768167882</v>
      </c>
      <c r="I32" s="172" t="str">
        <f t="shared" si="1"/>
        <v>มาก</v>
      </c>
    </row>
    <row r="33" spans="2:9" s="10" customFormat="1" ht="24.75" thickTop="1">
      <c r="B33" s="233" t="s">
        <v>91</v>
      </c>
      <c r="C33" s="233"/>
      <c r="D33" s="233"/>
      <c r="E33" s="233"/>
      <c r="F33" s="233"/>
      <c r="G33" s="233"/>
      <c r="H33" s="233"/>
      <c r="I33" s="233"/>
    </row>
    <row r="34" spans="2:9" s="18" customFormat="1" ht="24">
      <c r="C34" s="56"/>
      <c r="D34" s="56"/>
      <c r="E34" s="56"/>
      <c r="F34" s="56"/>
      <c r="G34" s="57"/>
      <c r="H34" s="57"/>
      <c r="I34" s="56"/>
    </row>
    <row r="35" spans="2:9" s="7" customFormat="1" ht="24">
      <c r="C35" s="25"/>
      <c r="D35" s="307" t="s">
        <v>92</v>
      </c>
      <c r="E35" s="307"/>
      <c r="F35" s="307"/>
      <c r="G35" s="307"/>
      <c r="H35" s="307"/>
      <c r="I35" s="307"/>
    </row>
    <row r="36" spans="2:9" s="7" customFormat="1" ht="24">
      <c r="C36" s="217" t="s">
        <v>158</v>
      </c>
      <c r="D36" s="218"/>
      <c r="E36" s="218"/>
      <c r="F36" s="218"/>
      <c r="G36" s="218"/>
      <c r="H36" s="218"/>
      <c r="I36" s="218"/>
    </row>
    <row r="37" spans="2:9" s="7" customFormat="1" ht="24">
      <c r="C37" s="141" t="s">
        <v>85</v>
      </c>
      <c r="D37" s="142"/>
      <c r="E37" s="142"/>
      <c r="F37" s="142"/>
      <c r="G37" s="142"/>
      <c r="H37" s="142"/>
      <c r="I37" s="142"/>
    </row>
    <row r="38" spans="2:9" s="7" customFormat="1" ht="24">
      <c r="C38" s="217" t="s">
        <v>159</v>
      </c>
      <c r="D38" s="218"/>
      <c r="E38" s="218"/>
      <c r="F38" s="218"/>
      <c r="G38" s="218"/>
      <c r="H38" s="218"/>
      <c r="I38" s="218"/>
    </row>
    <row r="39" spans="2:9" s="7" customFormat="1" ht="24">
      <c r="C39" s="37"/>
      <c r="D39" s="217" t="s">
        <v>160</v>
      </c>
      <c r="E39" s="217"/>
      <c r="F39" s="217"/>
      <c r="G39" s="217"/>
      <c r="H39" s="217"/>
      <c r="I39" s="217"/>
    </row>
    <row r="40" spans="2:9" s="7" customFormat="1" ht="24">
      <c r="C40" s="37" t="s">
        <v>164</v>
      </c>
      <c r="D40" s="51"/>
      <c r="E40" s="51"/>
      <c r="F40" s="51"/>
      <c r="G40" s="51"/>
      <c r="H40" s="51"/>
      <c r="I40" s="51"/>
    </row>
    <row r="41" spans="2:9" s="7" customFormat="1" ht="24">
      <c r="C41" s="37" t="s">
        <v>163</v>
      </c>
      <c r="D41" s="141"/>
      <c r="E41" s="141"/>
      <c r="F41" s="141"/>
      <c r="G41" s="141"/>
      <c r="H41" s="141"/>
      <c r="I41" s="141"/>
    </row>
    <row r="42" spans="2:9" s="7" customFormat="1" ht="24">
      <c r="C42" s="217" t="s">
        <v>165</v>
      </c>
      <c r="D42" s="218"/>
      <c r="E42" s="218"/>
      <c r="F42" s="218"/>
      <c r="G42" s="218"/>
      <c r="H42" s="218"/>
      <c r="I42" s="218"/>
    </row>
    <row r="43" spans="2:9" s="7" customFormat="1" ht="24">
      <c r="C43" s="7" t="s">
        <v>166</v>
      </c>
    </row>
    <row r="44" spans="2:9" s="7" customFormat="1" ht="24"/>
    <row r="45" spans="2:9" s="7" customFormat="1" ht="24"/>
    <row r="46" spans="2:9" s="18" customFormat="1" ht="24"/>
    <row r="47" spans="2:9" s="18" customFormat="1" ht="24"/>
    <row r="48" spans="2:9" s="18" customFormat="1" ht="24"/>
    <row r="49" s="18" customFormat="1" ht="24"/>
    <row r="50" s="18" customFormat="1" ht="24"/>
    <row r="51" s="18" customFormat="1" ht="24"/>
    <row r="52" s="18" customFormat="1" ht="24"/>
    <row r="53" s="18" customFormat="1" ht="24"/>
    <row r="54" s="18" customFormat="1" ht="24"/>
    <row r="55" s="18" customFormat="1" ht="24"/>
    <row r="56" s="18" customFormat="1" ht="24"/>
    <row r="57" s="18" customFormat="1" ht="24"/>
    <row r="58" s="18" customFormat="1" ht="24"/>
    <row r="59" s="7" customFormat="1" ht="24"/>
    <row r="60" s="7" customFormat="1" ht="24"/>
    <row r="61" s="7" customFormat="1" ht="24"/>
    <row r="62" s="7" customFormat="1" ht="24"/>
    <row r="63" s="7" customFormat="1" ht="24"/>
    <row r="64" s="7" customFormat="1" ht="24"/>
    <row r="65" spans="3:9" s="17" customFormat="1" ht="24"/>
    <row r="66" spans="3:9" s="17" customFormat="1" ht="24"/>
    <row r="67" spans="3:9" s="17" customFormat="1" ht="24"/>
    <row r="68" spans="3:9" s="17" customFormat="1" ht="24"/>
    <row r="69" spans="3:9" s="17" customFormat="1" ht="24"/>
    <row r="70" spans="3:9" s="17" customFormat="1" ht="24"/>
    <row r="71" spans="3:9" s="5" customFormat="1">
      <c r="C71" s="6"/>
      <c r="D71" s="6"/>
    </row>
    <row r="72" spans="3:9">
      <c r="C72" s="3"/>
      <c r="D72" s="3"/>
      <c r="E72" s="3"/>
      <c r="F72" s="3"/>
      <c r="G72" s="4"/>
      <c r="H72" s="4"/>
      <c r="I72" s="4"/>
    </row>
    <row r="73" spans="3:9">
      <c r="C73" s="3"/>
      <c r="D73" s="3"/>
      <c r="E73" s="3"/>
      <c r="F73" s="3"/>
      <c r="G73" s="4"/>
      <c r="H73" s="4"/>
      <c r="I73" s="4"/>
    </row>
    <row r="74" spans="3:9">
      <c r="C74" s="3"/>
      <c r="D74" s="3"/>
      <c r="E74" s="3"/>
      <c r="F74" s="3"/>
      <c r="G74" s="4"/>
      <c r="H74" s="4"/>
      <c r="I74" s="4"/>
    </row>
    <row r="75" spans="3:9">
      <c r="C75" s="3"/>
      <c r="D75" s="3"/>
      <c r="E75" s="3"/>
      <c r="F75" s="3"/>
      <c r="G75" s="4"/>
      <c r="H75" s="4"/>
      <c r="I75" s="4"/>
    </row>
    <row r="76" spans="3:9">
      <c r="C76" s="3"/>
      <c r="D76" s="3"/>
      <c r="E76" s="3"/>
      <c r="F76" s="3"/>
      <c r="G76" s="4"/>
      <c r="H76" s="4"/>
      <c r="I76" s="4"/>
    </row>
    <row r="77" spans="3:9">
      <c r="C77" s="3"/>
      <c r="D77" s="3"/>
      <c r="E77" s="3"/>
      <c r="F77" s="3"/>
      <c r="G77" s="4"/>
      <c r="H77" s="4"/>
      <c r="I77" s="4"/>
    </row>
    <row r="78" spans="3:9">
      <c r="C78" s="3"/>
      <c r="D78" s="3"/>
      <c r="E78" s="3"/>
      <c r="F78" s="3"/>
      <c r="G78" s="4"/>
      <c r="H78" s="4"/>
      <c r="I78" s="4"/>
    </row>
    <row r="79" spans="3:9">
      <c r="C79" s="3"/>
      <c r="D79" s="3"/>
      <c r="E79" s="3"/>
      <c r="F79" s="3"/>
      <c r="G79" s="4"/>
      <c r="H79" s="4"/>
      <c r="I79" s="4"/>
    </row>
    <row r="80" spans="3:9">
      <c r="C80" s="3"/>
      <c r="D80" s="3"/>
      <c r="E80" s="3"/>
      <c r="F80" s="3"/>
      <c r="G80" s="4"/>
      <c r="H80" s="4"/>
      <c r="I80" s="4"/>
    </row>
    <row r="81" spans="3:9">
      <c r="C81" s="3"/>
      <c r="D81" s="3"/>
      <c r="E81" s="3"/>
      <c r="F81" s="3"/>
      <c r="G81" s="4"/>
      <c r="H81" s="4"/>
      <c r="I81" s="4"/>
    </row>
    <row r="82" spans="3:9">
      <c r="C82" s="3"/>
      <c r="D82" s="3"/>
      <c r="E82" s="3"/>
      <c r="F82" s="3"/>
      <c r="G82" s="4"/>
      <c r="H82" s="4"/>
      <c r="I82" s="4"/>
    </row>
    <row r="83" spans="3:9">
      <c r="C83" s="3"/>
      <c r="D83" s="3"/>
      <c r="E83" s="3"/>
      <c r="F83" s="3"/>
      <c r="G83" s="4"/>
      <c r="H83" s="4"/>
      <c r="I83" s="4"/>
    </row>
  </sheetData>
  <mergeCells count="34">
    <mergeCell ref="D39:I39"/>
    <mergeCell ref="C42:I42"/>
    <mergeCell ref="C31:F31"/>
    <mergeCell ref="C32:F32"/>
    <mergeCell ref="B33:I33"/>
    <mergeCell ref="D35:I35"/>
    <mergeCell ref="C36:I36"/>
    <mergeCell ref="C38:I38"/>
    <mergeCell ref="C29:F29"/>
    <mergeCell ref="C16:F16"/>
    <mergeCell ref="C17:F17"/>
    <mergeCell ref="C18:F18"/>
    <mergeCell ref="C20:F20"/>
    <mergeCell ref="C21:F21"/>
    <mergeCell ref="C22:F22"/>
    <mergeCell ref="C23:F23"/>
    <mergeCell ref="C24:F24"/>
    <mergeCell ref="C25:F25"/>
    <mergeCell ref="C26:F26"/>
    <mergeCell ref="C27:F27"/>
    <mergeCell ref="B1:I1"/>
    <mergeCell ref="C15:F15"/>
    <mergeCell ref="C4:F5"/>
    <mergeCell ref="G4:G5"/>
    <mergeCell ref="H4:H5"/>
    <mergeCell ref="I4:I5"/>
    <mergeCell ref="C6:F6"/>
    <mergeCell ref="C7:F7"/>
    <mergeCell ref="C11:F11"/>
    <mergeCell ref="C12:F12"/>
    <mergeCell ref="C14:F14"/>
    <mergeCell ref="G9:G10"/>
    <mergeCell ref="H9:H10"/>
    <mergeCell ref="I9:I10"/>
  </mergeCells>
  <pageMargins left="0.2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6</xdr:col>
                <xdr:colOff>123825</xdr:colOff>
                <xdr:row>3</xdr:row>
                <xdr:rowOff>142875</xdr:rowOff>
              </from>
              <to>
                <xdr:col>6</xdr:col>
                <xdr:colOff>285750</xdr:colOff>
                <xdr:row>4</xdr:row>
                <xdr:rowOff>19050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zoomScale="140" zoomScaleNormal="140" workbookViewId="0">
      <selection activeCell="C13" sqref="C13"/>
    </sheetView>
  </sheetViews>
  <sheetFormatPr defaultRowHeight="24"/>
  <cols>
    <col min="1" max="1" width="3.85546875" style="7" customWidth="1"/>
    <col min="2" max="2" width="3.5703125" style="7" customWidth="1"/>
    <col min="3" max="3" width="77.28515625" style="7" customWidth="1"/>
    <col min="4" max="4" width="6.42578125" style="7" customWidth="1"/>
    <col min="5" max="255" width="9" style="7"/>
    <col min="256" max="256" width="5.85546875" style="7" customWidth="1"/>
    <col min="257" max="257" width="5.5703125" style="7" customWidth="1"/>
    <col min="258" max="258" width="69.28515625" style="7" customWidth="1"/>
    <col min="259" max="259" width="7.42578125" style="7" customWidth="1"/>
    <col min="260" max="511" width="9" style="7"/>
    <col min="512" max="512" width="5.85546875" style="7" customWidth="1"/>
    <col min="513" max="513" width="5.5703125" style="7" customWidth="1"/>
    <col min="514" max="514" width="69.28515625" style="7" customWidth="1"/>
    <col min="515" max="515" width="7.42578125" style="7" customWidth="1"/>
    <col min="516" max="767" width="9" style="7"/>
    <col min="768" max="768" width="5.85546875" style="7" customWidth="1"/>
    <col min="769" max="769" width="5.5703125" style="7" customWidth="1"/>
    <col min="770" max="770" width="69.28515625" style="7" customWidth="1"/>
    <col min="771" max="771" width="7.42578125" style="7" customWidth="1"/>
    <col min="772" max="1023" width="9" style="7"/>
    <col min="1024" max="1024" width="5.85546875" style="7" customWidth="1"/>
    <col min="1025" max="1025" width="5.5703125" style="7" customWidth="1"/>
    <col min="1026" max="1026" width="69.28515625" style="7" customWidth="1"/>
    <col min="1027" max="1027" width="7.42578125" style="7" customWidth="1"/>
    <col min="1028" max="1279" width="9" style="7"/>
    <col min="1280" max="1280" width="5.85546875" style="7" customWidth="1"/>
    <col min="1281" max="1281" width="5.5703125" style="7" customWidth="1"/>
    <col min="1282" max="1282" width="69.28515625" style="7" customWidth="1"/>
    <col min="1283" max="1283" width="7.42578125" style="7" customWidth="1"/>
    <col min="1284" max="1535" width="9" style="7"/>
    <col min="1536" max="1536" width="5.85546875" style="7" customWidth="1"/>
    <col min="1537" max="1537" width="5.5703125" style="7" customWidth="1"/>
    <col min="1538" max="1538" width="69.28515625" style="7" customWidth="1"/>
    <col min="1539" max="1539" width="7.42578125" style="7" customWidth="1"/>
    <col min="1540" max="1791" width="9" style="7"/>
    <col min="1792" max="1792" width="5.85546875" style="7" customWidth="1"/>
    <col min="1793" max="1793" width="5.5703125" style="7" customWidth="1"/>
    <col min="1794" max="1794" width="69.28515625" style="7" customWidth="1"/>
    <col min="1795" max="1795" width="7.42578125" style="7" customWidth="1"/>
    <col min="1796" max="2047" width="9" style="7"/>
    <col min="2048" max="2048" width="5.85546875" style="7" customWidth="1"/>
    <col min="2049" max="2049" width="5.5703125" style="7" customWidth="1"/>
    <col min="2050" max="2050" width="69.28515625" style="7" customWidth="1"/>
    <col min="2051" max="2051" width="7.42578125" style="7" customWidth="1"/>
    <col min="2052" max="2303" width="9" style="7"/>
    <col min="2304" max="2304" width="5.85546875" style="7" customWidth="1"/>
    <col min="2305" max="2305" width="5.5703125" style="7" customWidth="1"/>
    <col min="2306" max="2306" width="69.28515625" style="7" customWidth="1"/>
    <col min="2307" max="2307" width="7.42578125" style="7" customWidth="1"/>
    <col min="2308" max="2559" width="9" style="7"/>
    <col min="2560" max="2560" width="5.85546875" style="7" customWidth="1"/>
    <col min="2561" max="2561" width="5.5703125" style="7" customWidth="1"/>
    <col min="2562" max="2562" width="69.28515625" style="7" customWidth="1"/>
    <col min="2563" max="2563" width="7.42578125" style="7" customWidth="1"/>
    <col min="2564" max="2815" width="9" style="7"/>
    <col min="2816" max="2816" width="5.85546875" style="7" customWidth="1"/>
    <col min="2817" max="2817" width="5.5703125" style="7" customWidth="1"/>
    <col min="2818" max="2818" width="69.28515625" style="7" customWidth="1"/>
    <col min="2819" max="2819" width="7.42578125" style="7" customWidth="1"/>
    <col min="2820" max="3071" width="9" style="7"/>
    <col min="3072" max="3072" width="5.85546875" style="7" customWidth="1"/>
    <col min="3073" max="3073" width="5.5703125" style="7" customWidth="1"/>
    <col min="3074" max="3074" width="69.28515625" style="7" customWidth="1"/>
    <col min="3075" max="3075" width="7.42578125" style="7" customWidth="1"/>
    <col min="3076" max="3327" width="9" style="7"/>
    <col min="3328" max="3328" width="5.85546875" style="7" customWidth="1"/>
    <col min="3329" max="3329" width="5.5703125" style="7" customWidth="1"/>
    <col min="3330" max="3330" width="69.28515625" style="7" customWidth="1"/>
    <col min="3331" max="3331" width="7.42578125" style="7" customWidth="1"/>
    <col min="3332" max="3583" width="9" style="7"/>
    <col min="3584" max="3584" width="5.85546875" style="7" customWidth="1"/>
    <col min="3585" max="3585" width="5.5703125" style="7" customWidth="1"/>
    <col min="3586" max="3586" width="69.28515625" style="7" customWidth="1"/>
    <col min="3587" max="3587" width="7.42578125" style="7" customWidth="1"/>
    <col min="3588" max="3839" width="9" style="7"/>
    <col min="3840" max="3840" width="5.85546875" style="7" customWidth="1"/>
    <col min="3841" max="3841" width="5.5703125" style="7" customWidth="1"/>
    <col min="3842" max="3842" width="69.28515625" style="7" customWidth="1"/>
    <col min="3843" max="3843" width="7.42578125" style="7" customWidth="1"/>
    <col min="3844" max="4095" width="9" style="7"/>
    <col min="4096" max="4096" width="5.85546875" style="7" customWidth="1"/>
    <col min="4097" max="4097" width="5.5703125" style="7" customWidth="1"/>
    <col min="4098" max="4098" width="69.28515625" style="7" customWidth="1"/>
    <col min="4099" max="4099" width="7.42578125" style="7" customWidth="1"/>
    <col min="4100" max="4351" width="9" style="7"/>
    <col min="4352" max="4352" width="5.85546875" style="7" customWidth="1"/>
    <col min="4353" max="4353" width="5.5703125" style="7" customWidth="1"/>
    <col min="4354" max="4354" width="69.28515625" style="7" customWidth="1"/>
    <col min="4355" max="4355" width="7.42578125" style="7" customWidth="1"/>
    <col min="4356" max="4607" width="9" style="7"/>
    <col min="4608" max="4608" width="5.85546875" style="7" customWidth="1"/>
    <col min="4609" max="4609" width="5.5703125" style="7" customWidth="1"/>
    <col min="4610" max="4610" width="69.28515625" style="7" customWidth="1"/>
    <col min="4611" max="4611" width="7.42578125" style="7" customWidth="1"/>
    <col min="4612" max="4863" width="9" style="7"/>
    <col min="4864" max="4864" width="5.85546875" style="7" customWidth="1"/>
    <col min="4865" max="4865" width="5.5703125" style="7" customWidth="1"/>
    <col min="4866" max="4866" width="69.28515625" style="7" customWidth="1"/>
    <col min="4867" max="4867" width="7.42578125" style="7" customWidth="1"/>
    <col min="4868" max="5119" width="9" style="7"/>
    <col min="5120" max="5120" width="5.85546875" style="7" customWidth="1"/>
    <col min="5121" max="5121" width="5.5703125" style="7" customWidth="1"/>
    <col min="5122" max="5122" width="69.28515625" style="7" customWidth="1"/>
    <col min="5123" max="5123" width="7.42578125" style="7" customWidth="1"/>
    <col min="5124" max="5375" width="9" style="7"/>
    <col min="5376" max="5376" width="5.85546875" style="7" customWidth="1"/>
    <col min="5377" max="5377" width="5.5703125" style="7" customWidth="1"/>
    <col min="5378" max="5378" width="69.28515625" style="7" customWidth="1"/>
    <col min="5379" max="5379" width="7.42578125" style="7" customWidth="1"/>
    <col min="5380" max="5631" width="9" style="7"/>
    <col min="5632" max="5632" width="5.85546875" style="7" customWidth="1"/>
    <col min="5633" max="5633" width="5.5703125" style="7" customWidth="1"/>
    <col min="5634" max="5634" width="69.28515625" style="7" customWidth="1"/>
    <col min="5635" max="5635" width="7.42578125" style="7" customWidth="1"/>
    <col min="5636" max="5887" width="9" style="7"/>
    <col min="5888" max="5888" width="5.85546875" style="7" customWidth="1"/>
    <col min="5889" max="5889" width="5.5703125" style="7" customWidth="1"/>
    <col min="5890" max="5890" width="69.28515625" style="7" customWidth="1"/>
    <col min="5891" max="5891" width="7.42578125" style="7" customWidth="1"/>
    <col min="5892" max="6143" width="9" style="7"/>
    <col min="6144" max="6144" width="5.85546875" style="7" customWidth="1"/>
    <col min="6145" max="6145" width="5.5703125" style="7" customWidth="1"/>
    <col min="6146" max="6146" width="69.28515625" style="7" customWidth="1"/>
    <col min="6147" max="6147" width="7.42578125" style="7" customWidth="1"/>
    <col min="6148" max="6399" width="9" style="7"/>
    <col min="6400" max="6400" width="5.85546875" style="7" customWidth="1"/>
    <col min="6401" max="6401" width="5.5703125" style="7" customWidth="1"/>
    <col min="6402" max="6402" width="69.28515625" style="7" customWidth="1"/>
    <col min="6403" max="6403" width="7.42578125" style="7" customWidth="1"/>
    <col min="6404" max="6655" width="9" style="7"/>
    <col min="6656" max="6656" width="5.85546875" style="7" customWidth="1"/>
    <col min="6657" max="6657" width="5.5703125" style="7" customWidth="1"/>
    <col min="6658" max="6658" width="69.28515625" style="7" customWidth="1"/>
    <col min="6659" max="6659" width="7.42578125" style="7" customWidth="1"/>
    <col min="6660" max="6911" width="9" style="7"/>
    <col min="6912" max="6912" width="5.85546875" style="7" customWidth="1"/>
    <col min="6913" max="6913" width="5.5703125" style="7" customWidth="1"/>
    <col min="6914" max="6914" width="69.28515625" style="7" customWidth="1"/>
    <col min="6915" max="6915" width="7.42578125" style="7" customWidth="1"/>
    <col min="6916" max="7167" width="9" style="7"/>
    <col min="7168" max="7168" width="5.85546875" style="7" customWidth="1"/>
    <col min="7169" max="7169" width="5.5703125" style="7" customWidth="1"/>
    <col min="7170" max="7170" width="69.28515625" style="7" customWidth="1"/>
    <col min="7171" max="7171" width="7.42578125" style="7" customWidth="1"/>
    <col min="7172" max="7423" width="9" style="7"/>
    <col min="7424" max="7424" width="5.85546875" style="7" customWidth="1"/>
    <col min="7425" max="7425" width="5.5703125" style="7" customWidth="1"/>
    <col min="7426" max="7426" width="69.28515625" style="7" customWidth="1"/>
    <col min="7427" max="7427" width="7.42578125" style="7" customWidth="1"/>
    <col min="7428" max="7679" width="9" style="7"/>
    <col min="7680" max="7680" width="5.85546875" style="7" customWidth="1"/>
    <col min="7681" max="7681" width="5.5703125" style="7" customWidth="1"/>
    <col min="7682" max="7682" width="69.28515625" style="7" customWidth="1"/>
    <col min="7683" max="7683" width="7.42578125" style="7" customWidth="1"/>
    <col min="7684" max="7935" width="9" style="7"/>
    <col min="7936" max="7936" width="5.85546875" style="7" customWidth="1"/>
    <col min="7937" max="7937" width="5.5703125" style="7" customWidth="1"/>
    <col min="7938" max="7938" width="69.28515625" style="7" customWidth="1"/>
    <col min="7939" max="7939" width="7.42578125" style="7" customWidth="1"/>
    <col min="7940" max="8191" width="9" style="7"/>
    <col min="8192" max="8192" width="5.85546875" style="7" customWidth="1"/>
    <col min="8193" max="8193" width="5.5703125" style="7" customWidth="1"/>
    <col min="8194" max="8194" width="69.28515625" style="7" customWidth="1"/>
    <col min="8195" max="8195" width="7.42578125" style="7" customWidth="1"/>
    <col min="8196" max="8447" width="9" style="7"/>
    <col min="8448" max="8448" width="5.85546875" style="7" customWidth="1"/>
    <col min="8449" max="8449" width="5.5703125" style="7" customWidth="1"/>
    <col min="8450" max="8450" width="69.28515625" style="7" customWidth="1"/>
    <col min="8451" max="8451" width="7.42578125" style="7" customWidth="1"/>
    <col min="8452" max="8703" width="9" style="7"/>
    <col min="8704" max="8704" width="5.85546875" style="7" customWidth="1"/>
    <col min="8705" max="8705" width="5.5703125" style="7" customWidth="1"/>
    <col min="8706" max="8706" width="69.28515625" style="7" customWidth="1"/>
    <col min="8707" max="8707" width="7.42578125" style="7" customWidth="1"/>
    <col min="8708" max="8959" width="9" style="7"/>
    <col min="8960" max="8960" width="5.85546875" style="7" customWidth="1"/>
    <col min="8961" max="8961" width="5.5703125" style="7" customWidth="1"/>
    <col min="8962" max="8962" width="69.28515625" style="7" customWidth="1"/>
    <col min="8963" max="8963" width="7.42578125" style="7" customWidth="1"/>
    <col min="8964" max="9215" width="9" style="7"/>
    <col min="9216" max="9216" width="5.85546875" style="7" customWidth="1"/>
    <col min="9217" max="9217" width="5.5703125" style="7" customWidth="1"/>
    <col min="9218" max="9218" width="69.28515625" style="7" customWidth="1"/>
    <col min="9219" max="9219" width="7.42578125" style="7" customWidth="1"/>
    <col min="9220" max="9471" width="9" style="7"/>
    <col min="9472" max="9472" width="5.85546875" style="7" customWidth="1"/>
    <col min="9473" max="9473" width="5.5703125" style="7" customWidth="1"/>
    <col min="9474" max="9474" width="69.28515625" style="7" customWidth="1"/>
    <col min="9475" max="9475" width="7.42578125" style="7" customWidth="1"/>
    <col min="9476" max="9727" width="9" style="7"/>
    <col min="9728" max="9728" width="5.85546875" style="7" customWidth="1"/>
    <col min="9729" max="9729" width="5.5703125" style="7" customWidth="1"/>
    <col min="9730" max="9730" width="69.28515625" style="7" customWidth="1"/>
    <col min="9731" max="9731" width="7.42578125" style="7" customWidth="1"/>
    <col min="9732" max="9983" width="9" style="7"/>
    <col min="9984" max="9984" width="5.85546875" style="7" customWidth="1"/>
    <col min="9985" max="9985" width="5.5703125" style="7" customWidth="1"/>
    <col min="9986" max="9986" width="69.28515625" style="7" customWidth="1"/>
    <col min="9987" max="9987" width="7.42578125" style="7" customWidth="1"/>
    <col min="9988" max="10239" width="9" style="7"/>
    <col min="10240" max="10240" width="5.85546875" style="7" customWidth="1"/>
    <col min="10241" max="10241" width="5.5703125" style="7" customWidth="1"/>
    <col min="10242" max="10242" width="69.28515625" style="7" customWidth="1"/>
    <col min="10243" max="10243" width="7.42578125" style="7" customWidth="1"/>
    <col min="10244" max="10495" width="9" style="7"/>
    <col min="10496" max="10496" width="5.85546875" style="7" customWidth="1"/>
    <col min="10497" max="10497" width="5.5703125" style="7" customWidth="1"/>
    <col min="10498" max="10498" width="69.28515625" style="7" customWidth="1"/>
    <col min="10499" max="10499" width="7.42578125" style="7" customWidth="1"/>
    <col min="10500" max="10751" width="9" style="7"/>
    <col min="10752" max="10752" width="5.85546875" style="7" customWidth="1"/>
    <col min="10753" max="10753" width="5.5703125" style="7" customWidth="1"/>
    <col min="10754" max="10754" width="69.28515625" style="7" customWidth="1"/>
    <col min="10755" max="10755" width="7.42578125" style="7" customWidth="1"/>
    <col min="10756" max="11007" width="9" style="7"/>
    <col min="11008" max="11008" width="5.85546875" style="7" customWidth="1"/>
    <col min="11009" max="11009" width="5.5703125" style="7" customWidth="1"/>
    <col min="11010" max="11010" width="69.28515625" style="7" customWidth="1"/>
    <col min="11011" max="11011" width="7.42578125" style="7" customWidth="1"/>
    <col min="11012" max="11263" width="9" style="7"/>
    <col min="11264" max="11264" width="5.85546875" style="7" customWidth="1"/>
    <col min="11265" max="11265" width="5.5703125" style="7" customWidth="1"/>
    <col min="11266" max="11266" width="69.28515625" style="7" customWidth="1"/>
    <col min="11267" max="11267" width="7.42578125" style="7" customWidth="1"/>
    <col min="11268" max="11519" width="9" style="7"/>
    <col min="11520" max="11520" width="5.85546875" style="7" customWidth="1"/>
    <col min="11521" max="11521" width="5.5703125" style="7" customWidth="1"/>
    <col min="11522" max="11522" width="69.28515625" style="7" customWidth="1"/>
    <col min="11523" max="11523" width="7.42578125" style="7" customWidth="1"/>
    <col min="11524" max="11775" width="9" style="7"/>
    <col min="11776" max="11776" width="5.85546875" style="7" customWidth="1"/>
    <col min="11777" max="11777" width="5.5703125" style="7" customWidth="1"/>
    <col min="11778" max="11778" width="69.28515625" style="7" customWidth="1"/>
    <col min="11779" max="11779" width="7.42578125" style="7" customWidth="1"/>
    <col min="11780" max="12031" width="9" style="7"/>
    <col min="12032" max="12032" width="5.85546875" style="7" customWidth="1"/>
    <col min="12033" max="12033" width="5.5703125" style="7" customWidth="1"/>
    <col min="12034" max="12034" width="69.28515625" style="7" customWidth="1"/>
    <col min="12035" max="12035" width="7.42578125" style="7" customWidth="1"/>
    <col min="12036" max="12287" width="9" style="7"/>
    <col min="12288" max="12288" width="5.85546875" style="7" customWidth="1"/>
    <col min="12289" max="12289" width="5.5703125" style="7" customWidth="1"/>
    <col min="12290" max="12290" width="69.28515625" style="7" customWidth="1"/>
    <col min="12291" max="12291" width="7.42578125" style="7" customWidth="1"/>
    <col min="12292" max="12543" width="9" style="7"/>
    <col min="12544" max="12544" width="5.85546875" style="7" customWidth="1"/>
    <col min="12545" max="12545" width="5.5703125" style="7" customWidth="1"/>
    <col min="12546" max="12546" width="69.28515625" style="7" customWidth="1"/>
    <col min="12547" max="12547" width="7.42578125" style="7" customWidth="1"/>
    <col min="12548" max="12799" width="9" style="7"/>
    <col min="12800" max="12800" width="5.85546875" style="7" customWidth="1"/>
    <col min="12801" max="12801" width="5.5703125" style="7" customWidth="1"/>
    <col min="12802" max="12802" width="69.28515625" style="7" customWidth="1"/>
    <col min="12803" max="12803" width="7.42578125" style="7" customWidth="1"/>
    <col min="12804" max="13055" width="9" style="7"/>
    <col min="13056" max="13056" width="5.85546875" style="7" customWidth="1"/>
    <col min="13057" max="13057" width="5.5703125" style="7" customWidth="1"/>
    <col min="13058" max="13058" width="69.28515625" style="7" customWidth="1"/>
    <col min="13059" max="13059" width="7.42578125" style="7" customWidth="1"/>
    <col min="13060" max="13311" width="9" style="7"/>
    <col min="13312" max="13312" width="5.85546875" style="7" customWidth="1"/>
    <col min="13313" max="13313" width="5.5703125" style="7" customWidth="1"/>
    <col min="13314" max="13314" width="69.28515625" style="7" customWidth="1"/>
    <col min="13315" max="13315" width="7.42578125" style="7" customWidth="1"/>
    <col min="13316" max="13567" width="9" style="7"/>
    <col min="13568" max="13568" width="5.85546875" style="7" customWidth="1"/>
    <col min="13569" max="13569" width="5.5703125" style="7" customWidth="1"/>
    <col min="13570" max="13570" width="69.28515625" style="7" customWidth="1"/>
    <col min="13571" max="13571" width="7.42578125" style="7" customWidth="1"/>
    <col min="13572" max="13823" width="9" style="7"/>
    <col min="13824" max="13824" width="5.85546875" style="7" customWidth="1"/>
    <col min="13825" max="13825" width="5.5703125" style="7" customWidth="1"/>
    <col min="13826" max="13826" width="69.28515625" style="7" customWidth="1"/>
    <col min="13827" max="13827" width="7.42578125" style="7" customWidth="1"/>
    <col min="13828" max="14079" width="9" style="7"/>
    <col min="14080" max="14080" width="5.85546875" style="7" customWidth="1"/>
    <col min="14081" max="14081" width="5.5703125" style="7" customWidth="1"/>
    <col min="14082" max="14082" width="69.28515625" style="7" customWidth="1"/>
    <col min="14083" max="14083" width="7.42578125" style="7" customWidth="1"/>
    <col min="14084" max="14335" width="9" style="7"/>
    <col min="14336" max="14336" width="5.85546875" style="7" customWidth="1"/>
    <col min="14337" max="14337" width="5.5703125" style="7" customWidth="1"/>
    <col min="14338" max="14338" width="69.28515625" style="7" customWidth="1"/>
    <col min="14339" max="14339" width="7.42578125" style="7" customWidth="1"/>
    <col min="14340" max="14591" width="9" style="7"/>
    <col min="14592" max="14592" width="5.85546875" style="7" customWidth="1"/>
    <col min="14593" max="14593" width="5.5703125" style="7" customWidth="1"/>
    <col min="14594" max="14594" width="69.28515625" style="7" customWidth="1"/>
    <col min="14595" max="14595" width="7.42578125" style="7" customWidth="1"/>
    <col min="14596" max="14847" width="9" style="7"/>
    <col min="14848" max="14848" width="5.85546875" style="7" customWidth="1"/>
    <col min="14849" max="14849" width="5.5703125" style="7" customWidth="1"/>
    <col min="14850" max="14850" width="69.28515625" style="7" customWidth="1"/>
    <col min="14851" max="14851" width="7.42578125" style="7" customWidth="1"/>
    <col min="14852" max="15103" width="9" style="7"/>
    <col min="15104" max="15104" width="5.85546875" style="7" customWidth="1"/>
    <col min="15105" max="15105" width="5.5703125" style="7" customWidth="1"/>
    <col min="15106" max="15106" width="69.28515625" style="7" customWidth="1"/>
    <col min="15107" max="15107" width="7.42578125" style="7" customWidth="1"/>
    <col min="15108" max="15359" width="9" style="7"/>
    <col min="15360" max="15360" width="5.85546875" style="7" customWidth="1"/>
    <col min="15361" max="15361" width="5.5703125" style="7" customWidth="1"/>
    <col min="15362" max="15362" width="69.28515625" style="7" customWidth="1"/>
    <col min="15363" max="15363" width="7.42578125" style="7" customWidth="1"/>
    <col min="15364" max="15615" width="9" style="7"/>
    <col min="15616" max="15616" width="5.85546875" style="7" customWidth="1"/>
    <col min="15617" max="15617" width="5.5703125" style="7" customWidth="1"/>
    <col min="15618" max="15618" width="69.28515625" style="7" customWidth="1"/>
    <col min="15619" max="15619" width="7.42578125" style="7" customWidth="1"/>
    <col min="15620" max="15871" width="9" style="7"/>
    <col min="15872" max="15872" width="5.85546875" style="7" customWidth="1"/>
    <col min="15873" max="15873" width="5.5703125" style="7" customWidth="1"/>
    <col min="15874" max="15874" width="69.28515625" style="7" customWidth="1"/>
    <col min="15875" max="15875" width="7.42578125" style="7" customWidth="1"/>
    <col min="15876" max="16127" width="9" style="7"/>
    <col min="16128" max="16128" width="5.85546875" style="7" customWidth="1"/>
    <col min="16129" max="16129" width="5.5703125" style="7" customWidth="1"/>
    <col min="16130" max="16130" width="69.28515625" style="7" customWidth="1"/>
    <col min="16131" max="16131" width="7.42578125" style="7" customWidth="1"/>
    <col min="16132" max="16383" width="9" style="7"/>
    <col min="16384" max="16384" width="9" style="7" customWidth="1"/>
  </cols>
  <sheetData>
    <row r="1" spans="1:4" ht="21" customHeight="1">
      <c r="A1" s="233" t="s">
        <v>93</v>
      </c>
      <c r="B1" s="233"/>
      <c r="C1" s="233"/>
      <c r="D1" s="233"/>
    </row>
    <row r="2" spans="1:4" ht="21" customHeight="1">
      <c r="A2" s="144"/>
      <c r="B2" s="144"/>
      <c r="C2" s="144"/>
      <c r="D2" s="144"/>
    </row>
    <row r="3" spans="1:4">
      <c r="A3" s="8" t="s">
        <v>36</v>
      </c>
    </row>
    <row r="4" spans="1:4">
      <c r="B4" s="64" t="s">
        <v>104</v>
      </c>
    </row>
    <row r="5" spans="1:4">
      <c r="B5" s="64" t="s">
        <v>105</v>
      </c>
    </row>
    <row r="6" spans="1:4">
      <c r="B6" s="11" t="s">
        <v>37</v>
      </c>
      <c r="C6" s="11" t="s">
        <v>16</v>
      </c>
      <c r="D6" s="12" t="s">
        <v>38</v>
      </c>
    </row>
    <row r="7" spans="1:4">
      <c r="B7" s="63">
        <v>1</v>
      </c>
      <c r="C7" s="33" t="s">
        <v>103</v>
      </c>
      <c r="D7" s="13">
        <v>3</v>
      </c>
    </row>
    <row r="8" spans="1:4">
      <c r="B8" s="63">
        <v>2</v>
      </c>
      <c r="C8" s="33" t="s">
        <v>121</v>
      </c>
      <c r="D8" s="13">
        <v>2</v>
      </c>
    </row>
    <row r="9" spans="1:4">
      <c r="B9" s="63">
        <v>3</v>
      </c>
      <c r="C9" s="33" t="s">
        <v>137</v>
      </c>
      <c r="D9" s="187">
        <v>2</v>
      </c>
    </row>
    <row r="10" spans="1:4">
      <c r="B10" s="308" t="s">
        <v>11</v>
      </c>
      <c r="C10" s="309"/>
      <c r="D10" s="87">
        <f>SUM(D7:D9)</f>
        <v>7</v>
      </c>
    </row>
    <row r="11" spans="1:4">
      <c r="B11" s="18"/>
      <c r="C11" s="18"/>
      <c r="D11" s="18"/>
    </row>
  </sheetData>
  <mergeCells count="2">
    <mergeCell ref="A1:D1"/>
    <mergeCell ref="B10:C10"/>
  </mergeCells>
  <pageMargins left="0.7" right="0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</vt:lpstr>
      <vt:lpstr>บทสรุป</vt:lpstr>
      <vt:lpstr>สรุปตาราง1-2</vt:lpstr>
      <vt:lpstr>ตาราง 3 </vt:lpstr>
      <vt:lpstr>ก่อน-หลัง</vt:lpstr>
      <vt:lpstr>ตาราง 5</vt:lpstr>
      <vt:lpstr>รวมข้อเสนอแนะ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2020-11-30T04:07:06Z</cp:lastPrinted>
  <dcterms:created xsi:type="dcterms:W3CDTF">2014-10-15T08:34:52Z</dcterms:created>
  <dcterms:modified xsi:type="dcterms:W3CDTF">2020-11-30T04:07:08Z</dcterms:modified>
</cp:coreProperties>
</file>