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27F2238E-9C46-4DDA-9755-E1872339524A}" xr6:coauthVersionLast="36" xr6:coauthVersionMax="36" xr10:uidLastSave="{00000000-0000-0000-0000-000000000000}"/>
  <bookViews>
    <workbookView xWindow="0" yWindow="0" windowWidth="20490" windowHeight="7755" activeTab="7" xr2:uid="{00000000-000D-0000-FFFF-FFFF00000000}"/>
  </bookViews>
  <sheets>
    <sheet name="DATA" sheetId="1" r:id="rId1"/>
    <sheet name="บทสรุป" sheetId="9" r:id="rId2"/>
    <sheet name="Sheet1" sheetId="17" r:id="rId3"/>
    <sheet name="สรุปตาราง1-2" sheetId="2" r:id="rId4"/>
    <sheet name="ตาราง 3 " sheetId="16" r:id="rId5"/>
    <sheet name="ก่อน-หลัง" sheetId="12" r:id="rId6"/>
    <sheet name="ตาราง 5" sheetId="14" r:id="rId7"/>
    <sheet name="รวมข้อเสนอแนะ" sheetId="3" r:id="rId8"/>
  </sheets>
  <definedNames>
    <definedName name="_xlnm._FilterDatabase" localSheetId="0" hidden="1">DATA!$F$1:$F$158</definedName>
  </definedNames>
  <calcPr calcId="191029"/>
</workbook>
</file>

<file path=xl/calcChain.xml><?xml version="1.0" encoding="utf-8"?>
<calcChain xmlns="http://schemas.openxmlformats.org/spreadsheetml/2006/main">
  <c r="G30" i="14" l="1"/>
  <c r="H29" i="14"/>
  <c r="H28" i="14"/>
  <c r="G29" i="14"/>
  <c r="G28" i="14"/>
  <c r="H26" i="14"/>
  <c r="H25" i="14"/>
  <c r="H24" i="14"/>
  <c r="H23" i="14"/>
  <c r="G26" i="14"/>
  <c r="G25" i="14"/>
  <c r="G24" i="14"/>
  <c r="G23" i="14"/>
  <c r="V37" i="1"/>
  <c r="G12" i="12" s="1"/>
  <c r="X37" i="1"/>
  <c r="G18" i="12" s="1"/>
  <c r="H12" i="12"/>
  <c r="G16" i="12"/>
  <c r="G14" i="12"/>
  <c r="F18" i="12"/>
  <c r="F16" i="12"/>
  <c r="H16" i="12" s="1"/>
  <c r="F14" i="12"/>
  <c r="F12" i="12"/>
  <c r="G10" i="12"/>
  <c r="G8" i="12"/>
  <c r="F10" i="12"/>
  <c r="H10" i="12" s="1"/>
  <c r="F11" i="16"/>
  <c r="F7" i="16"/>
  <c r="F16" i="16"/>
  <c r="F15" i="16"/>
  <c r="F21" i="16"/>
  <c r="F20" i="16"/>
  <c r="F19" i="16"/>
  <c r="F9" i="16" l="1"/>
  <c r="F8" i="16"/>
  <c r="D49" i="3" l="1"/>
  <c r="D41" i="3"/>
  <c r="D22" i="3"/>
  <c r="D13" i="3"/>
  <c r="E62" i="1"/>
  <c r="E64" i="1" s="1"/>
  <c r="E61" i="1"/>
  <c r="E58" i="1"/>
  <c r="E63" i="1"/>
  <c r="E60" i="1"/>
  <c r="E59" i="1"/>
  <c r="E57" i="1"/>
  <c r="E56" i="1"/>
  <c r="E55" i="1"/>
  <c r="E54" i="1"/>
  <c r="E53" i="1"/>
  <c r="E52" i="1"/>
  <c r="E51" i="1"/>
  <c r="AC36" i="1"/>
  <c r="AC35" i="1"/>
  <c r="AB38" i="1"/>
  <c r="AB37" i="1"/>
  <c r="AA38" i="1"/>
  <c r="AA37" i="1"/>
  <c r="X38" i="1"/>
  <c r="V38" i="1"/>
  <c r="T37" i="1"/>
  <c r="O37" i="1"/>
  <c r="M37" i="1"/>
  <c r="K36" i="1"/>
  <c r="K35" i="1"/>
  <c r="G35" i="1"/>
  <c r="AB36" i="1" l="1"/>
  <c r="AB35" i="1"/>
  <c r="F26" i="16" l="1"/>
  <c r="F25" i="16"/>
  <c r="F23" i="16"/>
  <c r="F18" i="16"/>
  <c r="F17" i="16"/>
  <c r="F14" i="16"/>
  <c r="F13" i="16"/>
  <c r="F6" i="16"/>
  <c r="F5" i="16"/>
  <c r="M38" i="1" l="1"/>
  <c r="O38" i="1"/>
  <c r="T38" i="1"/>
  <c r="G21" i="14" s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I25" i="14" s="1"/>
  <c r="Y35" i="1"/>
  <c r="Z35" i="1"/>
  <c r="AA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H35" i="1"/>
  <c r="F24" i="2" s="1"/>
  <c r="I35" i="1"/>
  <c r="F23" i="2" s="1"/>
  <c r="J35" i="1"/>
  <c r="F22" i="2" s="1"/>
  <c r="H36" i="1"/>
  <c r="I36" i="1"/>
  <c r="J36" i="1"/>
  <c r="G36" i="1"/>
  <c r="F25" i="2"/>
  <c r="F8" i="12" l="1"/>
  <c r="F26" i="2"/>
  <c r="G22" i="2" s="1"/>
  <c r="H30" i="14" l="1"/>
  <c r="E38" i="1" l="1"/>
  <c r="E37" i="1"/>
  <c r="E39" i="1" l="1"/>
  <c r="E43" i="1" s="1"/>
  <c r="F11" i="2"/>
  <c r="E41" i="1" l="1"/>
  <c r="E45" i="1" s="1"/>
  <c r="E42" i="1"/>
  <c r="E44" i="1"/>
  <c r="F24" i="16"/>
  <c r="E47" i="1" l="1"/>
  <c r="E48" i="1"/>
  <c r="E46" i="1"/>
  <c r="F22" i="16"/>
  <c r="E49" i="1" l="1"/>
  <c r="H8" i="12"/>
  <c r="G7" i="14" l="1"/>
  <c r="G26" i="2" l="1"/>
  <c r="G25" i="2"/>
  <c r="G23" i="2"/>
  <c r="G24" i="2"/>
  <c r="H10" i="14" l="1"/>
  <c r="G13" i="14"/>
  <c r="G16" i="14"/>
  <c r="G17" i="14"/>
  <c r="G18" i="14"/>
  <c r="G19" i="14"/>
  <c r="G20" i="14"/>
  <c r="G12" i="14"/>
  <c r="H8" i="14"/>
  <c r="H9" i="14"/>
  <c r="H12" i="14"/>
  <c r="H13" i="14"/>
  <c r="H16" i="14"/>
  <c r="H17" i="14"/>
  <c r="H18" i="14"/>
  <c r="H19" i="14"/>
  <c r="H20" i="14"/>
  <c r="H7" i="14"/>
  <c r="G8" i="14" l="1"/>
  <c r="G9" i="14"/>
  <c r="I30" i="14" l="1"/>
  <c r="I28" i="14"/>
  <c r="I24" i="14"/>
  <c r="I23" i="14"/>
  <c r="I20" i="14"/>
  <c r="I19" i="14"/>
  <c r="I18" i="14"/>
  <c r="I17" i="14"/>
  <c r="I16" i="14"/>
  <c r="I13" i="14"/>
  <c r="I12" i="14"/>
  <c r="I9" i="14"/>
  <c r="I8" i="14"/>
  <c r="I7" i="14"/>
  <c r="H18" i="12"/>
  <c r="H14" i="12"/>
  <c r="I26" i="14" l="1"/>
  <c r="I21" i="14"/>
  <c r="G14" i="14"/>
  <c r="I14" i="14" s="1"/>
  <c r="I29" i="14" l="1"/>
  <c r="G10" i="14"/>
  <c r="I10" i="14" s="1"/>
  <c r="F12" i="2" l="1"/>
  <c r="F13" i="2" l="1"/>
  <c r="H21" i="14"/>
  <c r="G13" i="2" l="1"/>
  <c r="G12" i="2"/>
  <c r="H14" i="14"/>
  <c r="G11" i="2" l="1"/>
</calcChain>
</file>

<file path=xl/sharedStrings.xml><?xml version="1.0" encoding="utf-8"?>
<sst xmlns="http://schemas.openxmlformats.org/spreadsheetml/2006/main" count="414" uniqueCount="197">
  <si>
    <t>คณะ</t>
  </si>
  <si>
    <t>web</t>
  </si>
  <si>
    <t>เฟสบุ๊ก</t>
  </si>
  <si>
    <t>อาจารย์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</si>
  <si>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</si>
  <si>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</si>
  <si>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</si>
  <si>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</si>
  <si>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</si>
  <si>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</si>
  <si>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</si>
  <si>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</si>
  <si>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</si>
  <si>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</si>
  <si>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</si>
  <si>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</si>
  <si>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</si>
  <si>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</si>
  <si>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</si>
  <si>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</si>
  <si>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</si>
  <si>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</si>
  <si>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</si>
  <si>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</si>
  <si>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</si>
  <si>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</si>
  <si>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</si>
  <si>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</si>
  <si>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</si>
  <si>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</si>
  <si>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</si>
  <si>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</si>
  <si>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</si>
  <si>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</si>
  <si>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</si>
  <si>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</si>
  <si>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</si>
  <si>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</si>
  <si>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นิสิตระดับปริญญาเอก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</si>
  <si>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</si>
  <si>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</si>
  <si>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</si>
  <si>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</si>
  <si>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</si>
  <si>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</si>
  <si>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</si>
  <si>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</si>
  <si>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</si>
  <si>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>คณะ/สาขาวิชา</t>
  </si>
  <si>
    <t>คณะสาธารณสุขศาสตร์</t>
  </si>
  <si>
    <t>คณะศึกษาศาสตร์</t>
  </si>
  <si>
    <t>รวมทั้งสิ้น</t>
  </si>
  <si>
    <t>คณะเกษตรศาสตร์ ทรัพยากรธรรมชาติและสิ่งแวดล้อม</t>
  </si>
  <si>
    <t>- 5 -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</si>
  <si>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</si>
  <si>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สาขาวิชาสาธารณสุขศาสตร์</t>
  </si>
  <si>
    <t>สาธารณสุขศาสตร์</t>
  </si>
  <si>
    <t xml:space="preserve"> </t>
  </si>
  <si>
    <t xml:space="preserve">   1.3  ความเหมาะสมของระยะเวลาในการจัดโครงการ</t>
  </si>
  <si>
    <t>4. ด้านคุณภาพการให้บริการ (โครงการอบรมการเขียนโปรแกรม iThesis)</t>
  </si>
  <si>
    <t>ณ ห้อง e-Testing 619 อาคารสถานบริการเทคโนโลยีสารสนเทศและการสื่อสาร</t>
  </si>
  <si>
    <t xml:space="preserve">619 อาคารสถานบริการเทคโนโลยีสารสนเทศและการสื่อสาร ในภาพรวมพบว่า ผู้เข้าร่วมโครงการฯ </t>
  </si>
  <si>
    <t>1. ด้านกระบวนการและขั้นตอนการให้บริการ</t>
  </si>
  <si>
    <t xml:space="preserve">โดยมีวัตถุประสงค์ เพื่อสร้างความรู้ความเข้าใจให้กับนิสิตบัณฑิตศึกษา เกี่ยวกับวิธีการเขียนวิทยานิพนธ์ด้วยระบบ 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</si>
  <si>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</si>
  <si>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</si>
  <si>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>website บัณฑิตวิทยาลัย</t>
  </si>
  <si>
    <t xml:space="preserve">จากตาราง 2  แสดงจำนวนและร้อยละของผู้ตอบแบบสอบถาม จำแนกตามการประชาสัมพันธ์โครงการฯ </t>
  </si>
  <si>
    <t>เพศ</t>
  </si>
  <si>
    <t>อายุ</t>
  </si>
  <si>
    <t>ชาย</t>
  </si>
  <si>
    <t>หญิง</t>
  </si>
  <si>
    <t>20-30 ปี</t>
  </si>
  <si>
    <t>ระดับการศึกษา</t>
  </si>
  <si>
    <t>สาขาวิชา</t>
  </si>
  <si>
    <t>31-40 ปี</t>
  </si>
  <si>
    <t>ศึกษาศาสตร์</t>
  </si>
  <si>
    <t>41-50 ปี</t>
  </si>
  <si>
    <t>เกษตรศาสตร์ ทรัพยากรธรรมชาติและสิ่งแวดล้อม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</si>
  <si>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</si>
  <si>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</si>
  <si>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 xml:space="preserve">            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</si>
  <si>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โปรแกรมเขียนวิทยานิพนธ์อิเล็กทรอนิกส์ (iThesis) อยู่ในระดับใด</t>
  </si>
  <si>
    <t>4.5  การเข้ารับการอบรมฯ ในครั้งนี้เป็นประโยชน์ต่อท่านในการทำวิทยานิพนธ์        อยู่ระดับใด</t>
  </si>
  <si>
    <t>จากตาราง 5 พบว่าผู้ตอบแบบสอบถามมีความคิดเห็นเกี่ยวกับการจัดโครงการอบรมเชิงปฏิบัติการ</t>
  </si>
  <si>
    <t xml:space="preserve">ข้อเสนอแนะการรอบรมเชิงปฏิบัติการครั้งนี้ท่านไม่พึงพอใจในเรื่องใด </t>
  </si>
  <si>
    <t>ข้อเสนอแนะอื่นๆ</t>
  </si>
  <si>
    <t xml:space="preserve">ข้อเสนอแนะว่าบัณฑิตวิทยาลัยควรปรับปรุงในเรื่องดังกล่าวอย่างไร 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</si>
  <si>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</si>
  <si>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- 6 - </t>
  </si>
  <si>
    <t>4.1 ก่อนการอบรมท่านมีความรู้ความเข้าใจในเรื่องการใช้</t>
  </si>
  <si>
    <t xml:space="preserve">4.3  ความรู้ และความสามารถในการถ่ายทอดความรู้ของวิทยากร (ภาคเช้า)
</t>
  </si>
  <si>
    <t xml:space="preserve">4.4  ความรู้ และความสามารถในการถ่ายทอดความรู้ของวิทยากร (ภาคบ่าย)
</t>
  </si>
  <si>
    <t>จากตาราง 1  แสดงจำนวนและร้อยละของผู้ตอบแบบสอบถาม จำแนกตามสถานภาพ พบว่า ส่วนใหญ่ผู้ตอบ</t>
  </si>
  <si>
    <t>วิจัยและประเมินทางการศึกษา</t>
  </si>
  <si>
    <t>เทคโนโลยีและสื่อสารการศึกษา</t>
  </si>
  <si>
    <t>ภาษาไทย</t>
  </si>
  <si>
    <t xml:space="preserve">ข้อเสนอแนะการรอบรมเชิงปฏิบัติการครั้งนี้ท่านพึงพอใจในเรื่องใด </t>
  </si>
  <si>
    <t>การเข้ารับการอบรมในครั้งนี้เป็นประโยชน์ในการทำวิทยานิพนธ์/การค้นคว้าอิสระ</t>
  </si>
  <si>
    <t>วิทยากรบางช่วงบรรยายเนื้อหาเร็วเกินไปทำให้ผู้บรรยายฟังเนื้อหาไม่เข้าใจ</t>
  </si>
  <si>
    <t>ให้ผู้เข้าร่วมได้ลงมือปฏิบัติด้วย</t>
  </si>
  <si>
    <t>การบริหารการศึกษา</t>
  </si>
  <si>
    <t>ความรู้ของวิทยากรและเจ้าหน้าที่ให้การช่วยเหลือนิสิตเป็นอย่างดี</t>
  </si>
  <si>
    <t>การอนุมัติของบัณฑิตวิทยาลัยในระบบการกด approved ค่อนข้างช้านิสิตบางท่านต้องรอ</t>
  </si>
  <si>
    <t>ให้บัณฑิตวิทยาลัยอนุมัติจึงทำให้ไม่สามารถดำเนินการในขั้นตอนต่างๆ ได้</t>
  </si>
  <si>
    <t>เป็นการอบรมที่ดีมากได้รับความรู้จากคณะวิทยากรและสามารถนำไปปฏิบัติต่อได้จริง</t>
  </si>
  <si>
    <t>วิศวกรรมศาสตร์</t>
  </si>
  <si>
    <t>วิศวกรรมการจัดการ</t>
  </si>
  <si>
    <t>เนื้อหาที่ถ่ายทอดเป็นประโยชน์ต่อการทำการค้นคว้าอิสระอย่างมาก</t>
  </si>
  <si>
    <t>วิทยาศาสตร์</t>
  </si>
  <si>
    <t>เคมี</t>
  </si>
  <si>
    <t>การถ่ายทอดข้อมูลผ่านการบรรยาย</t>
  </si>
  <si>
    <t>ควรมีเนื้อหาที่นิสิตสามารถทำตามได้โดยมีข้อมูลมาให้และให้นิสิตทำตาม</t>
  </si>
  <si>
    <t>เภสัชศาสตร์</t>
  </si>
  <si>
    <t>เภสัชเคมีและผลิตภัณฑ์ธรรมชาติ</t>
  </si>
  <si>
    <t>จอภาพไม่ชัดเจน</t>
  </si>
  <si>
    <t>การใช้งานโปรแกรม iThesis</t>
  </si>
  <si>
    <t>ทรัพยากรธรรมชาติและสิ่งแวดล้อม</t>
  </si>
  <si>
    <t>จัดการอบรมแยกเฉพาะ Mac OS</t>
  </si>
  <si>
    <t>มนุษยศาสตร์</t>
  </si>
  <si>
    <t>ภาษาอังกฤษ</t>
  </si>
  <si>
    <t>สหเวชศาสตร์</t>
  </si>
  <si>
    <t>กายภาพบำบัด</t>
  </si>
  <si>
    <t>มีเบรคและอาหารกลางวันให้</t>
  </si>
  <si>
    <t>อยากให้เพิ่มช่องทางการอบรมเพราะบางครั้งผู้เข้าอบรมอาจมีเหตุจำเป็นไม่สามารถเข้าร่วม on site ได้</t>
  </si>
  <si>
    <t xml:space="preserve">พื้นหลังของโปรแกรม Microsoft word ควรเป็นสีขาวเมื่อเป็นสีดำทำให้นิสิตมองไม่เป็นตัวอักษร </t>
  </si>
  <si>
    <t>พยัญชนะต่างๆ</t>
  </si>
  <si>
    <t>ขั้นตอนการจัดรูปแบบ Word มองไม่เห็นทำให้ทำไม่ทันซึ่งเป็นส่วนสำคัญ</t>
  </si>
  <si>
    <t>เทคโนโลยีชีวภาพ</t>
  </si>
  <si>
    <t>ระยะเวลาและรูปแบบวิธีการในการอบรมวิทยากร รวมถึงสถานที่ที่ใช้ในการอบรม</t>
  </si>
  <si>
    <t>ควรมีการจัดอบรมออนไลน์ในครั้งต่อไป</t>
  </si>
  <si>
    <t>อยากให้จัดอบรมออนไลน์มากกว่าเพราะสามารถย้อนกลับมาดูวีดีโอที่อัดไว้ได้</t>
  </si>
  <si>
    <t>พื้นหลังของโปรแกรม Microsoft word ควรเป็นสีขาวเมื่อเป็นสีดำทำให้นิสิตมองไม่เป็นตัวอักษรพยัญชนะต่างๆ</t>
  </si>
  <si>
    <t>ในวันศุกร์ที่  24 มีนาคม 2566</t>
  </si>
  <si>
    <t>แบบสอบถามเป็นนิสิตระดับปริญญาโท คิดเป็นร้อยละ 84.85 และนิสิตระดับปริญญาเอก คิดเป็นร้อยละ 15.15</t>
  </si>
  <si>
    <t>พบว่า ผู้ตอบแบบสอบถามทราบข้อมูลจากการจัดโครงการฯ จาก Facebook บัณฑิตวิทยาลัยมากที่สุด คิดเป็นร้อยละ 43.75</t>
  </si>
  <si>
    <t>รองลงมาคือ อาจารย์ที่ปรึกษา คิดเป็นร้อยละ 27.08 และ คณะที่สังกัด คิดเป็นร้อยละ 16.67</t>
  </si>
  <si>
    <t>คณะเภสัชศาสตร์</t>
  </si>
  <si>
    <t>สาขาวิชาเภสัชเคมีและผลิตภัณฑ์ธรรมชาติ</t>
  </si>
  <si>
    <t>สาขาวิชาวิจัยและประเมินทางการศึกษา</t>
  </si>
  <si>
    <t>คณะมนุษยศาสตร์</t>
  </si>
  <si>
    <t>สาขาวิชาภาษาไทย</t>
  </si>
  <si>
    <t>สาขาวิชาภาษาอังกฤษ</t>
  </si>
  <si>
    <t>คณะสหเวชศาสตร์</t>
  </si>
  <si>
    <t>สาขาวิชากายภาพบำบัด</t>
  </si>
  <si>
    <t>สาขาวิชาเทคโนโลยีและสื่อสารการศึกษา</t>
  </si>
  <si>
    <t>สาขาวิชาเคมี</t>
  </si>
  <si>
    <t>คณะวิทยาศาสตร์</t>
  </si>
  <si>
    <t>สาขาวิชาการบริหารการศึกษา</t>
  </si>
  <si>
    <t>สาขาวิชาทรัยากรธรรมชาติและสิ่งแวดล้อม</t>
  </si>
  <si>
    <t>สาขาวิชาเทคโนโลยีชีวภาพ</t>
  </si>
  <si>
    <t>สาขาวิชาเภสัชศาสตร์</t>
  </si>
  <si>
    <t>คณะวิศวกรรมศาสตร์</t>
  </si>
  <si>
    <t>สาขาวิชาวิศวกรรมการจัดการ</t>
  </si>
  <si>
    <t xml:space="preserve">     จากตาราง 3 พบว่า ผู้ตอบแบบสอบถามส่วนใหญ่สังกัดคณะศึกษาศาสตร์ คณะมนุษยศาสตร์ </t>
  </si>
  <si>
    <t xml:space="preserve">          คิดเป็นร้อยละ 33.33 รองลงมาคือ เภสัชศาสตร์ คิดเป็นร้อยละ 9.09 และคณะเกษตรศาสตร์ ทรัพยากรธรรมชาติ</t>
  </si>
  <si>
    <t xml:space="preserve">          และสิ่งแวดล้อม คิดเป็นร้อยละ 6.06</t>
  </si>
  <si>
    <t xml:space="preserve">     เมื่อพิจารณารายสาขาวิชา พบว่า ผู้ตอบแบบสอบถามส่วนใหญ่สังกัดสาขาวิชาภาษาไทยมากที่สุด </t>
  </si>
  <si>
    <t xml:space="preserve">          คิดเป็นร้อยละ 18.18 รองลงมาคือ สาขาวิชาภาษาอังกฤษ คิดเป็นร้อยละ 15.15 สาขาวิชาการบริหารการศึกษา</t>
  </si>
  <si>
    <t xml:space="preserve">          คิดเป็นร้อยละ 12.12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</si>
  <si>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33)</t>
    </r>
  </si>
  <si>
    <t>4.2 ก่อนการอบรมท่านมีความรู้ความเข้าใจในเรื่องการใช้</t>
  </si>
  <si>
    <t>4.4 ภายหลังการอบรมท่านมีความรู้ความเข้าใจในเรื่องการใช้</t>
  </si>
  <si>
    <t>4.3 ภายหลังการอบรมท่านมีความรู้ความเข้าใจในเรื่องการใช้</t>
  </si>
  <si>
    <t xml:space="preserve">ภาพรวม อยู่ในระดับน้อย (ค่าเฉลี่ย 2.48) และหลังเข้ารับการอบรมค่าเฉลี่ยความรู้ ความเข้าใจสูงขึ้น อยู่ในระดับมาก </t>
  </si>
  <si>
    <t xml:space="preserve">(ค่าเฉลี่ย 4.05) 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</si>
  <si>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33)</t>
    </r>
  </si>
  <si>
    <t xml:space="preserve">   1.2  ความเหมาะสมของวันจัดโครงการ (วันศุกร์ที่ 24 มีนาคม 2566)</t>
  </si>
  <si>
    <t xml:space="preserve">ใช้งานระบบสารสนเทศของบัณฑิตวิทยาลัย (iThesis) ในวันศุกร์ที่ 24 มีนาคม 2566 ณ ห้อง e-Testing </t>
  </si>
  <si>
    <t>มีความคิดเห็นอยู่ในระดับมาก (ค่าเฉลี่ย 4.44)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</si>
  <si>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4.65) รองลงมาคือ </t>
  </si>
  <si>
    <t xml:space="preserve">ในวันศุกร์ที่ 24 มีนาคม 2566 ณ ห้อง e-Testing 619 อาคารสถานบริการเทคโนโลยีสารสนเทศและการสื่อสาร </t>
  </si>
  <si>
    <t>(iThesis) เป้าหมายผู้เข้าร่วมโครงการ จำนวน 80 คน มีผู้เข้าร่วมโครงการจำนวน 38 คน ผู้ตอบแบบสอบถาม</t>
  </si>
  <si>
    <t xml:space="preserve">จำนวนทั้งสิ้น 33 คน คิดเป็นร้อยละ 86.84 ของผู้เข้าร่วมโครงการ โดยผู้เข้าร่วมโครงการเป็นนิสิตระดับปริญญาโท </t>
  </si>
  <si>
    <t>คิดเป็นร้อยละ 84.85 และนิสิตระดับปริญญาเอก คิดเป็นร้อยละ 15.15</t>
  </si>
  <si>
    <t xml:space="preserve">          ผู้ตอบแบบสอบถามทราบข้อมูลการดำเนินโครงการจาก Facebook บัณฑิตวิทยาลัยมากที่สุด คิดเป็นร้อยละ </t>
  </si>
  <si>
    <t>ในวันศุกร์ที่ 24 มีนาคม 2566</t>
  </si>
  <si>
    <t xml:space="preserve">ส่วนใหญ่สังกัดคณะศึกษาศาสตร์ คณะมนุษยศาสตร์ คิดเป็นร้อยละ 33.33 รองลงมาคือ เภสัชศาสตร์ คิดเป็นร้อยละ </t>
  </si>
  <si>
    <t xml:space="preserve">9.09 และคณะเกษตรศาสตร์ ทรัพยากรธรรมชาติและสิ่งแวดล้อม คิดเป็นร้อยละ 6.06 เมื่อพิจารณารายสาขาวิชา </t>
  </si>
  <si>
    <t xml:space="preserve">พบว่า ผู้ตอบแบบสอบถามส่วนใหญ่สังกัดสาขาวิชาภาษาไทยมากที่สุด คิดเป็นร้อยละ 18.18 รองลงมาคือ </t>
  </si>
  <si>
    <t>สาขาวิชาภาษาอังกฤษ คิดเป็นร้อยละ 15.15 สาขาวิชาการบริหารการศึกษา คิดเป็นร้อยละ 12.12</t>
  </si>
  <si>
    <t>ให้บริการด้วยความรวดเร็ว (ค่าเฉลี่ย 4.67)</t>
  </si>
  <si>
    <t xml:space="preserve">            ผลการประเมินโครงการอบรมเชิงปฏิบัติการการใช้งานระบบสารสนเทศของบัณฑิตวิทยาลัย (iThesis)</t>
  </si>
  <si>
    <t xml:space="preserve">- 7 - </t>
  </si>
  <si>
    <t xml:space="preserve">ด้านสิ่งอำนวยความสะดวก (ค่าเฉลี่ย 4.45) และด้านกระบวนการและขั้นตอนการให้บริการ ด้านเอกสารประกอบ </t>
  </si>
  <si>
    <t xml:space="preserve">การอบรม (ค่าเฉลี่ย 4.39) เมื่อพิจารณารายข้อแล้ว พบว่า ข้อที่มีค่าเฉลี่ยสูงที่สุดคือ ความสะดวกในการลงทะเบียน </t>
  </si>
  <si>
    <t>ด้วยความรวดเร็ว (ค่าเฉลี่ย 4.67)</t>
  </si>
  <si>
    <t>(ค่าเฉลี่ย 4.76) รองลงมาคือ ความเหมาะสมของขนาดห้องอบรม (ค่าเฉลี่ย 4.73) และเจ้าหน้าที่ให้บริการ</t>
  </si>
  <si>
    <t>43.75 รองลงมาคือ อาจารย์ที่ปรึกษา คิดเป็นร้อยละ 27.08 และคณะที่สังกัด คิดเป็นร้อยละ 16.67 ผู้ตอบแบบสอบถาม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</si>
  <si>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4.05) เมื่อเทียบกับก่อน</t>
  </si>
  <si>
    <t>การเข้ารับการอบรม อยู่ในระดับน้อย (ค่าเฉลี่ย 2.48) ความคิดเห็นเกี่ยวกับการจัดโครงการฯ ในภาพรวมอยู่ใน</t>
  </si>
  <si>
    <t xml:space="preserve">ระดับมาก (ค่าเฉลี่ย 4.44) เมื่อพิจารณารายด้านแล้ว พบว่า ด้านเจ้าหน้าที่ผู้ให้บริการ มีค่าเฉลี่ยสูงสุด (ค่าเฉลี่ย 4.65) </t>
  </si>
  <si>
    <t>รองลงมาคือ ด้านสิ่งอำนวยความสะดวก (ค่าเฉลี่ย 4.45) และด้านกระบวนการและขั้นตอนการให้บริการ ด้านเอกสาร</t>
  </si>
  <si>
    <t>ลงทะเบียน (ค่าเฉลี่ย 4.76) รองลงมาคือ ความเหมาะสมของขนาดห้องอบรม (ค่าเฉลี่ย 4.73) และเจ้าหน้าที่</t>
  </si>
  <si>
    <t>ประกอบการอบรม (ค่าเฉลี่ย 4.39) เมื่อพิจารณารายข้อแล้ว พบว่า ข้อที่มีค่าเฉลี่ยสูงที่สุดคือ ความสะดวกในการ</t>
  </si>
  <si>
    <r>
      <rPr>
        <b/>
        <sz val="16"/>
        <rFont val="TH SarabunPSK"/>
        <family val="2"/>
      </rPr>
      <t xml:space="preserve">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</si>
  <si>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เป็นการอบรมที่ดีมากได้รับความรู้จากวิทยากรและสามารถนำไปปฏิบัติต่อได้จริง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</si>
</sst>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u/>
      <sz val="14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0" fillId="8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7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2" fontId="9" fillId="10" borderId="13" xfId="0" applyNumberFormat="1" applyFont="1" applyFill="1" applyBorder="1" applyAlignment="1">
      <alignment wrapText="1"/>
    </xf>
    <xf numFmtId="0" fontId="7" fillId="10" borderId="13" xfId="0" applyFont="1" applyFill="1" applyBorder="1" applyAlignment="1">
      <alignment horizontal="right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/>
    <xf numFmtId="0" fontId="1" fillId="0" borderId="23" xfId="0" applyFont="1" applyBorder="1" applyAlignment="1"/>
    <xf numFmtId="0" fontId="1" fillId="0" borderId="12" xfId="0" applyFont="1" applyBorder="1" applyAlignment="1">
      <alignment horizontal="left"/>
    </xf>
    <xf numFmtId="0" fontId="7" fillId="0" borderId="23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3" xfId="0" applyFont="1" applyBorder="1" applyAlignment="1"/>
    <xf numFmtId="2" fontId="7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4" fillId="0" borderId="0" xfId="0" applyFont="1" applyFill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2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3" xfId="0" applyFont="1" applyBorder="1" applyAlignment="1">
      <alignment horizontal="left"/>
    </xf>
    <xf numFmtId="0" fontId="22" fillId="0" borderId="13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11" borderId="13" xfId="0" applyFont="1" applyFill="1" applyBorder="1" applyAlignment="1">
      <alignment horizontal="center" wrapText="1"/>
    </xf>
    <xf numFmtId="0" fontId="22" fillId="11" borderId="13" xfId="0" applyFont="1" applyFill="1" applyBorder="1" applyAlignment="1">
      <alignment wrapText="1"/>
    </xf>
    <xf numFmtId="0" fontId="22" fillId="11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2" fontId="23" fillId="0" borderId="0" xfId="0" applyNumberFormat="1" applyFont="1" applyAlignment="1">
      <alignment wrapText="1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2" fontId="27" fillId="0" borderId="9" xfId="0" applyNumberFormat="1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2" fontId="25" fillId="0" borderId="0" xfId="0" applyNumberFormat="1" applyFont="1"/>
    <xf numFmtId="2" fontId="27" fillId="0" borderId="13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2" fontId="26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7" fillId="0" borderId="16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8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21" fillId="12" borderId="13" xfId="0" applyFont="1" applyFill="1" applyBorder="1" applyAlignment="1">
      <alignment horizontal="center" wrapText="1"/>
    </xf>
    <xf numFmtId="0" fontId="22" fillId="12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vertical="top" wrapText="1"/>
    </xf>
    <xf numFmtId="0" fontId="22" fillId="13" borderId="13" xfId="0" applyFont="1" applyFill="1" applyBorder="1" applyAlignment="1">
      <alignment wrapText="1"/>
    </xf>
    <xf numFmtId="0" fontId="28" fillId="13" borderId="13" xfId="0" applyFont="1" applyFill="1" applyBorder="1" applyAlignment="1">
      <alignment wrapText="1"/>
    </xf>
    <xf numFmtId="0" fontId="25" fillId="0" borderId="11" xfId="0" applyFont="1" applyBorder="1"/>
    <xf numFmtId="0" fontId="25" fillId="0" borderId="12" xfId="0" applyFont="1" applyBorder="1"/>
    <xf numFmtId="0" fontId="25" fillId="0" borderId="23" xfId="0" applyFont="1" applyBorder="1"/>
    <xf numFmtId="2" fontId="25" fillId="0" borderId="13" xfId="0" applyNumberFormat="1" applyFont="1" applyBorder="1" applyAlignment="1">
      <alignment horizontal="center" vertical="top"/>
    </xf>
    <xf numFmtId="0" fontId="24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1" fillId="14" borderId="13" xfId="0" applyFont="1" applyFill="1" applyBorder="1" applyAlignment="1">
      <alignment horizontal="center" wrapText="1"/>
    </xf>
    <xf numFmtId="0" fontId="22" fillId="14" borderId="13" xfId="0" applyFont="1" applyFill="1" applyBorder="1" applyAlignment="1">
      <alignment wrapText="1"/>
    </xf>
    <xf numFmtId="0" fontId="22" fillId="14" borderId="13" xfId="0" applyFont="1" applyFill="1" applyBorder="1" applyAlignment="1">
      <alignment vertical="top" wrapText="1"/>
    </xf>
    <xf numFmtId="0" fontId="21" fillId="5" borderId="13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wrapText="1"/>
    </xf>
    <xf numFmtId="0" fontId="21" fillId="8" borderId="13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wrapText="1"/>
    </xf>
    <xf numFmtId="0" fontId="21" fillId="15" borderId="13" xfId="0" applyFont="1" applyFill="1" applyBorder="1" applyAlignment="1">
      <alignment horizontal="center" wrapText="1"/>
    </xf>
    <xf numFmtId="0" fontId="22" fillId="15" borderId="13" xfId="0" applyFont="1" applyFill="1" applyBorder="1" applyAlignment="1">
      <alignment wrapText="1"/>
    </xf>
    <xf numFmtId="0" fontId="22" fillId="15" borderId="13" xfId="0" applyFont="1" applyFill="1" applyBorder="1" applyAlignment="1">
      <alignment vertical="top" wrapText="1"/>
    </xf>
    <xf numFmtId="0" fontId="21" fillId="4" borderId="13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wrapText="1"/>
    </xf>
    <xf numFmtId="0" fontId="22" fillId="4" borderId="13" xfId="0" applyFont="1" applyFill="1" applyBorder="1" applyAlignment="1">
      <alignment vertical="top" wrapText="1"/>
    </xf>
    <xf numFmtId="0" fontId="1" fillId="0" borderId="10" xfId="0" applyFont="1" applyBorder="1"/>
    <xf numFmtId="0" fontId="1" fillId="0" borderId="14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" fontId="7" fillId="0" borderId="13" xfId="0" applyNumberFormat="1" applyFont="1" applyFill="1" applyBorder="1" applyAlignment="1">
      <alignment horizontal="center"/>
    </xf>
    <xf numFmtId="0" fontId="2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  <color rgb="FFFBFBD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482600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762000</xdr:colOff>
      <xdr:row>20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158297</xdr:colOff>
      <xdr:row>26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559594</xdr:colOff>
      <xdr:row>20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1340642</xdr:colOff>
      <xdr:row>18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495301</xdr:colOff>
      <xdr:row>19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334565</xdr:colOff>
      <xdr:row>20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513161</xdr:colOff>
      <xdr:row>20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489346</xdr:colOff>
      <xdr:row>20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126206</xdr:colOff>
      <xdr:row>24</xdr:row>
      <xdr:rowOff>158948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25003</xdr:colOff>
      <xdr:row>25</xdr:row>
      <xdr:rowOff>63698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25003</xdr:colOff>
      <xdr:row>26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</xdr:row>
          <xdr:rowOff>209550</xdr:rowOff>
        </xdr:from>
        <xdr:to>
          <xdr:col>5</xdr:col>
          <xdr:colOff>352425</xdr:colOff>
          <xdr:row>5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54"/>
  <sheetViews>
    <sheetView topLeftCell="G28" zoomScale="120" zoomScaleNormal="120" workbookViewId="0">
      <selection activeCell="Y36" sqref="Y36"/>
    </sheetView>
  </sheetViews>
  <sheetFormatPr defaultColWidth="15" defaultRowHeight="24" x14ac:dyDescent="0.55000000000000004"/>
  <cols>
    <col min="1" max="1" width="4.375" style="14" bestFit="1" customWidth="1"/>
    <col min="2" max="2" width="4.375" style="14" customWidth="1"/>
    <col min="3" max="3" width="7.875" style="14" customWidth="1"/>
    <col min="4" max="4" width="31.25" style="14" customWidth="1"/>
    <col min="5" max="5" width="31.625" style="14" bestFit="1" customWidth="1"/>
    <col min="6" max="6" width="31.625" style="14" customWidth="1"/>
    <col min="7" max="7" width="7" style="14" customWidth="1"/>
    <col min="8" max="8" width="7.75" style="14" bestFit="1" customWidth="1"/>
    <col min="9" max="9" width="5.75" style="14" bestFit="1" customWidth="1"/>
    <col min="10" max="10" width="8.375" style="14" customWidth="1"/>
    <col min="11" max="12" width="5.125" style="61" bestFit="1" customWidth="1"/>
    <col min="13" max="13" width="5.625" style="61" bestFit="1" customWidth="1"/>
    <col min="14" max="20" width="5.125" style="14" bestFit="1" customWidth="1"/>
    <col min="21" max="21" width="6.25" style="17" bestFit="1" customWidth="1"/>
    <col min="22" max="22" width="6.25" style="74" bestFit="1" customWidth="1"/>
    <col min="23" max="24" width="6.25" style="43" bestFit="1" customWidth="1"/>
    <col min="25" max="25" width="5.125" style="63" customWidth="1"/>
    <col min="26" max="26" width="5.125" style="63" bestFit="1" customWidth="1"/>
    <col min="27" max="28" width="5" style="14" bestFit="1" customWidth="1"/>
    <col min="29" max="29" width="4" style="14" bestFit="1" customWidth="1"/>
    <col min="30" max="16384" width="15" style="14"/>
  </cols>
  <sheetData>
    <row r="1" spans="1:43" s="62" customFormat="1" ht="27.75" x14ac:dyDescent="0.65">
      <c r="A1" s="62" t="s">
        <v>33</v>
      </c>
      <c r="B1" s="62" t="s">
        <v>68</v>
      </c>
      <c r="C1" s="62" t="s">
        <v>69</v>
      </c>
      <c r="D1" s="62" t="s">
        <v>73</v>
      </c>
      <c r="E1" s="62" t="s">
        <v>0</v>
      </c>
      <c r="F1" s="62" t="s">
        <v>74</v>
      </c>
      <c r="G1" s="62" t="s">
        <v>1</v>
      </c>
      <c r="H1" s="62" t="s">
        <v>2</v>
      </c>
      <c r="I1" s="62" t="s">
        <v>0</v>
      </c>
      <c r="J1" s="62" t="s">
        <v>3</v>
      </c>
      <c r="K1" s="178">
        <v>1.1000000000000001</v>
      </c>
      <c r="L1" s="178">
        <v>1.2</v>
      </c>
      <c r="M1" s="178">
        <v>1.3</v>
      </c>
      <c r="N1" s="163">
        <v>2.1</v>
      </c>
      <c r="O1" s="163">
        <v>2.2000000000000002</v>
      </c>
      <c r="P1" s="185">
        <v>3.1</v>
      </c>
      <c r="Q1" s="185">
        <v>3.2</v>
      </c>
      <c r="R1" s="185">
        <v>3.3</v>
      </c>
      <c r="S1" s="185">
        <v>3.4</v>
      </c>
      <c r="T1" s="185">
        <v>3.5</v>
      </c>
      <c r="U1" s="183">
        <v>4.0999999999999996</v>
      </c>
      <c r="V1" s="183">
        <v>4.2</v>
      </c>
      <c r="W1" s="181">
        <v>4.3</v>
      </c>
      <c r="X1" s="181">
        <v>4.4000000000000004</v>
      </c>
      <c r="Y1" s="120">
        <v>4.5</v>
      </c>
      <c r="Z1" s="120">
        <v>4.5999999999999996</v>
      </c>
      <c r="AA1" s="120">
        <v>4.7</v>
      </c>
      <c r="AB1" s="188">
        <v>5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117" customFormat="1" x14ac:dyDescent="0.55000000000000004">
      <c r="A2" s="116">
        <v>1</v>
      </c>
      <c r="B2" s="116" t="s">
        <v>71</v>
      </c>
      <c r="C2" s="116" t="s">
        <v>75</v>
      </c>
      <c r="D2" s="116" t="s">
        <v>4</v>
      </c>
      <c r="E2" s="116" t="s">
        <v>56</v>
      </c>
      <c r="F2" s="116" t="s">
        <v>56</v>
      </c>
      <c r="G2" s="116">
        <v>0</v>
      </c>
      <c r="H2" s="116">
        <v>1</v>
      </c>
      <c r="I2" s="116">
        <v>0</v>
      </c>
      <c r="J2" s="116">
        <v>0</v>
      </c>
      <c r="K2" s="179">
        <v>5</v>
      </c>
      <c r="L2" s="179">
        <v>4</v>
      </c>
      <c r="M2" s="179">
        <v>4</v>
      </c>
      <c r="N2" s="164">
        <v>5</v>
      </c>
      <c r="O2" s="164">
        <v>5</v>
      </c>
      <c r="P2" s="186">
        <v>5</v>
      </c>
      <c r="Q2" s="186">
        <v>5</v>
      </c>
      <c r="R2" s="186">
        <v>4</v>
      </c>
      <c r="S2" s="186">
        <v>5</v>
      </c>
      <c r="T2" s="186">
        <v>4</v>
      </c>
      <c r="U2" s="184">
        <v>2</v>
      </c>
      <c r="V2" s="184">
        <v>3</v>
      </c>
      <c r="W2" s="182">
        <v>5</v>
      </c>
      <c r="X2" s="182">
        <v>5</v>
      </c>
      <c r="Y2" s="121">
        <v>5</v>
      </c>
      <c r="Z2" s="121">
        <v>5</v>
      </c>
      <c r="AA2" s="121">
        <v>5</v>
      </c>
      <c r="AB2" s="189">
        <v>5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s="117" customFormat="1" x14ac:dyDescent="0.55000000000000004">
      <c r="A3" s="116">
        <v>2</v>
      </c>
      <c r="B3" s="116" t="s">
        <v>71</v>
      </c>
      <c r="C3" s="116" t="s">
        <v>72</v>
      </c>
      <c r="D3" s="116" t="s">
        <v>4</v>
      </c>
      <c r="E3" s="116" t="s">
        <v>56</v>
      </c>
      <c r="F3" s="116" t="s">
        <v>56</v>
      </c>
      <c r="G3" s="116">
        <v>0</v>
      </c>
      <c r="H3" s="116">
        <v>1</v>
      </c>
      <c r="I3" s="116">
        <v>1</v>
      </c>
      <c r="J3" s="116">
        <v>1</v>
      </c>
      <c r="K3" s="179">
        <v>5</v>
      </c>
      <c r="L3" s="179">
        <v>5</v>
      </c>
      <c r="M3" s="179">
        <v>5</v>
      </c>
      <c r="N3" s="164">
        <v>5</v>
      </c>
      <c r="O3" s="164">
        <v>5</v>
      </c>
      <c r="P3" s="186">
        <v>5</v>
      </c>
      <c r="Q3" s="186">
        <v>5</v>
      </c>
      <c r="R3" s="186">
        <v>5</v>
      </c>
      <c r="S3" s="186">
        <v>5</v>
      </c>
      <c r="T3" s="186">
        <v>4</v>
      </c>
      <c r="U3" s="184">
        <v>1</v>
      </c>
      <c r="V3" s="184">
        <v>2</v>
      </c>
      <c r="W3" s="182">
        <v>4</v>
      </c>
      <c r="X3" s="182">
        <v>5</v>
      </c>
      <c r="Y3" s="121">
        <v>5</v>
      </c>
      <c r="Z3" s="121">
        <v>5</v>
      </c>
      <c r="AA3" s="121">
        <v>5</v>
      </c>
      <c r="AB3" s="189">
        <v>4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117" customFormat="1" x14ac:dyDescent="0.55000000000000004">
      <c r="A4" s="116">
        <v>3</v>
      </c>
      <c r="B4" s="116" t="s">
        <v>71</v>
      </c>
      <c r="C4" s="116" t="s">
        <v>72</v>
      </c>
      <c r="D4" s="116" t="s">
        <v>4</v>
      </c>
      <c r="E4" s="116" t="s">
        <v>76</v>
      </c>
      <c r="F4" s="116" t="s">
        <v>94</v>
      </c>
      <c r="G4" s="116">
        <v>0</v>
      </c>
      <c r="H4" s="116">
        <v>0</v>
      </c>
      <c r="I4" s="116">
        <v>0</v>
      </c>
      <c r="J4" s="116">
        <v>1</v>
      </c>
      <c r="K4" s="179">
        <v>5</v>
      </c>
      <c r="L4" s="179">
        <v>4</v>
      </c>
      <c r="M4" s="179">
        <v>4</v>
      </c>
      <c r="N4" s="164">
        <v>4</v>
      </c>
      <c r="O4" s="164">
        <v>5</v>
      </c>
      <c r="P4" s="186">
        <v>5</v>
      </c>
      <c r="Q4" s="186">
        <v>4</v>
      </c>
      <c r="R4" s="186">
        <v>4</v>
      </c>
      <c r="S4" s="186">
        <v>5</v>
      </c>
      <c r="T4" s="186">
        <v>5</v>
      </c>
      <c r="U4" s="184">
        <v>2</v>
      </c>
      <c r="V4" s="184">
        <v>2</v>
      </c>
      <c r="W4" s="182">
        <v>4</v>
      </c>
      <c r="X4" s="182">
        <v>4</v>
      </c>
      <c r="Y4" s="121">
        <v>4</v>
      </c>
      <c r="Z4" s="121">
        <v>4</v>
      </c>
      <c r="AA4" s="121">
        <v>4</v>
      </c>
      <c r="AB4" s="189">
        <v>5</v>
      </c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s="117" customFormat="1" x14ac:dyDescent="0.55000000000000004">
      <c r="A5" s="116">
        <v>4</v>
      </c>
      <c r="B5" s="116" t="s">
        <v>71</v>
      </c>
      <c r="C5" s="116" t="s">
        <v>77</v>
      </c>
      <c r="D5" s="116" t="s">
        <v>4</v>
      </c>
      <c r="E5" s="116" t="s">
        <v>76</v>
      </c>
      <c r="F5" s="116" t="s">
        <v>95</v>
      </c>
      <c r="G5" s="116">
        <v>1</v>
      </c>
      <c r="H5" s="116">
        <v>0</v>
      </c>
      <c r="I5" s="116">
        <v>1</v>
      </c>
      <c r="J5" s="116">
        <v>0</v>
      </c>
      <c r="K5" s="179">
        <v>5</v>
      </c>
      <c r="L5" s="179">
        <v>5</v>
      </c>
      <c r="M5" s="179">
        <v>5</v>
      </c>
      <c r="N5" s="164">
        <v>5</v>
      </c>
      <c r="O5" s="164">
        <v>5</v>
      </c>
      <c r="P5" s="186">
        <v>5</v>
      </c>
      <c r="Q5" s="186">
        <v>5</v>
      </c>
      <c r="R5" s="186">
        <v>5</v>
      </c>
      <c r="S5" s="186">
        <v>5</v>
      </c>
      <c r="T5" s="186">
        <v>5</v>
      </c>
      <c r="U5" s="184">
        <v>3</v>
      </c>
      <c r="V5" s="184">
        <v>3</v>
      </c>
      <c r="W5" s="182">
        <v>4</v>
      </c>
      <c r="X5" s="182">
        <v>4</v>
      </c>
      <c r="Y5" s="121">
        <v>4</v>
      </c>
      <c r="Z5" s="121">
        <v>4</v>
      </c>
      <c r="AA5" s="121">
        <v>4</v>
      </c>
      <c r="AB5" s="189">
        <v>5</v>
      </c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s="117" customFormat="1" x14ac:dyDescent="0.55000000000000004">
      <c r="A6" s="116">
        <v>5</v>
      </c>
      <c r="B6" s="116" t="s">
        <v>71</v>
      </c>
      <c r="C6" s="116" t="s">
        <v>75</v>
      </c>
      <c r="D6" s="116" t="s">
        <v>4</v>
      </c>
      <c r="E6" s="116" t="s">
        <v>76</v>
      </c>
      <c r="F6" s="116" t="s">
        <v>96</v>
      </c>
      <c r="G6" s="116">
        <v>1</v>
      </c>
      <c r="H6" s="116">
        <v>0</v>
      </c>
      <c r="I6" s="116">
        <v>0</v>
      </c>
      <c r="J6" s="116">
        <v>0</v>
      </c>
      <c r="K6" s="179">
        <v>5</v>
      </c>
      <c r="L6" s="179">
        <v>5</v>
      </c>
      <c r="M6" s="179">
        <v>5</v>
      </c>
      <c r="N6" s="164">
        <v>5</v>
      </c>
      <c r="O6" s="164">
        <v>5</v>
      </c>
      <c r="P6" s="186">
        <v>5</v>
      </c>
      <c r="Q6" s="186">
        <v>5</v>
      </c>
      <c r="R6" s="186">
        <v>5</v>
      </c>
      <c r="S6" s="186">
        <v>5</v>
      </c>
      <c r="T6" s="186">
        <v>5</v>
      </c>
      <c r="U6" s="184">
        <v>5</v>
      </c>
      <c r="V6" s="184">
        <v>3</v>
      </c>
      <c r="W6" s="182">
        <v>5</v>
      </c>
      <c r="X6" s="182">
        <v>5</v>
      </c>
      <c r="Y6" s="121">
        <v>5</v>
      </c>
      <c r="Z6" s="121">
        <v>5</v>
      </c>
      <c r="AA6" s="121">
        <v>5</v>
      </c>
      <c r="AB6" s="189">
        <v>5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117" customFormat="1" x14ac:dyDescent="0.55000000000000004">
      <c r="A7" s="116">
        <v>6</v>
      </c>
      <c r="B7" s="116" t="s">
        <v>70</v>
      </c>
      <c r="C7" s="116" t="s">
        <v>72</v>
      </c>
      <c r="D7" s="116" t="s">
        <v>4</v>
      </c>
      <c r="E7" s="116" t="s">
        <v>76</v>
      </c>
      <c r="F7" s="116" t="s">
        <v>96</v>
      </c>
      <c r="G7" s="116">
        <v>0</v>
      </c>
      <c r="H7" s="116">
        <v>0</v>
      </c>
      <c r="I7" s="116">
        <v>0</v>
      </c>
      <c r="J7" s="116">
        <v>0</v>
      </c>
      <c r="K7" s="179">
        <v>5</v>
      </c>
      <c r="L7" s="179">
        <v>5</v>
      </c>
      <c r="M7" s="179">
        <v>5</v>
      </c>
      <c r="N7" s="164">
        <v>5</v>
      </c>
      <c r="O7" s="164">
        <v>5</v>
      </c>
      <c r="P7" s="186">
        <v>5</v>
      </c>
      <c r="Q7" s="186">
        <v>5</v>
      </c>
      <c r="R7" s="186">
        <v>5</v>
      </c>
      <c r="S7" s="186">
        <v>5</v>
      </c>
      <c r="T7" s="186">
        <v>5</v>
      </c>
      <c r="U7" s="184">
        <v>3</v>
      </c>
      <c r="V7" s="184">
        <v>3</v>
      </c>
      <c r="W7" s="182">
        <v>5</v>
      </c>
      <c r="X7" s="182">
        <v>5</v>
      </c>
      <c r="Y7" s="121">
        <v>5</v>
      </c>
      <c r="Z7" s="121">
        <v>4</v>
      </c>
      <c r="AA7" s="121">
        <v>5</v>
      </c>
      <c r="AB7" s="189">
        <v>5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117" customFormat="1" x14ac:dyDescent="0.55000000000000004">
      <c r="A8" s="116">
        <v>7</v>
      </c>
      <c r="B8" s="116" t="s">
        <v>71</v>
      </c>
      <c r="C8" s="116" t="s">
        <v>72</v>
      </c>
      <c r="D8" s="116" t="s">
        <v>4</v>
      </c>
      <c r="E8" s="116" t="s">
        <v>76</v>
      </c>
      <c r="F8" s="116" t="s">
        <v>96</v>
      </c>
      <c r="G8" s="116">
        <v>0</v>
      </c>
      <c r="H8" s="116">
        <v>1</v>
      </c>
      <c r="I8" s="116">
        <v>0</v>
      </c>
      <c r="J8" s="116">
        <v>0</v>
      </c>
      <c r="K8" s="179">
        <v>4</v>
      </c>
      <c r="L8" s="179">
        <v>4</v>
      </c>
      <c r="M8" s="179">
        <v>4</v>
      </c>
      <c r="N8" s="164">
        <v>5</v>
      </c>
      <c r="O8" s="164">
        <v>5</v>
      </c>
      <c r="P8" s="186">
        <v>5</v>
      </c>
      <c r="Q8" s="186">
        <v>5</v>
      </c>
      <c r="R8" s="186">
        <v>5</v>
      </c>
      <c r="S8" s="186">
        <v>5</v>
      </c>
      <c r="T8" s="186">
        <v>5</v>
      </c>
      <c r="U8" s="184">
        <v>3</v>
      </c>
      <c r="V8" s="184">
        <v>3</v>
      </c>
      <c r="W8" s="182">
        <v>4</v>
      </c>
      <c r="X8" s="182">
        <v>4</v>
      </c>
      <c r="Y8" s="121">
        <v>4</v>
      </c>
      <c r="Z8" s="121">
        <v>4</v>
      </c>
      <c r="AA8" s="121">
        <v>5</v>
      </c>
      <c r="AB8" s="189">
        <v>5</v>
      </c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117" customFormat="1" x14ac:dyDescent="0.55000000000000004">
      <c r="A9" s="116">
        <v>8</v>
      </c>
      <c r="B9" s="116" t="s">
        <v>71</v>
      </c>
      <c r="C9" s="116" t="s">
        <v>75</v>
      </c>
      <c r="D9" s="116" t="s">
        <v>4</v>
      </c>
      <c r="E9" s="116" t="s">
        <v>76</v>
      </c>
      <c r="F9" s="116" t="s">
        <v>101</v>
      </c>
      <c r="G9" s="116">
        <v>0</v>
      </c>
      <c r="H9" s="116">
        <v>1</v>
      </c>
      <c r="I9" s="116">
        <v>0</v>
      </c>
      <c r="J9" s="116">
        <v>0</v>
      </c>
      <c r="K9" s="179">
        <v>5</v>
      </c>
      <c r="L9" s="179">
        <v>5</v>
      </c>
      <c r="M9" s="179">
        <v>5</v>
      </c>
      <c r="N9" s="164">
        <v>4</v>
      </c>
      <c r="O9" s="164">
        <v>4</v>
      </c>
      <c r="P9" s="186">
        <v>5</v>
      </c>
      <c r="Q9" s="186">
        <v>2</v>
      </c>
      <c r="R9" s="186">
        <v>5</v>
      </c>
      <c r="S9" s="186">
        <v>5</v>
      </c>
      <c r="T9" s="186">
        <v>5</v>
      </c>
      <c r="U9" s="184">
        <v>3</v>
      </c>
      <c r="V9" s="184">
        <v>4</v>
      </c>
      <c r="W9" s="182">
        <v>5</v>
      </c>
      <c r="X9" s="182">
        <v>5</v>
      </c>
      <c r="Y9" s="121">
        <v>4</v>
      </c>
      <c r="Z9" s="121">
        <v>5</v>
      </c>
      <c r="AA9" s="121">
        <v>5</v>
      </c>
      <c r="AB9" s="189">
        <v>5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117" customFormat="1" x14ac:dyDescent="0.55000000000000004">
      <c r="A10" s="116">
        <v>9</v>
      </c>
      <c r="B10" s="116" t="s">
        <v>71</v>
      </c>
      <c r="C10" s="116" t="s">
        <v>75</v>
      </c>
      <c r="D10" s="116" t="s">
        <v>4</v>
      </c>
      <c r="E10" s="116" t="s">
        <v>76</v>
      </c>
      <c r="F10" s="116" t="s">
        <v>101</v>
      </c>
      <c r="G10" s="116">
        <v>0</v>
      </c>
      <c r="H10" s="116">
        <v>1</v>
      </c>
      <c r="I10" s="116">
        <v>0</v>
      </c>
      <c r="J10" s="116">
        <v>0</v>
      </c>
      <c r="K10" s="179">
        <v>5</v>
      </c>
      <c r="L10" s="179">
        <v>5</v>
      </c>
      <c r="M10" s="179">
        <v>5</v>
      </c>
      <c r="N10" s="164">
        <v>5</v>
      </c>
      <c r="O10" s="164">
        <v>5</v>
      </c>
      <c r="P10" s="186">
        <v>5</v>
      </c>
      <c r="Q10" s="186">
        <v>4</v>
      </c>
      <c r="R10" s="186">
        <v>5</v>
      </c>
      <c r="S10" s="186">
        <v>5</v>
      </c>
      <c r="T10" s="186">
        <v>4</v>
      </c>
      <c r="U10" s="184">
        <v>2</v>
      </c>
      <c r="V10" s="184">
        <v>2</v>
      </c>
      <c r="W10" s="182">
        <v>4</v>
      </c>
      <c r="X10" s="182">
        <v>4</v>
      </c>
      <c r="Y10" s="121">
        <v>4</v>
      </c>
      <c r="Z10" s="121">
        <v>4</v>
      </c>
      <c r="AA10" s="121">
        <v>4</v>
      </c>
      <c r="AB10" s="189">
        <v>4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117" customFormat="1" x14ac:dyDescent="0.55000000000000004">
      <c r="A11" s="116">
        <v>10</v>
      </c>
      <c r="B11" s="116" t="s">
        <v>71</v>
      </c>
      <c r="C11" s="116" t="s">
        <v>72</v>
      </c>
      <c r="D11" s="116" t="s">
        <v>4</v>
      </c>
      <c r="E11" s="116" t="s">
        <v>76</v>
      </c>
      <c r="F11" s="116" t="s">
        <v>101</v>
      </c>
      <c r="G11" s="116">
        <v>0</v>
      </c>
      <c r="H11" s="116">
        <v>1</v>
      </c>
      <c r="I11" s="116">
        <v>0</v>
      </c>
      <c r="J11" s="116">
        <v>0</v>
      </c>
      <c r="K11" s="179">
        <v>5</v>
      </c>
      <c r="L11" s="179">
        <v>4</v>
      </c>
      <c r="M11" s="179">
        <v>3</v>
      </c>
      <c r="N11" s="164">
        <v>5</v>
      </c>
      <c r="O11" s="164">
        <v>5</v>
      </c>
      <c r="P11" s="186">
        <v>5</v>
      </c>
      <c r="Q11" s="186">
        <v>3</v>
      </c>
      <c r="R11" s="186">
        <v>4</v>
      </c>
      <c r="S11" s="186">
        <v>4</v>
      </c>
      <c r="T11" s="186">
        <v>5</v>
      </c>
      <c r="U11" s="184">
        <v>3</v>
      </c>
      <c r="V11" s="184">
        <v>2</v>
      </c>
      <c r="W11" s="182">
        <v>4</v>
      </c>
      <c r="X11" s="182">
        <v>3</v>
      </c>
      <c r="Y11" s="121">
        <v>5</v>
      </c>
      <c r="Z11" s="121">
        <v>5</v>
      </c>
      <c r="AA11" s="121">
        <v>5</v>
      </c>
      <c r="AB11" s="189">
        <v>5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117" customFormat="1" x14ac:dyDescent="0.55000000000000004">
      <c r="A12" s="116">
        <v>11</v>
      </c>
      <c r="B12" s="116" t="s">
        <v>71</v>
      </c>
      <c r="C12" s="116" t="s">
        <v>72</v>
      </c>
      <c r="D12" s="116" t="s">
        <v>4</v>
      </c>
      <c r="E12" s="116" t="s">
        <v>76</v>
      </c>
      <c r="F12" s="116" t="s">
        <v>101</v>
      </c>
      <c r="G12" s="116">
        <v>0</v>
      </c>
      <c r="H12" s="116">
        <v>1</v>
      </c>
      <c r="I12" s="116">
        <v>0</v>
      </c>
      <c r="J12" s="116">
        <v>0</v>
      </c>
      <c r="K12" s="179">
        <v>4</v>
      </c>
      <c r="L12" s="179">
        <v>3</v>
      </c>
      <c r="M12" s="179">
        <v>3</v>
      </c>
      <c r="N12" s="164">
        <v>4</v>
      </c>
      <c r="O12" s="164">
        <v>3</v>
      </c>
      <c r="P12" s="186">
        <v>4</v>
      </c>
      <c r="Q12" s="186">
        <v>2</v>
      </c>
      <c r="R12" s="186">
        <v>2</v>
      </c>
      <c r="S12" s="186">
        <v>2</v>
      </c>
      <c r="T12" s="186">
        <v>4</v>
      </c>
      <c r="U12" s="184">
        <v>2</v>
      </c>
      <c r="V12" s="184">
        <v>2</v>
      </c>
      <c r="W12" s="182">
        <v>3</v>
      </c>
      <c r="X12" s="182">
        <v>3</v>
      </c>
      <c r="Y12" s="121">
        <v>3</v>
      </c>
      <c r="Z12" s="121">
        <v>3</v>
      </c>
      <c r="AA12" s="121">
        <v>3</v>
      </c>
      <c r="AB12" s="189">
        <v>3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117" customFormat="1" x14ac:dyDescent="0.55000000000000004">
      <c r="A13" s="116">
        <v>12</v>
      </c>
      <c r="B13" s="116" t="s">
        <v>70</v>
      </c>
      <c r="C13" s="116" t="s">
        <v>75</v>
      </c>
      <c r="D13" s="116" t="s">
        <v>38</v>
      </c>
      <c r="E13" s="116" t="s">
        <v>106</v>
      </c>
      <c r="F13" s="116" t="s">
        <v>107</v>
      </c>
      <c r="G13" s="116">
        <v>0</v>
      </c>
      <c r="H13" s="116">
        <v>0</v>
      </c>
      <c r="I13" s="116">
        <v>1</v>
      </c>
      <c r="J13" s="116">
        <v>0</v>
      </c>
      <c r="K13" s="179">
        <v>4</v>
      </c>
      <c r="L13" s="179">
        <v>4</v>
      </c>
      <c r="M13" s="179">
        <v>4</v>
      </c>
      <c r="N13" s="164">
        <v>5</v>
      </c>
      <c r="O13" s="164">
        <v>5</v>
      </c>
      <c r="P13" s="186">
        <v>5</v>
      </c>
      <c r="Q13" s="186">
        <v>4</v>
      </c>
      <c r="R13" s="186">
        <v>4</v>
      </c>
      <c r="S13" s="186">
        <v>5</v>
      </c>
      <c r="T13" s="186">
        <v>5</v>
      </c>
      <c r="U13" s="184">
        <v>2</v>
      </c>
      <c r="V13" s="184">
        <v>2</v>
      </c>
      <c r="W13" s="182">
        <v>4</v>
      </c>
      <c r="X13" s="182">
        <v>3</v>
      </c>
      <c r="Y13" s="121">
        <v>4</v>
      </c>
      <c r="Z13" s="121">
        <v>4</v>
      </c>
      <c r="AA13" s="121">
        <v>5</v>
      </c>
      <c r="AB13" s="189">
        <v>4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117" customFormat="1" x14ac:dyDescent="0.55000000000000004">
      <c r="A14" s="116">
        <v>13</v>
      </c>
      <c r="B14" s="116" t="s">
        <v>71</v>
      </c>
      <c r="C14" s="116" t="s">
        <v>72</v>
      </c>
      <c r="D14" s="116" t="s">
        <v>4</v>
      </c>
      <c r="E14" s="116" t="s">
        <v>76</v>
      </c>
      <c r="F14" s="116" t="s">
        <v>96</v>
      </c>
      <c r="G14" s="116">
        <v>1</v>
      </c>
      <c r="H14" s="116">
        <v>0</v>
      </c>
      <c r="I14" s="116">
        <v>0</v>
      </c>
      <c r="J14" s="116">
        <v>0</v>
      </c>
      <c r="K14" s="179">
        <v>5</v>
      </c>
      <c r="L14" s="179">
        <v>3</v>
      </c>
      <c r="M14" s="179">
        <v>4</v>
      </c>
      <c r="N14" s="164">
        <v>5</v>
      </c>
      <c r="O14" s="164">
        <v>5</v>
      </c>
      <c r="P14" s="186">
        <v>5</v>
      </c>
      <c r="Q14" s="186">
        <v>3</v>
      </c>
      <c r="R14" s="186">
        <v>5</v>
      </c>
      <c r="S14" s="186">
        <v>5</v>
      </c>
      <c r="T14" s="186">
        <v>5</v>
      </c>
      <c r="U14" s="184">
        <v>3</v>
      </c>
      <c r="V14" s="184">
        <v>3</v>
      </c>
      <c r="W14" s="182">
        <v>4</v>
      </c>
      <c r="X14" s="182">
        <v>4</v>
      </c>
      <c r="Y14" s="121">
        <v>5</v>
      </c>
      <c r="Z14" s="121">
        <v>5</v>
      </c>
      <c r="AA14" s="121">
        <v>4</v>
      </c>
      <c r="AB14" s="189">
        <v>4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117" customFormat="1" x14ac:dyDescent="0.55000000000000004">
      <c r="A15" s="116">
        <v>14</v>
      </c>
      <c r="B15" s="116" t="s">
        <v>70</v>
      </c>
      <c r="C15" s="116" t="s">
        <v>75</v>
      </c>
      <c r="D15" s="116" t="s">
        <v>4</v>
      </c>
      <c r="E15" s="116" t="s">
        <v>109</v>
      </c>
      <c r="F15" s="116" t="s">
        <v>110</v>
      </c>
      <c r="G15" s="116">
        <v>0</v>
      </c>
      <c r="H15" s="116">
        <v>0</v>
      </c>
      <c r="I15" s="116">
        <v>0</v>
      </c>
      <c r="J15" s="116">
        <v>1</v>
      </c>
      <c r="K15" s="179">
        <v>5</v>
      </c>
      <c r="L15" s="179">
        <v>5</v>
      </c>
      <c r="M15" s="179">
        <v>5</v>
      </c>
      <c r="N15" s="164">
        <v>5</v>
      </c>
      <c r="O15" s="164">
        <v>5</v>
      </c>
      <c r="P15" s="186">
        <v>5</v>
      </c>
      <c r="Q15" s="186">
        <v>4</v>
      </c>
      <c r="R15" s="186">
        <v>4</v>
      </c>
      <c r="S15" s="186">
        <v>5</v>
      </c>
      <c r="T15" s="186">
        <v>5</v>
      </c>
      <c r="U15" s="184">
        <v>4</v>
      </c>
      <c r="V15" s="184">
        <v>4</v>
      </c>
      <c r="W15" s="182">
        <v>4</v>
      </c>
      <c r="X15" s="182">
        <v>4</v>
      </c>
      <c r="Y15" s="121">
        <v>5</v>
      </c>
      <c r="Z15" s="121">
        <v>4</v>
      </c>
      <c r="AA15" s="121">
        <v>3</v>
      </c>
      <c r="AB15" s="189">
        <v>4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s="117" customFormat="1" x14ac:dyDescent="0.55000000000000004">
      <c r="A16" s="116">
        <v>15</v>
      </c>
      <c r="B16" s="116" t="s">
        <v>71</v>
      </c>
      <c r="C16" s="116" t="s">
        <v>72</v>
      </c>
      <c r="D16" s="116" t="s">
        <v>4</v>
      </c>
      <c r="E16" s="116" t="s">
        <v>113</v>
      </c>
      <c r="F16" s="116" t="s">
        <v>114</v>
      </c>
      <c r="G16" s="116">
        <v>0</v>
      </c>
      <c r="H16" s="116">
        <v>1</v>
      </c>
      <c r="I16" s="116">
        <v>0</v>
      </c>
      <c r="J16" s="116">
        <v>0</v>
      </c>
      <c r="K16" s="179">
        <v>4</v>
      </c>
      <c r="L16" s="179">
        <v>5</v>
      </c>
      <c r="M16" s="179">
        <v>4</v>
      </c>
      <c r="N16" s="164">
        <v>5</v>
      </c>
      <c r="O16" s="164">
        <v>5</v>
      </c>
      <c r="P16" s="186">
        <v>5</v>
      </c>
      <c r="Q16" s="186">
        <v>3</v>
      </c>
      <c r="R16" s="186">
        <v>4</v>
      </c>
      <c r="S16" s="186">
        <v>4</v>
      </c>
      <c r="T16" s="186">
        <v>4</v>
      </c>
      <c r="U16" s="184">
        <v>1</v>
      </c>
      <c r="V16" s="184">
        <v>1</v>
      </c>
      <c r="W16" s="182">
        <v>5</v>
      </c>
      <c r="X16" s="182">
        <v>3</v>
      </c>
      <c r="Y16" s="121">
        <v>5</v>
      </c>
      <c r="Z16" s="121">
        <v>3</v>
      </c>
      <c r="AA16" s="121">
        <v>4</v>
      </c>
      <c r="AB16" s="189">
        <v>4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117" customFormat="1" x14ac:dyDescent="0.55000000000000004">
      <c r="A17" s="116">
        <v>16</v>
      </c>
      <c r="B17" s="116" t="s">
        <v>70</v>
      </c>
      <c r="C17" s="116" t="s">
        <v>72</v>
      </c>
      <c r="D17" s="116" t="s">
        <v>4</v>
      </c>
      <c r="E17" s="116" t="s">
        <v>113</v>
      </c>
      <c r="F17" s="116" t="s">
        <v>114</v>
      </c>
      <c r="G17" s="116">
        <v>0</v>
      </c>
      <c r="H17" s="116">
        <v>1</v>
      </c>
      <c r="I17" s="116">
        <v>1</v>
      </c>
      <c r="J17" s="116">
        <v>0</v>
      </c>
      <c r="K17" s="179">
        <v>5</v>
      </c>
      <c r="L17" s="179">
        <v>4</v>
      </c>
      <c r="M17" s="179">
        <v>4</v>
      </c>
      <c r="N17" s="164">
        <v>4</v>
      </c>
      <c r="O17" s="164">
        <v>4</v>
      </c>
      <c r="P17" s="186">
        <v>5</v>
      </c>
      <c r="Q17" s="186">
        <v>3</v>
      </c>
      <c r="R17" s="186">
        <v>5</v>
      </c>
      <c r="S17" s="186">
        <v>5</v>
      </c>
      <c r="T17" s="186">
        <v>5</v>
      </c>
      <c r="U17" s="184">
        <v>1</v>
      </c>
      <c r="V17" s="184">
        <v>2</v>
      </c>
      <c r="W17" s="182">
        <v>4</v>
      </c>
      <c r="X17" s="182">
        <v>4</v>
      </c>
      <c r="Y17" s="121">
        <v>5</v>
      </c>
      <c r="Z17" s="121">
        <v>4</v>
      </c>
      <c r="AA17" s="121">
        <v>5</v>
      </c>
      <c r="AB17" s="189">
        <v>5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119" customFormat="1" x14ac:dyDescent="0.55000000000000004">
      <c r="A18" s="118">
        <v>17</v>
      </c>
      <c r="B18" s="116" t="s">
        <v>71</v>
      </c>
      <c r="C18" s="116" t="s">
        <v>72</v>
      </c>
      <c r="D18" s="116" t="s">
        <v>38</v>
      </c>
      <c r="E18" s="116" t="s">
        <v>76</v>
      </c>
      <c r="F18" s="116" t="s">
        <v>94</v>
      </c>
      <c r="G18" s="116">
        <v>0</v>
      </c>
      <c r="H18" s="116">
        <v>0</v>
      </c>
      <c r="I18" s="116">
        <v>0</v>
      </c>
      <c r="J18" s="116">
        <v>1</v>
      </c>
      <c r="K18" s="180">
        <v>4</v>
      </c>
      <c r="L18" s="180">
        <v>4</v>
      </c>
      <c r="M18" s="180">
        <v>4</v>
      </c>
      <c r="N18" s="165">
        <v>5</v>
      </c>
      <c r="O18" s="165">
        <v>5</v>
      </c>
      <c r="P18" s="187">
        <v>4</v>
      </c>
      <c r="Q18" s="187">
        <v>4</v>
      </c>
      <c r="R18" s="187">
        <v>3</v>
      </c>
      <c r="S18" s="187">
        <v>4</v>
      </c>
      <c r="T18" s="187">
        <v>4</v>
      </c>
      <c r="U18" s="184">
        <v>2</v>
      </c>
      <c r="V18" s="184">
        <v>2</v>
      </c>
      <c r="W18" s="182">
        <v>3</v>
      </c>
      <c r="X18" s="182">
        <v>3</v>
      </c>
      <c r="Y18" s="121">
        <v>5</v>
      </c>
      <c r="Z18" s="122">
        <v>5</v>
      </c>
      <c r="AA18" s="122">
        <v>4</v>
      </c>
      <c r="AB18" s="190">
        <v>4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s="117" customFormat="1" x14ac:dyDescent="0.55000000000000004">
      <c r="A19" s="116">
        <v>18</v>
      </c>
      <c r="B19" s="116" t="s">
        <v>71</v>
      </c>
      <c r="C19" s="116" t="s">
        <v>72</v>
      </c>
      <c r="D19" s="116" t="s">
        <v>4</v>
      </c>
      <c r="E19" s="116" t="s">
        <v>76</v>
      </c>
      <c r="F19" s="116" t="s">
        <v>94</v>
      </c>
      <c r="G19" s="116">
        <v>0</v>
      </c>
      <c r="H19" s="116">
        <v>0</v>
      </c>
      <c r="I19" s="116">
        <v>0</v>
      </c>
      <c r="J19" s="116">
        <v>1</v>
      </c>
      <c r="K19" s="179">
        <v>5</v>
      </c>
      <c r="L19" s="179">
        <v>3</v>
      </c>
      <c r="M19" s="179">
        <v>4</v>
      </c>
      <c r="N19" s="164">
        <v>5</v>
      </c>
      <c r="O19" s="164">
        <v>5</v>
      </c>
      <c r="P19" s="186">
        <v>5</v>
      </c>
      <c r="Q19" s="186">
        <v>3</v>
      </c>
      <c r="R19" s="186">
        <v>4</v>
      </c>
      <c r="S19" s="186">
        <v>4</v>
      </c>
      <c r="T19" s="186">
        <v>4</v>
      </c>
      <c r="U19" s="184">
        <v>4</v>
      </c>
      <c r="V19" s="184">
        <v>4</v>
      </c>
      <c r="W19" s="182">
        <v>4</v>
      </c>
      <c r="X19" s="182">
        <v>4</v>
      </c>
      <c r="Y19" s="121">
        <v>4</v>
      </c>
      <c r="Z19" s="121">
        <v>4</v>
      </c>
      <c r="AA19" s="121">
        <v>5</v>
      </c>
      <c r="AB19" s="189">
        <v>4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117" customFormat="1" x14ac:dyDescent="0.55000000000000004">
      <c r="A20" s="116">
        <v>19</v>
      </c>
      <c r="B20" s="116" t="s">
        <v>70</v>
      </c>
      <c r="C20" s="116" t="s">
        <v>72</v>
      </c>
      <c r="D20" s="116" t="s">
        <v>4</v>
      </c>
      <c r="E20" s="116" t="s">
        <v>78</v>
      </c>
      <c r="F20" s="116" t="s">
        <v>117</v>
      </c>
      <c r="G20" s="116">
        <v>0</v>
      </c>
      <c r="H20" s="116">
        <v>1</v>
      </c>
      <c r="I20" s="116">
        <v>0</v>
      </c>
      <c r="J20" s="116">
        <v>0</v>
      </c>
      <c r="K20" s="179">
        <v>5</v>
      </c>
      <c r="L20" s="179">
        <v>5</v>
      </c>
      <c r="M20" s="179">
        <v>5</v>
      </c>
      <c r="N20" s="164">
        <v>5</v>
      </c>
      <c r="O20" s="164">
        <v>5</v>
      </c>
      <c r="P20" s="186">
        <v>5</v>
      </c>
      <c r="Q20" s="186">
        <v>4</v>
      </c>
      <c r="R20" s="186">
        <v>5</v>
      </c>
      <c r="S20" s="186">
        <v>5</v>
      </c>
      <c r="T20" s="186">
        <v>5</v>
      </c>
      <c r="U20" s="184">
        <v>1</v>
      </c>
      <c r="V20" s="184">
        <v>2</v>
      </c>
      <c r="W20" s="182">
        <v>5</v>
      </c>
      <c r="X20" s="182">
        <v>4</v>
      </c>
      <c r="Y20" s="121">
        <v>5</v>
      </c>
      <c r="Z20" s="121">
        <v>4</v>
      </c>
      <c r="AA20" s="121">
        <v>4</v>
      </c>
      <c r="AB20" s="189">
        <v>4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117" customFormat="1" x14ac:dyDescent="0.55000000000000004">
      <c r="A21" s="116">
        <v>20</v>
      </c>
      <c r="B21" s="116" t="s">
        <v>71</v>
      </c>
      <c r="C21" s="116" t="s">
        <v>77</v>
      </c>
      <c r="D21" s="116" t="s">
        <v>4</v>
      </c>
      <c r="E21" s="116" t="s">
        <v>76</v>
      </c>
      <c r="F21" s="116" t="s">
        <v>94</v>
      </c>
      <c r="G21" s="116">
        <v>0</v>
      </c>
      <c r="H21" s="116">
        <v>0</v>
      </c>
      <c r="I21" s="116">
        <v>0</v>
      </c>
      <c r="J21" s="116">
        <v>1</v>
      </c>
      <c r="K21" s="179">
        <v>5</v>
      </c>
      <c r="L21" s="179">
        <v>5</v>
      </c>
      <c r="M21" s="179">
        <v>5</v>
      </c>
      <c r="N21" s="164">
        <v>5</v>
      </c>
      <c r="O21" s="164">
        <v>5</v>
      </c>
      <c r="P21" s="186">
        <v>5</v>
      </c>
      <c r="Q21" s="186">
        <v>4</v>
      </c>
      <c r="R21" s="186">
        <v>5</v>
      </c>
      <c r="S21" s="186">
        <v>5</v>
      </c>
      <c r="T21" s="186">
        <v>5</v>
      </c>
      <c r="U21" s="184">
        <v>4</v>
      </c>
      <c r="V21" s="184">
        <v>2</v>
      </c>
      <c r="W21" s="182">
        <v>4</v>
      </c>
      <c r="X21" s="182">
        <v>4</v>
      </c>
      <c r="Y21" s="121">
        <v>4</v>
      </c>
      <c r="Z21" s="121">
        <v>4</v>
      </c>
      <c r="AA21" s="121">
        <v>4</v>
      </c>
      <c r="AB21" s="189">
        <v>4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s="117" customFormat="1" x14ac:dyDescent="0.55000000000000004">
      <c r="A22" s="116">
        <v>21</v>
      </c>
      <c r="B22" s="116" t="s">
        <v>70</v>
      </c>
      <c r="C22" s="116" t="s">
        <v>72</v>
      </c>
      <c r="D22" s="116" t="s">
        <v>4</v>
      </c>
      <c r="E22" s="116" t="s">
        <v>119</v>
      </c>
      <c r="F22" s="116" t="s">
        <v>120</v>
      </c>
      <c r="G22" s="116">
        <v>0</v>
      </c>
      <c r="H22" s="116">
        <v>1</v>
      </c>
      <c r="I22" s="116">
        <v>0</v>
      </c>
      <c r="J22" s="116">
        <v>1</v>
      </c>
      <c r="K22" s="179">
        <v>4</v>
      </c>
      <c r="L22" s="179">
        <v>4</v>
      </c>
      <c r="M22" s="179">
        <v>4</v>
      </c>
      <c r="N22" s="164">
        <v>5</v>
      </c>
      <c r="O22" s="164">
        <v>5</v>
      </c>
      <c r="P22" s="186">
        <v>4</v>
      </c>
      <c r="Q22" s="186">
        <v>5</v>
      </c>
      <c r="R22" s="186">
        <v>4</v>
      </c>
      <c r="S22" s="186">
        <v>4</v>
      </c>
      <c r="T22" s="186">
        <v>4</v>
      </c>
      <c r="U22" s="184">
        <v>3</v>
      </c>
      <c r="V22" s="184">
        <v>4</v>
      </c>
      <c r="W22" s="182">
        <v>3</v>
      </c>
      <c r="X22" s="182">
        <v>4</v>
      </c>
      <c r="Y22" s="121">
        <v>4</v>
      </c>
      <c r="Z22" s="121">
        <v>4</v>
      </c>
      <c r="AA22" s="121">
        <v>3</v>
      </c>
      <c r="AB22" s="189">
        <v>3</v>
      </c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s="117" customFormat="1" x14ac:dyDescent="0.55000000000000004">
      <c r="A23" s="116">
        <v>22</v>
      </c>
      <c r="B23" s="116" t="s">
        <v>71</v>
      </c>
      <c r="C23" s="116" t="s">
        <v>72</v>
      </c>
      <c r="D23" s="116" t="s">
        <v>4</v>
      </c>
      <c r="E23" s="116" t="s">
        <v>121</v>
      </c>
      <c r="F23" s="116" t="s">
        <v>122</v>
      </c>
      <c r="G23" s="116">
        <v>0</v>
      </c>
      <c r="H23" s="116">
        <v>1</v>
      </c>
      <c r="I23" s="116">
        <v>1</v>
      </c>
      <c r="J23" s="116">
        <v>1</v>
      </c>
      <c r="K23" s="179">
        <v>5</v>
      </c>
      <c r="L23" s="179">
        <v>4</v>
      </c>
      <c r="M23" s="179">
        <v>4</v>
      </c>
      <c r="N23" s="164">
        <v>5</v>
      </c>
      <c r="O23" s="164">
        <v>5</v>
      </c>
      <c r="P23" s="186">
        <v>5</v>
      </c>
      <c r="Q23" s="186">
        <v>4</v>
      </c>
      <c r="R23" s="186">
        <v>4</v>
      </c>
      <c r="S23" s="186">
        <v>4</v>
      </c>
      <c r="T23" s="186">
        <v>4</v>
      </c>
      <c r="U23" s="184">
        <v>3</v>
      </c>
      <c r="V23" s="184">
        <v>4</v>
      </c>
      <c r="W23" s="182">
        <v>3</v>
      </c>
      <c r="X23" s="182">
        <v>3</v>
      </c>
      <c r="Y23" s="121">
        <v>4</v>
      </c>
      <c r="Z23" s="121">
        <v>4</v>
      </c>
      <c r="AA23" s="121">
        <v>4</v>
      </c>
      <c r="AB23" s="189">
        <v>4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s="117" customFormat="1" x14ac:dyDescent="0.55000000000000004">
      <c r="A24" s="116">
        <v>23</v>
      </c>
      <c r="B24" s="116" t="s">
        <v>71</v>
      </c>
      <c r="C24" s="116" t="s">
        <v>77</v>
      </c>
      <c r="D24" s="116" t="s">
        <v>38</v>
      </c>
      <c r="E24" s="116" t="s">
        <v>109</v>
      </c>
      <c r="F24" s="116" t="s">
        <v>95</v>
      </c>
      <c r="G24" s="116">
        <v>0</v>
      </c>
      <c r="H24" s="116">
        <v>1</v>
      </c>
      <c r="I24" s="116">
        <v>1</v>
      </c>
      <c r="J24" s="116">
        <v>0</v>
      </c>
      <c r="K24" s="179">
        <v>5</v>
      </c>
      <c r="L24" s="179">
        <v>5</v>
      </c>
      <c r="M24" s="179">
        <v>5</v>
      </c>
      <c r="N24" s="164">
        <v>5</v>
      </c>
      <c r="O24" s="164">
        <v>5</v>
      </c>
      <c r="P24" s="186">
        <v>5</v>
      </c>
      <c r="Q24" s="186">
        <v>5</v>
      </c>
      <c r="R24" s="186">
        <v>5</v>
      </c>
      <c r="S24" s="186">
        <v>5</v>
      </c>
      <c r="T24" s="186">
        <v>5</v>
      </c>
      <c r="U24" s="184">
        <v>4</v>
      </c>
      <c r="V24" s="184">
        <v>4</v>
      </c>
      <c r="W24" s="182">
        <v>5</v>
      </c>
      <c r="X24" s="182">
        <v>5</v>
      </c>
      <c r="Y24" s="121">
        <v>5</v>
      </c>
      <c r="Z24" s="121">
        <v>5</v>
      </c>
      <c r="AA24" s="121">
        <v>5</v>
      </c>
      <c r="AB24" s="189">
        <v>5</v>
      </c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s="117" customFormat="1" x14ac:dyDescent="0.55000000000000004">
      <c r="A25" s="116">
        <v>24</v>
      </c>
      <c r="B25" s="116" t="s">
        <v>71</v>
      </c>
      <c r="C25" s="116" t="s">
        <v>75</v>
      </c>
      <c r="D25" s="116" t="s">
        <v>38</v>
      </c>
      <c r="E25" s="116" t="s">
        <v>113</v>
      </c>
      <c r="F25" s="116" t="s">
        <v>113</v>
      </c>
      <c r="G25" s="116">
        <v>0</v>
      </c>
      <c r="H25" s="116">
        <v>1</v>
      </c>
      <c r="I25" s="116">
        <v>1</v>
      </c>
      <c r="J25" s="116">
        <v>0</v>
      </c>
      <c r="K25" s="179">
        <v>5</v>
      </c>
      <c r="L25" s="179">
        <v>5</v>
      </c>
      <c r="M25" s="179">
        <v>5</v>
      </c>
      <c r="N25" s="164">
        <v>5</v>
      </c>
      <c r="O25" s="164">
        <v>5</v>
      </c>
      <c r="P25" s="186">
        <v>5</v>
      </c>
      <c r="Q25" s="186">
        <v>5</v>
      </c>
      <c r="R25" s="186">
        <v>5</v>
      </c>
      <c r="S25" s="186">
        <v>5</v>
      </c>
      <c r="T25" s="186">
        <v>5</v>
      </c>
      <c r="U25" s="184">
        <v>1</v>
      </c>
      <c r="V25" s="184">
        <v>1</v>
      </c>
      <c r="W25" s="182">
        <v>4</v>
      </c>
      <c r="X25" s="182">
        <v>4</v>
      </c>
      <c r="Y25" s="121">
        <v>5</v>
      </c>
      <c r="Z25" s="121">
        <v>3</v>
      </c>
      <c r="AA25" s="121">
        <v>5</v>
      </c>
      <c r="AB25" s="189">
        <v>5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117" customFormat="1" x14ac:dyDescent="0.55000000000000004">
      <c r="A26" s="116">
        <v>25</v>
      </c>
      <c r="B26" s="116" t="s">
        <v>71</v>
      </c>
      <c r="C26" s="116" t="s">
        <v>75</v>
      </c>
      <c r="D26" s="116" t="s">
        <v>4</v>
      </c>
      <c r="E26" s="116" t="s">
        <v>76</v>
      </c>
      <c r="F26" s="116" t="s">
        <v>96</v>
      </c>
      <c r="G26" s="116">
        <v>0</v>
      </c>
      <c r="H26" s="116">
        <v>1</v>
      </c>
      <c r="I26" s="116">
        <v>0</v>
      </c>
      <c r="J26" s="116">
        <v>0</v>
      </c>
      <c r="K26" s="179">
        <v>5</v>
      </c>
      <c r="L26" s="179">
        <v>3</v>
      </c>
      <c r="M26" s="179">
        <v>4</v>
      </c>
      <c r="N26" s="164">
        <v>4</v>
      </c>
      <c r="O26" s="164">
        <v>4</v>
      </c>
      <c r="P26" s="186">
        <v>5</v>
      </c>
      <c r="Q26" s="186">
        <v>4</v>
      </c>
      <c r="R26" s="186">
        <v>4</v>
      </c>
      <c r="S26" s="186">
        <v>5</v>
      </c>
      <c r="T26" s="186">
        <v>5</v>
      </c>
      <c r="U26" s="184">
        <v>3</v>
      </c>
      <c r="V26" s="184">
        <v>3</v>
      </c>
      <c r="W26" s="182">
        <v>5</v>
      </c>
      <c r="X26" s="182">
        <v>5</v>
      </c>
      <c r="Y26" s="121">
        <v>5</v>
      </c>
      <c r="Z26" s="121">
        <v>5</v>
      </c>
      <c r="AA26" s="121">
        <v>5</v>
      </c>
      <c r="AB26" s="189">
        <v>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s="117" customFormat="1" x14ac:dyDescent="0.55000000000000004">
      <c r="A27" s="116">
        <v>26</v>
      </c>
      <c r="B27" s="116" t="s">
        <v>71</v>
      </c>
      <c r="C27" s="116" t="s">
        <v>75</v>
      </c>
      <c r="D27" s="116" t="s">
        <v>38</v>
      </c>
      <c r="E27" s="116" t="s">
        <v>109</v>
      </c>
      <c r="F27" s="116" t="s">
        <v>128</v>
      </c>
      <c r="G27" s="116">
        <v>1</v>
      </c>
      <c r="H27" s="116">
        <v>0</v>
      </c>
      <c r="I27" s="116">
        <v>0</v>
      </c>
      <c r="J27" s="116">
        <v>0</v>
      </c>
      <c r="K27" s="179">
        <v>4</v>
      </c>
      <c r="L27" s="179">
        <v>5</v>
      </c>
      <c r="M27" s="179">
        <v>4</v>
      </c>
      <c r="N27" s="164">
        <v>4</v>
      </c>
      <c r="O27" s="164">
        <v>4</v>
      </c>
      <c r="P27" s="186">
        <v>4</v>
      </c>
      <c r="Q27" s="186">
        <v>3</v>
      </c>
      <c r="R27" s="186">
        <v>4</v>
      </c>
      <c r="S27" s="186">
        <v>4</v>
      </c>
      <c r="T27" s="186">
        <v>4</v>
      </c>
      <c r="U27" s="184">
        <v>3</v>
      </c>
      <c r="V27" s="184">
        <v>3</v>
      </c>
      <c r="W27" s="182">
        <v>4</v>
      </c>
      <c r="X27" s="182">
        <v>4</v>
      </c>
      <c r="Y27" s="121">
        <v>4</v>
      </c>
      <c r="Z27" s="121">
        <v>4</v>
      </c>
      <c r="AA27" s="121">
        <v>4</v>
      </c>
      <c r="AB27" s="189">
        <v>4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117" customFormat="1" x14ac:dyDescent="0.55000000000000004">
      <c r="A28" s="116">
        <v>27</v>
      </c>
      <c r="B28" s="116" t="s">
        <v>71</v>
      </c>
      <c r="C28" s="116" t="s">
        <v>75</v>
      </c>
      <c r="D28" s="116" t="s">
        <v>4</v>
      </c>
      <c r="E28" s="116" t="s">
        <v>119</v>
      </c>
      <c r="F28" s="116" t="s">
        <v>120</v>
      </c>
      <c r="G28" s="116">
        <v>0</v>
      </c>
      <c r="H28" s="116">
        <v>1</v>
      </c>
      <c r="I28" s="116">
        <v>0</v>
      </c>
      <c r="J28" s="116">
        <v>1</v>
      </c>
      <c r="K28" s="179">
        <v>5</v>
      </c>
      <c r="L28" s="179">
        <v>3</v>
      </c>
      <c r="M28" s="179">
        <v>4</v>
      </c>
      <c r="N28" s="164">
        <v>5</v>
      </c>
      <c r="O28" s="164">
        <v>5</v>
      </c>
      <c r="P28" s="186">
        <v>5</v>
      </c>
      <c r="Q28" s="186">
        <v>3</v>
      </c>
      <c r="R28" s="186">
        <v>5</v>
      </c>
      <c r="S28" s="186">
        <v>5</v>
      </c>
      <c r="T28" s="186">
        <v>5</v>
      </c>
      <c r="U28" s="184">
        <v>2</v>
      </c>
      <c r="V28" s="184">
        <v>2</v>
      </c>
      <c r="W28" s="182">
        <v>4</v>
      </c>
      <c r="X28" s="182">
        <v>4</v>
      </c>
      <c r="Y28" s="121">
        <v>5</v>
      </c>
      <c r="Z28" s="121">
        <v>5</v>
      </c>
      <c r="AA28" s="121">
        <v>4</v>
      </c>
      <c r="AB28" s="189">
        <v>5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117" customFormat="1" x14ac:dyDescent="0.55000000000000004">
      <c r="A29" s="116">
        <v>28</v>
      </c>
      <c r="B29" s="116" t="s">
        <v>70</v>
      </c>
      <c r="C29" s="116" t="s">
        <v>72</v>
      </c>
      <c r="D29" s="116" t="s">
        <v>4</v>
      </c>
      <c r="E29" s="116" t="s">
        <v>119</v>
      </c>
      <c r="F29" s="116" t="s">
        <v>120</v>
      </c>
      <c r="G29" s="116">
        <v>0</v>
      </c>
      <c r="H29" s="116">
        <v>1</v>
      </c>
      <c r="I29" s="116">
        <v>0</v>
      </c>
      <c r="J29" s="116">
        <v>1</v>
      </c>
      <c r="K29" s="179">
        <v>5</v>
      </c>
      <c r="L29" s="179">
        <v>2</v>
      </c>
      <c r="M29" s="179">
        <v>1</v>
      </c>
      <c r="N29" s="164">
        <v>3</v>
      </c>
      <c r="O29" s="164">
        <v>4</v>
      </c>
      <c r="P29" s="186">
        <v>4</v>
      </c>
      <c r="Q29" s="186">
        <v>2</v>
      </c>
      <c r="R29" s="186">
        <v>5</v>
      </c>
      <c r="S29" s="186">
        <v>5</v>
      </c>
      <c r="T29" s="186">
        <v>4</v>
      </c>
      <c r="U29" s="184">
        <v>3</v>
      </c>
      <c r="V29" s="184">
        <v>3</v>
      </c>
      <c r="W29" s="182">
        <v>4</v>
      </c>
      <c r="X29" s="182">
        <v>4</v>
      </c>
      <c r="Y29" s="121">
        <v>4</v>
      </c>
      <c r="Z29" s="121">
        <v>4</v>
      </c>
      <c r="AA29" s="121">
        <v>4</v>
      </c>
      <c r="AB29" s="189">
        <v>5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117" customFormat="1" x14ac:dyDescent="0.55000000000000004">
      <c r="A30" s="116">
        <v>29</v>
      </c>
      <c r="B30" s="116" t="s">
        <v>71</v>
      </c>
      <c r="C30" s="116" t="s">
        <v>72</v>
      </c>
      <c r="D30" s="116" t="s">
        <v>4</v>
      </c>
      <c r="E30" s="116" t="s">
        <v>119</v>
      </c>
      <c r="F30" s="116" t="s">
        <v>120</v>
      </c>
      <c r="G30" s="116">
        <v>0</v>
      </c>
      <c r="H30" s="116">
        <v>1</v>
      </c>
      <c r="I30" s="116">
        <v>0</v>
      </c>
      <c r="J30" s="116">
        <v>1</v>
      </c>
      <c r="K30" s="179">
        <v>5</v>
      </c>
      <c r="L30" s="179">
        <v>4</v>
      </c>
      <c r="M30" s="179">
        <v>4</v>
      </c>
      <c r="N30" s="164">
        <v>4</v>
      </c>
      <c r="O30" s="164">
        <v>5</v>
      </c>
      <c r="P30" s="186">
        <v>5</v>
      </c>
      <c r="Q30" s="186">
        <v>4</v>
      </c>
      <c r="R30" s="186">
        <v>5</v>
      </c>
      <c r="S30" s="186">
        <v>4</v>
      </c>
      <c r="T30" s="186">
        <v>5</v>
      </c>
      <c r="U30" s="184">
        <v>2</v>
      </c>
      <c r="V30" s="184">
        <v>2</v>
      </c>
      <c r="W30" s="182">
        <v>4</v>
      </c>
      <c r="X30" s="182">
        <v>4</v>
      </c>
      <c r="Y30" s="121">
        <v>4</v>
      </c>
      <c r="Z30" s="121">
        <v>4</v>
      </c>
      <c r="AA30" s="121">
        <v>4</v>
      </c>
      <c r="AB30" s="189">
        <v>4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117" customFormat="1" x14ac:dyDescent="0.55000000000000004">
      <c r="A31" s="116">
        <v>30</v>
      </c>
      <c r="B31" s="116" t="s">
        <v>71</v>
      </c>
      <c r="C31" s="116" t="s">
        <v>75</v>
      </c>
      <c r="D31" s="116" t="s">
        <v>4</v>
      </c>
      <c r="E31" s="116" t="s">
        <v>119</v>
      </c>
      <c r="F31" s="116" t="s">
        <v>120</v>
      </c>
      <c r="G31" s="116">
        <v>1</v>
      </c>
      <c r="H31" s="116">
        <v>1</v>
      </c>
      <c r="I31" s="116">
        <v>1</v>
      </c>
      <c r="J31" s="116">
        <v>1</v>
      </c>
      <c r="K31" s="179">
        <v>5</v>
      </c>
      <c r="L31" s="179">
        <v>5</v>
      </c>
      <c r="M31" s="179">
        <v>5</v>
      </c>
      <c r="N31" s="164">
        <v>5</v>
      </c>
      <c r="O31" s="164">
        <v>5</v>
      </c>
      <c r="P31" s="186">
        <v>5</v>
      </c>
      <c r="Q31" s="186">
        <v>5</v>
      </c>
      <c r="R31" s="186">
        <v>5</v>
      </c>
      <c r="S31" s="186">
        <v>5</v>
      </c>
      <c r="T31" s="186">
        <v>5</v>
      </c>
      <c r="U31" s="184">
        <v>1</v>
      </c>
      <c r="V31" s="184">
        <v>1</v>
      </c>
      <c r="W31" s="182">
        <v>4</v>
      </c>
      <c r="X31" s="182">
        <v>5</v>
      </c>
      <c r="Y31" s="121">
        <v>5</v>
      </c>
      <c r="Z31" s="121">
        <v>5</v>
      </c>
      <c r="AA31" s="121">
        <v>5</v>
      </c>
      <c r="AB31" s="189">
        <v>5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117" customFormat="1" x14ac:dyDescent="0.55000000000000004">
      <c r="A32" s="116">
        <v>31</v>
      </c>
      <c r="B32" s="116" t="s">
        <v>71</v>
      </c>
      <c r="C32" s="116" t="s">
        <v>75</v>
      </c>
      <c r="D32" s="116" t="s">
        <v>4</v>
      </c>
      <c r="E32" s="116" t="s">
        <v>76</v>
      </c>
      <c r="F32" s="116" t="s">
        <v>96</v>
      </c>
      <c r="G32" s="116">
        <v>1</v>
      </c>
      <c r="H32" s="116">
        <v>0</v>
      </c>
      <c r="I32" s="116">
        <v>0</v>
      </c>
      <c r="J32" s="116">
        <v>0</v>
      </c>
      <c r="K32" s="179">
        <v>5</v>
      </c>
      <c r="L32" s="179">
        <v>3</v>
      </c>
      <c r="M32" s="179">
        <v>4</v>
      </c>
      <c r="N32" s="164">
        <v>4</v>
      </c>
      <c r="O32" s="164">
        <v>4</v>
      </c>
      <c r="P32" s="186">
        <v>4</v>
      </c>
      <c r="Q32" s="186">
        <v>4</v>
      </c>
      <c r="R32" s="186">
        <v>5</v>
      </c>
      <c r="S32" s="186">
        <v>5</v>
      </c>
      <c r="T32" s="186">
        <v>5</v>
      </c>
      <c r="U32" s="184">
        <v>2</v>
      </c>
      <c r="V32" s="184">
        <v>2</v>
      </c>
      <c r="W32" s="182">
        <v>2</v>
      </c>
      <c r="X32" s="182">
        <v>4</v>
      </c>
      <c r="Y32" s="121">
        <v>4</v>
      </c>
      <c r="Z32" s="121">
        <v>4</v>
      </c>
      <c r="AA32" s="121">
        <v>4</v>
      </c>
      <c r="AB32" s="189">
        <v>4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117" customFormat="1" x14ac:dyDescent="0.55000000000000004">
      <c r="A33" s="116">
        <v>32</v>
      </c>
      <c r="B33" s="116" t="s">
        <v>71</v>
      </c>
      <c r="C33" s="116" t="s">
        <v>72</v>
      </c>
      <c r="D33" s="116" t="s">
        <v>4</v>
      </c>
      <c r="E33" s="116" t="s">
        <v>76</v>
      </c>
      <c r="F33" s="116" t="s">
        <v>94</v>
      </c>
      <c r="G33" s="116">
        <v>0</v>
      </c>
      <c r="H33" s="116">
        <v>1</v>
      </c>
      <c r="I33" s="116">
        <v>0</v>
      </c>
      <c r="J33" s="116">
        <v>1</v>
      </c>
      <c r="K33" s="179">
        <v>5</v>
      </c>
      <c r="L33" s="179">
        <v>5</v>
      </c>
      <c r="M33" s="179">
        <v>5</v>
      </c>
      <c r="N33" s="164">
        <v>5</v>
      </c>
      <c r="O33" s="164">
        <v>5</v>
      </c>
      <c r="P33" s="186">
        <v>5</v>
      </c>
      <c r="Q33" s="186">
        <v>5</v>
      </c>
      <c r="R33" s="186">
        <v>5</v>
      </c>
      <c r="S33" s="186">
        <v>5</v>
      </c>
      <c r="T33" s="186">
        <v>5</v>
      </c>
      <c r="U33" s="184">
        <v>2</v>
      </c>
      <c r="V33" s="184">
        <v>2</v>
      </c>
      <c r="W33" s="182">
        <v>4</v>
      </c>
      <c r="X33" s="182">
        <v>4</v>
      </c>
      <c r="Y33" s="121">
        <v>4</v>
      </c>
      <c r="Z33" s="121">
        <v>3</v>
      </c>
      <c r="AA33" s="121">
        <v>4</v>
      </c>
      <c r="AB33" s="189">
        <v>4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117" customFormat="1" x14ac:dyDescent="0.55000000000000004">
      <c r="A34" s="116">
        <v>33</v>
      </c>
      <c r="B34" s="116" t="s">
        <v>70</v>
      </c>
      <c r="C34" s="116" t="s">
        <v>72</v>
      </c>
      <c r="D34" s="116" t="s">
        <v>4</v>
      </c>
      <c r="E34" s="116" t="s">
        <v>56</v>
      </c>
      <c r="F34" s="116" t="s">
        <v>56</v>
      </c>
      <c r="G34" s="116">
        <v>0</v>
      </c>
      <c r="H34" s="116">
        <v>1</v>
      </c>
      <c r="I34" s="116">
        <v>0</v>
      </c>
      <c r="J34" s="116">
        <v>0</v>
      </c>
      <c r="K34" s="179">
        <v>4</v>
      </c>
      <c r="L34" s="179">
        <v>4</v>
      </c>
      <c r="M34" s="179">
        <v>3</v>
      </c>
      <c r="N34" s="164">
        <v>3</v>
      </c>
      <c r="O34" s="164">
        <v>2</v>
      </c>
      <c r="P34" s="186">
        <v>2</v>
      </c>
      <c r="Q34" s="186">
        <v>3</v>
      </c>
      <c r="R34" s="186">
        <v>3</v>
      </c>
      <c r="S34" s="186">
        <v>2</v>
      </c>
      <c r="T34" s="186">
        <v>3</v>
      </c>
      <c r="U34" s="184">
        <v>1</v>
      </c>
      <c r="V34" s="184">
        <v>1</v>
      </c>
      <c r="W34" s="182">
        <v>3</v>
      </c>
      <c r="X34" s="182">
        <v>4</v>
      </c>
      <c r="Y34" s="121">
        <v>4</v>
      </c>
      <c r="Z34" s="121">
        <v>4</v>
      </c>
      <c r="AA34" s="121">
        <v>4</v>
      </c>
      <c r="AB34" s="189">
        <v>4</v>
      </c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55000000000000004">
      <c r="A35" s="14" t="s">
        <v>57</v>
      </c>
      <c r="G35" s="87">
        <f>COUNTIF(G2:G34,1)</f>
        <v>6</v>
      </c>
      <c r="H35" s="87">
        <f>COUNTIF(H2:H34,1)</f>
        <v>21</v>
      </c>
      <c r="I35" s="87">
        <f>COUNTIF(I2:I34,1)</f>
        <v>8</v>
      </c>
      <c r="J35" s="87">
        <f>COUNTIF(J2:J34,1)</f>
        <v>13</v>
      </c>
      <c r="K35" s="86">
        <f t="shared" ref="K35:AB35" si="0">AVERAGE(K2:K34)</f>
        <v>4.7575757575757578</v>
      </c>
      <c r="L35" s="86">
        <f t="shared" si="0"/>
        <v>4.2121212121212119</v>
      </c>
      <c r="M35" s="86">
        <f t="shared" si="0"/>
        <v>4.2121212121212119</v>
      </c>
      <c r="N35" s="86">
        <f t="shared" si="0"/>
        <v>4.6363636363636367</v>
      </c>
      <c r="O35" s="86">
        <f t="shared" si="0"/>
        <v>4.666666666666667</v>
      </c>
      <c r="P35" s="86">
        <f t="shared" si="0"/>
        <v>4.7272727272727275</v>
      </c>
      <c r="Q35" s="86">
        <f t="shared" si="0"/>
        <v>3.9090909090909092</v>
      </c>
      <c r="R35" s="86">
        <f t="shared" si="0"/>
        <v>4.4545454545454541</v>
      </c>
      <c r="S35" s="86">
        <f t="shared" si="0"/>
        <v>4.5757575757575761</v>
      </c>
      <c r="T35" s="86">
        <f t="shared" si="0"/>
        <v>4.6060606060606064</v>
      </c>
      <c r="U35" s="86">
        <f t="shared" si="0"/>
        <v>2.4545454545454546</v>
      </c>
      <c r="V35" s="86">
        <f t="shared" si="0"/>
        <v>2.5151515151515151</v>
      </c>
      <c r="W35" s="86">
        <f t="shared" si="0"/>
        <v>4.0303030303030303</v>
      </c>
      <c r="X35" s="86">
        <f t="shared" si="0"/>
        <v>4.0606060606060606</v>
      </c>
      <c r="Y35" s="86">
        <f t="shared" si="0"/>
        <v>4.4545454545454541</v>
      </c>
      <c r="Z35" s="86">
        <f t="shared" si="0"/>
        <v>4.2121212121212119</v>
      </c>
      <c r="AA35" s="86">
        <f t="shared" si="0"/>
        <v>4.333333333333333</v>
      </c>
      <c r="AB35" s="86">
        <f t="shared" si="0"/>
        <v>4.3939393939393936</v>
      </c>
      <c r="AC35" s="129">
        <f>AVERAGE(K2:T34,Y2:AB34)</f>
        <v>4.4393939393939394</v>
      </c>
    </row>
    <row r="36" spans="1:43" x14ac:dyDescent="0.55000000000000004">
      <c r="G36" s="86">
        <f t="shared" ref="G36:AB36" si="1">STDEV(G2:G34)</f>
        <v>0.39167472590032015</v>
      </c>
      <c r="H36" s="86">
        <f t="shared" si="1"/>
        <v>0.48850421045919723</v>
      </c>
      <c r="I36" s="86">
        <f t="shared" si="1"/>
        <v>0.4351941398892446</v>
      </c>
      <c r="J36" s="86">
        <f t="shared" si="1"/>
        <v>0.49619766344887317</v>
      </c>
      <c r="K36" s="86">
        <f t="shared" si="1"/>
        <v>0.43519413988924466</v>
      </c>
      <c r="L36" s="86">
        <f t="shared" si="1"/>
        <v>0.85723303998882616</v>
      </c>
      <c r="M36" s="86">
        <f t="shared" si="1"/>
        <v>0.85723303998882616</v>
      </c>
      <c r="N36" s="86">
        <f t="shared" si="1"/>
        <v>0.60302268915552693</v>
      </c>
      <c r="O36" s="86">
        <f t="shared" si="1"/>
        <v>0.69221865524317372</v>
      </c>
      <c r="P36" s="86">
        <f t="shared" si="1"/>
        <v>0.62613533245254038</v>
      </c>
      <c r="Q36" s="86">
        <f t="shared" si="1"/>
        <v>0.97991186987773216</v>
      </c>
      <c r="R36" s="86">
        <f t="shared" si="1"/>
        <v>0.75377836144440802</v>
      </c>
      <c r="S36" s="86">
        <f t="shared" si="1"/>
        <v>0.79176634141262769</v>
      </c>
      <c r="T36" s="86">
        <f t="shared" si="1"/>
        <v>0.55561868328208786</v>
      </c>
      <c r="U36" s="86">
        <f t="shared" si="1"/>
        <v>1.0633352332081443</v>
      </c>
      <c r="V36" s="86">
        <f t="shared" si="1"/>
        <v>0.93945503222653381</v>
      </c>
      <c r="W36" s="86">
        <f t="shared" si="1"/>
        <v>0.7282190812544197</v>
      </c>
      <c r="X36" s="86">
        <f t="shared" si="1"/>
        <v>0.65856823580561574</v>
      </c>
      <c r="Y36" s="86">
        <f t="shared" si="1"/>
        <v>0.56407607481776478</v>
      </c>
      <c r="Z36" s="86">
        <f t="shared" si="1"/>
        <v>0.64988343943239879</v>
      </c>
      <c r="AA36" s="86">
        <f t="shared" si="1"/>
        <v>0.64549722436790369</v>
      </c>
      <c r="AB36" s="86">
        <f t="shared" si="1"/>
        <v>0.6092717958449424</v>
      </c>
      <c r="AC36" s="129">
        <f>STDEVA(K2:R34,Y2:AB34)</f>
        <v>0.7361906881498177</v>
      </c>
    </row>
    <row r="37" spans="1:43" x14ac:dyDescent="0.55000000000000004">
      <c r="D37" s="166" t="s">
        <v>4</v>
      </c>
      <c r="E37" s="166">
        <f>COUNTIF(D2:D34,"นิสิตระดับปริญญาโท")</f>
        <v>28</v>
      </c>
      <c r="K37" s="14"/>
      <c r="L37" s="14"/>
      <c r="M37" s="88">
        <f>STDEV(K2:M34)</f>
        <v>0.78008609961980357</v>
      </c>
      <c r="O37" s="88">
        <f>STDEVA(N2:O34)</f>
        <v>0.64432252416900293</v>
      </c>
      <c r="T37" s="88">
        <f>STDEVA(P2:T34)</f>
        <v>0.79980596316479757</v>
      </c>
      <c r="U37" s="14"/>
      <c r="V37" s="88">
        <f>STDEVA(U2:V34)</f>
        <v>0.99602941325775729</v>
      </c>
      <c r="W37" s="14"/>
      <c r="X37" s="88">
        <f>STDEVA(W2:X34)</f>
        <v>0.68907559441992516</v>
      </c>
      <c r="Y37" s="14"/>
      <c r="Z37" s="14"/>
      <c r="AA37" s="88">
        <f>STDEVA(Y2:AA34)</f>
        <v>0.62269984907723908</v>
      </c>
      <c r="AB37" s="88">
        <f>STDEVA(AB2:AB34)</f>
        <v>0.6092717958449424</v>
      </c>
    </row>
    <row r="38" spans="1:43" x14ac:dyDescent="0.55000000000000004">
      <c r="D38" s="166" t="s">
        <v>38</v>
      </c>
      <c r="E38" s="166">
        <f>COUNTIF(D2:D34,"นิสิตระดับปริญญาเอก")</f>
        <v>5</v>
      </c>
      <c r="K38" s="14"/>
      <c r="L38" s="14"/>
      <c r="M38" s="89">
        <f>AVERAGE(K2:M34)</f>
        <v>4.3939393939393936</v>
      </c>
      <c r="O38" s="89">
        <f>AVERAGE(N2:O34)</f>
        <v>4.6515151515151514</v>
      </c>
      <c r="T38" s="89">
        <f>AVERAGE(P2:T34)</f>
        <v>4.4545454545454541</v>
      </c>
      <c r="U38" s="14"/>
      <c r="V38" s="89">
        <f>AVERAGE(U2:V34)</f>
        <v>2.4848484848484849</v>
      </c>
      <c r="W38" s="14"/>
      <c r="X38" s="89">
        <f>AVERAGE(W2:X34)</f>
        <v>4.0454545454545459</v>
      </c>
      <c r="Y38" s="14"/>
      <c r="Z38" s="14"/>
      <c r="AA38" s="89">
        <f>AVERAGE(Y2:AA34)</f>
        <v>4.333333333333333</v>
      </c>
      <c r="AB38" s="89">
        <f>AVERAGE(AB2:AB34)</f>
        <v>4.3939393939393936</v>
      </c>
    </row>
    <row r="39" spans="1:43" x14ac:dyDescent="0.55000000000000004">
      <c r="D39" s="117"/>
      <c r="E39" s="167">
        <f>SUM(E37:E38)</f>
        <v>33</v>
      </c>
      <c r="K39" s="14"/>
      <c r="L39" s="14"/>
      <c r="M39" s="14"/>
      <c r="U39" s="14"/>
      <c r="V39" s="14"/>
      <c r="W39" s="14"/>
      <c r="X39" s="14"/>
      <c r="Y39" s="14"/>
      <c r="Z39" s="14"/>
    </row>
    <row r="40" spans="1:43" x14ac:dyDescent="0.55000000000000004">
      <c r="D40" s="117"/>
      <c r="E40" s="117"/>
      <c r="K40" s="14"/>
      <c r="L40" s="14"/>
      <c r="M40" s="14"/>
      <c r="U40" s="14"/>
      <c r="V40" s="14"/>
      <c r="W40" s="14"/>
      <c r="X40" s="14"/>
      <c r="Y40" s="14"/>
      <c r="Z40" s="14"/>
    </row>
    <row r="41" spans="1:43" s="82" customFormat="1" x14ac:dyDescent="0.55000000000000004">
      <c r="D41" s="166" t="s">
        <v>78</v>
      </c>
      <c r="E41" s="166">
        <f>COUNTIF(E2:E40,"เกษตรศาสตร์ ทรัพยากรธรรมชาติและสิ่งแวดล้อม")</f>
        <v>1</v>
      </c>
      <c r="F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43" s="82" customFormat="1" x14ac:dyDescent="0.55000000000000004">
      <c r="D42" s="166" t="s">
        <v>119</v>
      </c>
      <c r="E42" s="166">
        <f>COUNTIF(E2:E40,"มนุษยศาสตร์")</f>
        <v>5</v>
      </c>
      <c r="F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43" s="82" customFormat="1" x14ac:dyDescent="0.55000000000000004">
      <c r="D43" s="166" t="s">
        <v>56</v>
      </c>
      <c r="E43" s="166">
        <f>COUNTIF(E2:E40,"สาธารณสุขศาสตร์")</f>
        <v>3</v>
      </c>
      <c r="F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43" s="82" customFormat="1" x14ac:dyDescent="0.55000000000000004">
      <c r="D44" s="166" t="s">
        <v>76</v>
      </c>
      <c r="E44" s="166">
        <f>COUNTIF(E2:E40,"ศึกษาศาสตร์")</f>
        <v>16</v>
      </c>
      <c r="F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43" s="82" customFormat="1" x14ac:dyDescent="0.55000000000000004">
      <c r="D45" s="166" t="s">
        <v>113</v>
      </c>
      <c r="E45" s="166">
        <f>COUNTIF(E2:E41,"เภสัชศาสตร์")</f>
        <v>3</v>
      </c>
      <c r="F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43" s="82" customFormat="1" x14ac:dyDescent="0.55000000000000004">
      <c r="D46" s="166" t="s">
        <v>109</v>
      </c>
      <c r="E46" s="166">
        <f>COUNTIF(E2:E42,"วิทยาศาสตร์")</f>
        <v>3</v>
      </c>
      <c r="F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43" s="82" customFormat="1" x14ac:dyDescent="0.55000000000000004">
      <c r="D47" s="166" t="s">
        <v>106</v>
      </c>
      <c r="E47" s="166">
        <f>COUNTIF(E2:E43,"วิศวกรรมศาสตร์")</f>
        <v>1</v>
      </c>
      <c r="F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43" s="82" customFormat="1" x14ac:dyDescent="0.55000000000000004">
      <c r="D48" s="166" t="s">
        <v>121</v>
      </c>
      <c r="E48" s="166">
        <f>COUNTIF(E3:E44,"สหเวชศาสตร์")</f>
        <v>1</v>
      </c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4:26" x14ac:dyDescent="0.55000000000000004">
      <c r="D49" s="117"/>
      <c r="E49" s="167">
        <f>SUM(E41:E48)</f>
        <v>33</v>
      </c>
      <c r="K49" s="14"/>
      <c r="L49" s="14"/>
      <c r="M49" s="14"/>
      <c r="U49" s="14"/>
      <c r="V49" s="14"/>
      <c r="W49" s="14"/>
      <c r="X49" s="14"/>
      <c r="Y49" s="14"/>
      <c r="Z49" s="14"/>
    </row>
    <row r="50" spans="4:26" x14ac:dyDescent="0.55000000000000004">
      <c r="D50" s="117"/>
      <c r="E50" s="117"/>
      <c r="K50" s="14"/>
      <c r="L50" s="14"/>
      <c r="M50" s="14"/>
      <c r="U50" s="14"/>
      <c r="V50" s="14"/>
      <c r="W50" s="14"/>
      <c r="X50" s="14"/>
      <c r="Y50" s="14"/>
      <c r="Z50" s="14"/>
    </row>
    <row r="51" spans="4:26" x14ac:dyDescent="0.55000000000000004">
      <c r="D51" s="166" t="s">
        <v>114</v>
      </c>
      <c r="E51" s="166">
        <f>COUNTIF(F2:F34,"เภสัชเคมีและผลิตภัณฑ์ธรรมชาติ")</f>
        <v>2</v>
      </c>
      <c r="K51" s="14"/>
      <c r="L51" s="14"/>
      <c r="M51" s="14"/>
      <c r="U51" s="14"/>
      <c r="V51" s="14"/>
      <c r="W51" s="14"/>
      <c r="X51" s="14"/>
      <c r="Y51" s="14"/>
      <c r="Z51" s="14"/>
    </row>
    <row r="52" spans="4:26" x14ac:dyDescent="0.55000000000000004">
      <c r="D52" s="166" t="s">
        <v>56</v>
      </c>
      <c r="E52" s="166">
        <f>COUNTIF(F2:F35,"สาธารณสุขศาสตร์")</f>
        <v>3</v>
      </c>
      <c r="K52" s="14"/>
      <c r="L52" s="14"/>
      <c r="M52" s="14"/>
      <c r="U52" s="14"/>
      <c r="V52" s="14"/>
      <c r="W52" s="14"/>
      <c r="X52" s="14"/>
      <c r="Y52" s="14"/>
      <c r="Z52" s="14"/>
    </row>
    <row r="53" spans="4:26" x14ac:dyDescent="0.55000000000000004">
      <c r="D53" s="166" t="s">
        <v>94</v>
      </c>
      <c r="E53" s="166">
        <f>COUNTIF(F2:F36,"วิจัยและประเมินทางการศึกษา")</f>
        <v>5</v>
      </c>
      <c r="K53" s="14"/>
      <c r="L53" s="14"/>
      <c r="M53" s="14"/>
      <c r="U53" s="14"/>
      <c r="V53" s="14"/>
      <c r="W53" s="14"/>
      <c r="X53" s="14"/>
      <c r="Y53" s="14"/>
      <c r="Z53" s="14"/>
    </row>
    <row r="54" spans="4:26" x14ac:dyDescent="0.55000000000000004">
      <c r="D54" s="166" t="s">
        <v>120</v>
      </c>
      <c r="E54" s="166">
        <f>COUNTIF(F2:F38,"ภาษาอังกฤษ")</f>
        <v>5</v>
      </c>
      <c r="K54" s="14"/>
      <c r="L54" s="14"/>
      <c r="M54" s="14"/>
      <c r="U54" s="14"/>
      <c r="V54" s="14"/>
      <c r="W54" s="14"/>
      <c r="X54" s="14"/>
      <c r="Y54" s="14"/>
      <c r="Z54" s="14"/>
    </row>
    <row r="55" spans="4:26" x14ac:dyDescent="0.55000000000000004">
      <c r="D55" s="166" t="s">
        <v>96</v>
      </c>
      <c r="E55" s="166">
        <f>COUNTIF(F2:F39,"ภาษาไทย")</f>
        <v>6</v>
      </c>
      <c r="K55" s="14"/>
      <c r="L55" s="14"/>
      <c r="M55" s="14"/>
      <c r="U55" s="14"/>
      <c r="V55" s="14"/>
      <c r="W55" s="14"/>
      <c r="X55" s="14"/>
      <c r="Y55" s="14"/>
      <c r="Z55" s="14"/>
    </row>
    <row r="56" spans="4:26" x14ac:dyDescent="0.55000000000000004">
      <c r="D56" s="166" t="s">
        <v>122</v>
      </c>
      <c r="E56" s="166">
        <f>COUNTIF(F2:F40,"กายภาพบำบัด")</f>
        <v>1</v>
      </c>
      <c r="K56" s="14"/>
      <c r="L56" s="14"/>
      <c r="M56" s="14"/>
      <c r="U56" s="14"/>
      <c r="V56" s="14"/>
      <c r="W56" s="14"/>
      <c r="X56" s="14"/>
      <c r="Y56" s="14"/>
      <c r="Z56" s="14"/>
    </row>
    <row r="57" spans="4:26" x14ac:dyDescent="0.55000000000000004">
      <c r="D57" s="166" t="s">
        <v>95</v>
      </c>
      <c r="E57" s="166">
        <f>COUNTIF(F2:F40,"เทคโนโลยีและสื่อสารการศึกษา")</f>
        <v>2</v>
      </c>
      <c r="K57" s="14"/>
      <c r="L57" s="14"/>
      <c r="M57" s="14"/>
      <c r="U57" s="14"/>
      <c r="V57" s="14"/>
      <c r="W57" s="14"/>
      <c r="X57" s="14"/>
      <c r="Y57" s="14"/>
      <c r="Z57" s="14"/>
    </row>
    <row r="58" spans="4:26" x14ac:dyDescent="0.55000000000000004">
      <c r="D58" s="166" t="s">
        <v>110</v>
      </c>
      <c r="E58" s="166">
        <f>COUNTIF(F2:F42,"เคมี")</f>
        <v>1</v>
      </c>
      <c r="K58" s="14"/>
      <c r="L58" s="14"/>
      <c r="M58" s="14"/>
      <c r="U58" s="14"/>
      <c r="V58" s="14"/>
      <c r="W58" s="14"/>
      <c r="X58" s="14"/>
      <c r="Y58" s="14"/>
      <c r="Z58" s="14"/>
    </row>
    <row r="59" spans="4:26" x14ac:dyDescent="0.55000000000000004">
      <c r="D59" s="166" t="s">
        <v>101</v>
      </c>
      <c r="E59" s="166">
        <f>COUNTIF(F4:F43,"การบริหารการศึกษา")</f>
        <v>4</v>
      </c>
      <c r="K59" s="14"/>
      <c r="L59" s="14"/>
      <c r="M59" s="14"/>
      <c r="U59" s="14"/>
      <c r="V59" s="14"/>
      <c r="W59" s="14"/>
      <c r="X59" s="14"/>
      <c r="Y59" s="14"/>
      <c r="Z59" s="14"/>
    </row>
    <row r="60" spans="4:26" x14ac:dyDescent="0.55000000000000004">
      <c r="D60" s="166" t="s">
        <v>117</v>
      </c>
      <c r="E60" s="166">
        <f>COUNTIF(F5:F44,"ทรัพยากรธรรมชาติและสิ่งแวดล้อม")</f>
        <v>1</v>
      </c>
      <c r="K60" s="14"/>
      <c r="L60" s="14"/>
      <c r="M60" s="14"/>
      <c r="U60" s="14"/>
      <c r="V60" s="14"/>
      <c r="W60" s="14"/>
      <c r="X60" s="14"/>
      <c r="Y60" s="14"/>
      <c r="Z60" s="14"/>
    </row>
    <row r="61" spans="4:26" x14ac:dyDescent="0.55000000000000004">
      <c r="D61" s="166" t="s">
        <v>128</v>
      </c>
      <c r="E61" s="166">
        <f>COUNTIF(F6:F45,"เทคโนโลยีชีวภาพ")</f>
        <v>1</v>
      </c>
      <c r="K61" s="14"/>
      <c r="L61" s="14"/>
      <c r="M61" s="14"/>
      <c r="U61" s="14"/>
      <c r="V61" s="14"/>
      <c r="W61" s="14"/>
      <c r="X61" s="14"/>
      <c r="Y61" s="14"/>
      <c r="Z61" s="14"/>
    </row>
    <row r="62" spans="4:26" x14ac:dyDescent="0.55000000000000004">
      <c r="D62" s="166" t="s">
        <v>113</v>
      </c>
      <c r="E62" s="166">
        <f>COUNTIF(F2:F46,"เภสัชศาสตร์")</f>
        <v>1</v>
      </c>
      <c r="K62" s="14"/>
      <c r="L62" s="14"/>
      <c r="M62" s="14"/>
      <c r="U62" s="14"/>
      <c r="V62" s="14"/>
      <c r="W62" s="14"/>
      <c r="X62" s="14"/>
      <c r="Y62" s="14"/>
      <c r="Z62" s="14"/>
    </row>
    <row r="63" spans="4:26" x14ac:dyDescent="0.55000000000000004">
      <c r="D63" s="166" t="s">
        <v>107</v>
      </c>
      <c r="E63" s="166">
        <f>COUNTIF(F6:F45,"วิศวกรรมการจัดการ")</f>
        <v>1</v>
      </c>
      <c r="K63" s="14"/>
      <c r="L63" s="14"/>
      <c r="M63" s="14"/>
      <c r="U63" s="14"/>
      <c r="V63" s="14"/>
      <c r="W63" s="14"/>
      <c r="X63" s="14"/>
      <c r="Y63" s="14"/>
      <c r="Z63" s="14"/>
    </row>
    <row r="64" spans="4:26" x14ac:dyDescent="0.55000000000000004">
      <c r="E64" s="167">
        <f>SUM(E51:E63)</f>
        <v>33</v>
      </c>
      <c r="K64" s="14"/>
      <c r="L64" s="14"/>
      <c r="M64" s="14"/>
      <c r="U64" s="14"/>
      <c r="V64" s="14"/>
      <c r="W64" s="14"/>
      <c r="X64" s="14"/>
      <c r="Y64" s="14"/>
      <c r="Z64" s="14"/>
    </row>
    <row r="65" spans="4:26" x14ac:dyDescent="0.55000000000000004">
      <c r="D65" s="117"/>
      <c r="E65" s="117"/>
      <c r="K65" s="14"/>
      <c r="L65" s="14"/>
      <c r="M65" s="14"/>
      <c r="U65" s="14"/>
      <c r="V65" s="14"/>
      <c r="W65" s="14"/>
      <c r="X65" s="14"/>
      <c r="Y65" s="14"/>
      <c r="Z65" s="14"/>
    </row>
    <row r="66" spans="4:26" x14ac:dyDescent="0.55000000000000004">
      <c r="D66" s="117"/>
      <c r="E66" s="117"/>
      <c r="K66" s="14"/>
      <c r="L66" s="14"/>
      <c r="M66" s="14"/>
      <c r="U66" s="14"/>
      <c r="V66" s="14"/>
      <c r="W66" s="14"/>
      <c r="X66" s="14"/>
      <c r="Y66" s="14"/>
      <c r="Z66" s="14"/>
    </row>
    <row r="67" spans="4:26" x14ac:dyDescent="0.55000000000000004">
      <c r="D67" s="117"/>
      <c r="E67" s="117"/>
      <c r="K67" s="14"/>
      <c r="L67" s="14"/>
      <c r="M67" s="14"/>
      <c r="U67" s="14"/>
      <c r="V67" s="14"/>
      <c r="W67" s="14"/>
      <c r="X67" s="14"/>
      <c r="Y67" s="14"/>
      <c r="Z67" s="14"/>
    </row>
    <row r="68" spans="4:26" x14ac:dyDescent="0.55000000000000004">
      <c r="D68" s="117"/>
      <c r="E68" s="117"/>
      <c r="K68" s="14"/>
      <c r="L68" s="14"/>
      <c r="M68" s="14"/>
      <c r="U68" s="14"/>
      <c r="V68" s="14"/>
      <c r="W68" s="14"/>
      <c r="X68" s="14"/>
      <c r="Y68" s="14"/>
      <c r="Z68" s="14"/>
    </row>
    <row r="69" spans="4:26" x14ac:dyDescent="0.55000000000000004">
      <c r="D69" s="117"/>
      <c r="E69" s="117"/>
      <c r="K69" s="14"/>
      <c r="L69" s="14"/>
      <c r="M69" s="14"/>
      <c r="U69" s="14"/>
      <c r="V69" s="14"/>
      <c r="W69" s="14"/>
      <c r="X69" s="14"/>
      <c r="Y69" s="14"/>
      <c r="Z69" s="14"/>
    </row>
    <row r="70" spans="4:26" x14ac:dyDescent="0.55000000000000004">
      <c r="K70" s="14"/>
      <c r="L70" s="14"/>
      <c r="M70" s="14"/>
      <c r="U70" s="14"/>
      <c r="V70" s="14"/>
      <c r="W70" s="14"/>
      <c r="X70" s="14"/>
      <c r="Y70" s="14"/>
      <c r="Z70" s="14"/>
    </row>
    <row r="71" spans="4:26" x14ac:dyDescent="0.55000000000000004">
      <c r="K71" s="14"/>
      <c r="L71" s="14"/>
      <c r="M71" s="14"/>
      <c r="U71" s="14"/>
      <c r="V71" s="14"/>
      <c r="W71" s="14"/>
      <c r="X71" s="14"/>
      <c r="Y71" s="14"/>
      <c r="Z71" s="14"/>
    </row>
    <row r="72" spans="4:26" x14ac:dyDescent="0.55000000000000004">
      <c r="K72" s="14"/>
      <c r="L72" s="14"/>
      <c r="M72" s="14"/>
      <c r="U72" s="14"/>
      <c r="V72" s="14"/>
      <c r="W72" s="14"/>
      <c r="X72" s="14"/>
      <c r="Y72" s="14"/>
      <c r="Z72" s="14"/>
    </row>
    <row r="73" spans="4:26" x14ac:dyDescent="0.55000000000000004">
      <c r="K73" s="14"/>
      <c r="L73" s="14"/>
      <c r="M73" s="14"/>
      <c r="U73" s="14"/>
      <c r="V73" s="14"/>
      <c r="W73" s="14"/>
      <c r="X73" s="14"/>
      <c r="Y73" s="14"/>
      <c r="Z73" s="14"/>
    </row>
    <row r="74" spans="4:26" x14ac:dyDescent="0.55000000000000004">
      <c r="K74" s="14"/>
      <c r="L74" s="14"/>
      <c r="M74" s="14"/>
      <c r="U74" s="14"/>
      <c r="V74" s="14"/>
      <c r="W74" s="14"/>
      <c r="X74" s="14"/>
      <c r="Y74" s="14"/>
      <c r="Z74" s="14"/>
    </row>
    <row r="75" spans="4:26" x14ac:dyDescent="0.55000000000000004">
      <c r="K75" s="14"/>
      <c r="L75" s="14"/>
      <c r="M75" s="14"/>
      <c r="U75" s="14"/>
      <c r="V75" s="14"/>
      <c r="W75" s="14"/>
      <c r="X75" s="14"/>
      <c r="Y75" s="14"/>
      <c r="Z75" s="14"/>
    </row>
    <row r="76" spans="4:26" x14ac:dyDescent="0.55000000000000004">
      <c r="K76" s="14"/>
      <c r="L76" s="14"/>
      <c r="M76" s="14"/>
      <c r="U76" s="14"/>
      <c r="V76" s="14"/>
      <c r="W76" s="14"/>
      <c r="X76" s="14"/>
      <c r="Y76" s="14"/>
      <c r="Z76" s="14"/>
    </row>
    <row r="77" spans="4:26" x14ac:dyDescent="0.55000000000000004">
      <c r="K77" s="14"/>
      <c r="L77" s="14"/>
      <c r="M77" s="14"/>
      <c r="U77" s="14"/>
      <c r="V77" s="14"/>
      <c r="W77" s="14"/>
      <c r="X77" s="14"/>
      <c r="Y77" s="14"/>
      <c r="Z77" s="14"/>
    </row>
    <row r="78" spans="4:26" x14ac:dyDescent="0.55000000000000004">
      <c r="K78" s="14"/>
      <c r="L78" s="14"/>
      <c r="M78" s="14"/>
      <c r="U78" s="14"/>
      <c r="V78" s="14"/>
      <c r="W78" s="14"/>
      <c r="X78" s="14"/>
      <c r="Y78" s="14"/>
      <c r="Z78" s="14"/>
    </row>
    <row r="79" spans="4:26" x14ac:dyDescent="0.55000000000000004">
      <c r="K79" s="14"/>
      <c r="L79" s="14"/>
      <c r="M79" s="14"/>
      <c r="U79" s="14"/>
      <c r="V79" s="14"/>
      <c r="W79" s="14"/>
      <c r="X79" s="14"/>
      <c r="Y79" s="14"/>
      <c r="Z79" s="14"/>
    </row>
    <row r="80" spans="4:26" x14ac:dyDescent="0.55000000000000004">
      <c r="K80" s="14"/>
      <c r="L80" s="14"/>
      <c r="M80" s="14"/>
      <c r="U80" s="14"/>
      <c r="V80" s="14"/>
      <c r="W80" s="14"/>
      <c r="X80" s="14"/>
      <c r="Y80" s="14"/>
      <c r="Z80" s="14"/>
    </row>
    <row r="81" spans="11:26" x14ac:dyDescent="0.55000000000000004">
      <c r="K81" s="14"/>
      <c r="L81" s="14"/>
      <c r="M81" s="14"/>
      <c r="U81" s="14"/>
      <c r="V81" s="14"/>
      <c r="W81" s="14"/>
      <c r="X81" s="14"/>
      <c r="Y81" s="14"/>
      <c r="Z81" s="14"/>
    </row>
    <row r="82" spans="11:26" x14ac:dyDescent="0.55000000000000004">
      <c r="K82" s="14"/>
      <c r="L82" s="14"/>
      <c r="M82" s="14"/>
      <c r="U82" s="14"/>
      <c r="V82" s="14"/>
      <c r="W82" s="14"/>
      <c r="X82" s="14"/>
      <c r="Y82" s="14"/>
      <c r="Z82" s="14"/>
    </row>
    <row r="83" spans="11:26" x14ac:dyDescent="0.55000000000000004">
      <c r="K83" s="14"/>
      <c r="L83" s="14"/>
      <c r="M83" s="14"/>
      <c r="U83" s="14"/>
      <c r="V83" s="14"/>
      <c r="W83" s="14"/>
      <c r="X83" s="14"/>
      <c r="Y83" s="14"/>
      <c r="Z83" s="14"/>
    </row>
    <row r="84" spans="11:26" x14ac:dyDescent="0.55000000000000004">
      <c r="K84" s="14"/>
      <c r="L84" s="14"/>
      <c r="M84" s="14"/>
      <c r="U84" s="14"/>
      <c r="V84" s="14"/>
      <c r="W84" s="14"/>
      <c r="X84" s="14"/>
      <c r="Y84" s="14"/>
      <c r="Z84" s="14"/>
    </row>
    <row r="85" spans="11:26" x14ac:dyDescent="0.55000000000000004">
      <c r="K85" s="14"/>
      <c r="L85" s="14"/>
      <c r="M85" s="14"/>
      <c r="U85" s="14"/>
      <c r="V85" s="14"/>
      <c r="W85" s="14"/>
      <c r="X85" s="14"/>
      <c r="Y85" s="14"/>
      <c r="Z85" s="14"/>
    </row>
    <row r="86" spans="11:26" x14ac:dyDescent="0.55000000000000004">
      <c r="K86" s="14"/>
      <c r="L86" s="14"/>
      <c r="M86" s="14"/>
      <c r="U86" s="14"/>
      <c r="V86" s="14"/>
      <c r="W86" s="14"/>
      <c r="X86" s="14"/>
      <c r="Y86" s="14"/>
      <c r="Z86" s="14"/>
    </row>
    <row r="87" spans="11:26" x14ac:dyDescent="0.55000000000000004">
      <c r="K87" s="14"/>
      <c r="L87" s="14"/>
      <c r="M87" s="14"/>
      <c r="U87" s="14"/>
      <c r="V87" s="14"/>
      <c r="W87" s="14"/>
      <c r="X87" s="14"/>
      <c r="Y87" s="14"/>
      <c r="Z87" s="14"/>
    </row>
    <row r="88" spans="11:26" x14ac:dyDescent="0.55000000000000004">
      <c r="K88" s="14"/>
      <c r="L88" s="14"/>
      <c r="M88" s="14"/>
      <c r="U88" s="14"/>
      <c r="V88" s="14"/>
      <c r="W88" s="14"/>
      <c r="X88" s="14"/>
      <c r="Y88" s="14"/>
      <c r="Z88" s="14"/>
    </row>
    <row r="89" spans="11:26" x14ac:dyDescent="0.55000000000000004">
      <c r="K89" s="14"/>
      <c r="L89" s="14"/>
      <c r="M89" s="14"/>
      <c r="U89" s="14"/>
      <c r="V89" s="14"/>
      <c r="W89" s="14"/>
      <c r="X89" s="14"/>
      <c r="Y89" s="14"/>
      <c r="Z89" s="14"/>
    </row>
    <row r="90" spans="11:26" x14ac:dyDescent="0.55000000000000004">
      <c r="K90" s="14"/>
      <c r="L90" s="14"/>
      <c r="M90" s="14"/>
      <c r="U90" s="14"/>
      <c r="V90" s="14"/>
      <c r="W90" s="14"/>
      <c r="X90" s="14"/>
      <c r="Y90" s="14"/>
      <c r="Z90" s="14"/>
    </row>
    <row r="91" spans="11:26" x14ac:dyDescent="0.55000000000000004">
      <c r="K91" s="14"/>
      <c r="L91" s="14"/>
      <c r="M91" s="14"/>
      <c r="U91" s="14"/>
      <c r="V91" s="14"/>
      <c r="W91" s="14"/>
      <c r="X91" s="14"/>
      <c r="Y91" s="14"/>
      <c r="Z91" s="14"/>
    </row>
    <row r="92" spans="11:26" x14ac:dyDescent="0.55000000000000004">
      <c r="K92" s="14"/>
      <c r="L92" s="14"/>
      <c r="M92" s="14"/>
      <c r="U92" s="14"/>
      <c r="V92" s="14"/>
      <c r="W92" s="14"/>
      <c r="X92" s="14"/>
      <c r="Y92" s="14"/>
      <c r="Z92" s="14"/>
    </row>
    <row r="93" spans="11:26" x14ac:dyDescent="0.55000000000000004">
      <c r="K93" s="14"/>
      <c r="L93" s="14"/>
      <c r="M93" s="14"/>
      <c r="U93" s="14"/>
      <c r="V93" s="14"/>
      <c r="W93" s="14"/>
      <c r="X93" s="14"/>
      <c r="Y93" s="14"/>
      <c r="Z93" s="14"/>
    </row>
    <row r="94" spans="11:26" x14ac:dyDescent="0.55000000000000004">
      <c r="K94" s="14"/>
      <c r="L94" s="14"/>
      <c r="M94" s="14"/>
      <c r="U94" s="14"/>
      <c r="V94" s="14"/>
      <c r="W94" s="14"/>
      <c r="X94" s="14"/>
      <c r="Y94" s="14"/>
      <c r="Z94" s="14"/>
    </row>
    <row r="95" spans="11:26" x14ac:dyDescent="0.55000000000000004">
      <c r="K95" s="14"/>
      <c r="L95" s="14"/>
      <c r="M95" s="14"/>
      <c r="U95" s="14"/>
      <c r="V95" s="14"/>
      <c r="W95" s="14"/>
      <c r="X95" s="14"/>
      <c r="Y95" s="14"/>
      <c r="Z95" s="14"/>
    </row>
    <row r="96" spans="11:26" x14ac:dyDescent="0.55000000000000004">
      <c r="K96" s="14"/>
      <c r="L96" s="14"/>
      <c r="M96" s="14"/>
      <c r="U96" s="14"/>
      <c r="V96" s="14"/>
      <c r="W96" s="14"/>
      <c r="X96" s="14"/>
      <c r="Y96" s="14"/>
      <c r="Z96" s="14"/>
    </row>
    <row r="97" spans="11:26" x14ac:dyDescent="0.55000000000000004">
      <c r="K97" s="14"/>
      <c r="L97" s="14"/>
      <c r="M97" s="14"/>
      <c r="U97" s="14"/>
      <c r="V97" s="14"/>
      <c r="W97" s="14"/>
      <c r="X97" s="14"/>
      <c r="Y97" s="14"/>
      <c r="Z97" s="14"/>
    </row>
    <row r="98" spans="11:26" x14ac:dyDescent="0.55000000000000004">
      <c r="K98" s="14"/>
      <c r="L98" s="14"/>
      <c r="M98" s="14"/>
      <c r="U98" s="14"/>
      <c r="V98" s="14"/>
      <c r="W98" s="14"/>
      <c r="X98" s="14"/>
      <c r="Y98" s="14"/>
      <c r="Z98" s="14"/>
    </row>
    <row r="99" spans="11:26" x14ac:dyDescent="0.55000000000000004">
      <c r="K99" s="14"/>
      <c r="L99" s="14"/>
      <c r="M99" s="14"/>
      <c r="U99" s="14"/>
      <c r="V99" s="14"/>
      <c r="W99" s="14"/>
      <c r="X99" s="14"/>
      <c r="Y99" s="14"/>
      <c r="Z99" s="14"/>
    </row>
    <row r="100" spans="11:26" x14ac:dyDescent="0.55000000000000004">
      <c r="K100" s="14"/>
      <c r="L100" s="14"/>
      <c r="M100" s="14"/>
      <c r="U100" s="14"/>
      <c r="V100" s="14"/>
      <c r="W100" s="14"/>
      <c r="X100" s="14"/>
      <c r="Y100" s="14"/>
      <c r="Z100" s="14"/>
    </row>
    <row r="101" spans="11:26" x14ac:dyDescent="0.55000000000000004">
      <c r="K101" s="14"/>
      <c r="L101" s="14"/>
      <c r="M101" s="14"/>
      <c r="U101" s="14"/>
      <c r="V101" s="14"/>
      <c r="W101" s="14"/>
      <c r="X101" s="14"/>
      <c r="Y101" s="14"/>
      <c r="Z101" s="14"/>
    </row>
    <row r="102" spans="11:26" x14ac:dyDescent="0.55000000000000004">
      <c r="K102" s="14"/>
      <c r="L102" s="14"/>
      <c r="M102" s="14"/>
      <c r="U102" s="14"/>
      <c r="V102" s="14"/>
      <c r="W102" s="14"/>
      <c r="X102" s="14"/>
      <c r="Y102" s="14"/>
      <c r="Z102" s="14"/>
    </row>
    <row r="103" spans="11:26" x14ac:dyDescent="0.55000000000000004">
      <c r="K103" s="14"/>
      <c r="L103" s="14"/>
      <c r="M103" s="14"/>
      <c r="U103" s="14"/>
      <c r="V103" s="14"/>
      <c r="W103" s="14"/>
      <c r="X103" s="14"/>
      <c r="Y103" s="14"/>
      <c r="Z103" s="14"/>
    </row>
    <row r="104" spans="11:26" x14ac:dyDescent="0.55000000000000004">
      <c r="K104" s="14"/>
      <c r="L104" s="14"/>
      <c r="M104" s="14"/>
      <c r="U104" s="14"/>
      <c r="V104" s="14"/>
      <c r="W104" s="14"/>
      <c r="X104" s="14"/>
      <c r="Y104" s="14"/>
      <c r="Z104" s="14"/>
    </row>
    <row r="105" spans="11:26" x14ac:dyDescent="0.55000000000000004">
      <c r="K105" s="14"/>
      <c r="L105" s="14"/>
      <c r="M105" s="14"/>
      <c r="U105" s="14"/>
      <c r="V105" s="14"/>
      <c r="W105" s="14"/>
      <c r="X105" s="14"/>
      <c r="Y105" s="14"/>
      <c r="Z105" s="14"/>
    </row>
    <row r="106" spans="11:26" x14ac:dyDescent="0.55000000000000004">
      <c r="K106" s="14"/>
      <c r="L106" s="14"/>
      <c r="M106" s="14"/>
      <c r="U106" s="14"/>
      <c r="V106" s="14"/>
      <c r="W106" s="14"/>
      <c r="X106" s="14"/>
      <c r="Y106" s="14"/>
      <c r="Z106" s="14"/>
    </row>
    <row r="107" spans="11:26" x14ac:dyDescent="0.55000000000000004">
      <c r="K107" s="14"/>
      <c r="L107" s="14"/>
      <c r="M107" s="14"/>
      <c r="U107" s="14"/>
      <c r="V107" s="14"/>
      <c r="W107" s="14"/>
      <c r="X107" s="14"/>
      <c r="Y107" s="14"/>
      <c r="Z107" s="14"/>
    </row>
    <row r="108" spans="11:26" x14ac:dyDescent="0.55000000000000004">
      <c r="K108" s="14"/>
      <c r="L108" s="14"/>
      <c r="M108" s="14"/>
      <c r="U108" s="14"/>
      <c r="V108" s="14"/>
      <c r="W108" s="14"/>
      <c r="X108" s="14"/>
      <c r="Y108" s="14"/>
      <c r="Z108" s="14"/>
    </row>
    <row r="109" spans="11:26" x14ac:dyDescent="0.55000000000000004">
      <c r="K109" s="14"/>
      <c r="L109" s="14"/>
      <c r="M109" s="14"/>
      <c r="U109" s="14"/>
      <c r="V109" s="14"/>
      <c r="W109" s="14"/>
      <c r="X109" s="14"/>
      <c r="Y109" s="14"/>
      <c r="Z109" s="14"/>
    </row>
    <row r="110" spans="11:26" x14ac:dyDescent="0.55000000000000004">
      <c r="K110" s="14"/>
      <c r="L110" s="14"/>
      <c r="M110" s="14"/>
      <c r="U110" s="14"/>
      <c r="V110" s="14"/>
      <c r="W110" s="14"/>
      <c r="X110" s="14"/>
      <c r="Y110" s="14"/>
      <c r="Z110" s="14"/>
    </row>
    <row r="111" spans="11:26" x14ac:dyDescent="0.55000000000000004">
      <c r="K111" s="14"/>
      <c r="L111" s="14"/>
      <c r="M111" s="14"/>
      <c r="U111" s="14"/>
      <c r="V111" s="14"/>
      <c r="W111" s="14"/>
      <c r="X111" s="14"/>
      <c r="Y111" s="14"/>
      <c r="Z111" s="14"/>
    </row>
    <row r="112" spans="11:26" x14ac:dyDescent="0.55000000000000004">
      <c r="K112" s="14"/>
      <c r="L112" s="14"/>
      <c r="M112" s="14"/>
      <c r="U112" s="14"/>
      <c r="V112" s="14"/>
      <c r="W112" s="14"/>
      <c r="X112" s="14"/>
      <c r="Y112" s="14"/>
      <c r="Z112" s="14"/>
    </row>
    <row r="113" spans="11:26" x14ac:dyDescent="0.55000000000000004">
      <c r="K113" s="14"/>
      <c r="L113" s="14"/>
      <c r="M113" s="14"/>
      <c r="U113" s="14"/>
      <c r="V113" s="14"/>
      <c r="W113" s="14"/>
      <c r="X113" s="14"/>
      <c r="Y113" s="14"/>
      <c r="Z113" s="14"/>
    </row>
    <row r="114" spans="11:26" x14ac:dyDescent="0.55000000000000004">
      <c r="K114" s="14"/>
      <c r="L114" s="14"/>
      <c r="M114" s="14"/>
      <c r="U114" s="14"/>
      <c r="V114" s="14"/>
      <c r="W114" s="14"/>
      <c r="X114" s="14"/>
      <c r="Y114" s="14"/>
      <c r="Z114" s="14"/>
    </row>
    <row r="115" spans="11:26" x14ac:dyDescent="0.55000000000000004">
      <c r="K115" s="14"/>
      <c r="L115" s="14"/>
      <c r="M115" s="14"/>
      <c r="U115" s="14"/>
      <c r="V115" s="14"/>
      <c r="W115" s="14"/>
      <c r="X115" s="14"/>
      <c r="Y115" s="14"/>
      <c r="Z115" s="14"/>
    </row>
    <row r="116" spans="11:26" x14ac:dyDescent="0.55000000000000004">
      <c r="K116" s="14"/>
      <c r="L116" s="14"/>
      <c r="M116" s="14"/>
      <c r="U116" s="14"/>
      <c r="V116" s="14"/>
      <c r="W116" s="14"/>
      <c r="X116" s="14"/>
      <c r="Y116" s="14"/>
      <c r="Z116" s="14"/>
    </row>
    <row r="117" spans="11:26" x14ac:dyDescent="0.55000000000000004">
      <c r="K117" s="14"/>
      <c r="L117" s="14"/>
      <c r="M117" s="14"/>
      <c r="U117" s="14"/>
      <c r="V117" s="14"/>
      <c r="W117" s="14"/>
      <c r="X117" s="14"/>
      <c r="Y117" s="14"/>
      <c r="Z117" s="14"/>
    </row>
    <row r="118" spans="11:26" x14ac:dyDescent="0.55000000000000004">
      <c r="K118" s="14"/>
      <c r="L118" s="14"/>
      <c r="M118" s="14"/>
      <c r="U118" s="14"/>
      <c r="V118" s="14"/>
      <c r="W118" s="14"/>
      <c r="X118" s="14"/>
      <c r="Y118" s="14"/>
      <c r="Z118" s="14"/>
    </row>
    <row r="119" spans="11:26" x14ac:dyDescent="0.55000000000000004">
      <c r="K119" s="14"/>
      <c r="L119" s="14"/>
      <c r="M119" s="14"/>
      <c r="U119" s="14"/>
      <c r="V119" s="14"/>
      <c r="W119" s="14"/>
      <c r="X119" s="14"/>
      <c r="Y119" s="14"/>
      <c r="Z119" s="14"/>
    </row>
    <row r="120" spans="11:26" x14ac:dyDescent="0.55000000000000004">
      <c r="K120" s="14"/>
      <c r="L120" s="14"/>
      <c r="M120" s="14"/>
      <c r="U120" s="14"/>
      <c r="V120" s="14"/>
      <c r="W120" s="14"/>
      <c r="X120" s="14"/>
      <c r="Y120" s="14"/>
      <c r="Z120" s="14"/>
    </row>
    <row r="121" spans="11:26" x14ac:dyDescent="0.55000000000000004">
      <c r="K121" s="14"/>
      <c r="L121" s="14"/>
      <c r="M121" s="14"/>
      <c r="U121" s="14"/>
      <c r="V121" s="14"/>
      <c r="W121" s="14"/>
      <c r="X121" s="14"/>
      <c r="Y121" s="14"/>
      <c r="Z121" s="14"/>
    </row>
    <row r="122" spans="11:26" x14ac:dyDescent="0.55000000000000004">
      <c r="K122" s="14"/>
      <c r="L122" s="14"/>
      <c r="M122" s="14"/>
      <c r="U122" s="14"/>
      <c r="V122" s="14"/>
      <c r="W122" s="14"/>
      <c r="X122" s="14"/>
      <c r="Y122" s="14"/>
      <c r="Z122" s="14"/>
    </row>
    <row r="123" spans="11:26" x14ac:dyDescent="0.55000000000000004">
      <c r="K123" s="14"/>
      <c r="L123" s="14"/>
      <c r="M123" s="14"/>
      <c r="U123" s="14"/>
      <c r="V123" s="14"/>
      <c r="W123" s="14"/>
      <c r="X123" s="14"/>
      <c r="Y123" s="14"/>
      <c r="Z123" s="14"/>
    </row>
    <row r="124" spans="11:26" x14ac:dyDescent="0.55000000000000004">
      <c r="K124" s="14"/>
      <c r="L124" s="14"/>
      <c r="M124" s="14"/>
      <c r="U124" s="14"/>
      <c r="V124" s="14"/>
      <c r="W124" s="14"/>
      <c r="X124" s="14"/>
      <c r="Y124" s="14"/>
      <c r="Z124" s="14"/>
    </row>
    <row r="125" spans="11:26" x14ac:dyDescent="0.55000000000000004">
      <c r="N125" s="15"/>
      <c r="O125" s="15"/>
      <c r="P125" s="16"/>
      <c r="Q125" s="16"/>
      <c r="R125" s="16"/>
      <c r="S125" s="16"/>
      <c r="T125" s="16"/>
    </row>
    <row r="126" spans="11:26" x14ac:dyDescent="0.55000000000000004">
      <c r="N126" s="15"/>
      <c r="O126" s="15"/>
      <c r="P126" s="16"/>
      <c r="Q126" s="16"/>
      <c r="R126" s="16"/>
      <c r="S126" s="16"/>
      <c r="T126" s="16"/>
    </row>
    <row r="127" spans="11:26" x14ac:dyDescent="0.55000000000000004">
      <c r="N127" s="15"/>
      <c r="O127" s="15"/>
      <c r="P127" s="16"/>
      <c r="Q127" s="16"/>
      <c r="R127" s="16"/>
      <c r="S127" s="16"/>
      <c r="T127" s="16"/>
    </row>
    <row r="128" spans="11:26" x14ac:dyDescent="0.55000000000000004">
      <c r="N128" s="15"/>
      <c r="O128" s="15"/>
      <c r="P128" s="16"/>
      <c r="Q128" s="16"/>
      <c r="R128" s="16"/>
      <c r="S128" s="16"/>
      <c r="T128" s="16"/>
    </row>
    <row r="129" spans="14:20" x14ac:dyDescent="0.55000000000000004">
      <c r="N129" s="15"/>
      <c r="O129" s="15"/>
      <c r="P129" s="16"/>
      <c r="Q129" s="16"/>
      <c r="R129" s="16"/>
      <c r="S129" s="16"/>
      <c r="T129" s="16"/>
    </row>
    <row r="130" spans="14:20" x14ac:dyDescent="0.55000000000000004">
      <c r="N130" s="15"/>
      <c r="O130" s="15"/>
      <c r="P130" s="16"/>
      <c r="Q130" s="16"/>
      <c r="R130" s="16"/>
      <c r="S130" s="16"/>
      <c r="T130" s="16"/>
    </row>
    <row r="131" spans="14:20" x14ac:dyDescent="0.55000000000000004">
      <c r="N131" s="15"/>
      <c r="O131" s="15"/>
      <c r="P131" s="16"/>
      <c r="Q131" s="16"/>
      <c r="R131" s="16"/>
      <c r="S131" s="16"/>
      <c r="T131" s="16"/>
    </row>
    <row r="132" spans="14:20" x14ac:dyDescent="0.55000000000000004">
      <c r="N132" s="15"/>
      <c r="O132" s="15"/>
      <c r="P132" s="16"/>
      <c r="Q132" s="16"/>
      <c r="R132" s="16"/>
      <c r="S132" s="16"/>
      <c r="T132" s="16"/>
    </row>
    <row r="133" spans="14:20" x14ac:dyDescent="0.55000000000000004">
      <c r="N133" s="15"/>
      <c r="O133" s="15"/>
      <c r="P133" s="16"/>
      <c r="Q133" s="16"/>
      <c r="R133" s="16"/>
      <c r="S133" s="16"/>
      <c r="T133" s="16"/>
    </row>
    <row r="134" spans="14:20" x14ac:dyDescent="0.55000000000000004">
      <c r="N134" s="15"/>
      <c r="O134" s="15"/>
      <c r="P134" s="16"/>
      <c r="Q134" s="16"/>
      <c r="R134" s="16"/>
      <c r="S134" s="16"/>
      <c r="T134" s="16"/>
    </row>
    <row r="135" spans="14:20" x14ac:dyDescent="0.55000000000000004">
      <c r="N135" s="15"/>
      <c r="O135" s="15"/>
      <c r="P135" s="16"/>
      <c r="Q135" s="16"/>
      <c r="R135" s="16"/>
      <c r="S135" s="16"/>
      <c r="T135" s="16"/>
    </row>
    <row r="136" spans="14:20" x14ac:dyDescent="0.55000000000000004">
      <c r="N136" s="15"/>
      <c r="O136" s="15"/>
      <c r="P136" s="16"/>
      <c r="Q136" s="16"/>
      <c r="R136" s="16"/>
      <c r="S136" s="16"/>
      <c r="T136" s="16"/>
    </row>
    <row r="137" spans="14:20" x14ac:dyDescent="0.55000000000000004">
      <c r="N137" s="15"/>
      <c r="O137" s="15"/>
      <c r="P137" s="16"/>
      <c r="Q137" s="16"/>
      <c r="R137" s="16"/>
      <c r="S137" s="16"/>
      <c r="T137" s="16"/>
    </row>
    <row r="138" spans="14:20" x14ac:dyDescent="0.55000000000000004">
      <c r="N138" s="15"/>
      <c r="O138" s="15"/>
      <c r="P138" s="16"/>
      <c r="Q138" s="16"/>
      <c r="R138" s="16"/>
      <c r="S138" s="16"/>
      <c r="T138" s="16"/>
    </row>
    <row r="139" spans="14:20" x14ac:dyDescent="0.55000000000000004">
      <c r="N139" s="15"/>
      <c r="O139" s="15"/>
      <c r="P139" s="16"/>
      <c r="Q139" s="16"/>
      <c r="R139" s="16"/>
      <c r="S139" s="16"/>
      <c r="T139" s="16"/>
    </row>
    <row r="140" spans="14:20" x14ac:dyDescent="0.55000000000000004">
      <c r="N140" s="15"/>
      <c r="O140" s="15"/>
      <c r="P140" s="16"/>
      <c r="Q140" s="16"/>
      <c r="R140" s="16"/>
      <c r="S140" s="16"/>
      <c r="T140" s="16"/>
    </row>
    <row r="141" spans="14:20" x14ac:dyDescent="0.55000000000000004">
      <c r="N141" s="15"/>
      <c r="O141" s="15"/>
      <c r="P141" s="16"/>
      <c r="Q141" s="16"/>
      <c r="R141" s="16"/>
      <c r="S141" s="16"/>
      <c r="T141" s="16"/>
    </row>
    <row r="142" spans="14:20" x14ac:dyDescent="0.55000000000000004">
      <c r="N142" s="15"/>
      <c r="O142" s="15"/>
      <c r="P142" s="16"/>
      <c r="Q142" s="16"/>
      <c r="R142" s="16"/>
      <c r="S142" s="16"/>
      <c r="T142" s="16"/>
    </row>
    <row r="143" spans="14:20" x14ac:dyDescent="0.55000000000000004">
      <c r="N143" s="15"/>
      <c r="O143" s="15"/>
      <c r="P143" s="16"/>
      <c r="Q143" s="16"/>
      <c r="R143" s="16"/>
      <c r="S143" s="16"/>
      <c r="T143" s="16"/>
    </row>
    <row r="144" spans="14:20" x14ac:dyDescent="0.55000000000000004">
      <c r="N144" s="15"/>
      <c r="O144" s="15"/>
      <c r="P144" s="16"/>
      <c r="Q144" s="16"/>
      <c r="R144" s="16"/>
      <c r="S144" s="16"/>
      <c r="T144" s="16"/>
    </row>
    <row r="145" spans="14:20" x14ac:dyDescent="0.55000000000000004">
      <c r="N145" s="15"/>
      <c r="O145" s="15"/>
      <c r="P145" s="16"/>
      <c r="Q145" s="16"/>
      <c r="R145" s="16"/>
      <c r="S145" s="16"/>
      <c r="T145" s="16"/>
    </row>
    <row r="146" spans="14:20" x14ac:dyDescent="0.55000000000000004">
      <c r="N146" s="15"/>
      <c r="O146" s="15"/>
      <c r="P146" s="16"/>
      <c r="Q146" s="16"/>
      <c r="R146" s="16"/>
      <c r="S146" s="16"/>
      <c r="T146" s="16"/>
    </row>
    <row r="147" spans="14:20" x14ac:dyDescent="0.55000000000000004">
      <c r="N147" s="15"/>
      <c r="O147" s="15"/>
      <c r="P147" s="16"/>
      <c r="Q147" s="16"/>
      <c r="R147" s="16"/>
      <c r="S147" s="16"/>
      <c r="T147" s="16"/>
    </row>
    <row r="148" spans="14:20" x14ac:dyDescent="0.55000000000000004">
      <c r="N148" s="15"/>
      <c r="O148" s="15"/>
      <c r="P148" s="16"/>
      <c r="Q148" s="16"/>
      <c r="R148" s="16"/>
      <c r="S148" s="16"/>
      <c r="T148" s="16"/>
    </row>
    <row r="149" spans="14:20" x14ac:dyDescent="0.55000000000000004">
      <c r="N149" s="15"/>
      <c r="O149" s="15"/>
      <c r="P149" s="16"/>
      <c r="Q149" s="16"/>
      <c r="R149" s="16"/>
      <c r="S149" s="16"/>
      <c r="T149" s="16"/>
    </row>
    <row r="150" spans="14:20" x14ac:dyDescent="0.55000000000000004">
      <c r="N150" s="15"/>
      <c r="O150" s="15"/>
      <c r="P150" s="16"/>
      <c r="Q150" s="16"/>
      <c r="R150" s="16"/>
      <c r="S150" s="16"/>
      <c r="T150" s="16"/>
    </row>
    <row r="151" spans="14:20" x14ac:dyDescent="0.55000000000000004">
      <c r="N151" s="15"/>
      <c r="O151" s="15"/>
      <c r="P151" s="16"/>
      <c r="Q151" s="16"/>
      <c r="R151" s="16"/>
      <c r="S151" s="16"/>
      <c r="T151" s="16"/>
    </row>
    <row r="152" spans="14:20" x14ac:dyDescent="0.55000000000000004">
      <c r="N152" s="15"/>
      <c r="O152" s="15"/>
      <c r="P152" s="16"/>
      <c r="Q152" s="16"/>
      <c r="R152" s="16"/>
      <c r="S152" s="16"/>
      <c r="T152" s="16"/>
    </row>
    <row r="153" spans="14:20" x14ac:dyDescent="0.55000000000000004">
      <c r="N153" s="15"/>
      <c r="O153" s="15"/>
      <c r="P153" s="16"/>
      <c r="Q153" s="16"/>
      <c r="R153" s="16"/>
      <c r="S153" s="16"/>
      <c r="T153" s="16"/>
    </row>
    <row r="154" spans="14:20" x14ac:dyDescent="0.55000000000000004">
      <c r="N154" s="15"/>
      <c r="O154" s="15"/>
      <c r="P154" s="16"/>
      <c r="Q154" s="16"/>
      <c r="R154" s="16"/>
      <c r="S154" s="16"/>
      <c r="T154" s="16"/>
    </row>
  </sheetData>
  <autoFilter ref="F1:F158" xr:uid="{9DC1A438-F89C-41D8-ABD5-97AE983000CA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7" zoomScale="120" zoomScaleNormal="120" workbookViewId="0">
      <selection activeCell="B28" sqref="B28"/>
    </sheetView>
  </sheetViews>
  <sheetFormatPr defaultColWidth="9.125" defaultRowHeight="14.25" x14ac:dyDescent="0.2"/>
  <cols>
    <col min="1" max="1" width="9.125" style="46"/>
    <col min="2" max="2" width="57" style="46" customWidth="1"/>
    <col min="3" max="3" width="9.125" style="46" customWidth="1"/>
    <col min="4" max="4" width="9.125" style="46"/>
    <col min="5" max="5" width="9.125" style="46" customWidth="1"/>
    <col min="6" max="6" width="9.125" style="46"/>
    <col min="7" max="7" width="9.125" style="46" customWidth="1"/>
    <col min="8" max="8" width="49.75" style="46" customWidth="1"/>
    <col min="9" max="16384" width="9.125" style="46"/>
  </cols>
  <sheetData>
    <row r="1" spans="1:8" s="45" customFormat="1" ht="27.75" x14ac:dyDescent="0.65">
      <c r="B1" s="203" t="s">
        <v>35</v>
      </c>
      <c r="C1" s="203"/>
      <c r="D1" s="203"/>
      <c r="E1" s="203"/>
      <c r="F1" s="194"/>
      <c r="G1" s="194"/>
    </row>
    <row r="2" spans="1:8" s="45" customFormat="1" ht="27.75" x14ac:dyDescent="0.65">
      <c r="A2" s="203" t="s">
        <v>182</v>
      </c>
      <c r="B2" s="203"/>
      <c r="C2" s="203"/>
      <c r="D2" s="203"/>
      <c r="E2" s="203"/>
      <c r="F2" s="194"/>
      <c r="G2" s="194"/>
    </row>
    <row r="3" spans="1:8" s="45" customFormat="1" ht="27.75" x14ac:dyDescent="0.65">
      <c r="B3" s="203" t="s">
        <v>176</v>
      </c>
      <c r="C3" s="203"/>
      <c r="D3" s="203"/>
      <c r="E3" s="203"/>
      <c r="F3" s="194"/>
      <c r="G3" s="194"/>
    </row>
    <row r="4" spans="1:8" s="45" customFormat="1" ht="27.75" x14ac:dyDescent="0.65">
      <c r="A4" s="203" t="s">
        <v>60</v>
      </c>
      <c r="B4" s="203"/>
      <c r="C4" s="203"/>
      <c r="D4" s="203"/>
      <c r="E4" s="203"/>
      <c r="F4" s="194"/>
      <c r="G4" s="194"/>
    </row>
    <row r="5" spans="1:8" ht="24" x14ac:dyDescent="0.55000000000000004">
      <c r="C5" s="204"/>
      <c r="D5" s="204"/>
      <c r="E5" s="204"/>
      <c r="F5" s="204"/>
      <c r="G5" s="204"/>
      <c r="H5" s="204"/>
    </row>
    <row r="6" spans="1:8" s="48" customFormat="1" ht="24" x14ac:dyDescent="0.55000000000000004">
      <c r="B6" s="18" t="s">
        <v>64</v>
      </c>
      <c r="C6" s="201"/>
      <c r="D6" s="18"/>
      <c r="E6" s="18"/>
      <c r="F6" s="18"/>
      <c r="G6" s="18"/>
      <c r="H6" s="47"/>
    </row>
    <row r="7" spans="1:8" s="48" customFormat="1" ht="24" x14ac:dyDescent="0.55000000000000004">
      <c r="B7" s="18" t="s">
        <v>171</v>
      </c>
      <c r="C7" s="201"/>
      <c r="D7" s="18"/>
      <c r="E7" s="18"/>
      <c r="F7" s="18"/>
      <c r="G7" s="18"/>
      <c r="H7" s="47"/>
    </row>
    <row r="8" spans="1:8" s="48" customFormat="1" ht="24" x14ac:dyDescent="0.55000000000000004">
      <c r="B8" s="18" t="s">
        <v>63</v>
      </c>
      <c r="C8" s="201"/>
      <c r="D8" s="18"/>
      <c r="E8" s="18"/>
      <c r="F8" s="18"/>
      <c r="G8" s="18"/>
      <c r="H8" s="73"/>
    </row>
    <row r="9" spans="1:8" s="48" customFormat="1" ht="24" x14ac:dyDescent="0.55000000000000004">
      <c r="B9" s="18" t="s">
        <v>172</v>
      </c>
      <c r="C9" s="201"/>
      <c r="D9" s="18"/>
      <c r="E9" s="18"/>
      <c r="F9" s="18"/>
      <c r="G9" s="18"/>
      <c r="H9" s="47"/>
    </row>
    <row r="10" spans="1:8" s="48" customFormat="1" ht="24" x14ac:dyDescent="0.55000000000000004">
      <c r="B10" s="18" t="s">
        <v>173</v>
      </c>
      <c r="C10" s="201"/>
      <c r="D10" s="18"/>
      <c r="E10" s="18"/>
      <c r="F10" s="18"/>
      <c r="G10" s="18"/>
      <c r="H10" s="47"/>
    </row>
    <row r="11" spans="1:8" s="48" customFormat="1" ht="24" x14ac:dyDescent="0.55000000000000004">
      <c r="B11" s="18" t="s">
        <v>174</v>
      </c>
      <c r="C11" s="201"/>
      <c r="D11" s="18"/>
      <c r="E11" s="18"/>
      <c r="F11" s="18"/>
      <c r="G11" s="18"/>
      <c r="H11" s="64"/>
    </row>
    <row r="12" spans="1:8" s="7" customFormat="1" ht="24" x14ac:dyDescent="0.55000000000000004">
      <c r="B12" s="18" t="s">
        <v>175</v>
      </c>
      <c r="C12" s="193"/>
      <c r="D12" s="193"/>
      <c r="E12" s="193"/>
      <c r="F12" s="193"/>
      <c r="G12" s="193"/>
      <c r="H12" s="92"/>
    </row>
    <row r="13" spans="1:8" s="7" customFormat="1" ht="24" x14ac:dyDescent="0.55000000000000004">
      <c r="B13" s="202" t="s">
        <v>188</v>
      </c>
      <c r="C13" s="202"/>
      <c r="D13" s="202"/>
      <c r="E13" s="202"/>
      <c r="F13" s="202"/>
      <c r="G13" s="193"/>
      <c r="H13" s="18"/>
    </row>
    <row r="14" spans="1:8" s="7" customFormat="1" ht="24" x14ac:dyDescent="0.55000000000000004">
      <c r="B14" s="18" t="s">
        <v>177</v>
      </c>
      <c r="C14" s="193"/>
      <c r="D14" s="193"/>
      <c r="E14" s="193"/>
      <c r="F14" s="193"/>
      <c r="G14" s="193"/>
      <c r="H14" s="151"/>
    </row>
    <row r="15" spans="1:8" s="7" customFormat="1" ht="24" x14ac:dyDescent="0.55000000000000004">
      <c r="B15" s="18" t="s">
        <v>178</v>
      </c>
      <c r="C15" s="193"/>
      <c r="D15" s="193"/>
      <c r="E15" s="193"/>
      <c r="F15" s="193"/>
      <c r="G15" s="193"/>
      <c r="H15" s="90"/>
    </row>
    <row r="16" spans="1:8" s="7" customFormat="1" ht="24" x14ac:dyDescent="0.55000000000000004">
      <c r="B16" s="18" t="s">
        <v>179</v>
      </c>
      <c r="C16" s="193"/>
      <c r="D16" s="193"/>
      <c r="E16" s="193"/>
      <c r="F16" s="193"/>
      <c r="G16" s="193"/>
      <c r="H16" s="151"/>
    </row>
    <row r="17" spans="1:10" s="7" customFormat="1" ht="24" x14ac:dyDescent="0.55000000000000004">
      <c r="B17" s="18" t="s">
        <v>180</v>
      </c>
      <c r="C17" s="193"/>
      <c r="D17" s="193"/>
      <c r="E17" s="193"/>
      <c r="F17" s="193"/>
      <c r="G17" s="193"/>
      <c r="H17" s="75"/>
    </row>
    <row r="18" spans="1:10" s="7" customFormat="1" ht="24" x14ac:dyDescent="0.55000000000000004">
      <c r="B18" s="18" t="s">
        <v>54</v>
      </c>
      <c r="C18" s="92"/>
      <c r="D18" s="92"/>
      <c r="E18" s="92"/>
      <c r="F18" s="92"/>
      <c r="G18" s="92"/>
    </row>
    <row r="19" spans="1:10" s="7" customFormat="1" ht="24" x14ac:dyDescent="0.55000000000000004">
      <c r="B19" s="18" t="s">
        <v>189</v>
      </c>
      <c r="C19" s="92"/>
      <c r="D19" s="92"/>
      <c r="E19" s="92"/>
      <c r="F19" s="92"/>
      <c r="G19" s="92"/>
    </row>
    <row r="20" spans="1:10" s="7" customFormat="1" ht="24" x14ac:dyDescent="0.55000000000000004">
      <c r="B20" s="18" t="s">
        <v>190</v>
      </c>
      <c r="C20" s="92"/>
      <c r="D20" s="92"/>
      <c r="E20" s="92"/>
      <c r="F20" s="92"/>
      <c r="G20" s="92"/>
    </row>
    <row r="21" spans="1:10" s="49" customFormat="1" ht="24" x14ac:dyDescent="0.55000000000000004">
      <c r="A21" s="92"/>
      <c r="B21" s="41" t="s">
        <v>191</v>
      </c>
      <c r="C21" s="196"/>
      <c r="D21" s="196"/>
      <c r="E21" s="196"/>
      <c r="F21" s="196"/>
      <c r="G21" s="196"/>
      <c r="H21" s="18"/>
    </row>
    <row r="22" spans="1:10" s="83" customFormat="1" ht="24" x14ac:dyDescent="0.55000000000000004">
      <c r="A22" s="92"/>
      <c r="B22" s="41" t="s">
        <v>192</v>
      </c>
      <c r="C22" s="197"/>
      <c r="D22" s="197"/>
      <c r="E22" s="197"/>
      <c r="F22" s="197"/>
      <c r="G22" s="197"/>
      <c r="H22" s="197"/>
      <c r="J22" s="85"/>
    </row>
    <row r="23" spans="1:10" s="92" customFormat="1" ht="24" x14ac:dyDescent="0.55000000000000004">
      <c r="B23" s="205" t="s">
        <v>194</v>
      </c>
      <c r="C23" s="205"/>
      <c r="D23" s="205"/>
      <c r="E23" s="205"/>
      <c r="F23" s="197"/>
      <c r="G23" s="197"/>
      <c r="H23" s="197"/>
    </row>
    <row r="24" spans="1:10" s="83" customFormat="1" ht="24" x14ac:dyDescent="0.55000000000000004">
      <c r="A24" s="92"/>
      <c r="B24" s="41" t="s">
        <v>193</v>
      </c>
      <c r="C24" s="41"/>
      <c r="D24" s="41"/>
      <c r="E24" s="41"/>
      <c r="F24" s="41"/>
      <c r="G24" s="198"/>
      <c r="H24" s="198"/>
      <c r="J24" s="85"/>
    </row>
    <row r="25" spans="1:10" s="83" customFormat="1" ht="24" x14ac:dyDescent="0.55000000000000004">
      <c r="A25" s="92"/>
      <c r="B25" s="202" t="s">
        <v>181</v>
      </c>
      <c r="C25" s="202"/>
      <c r="D25" s="202"/>
      <c r="E25" s="202"/>
      <c r="F25" s="202"/>
      <c r="G25" s="7"/>
      <c r="H25" s="7"/>
      <c r="J25" s="85"/>
    </row>
    <row r="26" spans="1:10" s="83" customFormat="1" ht="24" x14ac:dyDescent="0.55000000000000004">
      <c r="A26" s="92"/>
      <c r="B26" s="92"/>
      <c r="C26" s="7"/>
      <c r="D26" s="7"/>
      <c r="E26" s="7"/>
      <c r="F26" s="7"/>
      <c r="G26" s="7"/>
      <c r="H26" s="7"/>
      <c r="I26" s="7"/>
      <c r="J26" s="85"/>
    </row>
    <row r="27" spans="1:10" ht="24" x14ac:dyDescent="0.55000000000000004">
      <c r="C27" s="7"/>
      <c r="D27" s="7"/>
      <c r="E27" s="7"/>
      <c r="F27" s="7"/>
      <c r="G27" s="7"/>
      <c r="H27" s="7"/>
    </row>
    <row r="28" spans="1:10" ht="24" x14ac:dyDescent="0.55000000000000004">
      <c r="C28" s="202"/>
      <c r="D28" s="202"/>
      <c r="E28" s="202"/>
      <c r="F28" s="202"/>
      <c r="G28" s="202"/>
      <c r="H28" s="202"/>
    </row>
    <row r="29" spans="1:10" ht="24" x14ac:dyDescent="0.55000000000000004">
      <c r="C29" s="7"/>
      <c r="D29" s="7"/>
      <c r="E29" s="7"/>
      <c r="F29" s="7"/>
      <c r="G29" s="7"/>
      <c r="H29" s="7"/>
    </row>
    <row r="30" spans="1:10" ht="24" x14ac:dyDescent="0.55000000000000004">
      <c r="C30" s="7"/>
      <c r="D30" s="7"/>
      <c r="E30" s="7"/>
      <c r="F30" s="7"/>
      <c r="G30" s="7"/>
      <c r="H30" s="7"/>
    </row>
    <row r="31" spans="1:10" ht="24" x14ac:dyDescent="0.55000000000000004">
      <c r="C31" s="7"/>
      <c r="D31" s="7"/>
      <c r="E31" s="7"/>
      <c r="F31" s="7"/>
      <c r="G31" s="7"/>
      <c r="H31" s="7"/>
    </row>
    <row r="32" spans="1:10" ht="24" x14ac:dyDescent="0.55000000000000004">
      <c r="C32" s="7"/>
      <c r="D32" s="7"/>
      <c r="E32" s="7"/>
      <c r="F32" s="7"/>
      <c r="G32" s="7"/>
      <c r="H32" s="7"/>
    </row>
    <row r="33" spans="3:8" ht="24" x14ac:dyDescent="0.55000000000000004">
      <c r="C33" s="7"/>
      <c r="D33" s="7"/>
      <c r="E33" s="7"/>
      <c r="F33" s="7"/>
      <c r="G33" s="7"/>
      <c r="H33" s="7"/>
    </row>
    <row r="34" spans="3:8" ht="24" x14ac:dyDescent="0.55000000000000004">
      <c r="C34" s="7"/>
      <c r="D34" s="7"/>
      <c r="E34" s="7"/>
      <c r="F34" s="7"/>
      <c r="G34" s="7"/>
      <c r="H34" s="7"/>
    </row>
    <row r="35" spans="3:8" ht="24" x14ac:dyDescent="0.55000000000000004">
      <c r="C35" s="7"/>
      <c r="D35" s="7"/>
      <c r="E35" s="7"/>
      <c r="F35" s="7"/>
      <c r="G35" s="7"/>
      <c r="H35" s="7"/>
    </row>
  </sheetData>
  <mergeCells count="9">
    <mergeCell ref="C28:H28"/>
    <mergeCell ref="C5:H5"/>
    <mergeCell ref="B23:E23"/>
    <mergeCell ref="B25:F25"/>
    <mergeCell ref="B13:F13"/>
    <mergeCell ref="B1:E1"/>
    <mergeCell ref="A2:E2"/>
    <mergeCell ref="B3:E3"/>
    <mergeCell ref="A4:E4"/>
  </mergeCells>
  <pageMargins left="0.5" right="0.25" top="0.75" bottom="0.25" header="0.3" footer="0.3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5F26-4453-47E5-B0B1-4E1DE14ACF9A}">
  <dimension ref="A2:C29"/>
  <sheetViews>
    <sheetView topLeftCell="A4" workbookViewId="0">
      <selection activeCell="C16" sqref="C16"/>
    </sheetView>
  </sheetViews>
  <sheetFormatPr defaultRowHeight="24" x14ac:dyDescent="0.55000000000000004"/>
  <cols>
    <col min="1" max="1" width="3.875" style="7" customWidth="1"/>
    <col min="2" max="2" width="3.625" style="7" customWidth="1"/>
    <col min="3" max="3" width="65.875" style="7" customWidth="1"/>
    <col min="4" max="4" width="11.375" style="7" customWidth="1"/>
    <col min="5" max="254" width="9" style="7"/>
    <col min="255" max="255" width="5.875" style="7" customWidth="1"/>
    <col min="256" max="256" width="5.625" style="7" customWidth="1"/>
    <col min="257" max="257" width="69.25" style="7" customWidth="1"/>
    <col min="258" max="258" width="7.375" style="7" customWidth="1"/>
    <col min="259" max="510" width="9" style="7"/>
    <col min="511" max="511" width="5.875" style="7" customWidth="1"/>
    <col min="512" max="512" width="5.625" style="7" customWidth="1"/>
    <col min="513" max="513" width="69.25" style="7" customWidth="1"/>
    <col min="514" max="514" width="7.375" style="7" customWidth="1"/>
    <col min="515" max="766" width="9" style="7"/>
    <col min="767" max="767" width="5.875" style="7" customWidth="1"/>
    <col min="768" max="768" width="5.625" style="7" customWidth="1"/>
    <col min="769" max="769" width="69.25" style="7" customWidth="1"/>
    <col min="770" max="770" width="7.375" style="7" customWidth="1"/>
    <col min="771" max="1022" width="9" style="7"/>
    <col min="1023" max="1023" width="5.875" style="7" customWidth="1"/>
    <col min="1024" max="1024" width="5.625" style="7" customWidth="1"/>
    <col min="1025" max="1025" width="69.25" style="7" customWidth="1"/>
    <col min="1026" max="1026" width="7.375" style="7" customWidth="1"/>
    <col min="1027" max="1278" width="9" style="7"/>
    <col min="1279" max="1279" width="5.875" style="7" customWidth="1"/>
    <col min="1280" max="1280" width="5.625" style="7" customWidth="1"/>
    <col min="1281" max="1281" width="69.25" style="7" customWidth="1"/>
    <col min="1282" max="1282" width="7.375" style="7" customWidth="1"/>
    <col min="1283" max="1534" width="9" style="7"/>
    <col min="1535" max="1535" width="5.875" style="7" customWidth="1"/>
    <col min="1536" max="1536" width="5.625" style="7" customWidth="1"/>
    <col min="1537" max="1537" width="69.25" style="7" customWidth="1"/>
    <col min="1538" max="1538" width="7.375" style="7" customWidth="1"/>
    <col min="1539" max="1790" width="9" style="7"/>
    <col min="1791" max="1791" width="5.875" style="7" customWidth="1"/>
    <col min="1792" max="1792" width="5.625" style="7" customWidth="1"/>
    <col min="1793" max="1793" width="69.25" style="7" customWidth="1"/>
    <col min="1794" max="1794" width="7.375" style="7" customWidth="1"/>
    <col min="1795" max="2046" width="9" style="7"/>
    <col min="2047" max="2047" width="5.875" style="7" customWidth="1"/>
    <col min="2048" max="2048" width="5.625" style="7" customWidth="1"/>
    <col min="2049" max="2049" width="69.25" style="7" customWidth="1"/>
    <col min="2050" max="2050" width="7.375" style="7" customWidth="1"/>
    <col min="2051" max="2302" width="9" style="7"/>
    <col min="2303" max="2303" width="5.875" style="7" customWidth="1"/>
    <col min="2304" max="2304" width="5.625" style="7" customWidth="1"/>
    <col min="2305" max="2305" width="69.25" style="7" customWidth="1"/>
    <col min="2306" max="2306" width="7.375" style="7" customWidth="1"/>
    <col min="2307" max="2558" width="9" style="7"/>
    <col min="2559" max="2559" width="5.875" style="7" customWidth="1"/>
    <col min="2560" max="2560" width="5.625" style="7" customWidth="1"/>
    <col min="2561" max="2561" width="69.25" style="7" customWidth="1"/>
    <col min="2562" max="2562" width="7.375" style="7" customWidth="1"/>
    <col min="2563" max="2814" width="9" style="7"/>
    <col min="2815" max="2815" width="5.875" style="7" customWidth="1"/>
    <col min="2816" max="2816" width="5.625" style="7" customWidth="1"/>
    <col min="2817" max="2817" width="69.25" style="7" customWidth="1"/>
    <col min="2818" max="2818" width="7.375" style="7" customWidth="1"/>
    <col min="2819" max="3070" width="9" style="7"/>
    <col min="3071" max="3071" width="5.875" style="7" customWidth="1"/>
    <col min="3072" max="3072" width="5.625" style="7" customWidth="1"/>
    <col min="3073" max="3073" width="69.25" style="7" customWidth="1"/>
    <col min="3074" max="3074" width="7.375" style="7" customWidth="1"/>
    <col min="3075" max="3326" width="9" style="7"/>
    <col min="3327" max="3327" width="5.875" style="7" customWidth="1"/>
    <col min="3328" max="3328" width="5.625" style="7" customWidth="1"/>
    <col min="3329" max="3329" width="69.25" style="7" customWidth="1"/>
    <col min="3330" max="3330" width="7.375" style="7" customWidth="1"/>
    <col min="3331" max="3582" width="9" style="7"/>
    <col min="3583" max="3583" width="5.875" style="7" customWidth="1"/>
    <col min="3584" max="3584" width="5.625" style="7" customWidth="1"/>
    <col min="3585" max="3585" width="69.25" style="7" customWidth="1"/>
    <col min="3586" max="3586" width="7.375" style="7" customWidth="1"/>
    <col min="3587" max="3838" width="9" style="7"/>
    <col min="3839" max="3839" width="5.875" style="7" customWidth="1"/>
    <col min="3840" max="3840" width="5.625" style="7" customWidth="1"/>
    <col min="3841" max="3841" width="69.25" style="7" customWidth="1"/>
    <col min="3842" max="3842" width="7.375" style="7" customWidth="1"/>
    <col min="3843" max="4094" width="9" style="7"/>
    <col min="4095" max="4095" width="5.875" style="7" customWidth="1"/>
    <col min="4096" max="4096" width="5.625" style="7" customWidth="1"/>
    <col min="4097" max="4097" width="69.25" style="7" customWidth="1"/>
    <col min="4098" max="4098" width="7.375" style="7" customWidth="1"/>
    <col min="4099" max="4350" width="9" style="7"/>
    <col min="4351" max="4351" width="5.875" style="7" customWidth="1"/>
    <col min="4352" max="4352" width="5.625" style="7" customWidth="1"/>
    <col min="4353" max="4353" width="69.25" style="7" customWidth="1"/>
    <col min="4354" max="4354" width="7.375" style="7" customWidth="1"/>
    <col min="4355" max="4606" width="9" style="7"/>
    <col min="4607" max="4607" width="5.875" style="7" customWidth="1"/>
    <col min="4608" max="4608" width="5.625" style="7" customWidth="1"/>
    <col min="4609" max="4609" width="69.25" style="7" customWidth="1"/>
    <col min="4610" max="4610" width="7.375" style="7" customWidth="1"/>
    <col min="4611" max="4862" width="9" style="7"/>
    <col min="4863" max="4863" width="5.875" style="7" customWidth="1"/>
    <col min="4864" max="4864" width="5.625" style="7" customWidth="1"/>
    <col min="4865" max="4865" width="69.25" style="7" customWidth="1"/>
    <col min="4866" max="4866" width="7.375" style="7" customWidth="1"/>
    <col min="4867" max="5118" width="9" style="7"/>
    <col min="5119" max="5119" width="5.875" style="7" customWidth="1"/>
    <col min="5120" max="5120" width="5.625" style="7" customWidth="1"/>
    <col min="5121" max="5121" width="69.25" style="7" customWidth="1"/>
    <col min="5122" max="5122" width="7.375" style="7" customWidth="1"/>
    <col min="5123" max="5374" width="9" style="7"/>
    <col min="5375" max="5375" width="5.875" style="7" customWidth="1"/>
    <col min="5376" max="5376" width="5.625" style="7" customWidth="1"/>
    <col min="5377" max="5377" width="69.25" style="7" customWidth="1"/>
    <col min="5378" max="5378" width="7.375" style="7" customWidth="1"/>
    <col min="5379" max="5630" width="9" style="7"/>
    <col min="5631" max="5631" width="5.875" style="7" customWidth="1"/>
    <col min="5632" max="5632" width="5.625" style="7" customWidth="1"/>
    <col min="5633" max="5633" width="69.25" style="7" customWidth="1"/>
    <col min="5634" max="5634" width="7.375" style="7" customWidth="1"/>
    <col min="5635" max="5886" width="9" style="7"/>
    <col min="5887" max="5887" width="5.875" style="7" customWidth="1"/>
    <col min="5888" max="5888" width="5.625" style="7" customWidth="1"/>
    <col min="5889" max="5889" width="69.25" style="7" customWidth="1"/>
    <col min="5890" max="5890" width="7.375" style="7" customWidth="1"/>
    <col min="5891" max="6142" width="9" style="7"/>
    <col min="6143" max="6143" width="5.875" style="7" customWidth="1"/>
    <col min="6144" max="6144" width="5.625" style="7" customWidth="1"/>
    <col min="6145" max="6145" width="69.25" style="7" customWidth="1"/>
    <col min="6146" max="6146" width="7.375" style="7" customWidth="1"/>
    <col min="6147" max="6398" width="9" style="7"/>
    <col min="6399" max="6399" width="5.875" style="7" customWidth="1"/>
    <col min="6400" max="6400" width="5.625" style="7" customWidth="1"/>
    <col min="6401" max="6401" width="69.25" style="7" customWidth="1"/>
    <col min="6402" max="6402" width="7.375" style="7" customWidth="1"/>
    <col min="6403" max="6654" width="9" style="7"/>
    <col min="6655" max="6655" width="5.875" style="7" customWidth="1"/>
    <col min="6656" max="6656" width="5.625" style="7" customWidth="1"/>
    <col min="6657" max="6657" width="69.25" style="7" customWidth="1"/>
    <col min="6658" max="6658" width="7.375" style="7" customWidth="1"/>
    <col min="6659" max="6910" width="9" style="7"/>
    <col min="6911" max="6911" width="5.875" style="7" customWidth="1"/>
    <col min="6912" max="6912" width="5.625" style="7" customWidth="1"/>
    <col min="6913" max="6913" width="69.25" style="7" customWidth="1"/>
    <col min="6914" max="6914" width="7.375" style="7" customWidth="1"/>
    <col min="6915" max="7166" width="9" style="7"/>
    <col min="7167" max="7167" width="5.875" style="7" customWidth="1"/>
    <col min="7168" max="7168" width="5.625" style="7" customWidth="1"/>
    <col min="7169" max="7169" width="69.25" style="7" customWidth="1"/>
    <col min="7170" max="7170" width="7.375" style="7" customWidth="1"/>
    <col min="7171" max="7422" width="9" style="7"/>
    <col min="7423" max="7423" width="5.875" style="7" customWidth="1"/>
    <col min="7424" max="7424" width="5.625" style="7" customWidth="1"/>
    <col min="7425" max="7425" width="69.25" style="7" customWidth="1"/>
    <col min="7426" max="7426" width="7.375" style="7" customWidth="1"/>
    <col min="7427" max="7678" width="9" style="7"/>
    <col min="7679" max="7679" width="5.875" style="7" customWidth="1"/>
    <col min="7680" max="7680" width="5.625" style="7" customWidth="1"/>
    <col min="7681" max="7681" width="69.25" style="7" customWidth="1"/>
    <col min="7682" max="7682" width="7.375" style="7" customWidth="1"/>
    <col min="7683" max="7934" width="9" style="7"/>
    <col min="7935" max="7935" width="5.875" style="7" customWidth="1"/>
    <col min="7936" max="7936" width="5.625" style="7" customWidth="1"/>
    <col min="7937" max="7937" width="69.25" style="7" customWidth="1"/>
    <col min="7938" max="7938" width="7.375" style="7" customWidth="1"/>
    <col min="7939" max="8190" width="9" style="7"/>
    <col min="8191" max="8191" width="5.875" style="7" customWidth="1"/>
    <col min="8192" max="8192" width="5.625" style="7" customWidth="1"/>
    <col min="8193" max="8193" width="69.25" style="7" customWidth="1"/>
    <col min="8194" max="8194" width="7.375" style="7" customWidth="1"/>
    <col min="8195" max="8446" width="9" style="7"/>
    <col min="8447" max="8447" width="5.875" style="7" customWidth="1"/>
    <col min="8448" max="8448" width="5.625" style="7" customWidth="1"/>
    <col min="8449" max="8449" width="69.25" style="7" customWidth="1"/>
    <col min="8450" max="8450" width="7.375" style="7" customWidth="1"/>
    <col min="8451" max="8702" width="9" style="7"/>
    <col min="8703" max="8703" width="5.875" style="7" customWidth="1"/>
    <col min="8704" max="8704" width="5.625" style="7" customWidth="1"/>
    <col min="8705" max="8705" width="69.25" style="7" customWidth="1"/>
    <col min="8706" max="8706" width="7.375" style="7" customWidth="1"/>
    <col min="8707" max="8958" width="9" style="7"/>
    <col min="8959" max="8959" width="5.875" style="7" customWidth="1"/>
    <col min="8960" max="8960" width="5.625" style="7" customWidth="1"/>
    <col min="8961" max="8961" width="69.25" style="7" customWidth="1"/>
    <col min="8962" max="8962" width="7.375" style="7" customWidth="1"/>
    <col min="8963" max="9214" width="9" style="7"/>
    <col min="9215" max="9215" width="5.875" style="7" customWidth="1"/>
    <col min="9216" max="9216" width="5.625" style="7" customWidth="1"/>
    <col min="9217" max="9217" width="69.25" style="7" customWidth="1"/>
    <col min="9218" max="9218" width="7.375" style="7" customWidth="1"/>
    <col min="9219" max="9470" width="9" style="7"/>
    <col min="9471" max="9471" width="5.875" style="7" customWidth="1"/>
    <col min="9472" max="9472" width="5.625" style="7" customWidth="1"/>
    <col min="9473" max="9473" width="69.25" style="7" customWidth="1"/>
    <col min="9474" max="9474" width="7.375" style="7" customWidth="1"/>
    <col min="9475" max="9726" width="9" style="7"/>
    <col min="9727" max="9727" width="5.875" style="7" customWidth="1"/>
    <col min="9728" max="9728" width="5.625" style="7" customWidth="1"/>
    <col min="9729" max="9729" width="69.25" style="7" customWidth="1"/>
    <col min="9730" max="9730" width="7.375" style="7" customWidth="1"/>
    <col min="9731" max="9982" width="9" style="7"/>
    <col min="9983" max="9983" width="5.875" style="7" customWidth="1"/>
    <col min="9984" max="9984" width="5.625" style="7" customWidth="1"/>
    <col min="9985" max="9985" width="69.25" style="7" customWidth="1"/>
    <col min="9986" max="9986" width="7.375" style="7" customWidth="1"/>
    <col min="9987" max="10238" width="9" style="7"/>
    <col min="10239" max="10239" width="5.875" style="7" customWidth="1"/>
    <col min="10240" max="10240" width="5.625" style="7" customWidth="1"/>
    <col min="10241" max="10241" width="69.25" style="7" customWidth="1"/>
    <col min="10242" max="10242" width="7.375" style="7" customWidth="1"/>
    <col min="10243" max="10494" width="9" style="7"/>
    <col min="10495" max="10495" width="5.875" style="7" customWidth="1"/>
    <col min="10496" max="10496" width="5.625" style="7" customWidth="1"/>
    <col min="10497" max="10497" width="69.25" style="7" customWidth="1"/>
    <col min="10498" max="10498" width="7.375" style="7" customWidth="1"/>
    <col min="10499" max="10750" width="9" style="7"/>
    <col min="10751" max="10751" width="5.875" style="7" customWidth="1"/>
    <col min="10752" max="10752" width="5.625" style="7" customWidth="1"/>
    <col min="10753" max="10753" width="69.25" style="7" customWidth="1"/>
    <col min="10754" max="10754" width="7.375" style="7" customWidth="1"/>
    <col min="10755" max="11006" width="9" style="7"/>
    <col min="11007" max="11007" width="5.875" style="7" customWidth="1"/>
    <col min="11008" max="11008" width="5.625" style="7" customWidth="1"/>
    <col min="11009" max="11009" width="69.25" style="7" customWidth="1"/>
    <col min="11010" max="11010" width="7.375" style="7" customWidth="1"/>
    <col min="11011" max="11262" width="9" style="7"/>
    <col min="11263" max="11263" width="5.875" style="7" customWidth="1"/>
    <col min="11264" max="11264" width="5.625" style="7" customWidth="1"/>
    <col min="11265" max="11265" width="69.25" style="7" customWidth="1"/>
    <col min="11266" max="11266" width="7.375" style="7" customWidth="1"/>
    <col min="11267" max="11518" width="9" style="7"/>
    <col min="11519" max="11519" width="5.875" style="7" customWidth="1"/>
    <col min="11520" max="11520" width="5.625" style="7" customWidth="1"/>
    <col min="11521" max="11521" width="69.25" style="7" customWidth="1"/>
    <col min="11522" max="11522" width="7.375" style="7" customWidth="1"/>
    <col min="11523" max="11774" width="9" style="7"/>
    <col min="11775" max="11775" width="5.875" style="7" customWidth="1"/>
    <col min="11776" max="11776" width="5.625" style="7" customWidth="1"/>
    <col min="11777" max="11777" width="69.25" style="7" customWidth="1"/>
    <col min="11778" max="11778" width="7.375" style="7" customWidth="1"/>
    <col min="11779" max="12030" width="9" style="7"/>
    <col min="12031" max="12031" width="5.875" style="7" customWidth="1"/>
    <col min="12032" max="12032" width="5.625" style="7" customWidth="1"/>
    <col min="12033" max="12033" width="69.25" style="7" customWidth="1"/>
    <col min="12034" max="12034" width="7.375" style="7" customWidth="1"/>
    <col min="12035" max="12286" width="9" style="7"/>
    <col min="12287" max="12287" width="5.875" style="7" customWidth="1"/>
    <col min="12288" max="12288" width="5.625" style="7" customWidth="1"/>
    <col min="12289" max="12289" width="69.25" style="7" customWidth="1"/>
    <col min="12290" max="12290" width="7.375" style="7" customWidth="1"/>
    <col min="12291" max="12542" width="9" style="7"/>
    <col min="12543" max="12543" width="5.875" style="7" customWidth="1"/>
    <col min="12544" max="12544" width="5.625" style="7" customWidth="1"/>
    <col min="12545" max="12545" width="69.25" style="7" customWidth="1"/>
    <col min="12546" max="12546" width="7.375" style="7" customWidth="1"/>
    <col min="12547" max="12798" width="9" style="7"/>
    <col min="12799" max="12799" width="5.875" style="7" customWidth="1"/>
    <col min="12800" max="12800" width="5.625" style="7" customWidth="1"/>
    <col min="12801" max="12801" width="69.25" style="7" customWidth="1"/>
    <col min="12802" max="12802" width="7.375" style="7" customWidth="1"/>
    <col min="12803" max="13054" width="9" style="7"/>
    <col min="13055" max="13055" width="5.875" style="7" customWidth="1"/>
    <col min="13056" max="13056" width="5.625" style="7" customWidth="1"/>
    <col min="13057" max="13057" width="69.25" style="7" customWidth="1"/>
    <col min="13058" max="13058" width="7.375" style="7" customWidth="1"/>
    <col min="13059" max="13310" width="9" style="7"/>
    <col min="13311" max="13311" width="5.875" style="7" customWidth="1"/>
    <col min="13312" max="13312" width="5.625" style="7" customWidth="1"/>
    <col min="13313" max="13313" width="69.25" style="7" customWidth="1"/>
    <col min="13314" max="13314" width="7.375" style="7" customWidth="1"/>
    <col min="13315" max="13566" width="9" style="7"/>
    <col min="13567" max="13567" width="5.875" style="7" customWidth="1"/>
    <col min="13568" max="13568" width="5.625" style="7" customWidth="1"/>
    <col min="13569" max="13569" width="69.25" style="7" customWidth="1"/>
    <col min="13570" max="13570" width="7.375" style="7" customWidth="1"/>
    <col min="13571" max="13822" width="9" style="7"/>
    <col min="13823" max="13823" width="5.875" style="7" customWidth="1"/>
    <col min="13824" max="13824" width="5.625" style="7" customWidth="1"/>
    <col min="13825" max="13825" width="69.25" style="7" customWidth="1"/>
    <col min="13826" max="13826" width="7.375" style="7" customWidth="1"/>
    <col min="13827" max="14078" width="9" style="7"/>
    <col min="14079" max="14079" width="5.875" style="7" customWidth="1"/>
    <col min="14080" max="14080" width="5.625" style="7" customWidth="1"/>
    <col min="14081" max="14081" width="69.25" style="7" customWidth="1"/>
    <col min="14082" max="14082" width="7.375" style="7" customWidth="1"/>
    <col min="14083" max="14334" width="9" style="7"/>
    <col min="14335" max="14335" width="5.875" style="7" customWidth="1"/>
    <col min="14336" max="14336" width="5.625" style="7" customWidth="1"/>
    <col min="14337" max="14337" width="69.25" style="7" customWidth="1"/>
    <col min="14338" max="14338" width="7.375" style="7" customWidth="1"/>
    <col min="14339" max="14590" width="9" style="7"/>
    <col min="14591" max="14591" width="5.875" style="7" customWidth="1"/>
    <col min="14592" max="14592" width="5.625" style="7" customWidth="1"/>
    <col min="14593" max="14593" width="69.25" style="7" customWidth="1"/>
    <col min="14594" max="14594" width="7.375" style="7" customWidth="1"/>
    <col min="14595" max="14846" width="9" style="7"/>
    <col min="14847" max="14847" width="5.875" style="7" customWidth="1"/>
    <col min="14848" max="14848" width="5.625" style="7" customWidth="1"/>
    <col min="14849" max="14849" width="69.25" style="7" customWidth="1"/>
    <col min="14850" max="14850" width="7.375" style="7" customWidth="1"/>
    <col min="14851" max="15102" width="9" style="7"/>
    <col min="15103" max="15103" width="5.875" style="7" customWidth="1"/>
    <col min="15104" max="15104" width="5.625" style="7" customWidth="1"/>
    <col min="15105" max="15105" width="69.25" style="7" customWidth="1"/>
    <col min="15106" max="15106" width="7.375" style="7" customWidth="1"/>
    <col min="15107" max="15358" width="9" style="7"/>
    <col min="15359" max="15359" width="5.875" style="7" customWidth="1"/>
    <col min="15360" max="15360" width="5.625" style="7" customWidth="1"/>
    <col min="15361" max="15361" width="69.25" style="7" customWidth="1"/>
    <col min="15362" max="15362" width="7.375" style="7" customWidth="1"/>
    <col min="15363" max="15614" width="9" style="7"/>
    <col min="15615" max="15615" width="5.875" style="7" customWidth="1"/>
    <col min="15616" max="15616" width="5.625" style="7" customWidth="1"/>
    <col min="15617" max="15617" width="69.25" style="7" customWidth="1"/>
    <col min="15618" max="15618" width="7.375" style="7" customWidth="1"/>
    <col min="15619" max="15870" width="9" style="7"/>
    <col min="15871" max="15871" width="5.875" style="7" customWidth="1"/>
    <col min="15872" max="15872" width="5.625" style="7" customWidth="1"/>
    <col min="15873" max="15873" width="69.25" style="7" customWidth="1"/>
    <col min="15874" max="15874" width="7.375" style="7" customWidth="1"/>
    <col min="15875" max="16126" width="9" style="7"/>
    <col min="16127" max="16127" width="5.875" style="7" customWidth="1"/>
    <col min="16128" max="16128" width="5.625" style="7" customWidth="1"/>
    <col min="16129" max="16129" width="69.25" style="7" customWidth="1"/>
    <col min="16130" max="16130" width="7.375" style="7" customWidth="1"/>
    <col min="16131" max="16384" width="9" style="7"/>
  </cols>
  <sheetData>
    <row r="2" spans="1:3" x14ac:dyDescent="0.55000000000000004">
      <c r="B2" s="66" t="s">
        <v>97</v>
      </c>
    </row>
    <row r="3" spans="1:3" s="9" customFormat="1" x14ac:dyDescent="0.55000000000000004">
      <c r="B3" s="175">
        <v>1</v>
      </c>
      <c r="C3" s="9" t="s">
        <v>116</v>
      </c>
    </row>
    <row r="4" spans="1:3" s="9" customFormat="1" x14ac:dyDescent="0.55000000000000004">
      <c r="B4" s="175">
        <v>2</v>
      </c>
      <c r="C4" s="9" t="s">
        <v>123</v>
      </c>
    </row>
    <row r="5" spans="1:3" s="9" customFormat="1" x14ac:dyDescent="0.55000000000000004">
      <c r="B5" s="175">
        <v>3</v>
      </c>
      <c r="C5" s="9" t="s">
        <v>98</v>
      </c>
    </row>
    <row r="6" spans="1:3" s="9" customFormat="1" x14ac:dyDescent="0.55000000000000004">
      <c r="B6" s="175">
        <v>4</v>
      </c>
      <c r="C6" s="9" t="s">
        <v>102</v>
      </c>
    </row>
    <row r="7" spans="1:3" s="9" customFormat="1" x14ac:dyDescent="0.55000000000000004">
      <c r="B7" s="175">
        <v>5</v>
      </c>
      <c r="C7" s="9" t="s">
        <v>108</v>
      </c>
    </row>
    <row r="8" spans="1:3" s="9" customFormat="1" x14ac:dyDescent="0.55000000000000004">
      <c r="B8" s="175">
        <v>6</v>
      </c>
      <c r="C8" s="9" t="s">
        <v>111</v>
      </c>
    </row>
    <row r="9" spans="1:3" s="9" customFormat="1" x14ac:dyDescent="0.55000000000000004">
      <c r="B9" s="175">
        <v>7</v>
      </c>
      <c r="C9" s="9" t="s">
        <v>129</v>
      </c>
    </row>
    <row r="10" spans="1:3" ht="21" customHeight="1" x14ac:dyDescent="0.55000000000000004">
      <c r="A10" s="160"/>
      <c r="B10" s="160"/>
      <c r="C10" s="160"/>
    </row>
    <row r="11" spans="1:3" x14ac:dyDescent="0.55000000000000004">
      <c r="B11" s="66" t="s">
        <v>85</v>
      </c>
    </row>
    <row r="12" spans="1:3" s="9" customFormat="1" x14ac:dyDescent="0.55000000000000004">
      <c r="B12" s="175">
        <v>1</v>
      </c>
      <c r="C12" s="9" t="s">
        <v>115</v>
      </c>
    </row>
    <row r="13" spans="1:3" s="9" customFormat="1" x14ac:dyDescent="0.55000000000000004">
      <c r="B13" s="175">
        <v>2</v>
      </c>
      <c r="C13" s="9" t="s">
        <v>99</v>
      </c>
    </row>
    <row r="14" spans="1:3" s="9" customFormat="1" x14ac:dyDescent="0.55000000000000004">
      <c r="B14" s="175">
        <v>3</v>
      </c>
      <c r="C14" s="9" t="s">
        <v>132</v>
      </c>
    </row>
    <row r="15" spans="1:3" s="9" customFormat="1" x14ac:dyDescent="0.55000000000000004">
      <c r="B15" s="175">
        <v>4</v>
      </c>
      <c r="C15" s="9" t="s">
        <v>131</v>
      </c>
    </row>
    <row r="16" spans="1:3" ht="21" customHeight="1" x14ac:dyDescent="0.55000000000000004">
      <c r="A16" s="177"/>
      <c r="B16" s="177"/>
      <c r="C16" s="177"/>
    </row>
    <row r="17" spans="2:3" x14ac:dyDescent="0.55000000000000004">
      <c r="B17" s="66" t="s">
        <v>87</v>
      </c>
    </row>
    <row r="18" spans="2:3" x14ac:dyDescent="0.55000000000000004">
      <c r="B18" s="176">
        <v>1</v>
      </c>
      <c r="C18" s="7" t="s">
        <v>100</v>
      </c>
    </row>
    <row r="19" spans="2:3" x14ac:dyDescent="0.55000000000000004">
      <c r="B19" s="176">
        <v>2</v>
      </c>
      <c r="C19" s="7" t="s">
        <v>103</v>
      </c>
    </row>
    <row r="20" spans="2:3" x14ac:dyDescent="0.55000000000000004">
      <c r="B20" s="176"/>
      <c r="C20" s="7" t="s">
        <v>104</v>
      </c>
    </row>
    <row r="21" spans="2:3" x14ac:dyDescent="0.55000000000000004">
      <c r="B21" s="176">
        <v>3</v>
      </c>
      <c r="C21" s="7" t="s">
        <v>112</v>
      </c>
    </row>
    <row r="22" spans="2:3" x14ac:dyDescent="0.55000000000000004">
      <c r="B22" s="176">
        <v>4</v>
      </c>
      <c r="C22" s="7" t="s">
        <v>115</v>
      </c>
    </row>
    <row r="23" spans="2:3" x14ac:dyDescent="0.55000000000000004">
      <c r="B23" s="176">
        <v>5</v>
      </c>
      <c r="C23" s="7" t="s">
        <v>118</v>
      </c>
    </row>
    <row r="25" spans="2:3" x14ac:dyDescent="0.55000000000000004">
      <c r="B25" s="66" t="s">
        <v>86</v>
      </c>
    </row>
    <row r="26" spans="2:3" s="9" customFormat="1" x14ac:dyDescent="0.55000000000000004">
      <c r="B26" s="175">
        <v>1</v>
      </c>
      <c r="C26" s="9" t="s">
        <v>105</v>
      </c>
    </row>
    <row r="27" spans="2:3" s="9" customFormat="1" x14ac:dyDescent="0.55000000000000004">
      <c r="B27" s="175">
        <v>2</v>
      </c>
      <c r="C27" s="9" t="s">
        <v>124</v>
      </c>
    </row>
    <row r="28" spans="2:3" s="9" customFormat="1" x14ac:dyDescent="0.55000000000000004">
      <c r="B28" s="175">
        <v>3</v>
      </c>
      <c r="C28" s="9" t="s">
        <v>127</v>
      </c>
    </row>
    <row r="29" spans="2:3" s="9" customFormat="1" x14ac:dyDescent="0.55000000000000004">
      <c r="B29" s="175">
        <v>4</v>
      </c>
      <c r="C29" s="9" t="s">
        <v>130</v>
      </c>
    </row>
  </sheetData>
  <pageMargins left="0.7" right="0.7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2"/>
  <sheetViews>
    <sheetView topLeftCell="A16" zoomScale="120" zoomScaleNormal="120" workbookViewId="0">
      <selection activeCell="B30" sqref="B30"/>
    </sheetView>
  </sheetViews>
  <sheetFormatPr defaultRowHeight="23.25" x14ac:dyDescent="0.55000000000000004"/>
  <cols>
    <col min="1" max="1" width="5.7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10.75" style="2" customWidth="1"/>
    <col min="7" max="7" width="18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2" spans="2:9" x14ac:dyDescent="0.55000000000000004">
      <c r="B2" s="206" t="s">
        <v>5</v>
      </c>
      <c r="C2" s="206"/>
      <c r="D2" s="206"/>
      <c r="E2" s="206"/>
      <c r="F2" s="206"/>
      <c r="G2" s="206"/>
      <c r="H2" s="70"/>
    </row>
    <row r="3" spans="2:9" x14ac:dyDescent="0.55000000000000004">
      <c r="B3" s="159"/>
      <c r="C3" s="159"/>
      <c r="D3" s="159"/>
      <c r="E3" s="159"/>
      <c r="F3" s="159"/>
      <c r="G3" s="159"/>
      <c r="H3" s="70"/>
    </row>
    <row r="4" spans="2:9" s="21" customFormat="1" ht="27.75" x14ac:dyDescent="0.65">
      <c r="B4" s="150" t="s">
        <v>65</v>
      </c>
      <c r="C4" s="150"/>
      <c r="D4" s="150"/>
      <c r="E4" s="150"/>
      <c r="F4" s="150"/>
      <c r="G4" s="150"/>
      <c r="H4" s="150"/>
      <c r="I4" s="20"/>
    </row>
    <row r="5" spans="2:9" s="21" customFormat="1" ht="27.75" x14ac:dyDescent="0.65">
      <c r="B5" s="203" t="s">
        <v>133</v>
      </c>
      <c r="C5" s="203"/>
      <c r="D5" s="203"/>
      <c r="E5" s="203"/>
      <c r="F5" s="203"/>
      <c r="G5" s="203"/>
      <c r="H5" s="20"/>
      <c r="I5" s="20"/>
    </row>
    <row r="6" spans="2:9" s="21" customFormat="1" ht="27.75" x14ac:dyDescent="0.65">
      <c r="B6" s="203" t="s">
        <v>60</v>
      </c>
      <c r="C6" s="203"/>
      <c r="D6" s="203"/>
      <c r="E6" s="203"/>
      <c r="F6" s="203"/>
      <c r="G6" s="203"/>
      <c r="H6" s="20"/>
      <c r="I6" s="20"/>
    </row>
    <row r="7" spans="2:9" x14ac:dyDescent="0.55000000000000004">
      <c r="B7" s="207"/>
      <c r="C7" s="207"/>
      <c r="D7" s="207"/>
      <c r="E7" s="207"/>
      <c r="F7" s="207"/>
      <c r="G7" s="207"/>
      <c r="H7" s="207"/>
    </row>
    <row r="8" spans="2:9" s="7" customFormat="1" ht="24" x14ac:dyDescent="0.55000000000000004">
      <c r="B8" s="8" t="s">
        <v>41</v>
      </c>
      <c r="F8" s="22"/>
      <c r="G8" s="22"/>
      <c r="H8" s="22"/>
    </row>
    <row r="9" spans="2:9" s="7" customFormat="1" ht="24" x14ac:dyDescent="0.55000000000000004">
      <c r="B9" s="23" t="s">
        <v>79</v>
      </c>
      <c r="C9" s="94"/>
      <c r="D9" s="94"/>
      <c r="E9" s="94"/>
      <c r="F9" s="95"/>
      <c r="G9" s="95"/>
      <c r="H9" s="22"/>
    </row>
    <row r="10" spans="2:9" s="7" customFormat="1" ht="24.75" thickBot="1" x14ac:dyDescent="0.6">
      <c r="B10" s="23"/>
      <c r="C10" s="214" t="s">
        <v>6</v>
      </c>
      <c r="D10" s="214"/>
      <c r="E10" s="214"/>
      <c r="F10" s="78" t="s">
        <v>7</v>
      </c>
      <c r="G10" s="78" t="s">
        <v>8</v>
      </c>
      <c r="H10" s="22"/>
    </row>
    <row r="11" spans="2:9" s="7" customFormat="1" ht="24.75" thickTop="1" x14ac:dyDescent="0.55000000000000004">
      <c r="B11" s="23"/>
      <c r="C11" s="208" t="s">
        <v>4</v>
      </c>
      <c r="D11" s="209"/>
      <c r="E11" s="210"/>
      <c r="F11" s="77">
        <f>DATA!E37</f>
        <v>28</v>
      </c>
      <c r="G11" s="56">
        <f>F11*100/F$13</f>
        <v>84.848484848484844</v>
      </c>
      <c r="H11" s="22"/>
    </row>
    <row r="12" spans="2:9" s="7" customFormat="1" ht="24" x14ac:dyDescent="0.55000000000000004">
      <c r="B12" s="23"/>
      <c r="C12" s="211" t="s">
        <v>38</v>
      </c>
      <c r="D12" s="212"/>
      <c r="E12" s="213"/>
      <c r="F12" s="24">
        <f>DATA!E38</f>
        <v>5</v>
      </c>
      <c r="G12" s="56">
        <f>F12*100/F$13</f>
        <v>15.151515151515152</v>
      </c>
      <c r="H12" s="22"/>
    </row>
    <row r="13" spans="2:9" s="7" customFormat="1" ht="24.75" thickBot="1" x14ac:dyDescent="0.6">
      <c r="B13" s="23"/>
      <c r="C13" s="214" t="s">
        <v>9</v>
      </c>
      <c r="D13" s="214"/>
      <c r="E13" s="214"/>
      <c r="F13" s="79">
        <f>SUM(F11:F12)</f>
        <v>33</v>
      </c>
      <c r="G13" s="44">
        <f>F13*100/F$13</f>
        <v>100</v>
      </c>
    </row>
    <row r="14" spans="2:9" s="7" customFormat="1" ht="14.25" customHeight="1" thickTop="1" x14ac:dyDescent="0.55000000000000004">
      <c r="B14" s="23"/>
      <c r="C14" s="26"/>
      <c r="D14" s="26"/>
      <c r="E14" s="26"/>
      <c r="F14" s="27"/>
      <c r="G14" s="28"/>
    </row>
    <row r="15" spans="2:9" s="7" customFormat="1" ht="24" x14ac:dyDescent="0.55000000000000004">
      <c r="B15" s="23"/>
      <c r="C15" s="7" t="s">
        <v>93</v>
      </c>
      <c r="F15" s="22"/>
      <c r="G15" s="22"/>
    </row>
    <row r="16" spans="2:9" s="7" customFormat="1" ht="24" x14ac:dyDescent="0.55000000000000004">
      <c r="B16" s="7" t="s">
        <v>134</v>
      </c>
      <c r="F16" s="22"/>
      <c r="G16" s="22"/>
    </row>
    <row r="17" spans="2:8" s="7" customFormat="1" ht="24" x14ac:dyDescent="0.55000000000000004">
      <c r="F17" s="153"/>
      <c r="G17" s="153"/>
    </row>
    <row r="18" spans="2:8" s="7" customFormat="1" ht="24" x14ac:dyDescent="0.55000000000000004">
      <c r="F18" s="91"/>
      <c r="G18" s="91"/>
    </row>
    <row r="19" spans="2:8" s="7" customFormat="1" ht="24" x14ac:dyDescent="0.55000000000000004">
      <c r="B19" s="23" t="s">
        <v>80</v>
      </c>
      <c r="F19" s="22"/>
      <c r="G19" s="22"/>
    </row>
    <row r="20" spans="2:8" ht="24" thickBot="1" x14ac:dyDescent="0.6">
      <c r="C20" s="1" t="s">
        <v>47</v>
      </c>
      <c r="H20" s="1"/>
    </row>
    <row r="21" spans="2:8" s="7" customFormat="1" ht="24.75" thickTop="1" x14ac:dyDescent="0.55000000000000004">
      <c r="C21" s="219" t="s">
        <v>10</v>
      </c>
      <c r="D21" s="219"/>
      <c r="E21" s="219"/>
      <c r="F21" s="29" t="s">
        <v>7</v>
      </c>
      <c r="G21" s="29" t="s">
        <v>8</v>
      </c>
    </row>
    <row r="22" spans="2:8" s="7" customFormat="1" ht="24" x14ac:dyDescent="0.55000000000000004">
      <c r="C22" s="218" t="s">
        <v>13</v>
      </c>
      <c r="D22" s="218"/>
      <c r="E22" s="218"/>
      <c r="F22" s="30">
        <f>DATA!J35</f>
        <v>13</v>
      </c>
      <c r="G22" s="25">
        <f>F22*100/F$26</f>
        <v>27.083333333333332</v>
      </c>
    </row>
    <row r="23" spans="2:8" s="7" customFormat="1" ht="24" x14ac:dyDescent="0.55000000000000004">
      <c r="C23" s="218" t="s">
        <v>12</v>
      </c>
      <c r="D23" s="218"/>
      <c r="E23" s="218"/>
      <c r="F23" s="30">
        <f>DATA!I35</f>
        <v>8</v>
      </c>
      <c r="G23" s="25">
        <f>F23*100/F$26</f>
        <v>16.666666666666668</v>
      </c>
    </row>
    <row r="24" spans="2:8" s="7" customFormat="1" ht="24" x14ac:dyDescent="0.55000000000000004">
      <c r="C24" s="211" t="s">
        <v>11</v>
      </c>
      <c r="D24" s="212"/>
      <c r="E24" s="213"/>
      <c r="F24" s="30">
        <f>DATA!H35</f>
        <v>21</v>
      </c>
      <c r="G24" s="25">
        <f>F24*100/F$26</f>
        <v>43.75</v>
      </c>
    </row>
    <row r="25" spans="2:8" s="7" customFormat="1" ht="24" x14ac:dyDescent="0.55000000000000004">
      <c r="C25" s="218" t="s">
        <v>66</v>
      </c>
      <c r="D25" s="218"/>
      <c r="E25" s="218"/>
      <c r="F25" s="30">
        <f>DATA!G35</f>
        <v>6</v>
      </c>
      <c r="G25" s="25">
        <f>F25*100/F$26</f>
        <v>12.5</v>
      </c>
    </row>
    <row r="26" spans="2:8" s="7" customFormat="1" ht="24.75" thickBot="1" x14ac:dyDescent="0.6">
      <c r="C26" s="215" t="s">
        <v>9</v>
      </c>
      <c r="D26" s="216"/>
      <c r="E26" s="217"/>
      <c r="F26" s="31">
        <f>SUM(F22:F25)</f>
        <v>48</v>
      </c>
      <c r="G26" s="44">
        <f>F26*100/F$26</f>
        <v>100</v>
      </c>
    </row>
    <row r="27" spans="2:8" s="7" customFormat="1" ht="24.75" thickTop="1" x14ac:dyDescent="0.55000000000000004">
      <c r="C27" s="26"/>
      <c r="D27" s="26"/>
      <c r="E27" s="26"/>
      <c r="F27" s="27"/>
      <c r="G27" s="28"/>
    </row>
    <row r="28" spans="2:8" s="7" customFormat="1" ht="24" x14ac:dyDescent="0.55000000000000004">
      <c r="B28" s="18"/>
      <c r="C28" s="7" t="s">
        <v>67</v>
      </c>
      <c r="F28" s="152"/>
      <c r="G28" s="152"/>
      <c r="H28" s="152"/>
    </row>
    <row r="29" spans="2:8" s="7" customFormat="1" ht="24" x14ac:dyDescent="0.55000000000000004">
      <c r="B29" s="18" t="s">
        <v>135</v>
      </c>
      <c r="F29" s="153"/>
      <c r="G29" s="153"/>
      <c r="H29" s="153"/>
    </row>
    <row r="30" spans="2:8" s="7" customFormat="1" ht="24" x14ac:dyDescent="0.55000000000000004">
      <c r="B30" s="7" t="s">
        <v>136</v>
      </c>
      <c r="F30" s="152"/>
      <c r="G30" s="152"/>
      <c r="H30" s="152"/>
    </row>
    <row r="31" spans="2:8" s="7" customFormat="1" ht="24" x14ac:dyDescent="0.55000000000000004">
      <c r="F31" s="81"/>
      <c r="G31" s="81"/>
      <c r="H31" s="81"/>
    </row>
    <row r="32" spans="2:8" s="7" customFormat="1" ht="24" x14ac:dyDescent="0.55000000000000004">
      <c r="F32" s="152"/>
      <c r="G32" s="152"/>
      <c r="H32" s="152"/>
    </row>
  </sheetData>
  <mergeCells count="14">
    <mergeCell ref="C26:E26"/>
    <mergeCell ref="C13:E13"/>
    <mergeCell ref="C23:E23"/>
    <mergeCell ref="C25:E25"/>
    <mergeCell ref="C24:E24"/>
    <mergeCell ref="C21:E21"/>
    <mergeCell ref="C22:E22"/>
    <mergeCell ref="B2:G2"/>
    <mergeCell ref="B7:H7"/>
    <mergeCell ref="C11:E11"/>
    <mergeCell ref="C12:E12"/>
    <mergeCell ref="C10:E10"/>
    <mergeCell ref="B5:G5"/>
    <mergeCell ref="B6:G6"/>
  </mergeCells>
  <pageMargins left="0.25" right="0" top="0.5" bottom="0.25" header="0.31496062992126" footer="0.31496062992126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topLeftCell="A19" zoomScaleNormal="100" workbookViewId="0">
      <selection activeCell="A33" sqref="A33"/>
    </sheetView>
  </sheetViews>
  <sheetFormatPr defaultRowHeight="23.25" x14ac:dyDescent="0.55000000000000004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3.875" style="2" customWidth="1"/>
    <col min="7" max="7" width="16.375" style="2" customWidth="1"/>
    <col min="8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0" customFormat="1" ht="24" x14ac:dyDescent="0.55000000000000004">
      <c r="A1" s="220" t="s">
        <v>37</v>
      </c>
      <c r="B1" s="220"/>
      <c r="C1" s="220"/>
      <c r="D1" s="220"/>
      <c r="E1" s="220"/>
      <c r="F1" s="220"/>
      <c r="G1" s="220"/>
      <c r="H1" s="69"/>
    </row>
    <row r="2" spans="1:8" x14ac:dyDescent="0.55000000000000004">
      <c r="A2" s="70"/>
      <c r="B2" s="70"/>
      <c r="C2" s="70"/>
      <c r="D2" s="70"/>
      <c r="E2" s="70"/>
      <c r="F2" s="70"/>
      <c r="G2" s="71"/>
      <c r="H2" s="71"/>
    </row>
    <row r="3" spans="1:8" s="7" customFormat="1" ht="24" x14ac:dyDescent="0.55000000000000004">
      <c r="A3" s="23" t="s">
        <v>81</v>
      </c>
      <c r="E3" s="91"/>
      <c r="F3" s="91"/>
      <c r="G3" s="91"/>
    </row>
    <row r="4" spans="1:8" s="7" customFormat="1" ht="24.75" thickBot="1" x14ac:dyDescent="0.6">
      <c r="A4" s="23"/>
      <c r="B4" s="221" t="s">
        <v>48</v>
      </c>
      <c r="C4" s="222"/>
      <c r="D4" s="222"/>
      <c r="E4" s="96" t="s">
        <v>7</v>
      </c>
      <c r="F4" s="96" t="s">
        <v>8</v>
      </c>
      <c r="G4" s="91"/>
    </row>
    <row r="5" spans="1:8" s="7" customFormat="1" ht="24.75" thickTop="1" x14ac:dyDescent="0.55000000000000004">
      <c r="A5" s="23"/>
      <c r="B5" s="97" t="s">
        <v>52</v>
      </c>
      <c r="C5" s="98"/>
      <c r="D5" s="98"/>
      <c r="E5" s="98">
        <v>2</v>
      </c>
      <c r="F5" s="99">
        <f>E5*100/$E$26</f>
        <v>6.0606060606060606</v>
      </c>
      <c r="G5" s="158"/>
    </row>
    <row r="6" spans="1:8" s="7" customFormat="1" ht="23.25" customHeight="1" x14ac:dyDescent="0.55000000000000004">
      <c r="A6" s="23"/>
      <c r="B6" s="100" t="s">
        <v>149</v>
      </c>
      <c r="C6" s="103"/>
      <c r="D6" s="104"/>
      <c r="E6" s="30">
        <v>1</v>
      </c>
      <c r="F6" s="25">
        <f>E6*100/$E$26</f>
        <v>3.0303030303030303</v>
      </c>
      <c r="G6" s="158"/>
    </row>
    <row r="7" spans="1:8" s="7" customFormat="1" ht="23.25" customHeight="1" x14ac:dyDescent="0.55000000000000004">
      <c r="A7" s="23"/>
      <c r="B7" s="100" t="s">
        <v>150</v>
      </c>
      <c r="C7" s="103"/>
      <c r="D7" s="104"/>
      <c r="E7" s="30">
        <v>1</v>
      </c>
      <c r="F7" s="25">
        <f>E7*100/$E$26</f>
        <v>3.0303030303030303</v>
      </c>
      <c r="G7" s="195"/>
    </row>
    <row r="8" spans="1:8" s="7" customFormat="1" ht="24" x14ac:dyDescent="0.55000000000000004">
      <c r="A8" s="23"/>
      <c r="B8" s="105" t="s">
        <v>137</v>
      </c>
      <c r="C8" s="106"/>
      <c r="D8" s="107"/>
      <c r="E8" s="98">
        <v>3</v>
      </c>
      <c r="F8" s="99">
        <f t="shared" ref="F8:F9" si="0">E8*100/$E$26</f>
        <v>9.0909090909090917</v>
      </c>
      <c r="G8" s="176"/>
    </row>
    <row r="9" spans="1:8" s="7" customFormat="1" ht="23.25" customHeight="1" x14ac:dyDescent="0.55000000000000004">
      <c r="A9" s="23"/>
      <c r="B9" s="100" t="s">
        <v>138</v>
      </c>
      <c r="C9" s="103"/>
      <c r="D9" s="104"/>
      <c r="E9" s="30">
        <v>2</v>
      </c>
      <c r="F9" s="25">
        <f t="shared" si="0"/>
        <v>6.0606060606060606</v>
      </c>
      <c r="G9" s="176"/>
    </row>
    <row r="10" spans="1:8" s="7" customFormat="1" ht="23.25" customHeight="1" x14ac:dyDescent="0.55000000000000004">
      <c r="A10" s="23"/>
      <c r="B10" s="100" t="s">
        <v>151</v>
      </c>
      <c r="C10" s="103"/>
      <c r="D10" s="104"/>
      <c r="E10" s="30">
        <v>1</v>
      </c>
      <c r="F10" s="25">
        <v>6.0606060606060606</v>
      </c>
      <c r="G10" s="195"/>
    </row>
    <row r="11" spans="1:8" s="7" customFormat="1" ht="23.25" customHeight="1" x14ac:dyDescent="0.55000000000000004">
      <c r="A11" s="23"/>
      <c r="B11" s="105" t="s">
        <v>147</v>
      </c>
      <c r="C11" s="103"/>
      <c r="D11" s="104"/>
      <c r="E11" s="200">
        <v>1</v>
      </c>
      <c r="F11" s="25">
        <f t="shared" ref="F11" si="1">E11*100/$E$26</f>
        <v>3.0303030303030303</v>
      </c>
      <c r="G11" s="195"/>
    </row>
    <row r="12" spans="1:8" s="7" customFormat="1" ht="23.25" customHeight="1" x14ac:dyDescent="0.55000000000000004">
      <c r="A12" s="23"/>
      <c r="B12" s="100" t="s">
        <v>146</v>
      </c>
      <c r="C12" s="103"/>
      <c r="D12" s="104"/>
      <c r="E12" s="30">
        <v>1</v>
      </c>
      <c r="F12" s="25">
        <v>12.121212121212121</v>
      </c>
      <c r="G12" s="195"/>
    </row>
    <row r="13" spans="1:8" s="7" customFormat="1" ht="23.25" customHeight="1" x14ac:dyDescent="0.55000000000000004">
      <c r="A13" s="110"/>
      <c r="B13" s="111" t="s">
        <v>50</v>
      </c>
      <c r="C13" s="112"/>
      <c r="D13" s="113"/>
      <c r="E13" s="12">
        <v>11</v>
      </c>
      <c r="F13" s="108">
        <f t="shared" ref="F13:F26" si="2">E13*100/$E$26</f>
        <v>33.333333333333336</v>
      </c>
      <c r="G13" s="114"/>
    </row>
    <row r="14" spans="1:8" s="7" customFormat="1" ht="23.25" customHeight="1" x14ac:dyDescent="0.55000000000000004">
      <c r="A14" s="23"/>
      <c r="B14" s="226" t="s">
        <v>139</v>
      </c>
      <c r="C14" s="226"/>
      <c r="D14" s="226"/>
      <c r="E14" s="30">
        <v>5</v>
      </c>
      <c r="F14" s="25">
        <f t="shared" si="2"/>
        <v>15.151515151515152</v>
      </c>
      <c r="G14" s="158"/>
    </row>
    <row r="15" spans="1:8" s="7" customFormat="1" ht="23.25" customHeight="1" x14ac:dyDescent="0.55000000000000004">
      <c r="A15" s="23"/>
      <c r="B15" s="226" t="s">
        <v>145</v>
      </c>
      <c r="C15" s="226"/>
      <c r="D15" s="226"/>
      <c r="E15" s="30">
        <v>2</v>
      </c>
      <c r="F15" s="25">
        <f t="shared" si="2"/>
        <v>6.0606060606060606</v>
      </c>
      <c r="G15" s="195"/>
    </row>
    <row r="16" spans="1:8" s="7" customFormat="1" ht="23.25" customHeight="1" x14ac:dyDescent="0.55000000000000004">
      <c r="A16" s="23"/>
      <c r="B16" s="226" t="s">
        <v>148</v>
      </c>
      <c r="C16" s="226"/>
      <c r="D16" s="226"/>
      <c r="E16" s="30">
        <v>4</v>
      </c>
      <c r="F16" s="25">
        <f t="shared" si="2"/>
        <v>12.121212121212121</v>
      </c>
      <c r="G16" s="195"/>
    </row>
    <row r="17" spans="1:7" s="7" customFormat="1" ht="23.25" customHeight="1" x14ac:dyDescent="0.55000000000000004">
      <c r="A17" s="23"/>
      <c r="B17" s="105" t="s">
        <v>49</v>
      </c>
      <c r="C17" s="106"/>
      <c r="D17" s="107"/>
      <c r="E17" s="12">
        <v>3</v>
      </c>
      <c r="F17" s="108">
        <f t="shared" si="2"/>
        <v>9.0909090909090917</v>
      </c>
      <c r="G17" s="158"/>
    </row>
    <row r="18" spans="1:7" s="7" customFormat="1" ht="23.25" customHeight="1" x14ac:dyDescent="0.55000000000000004">
      <c r="A18" s="23"/>
      <c r="B18" s="109" t="s">
        <v>55</v>
      </c>
      <c r="C18" s="101"/>
      <c r="D18" s="102"/>
      <c r="E18" s="30">
        <v>3</v>
      </c>
      <c r="F18" s="25">
        <f t="shared" si="2"/>
        <v>9.0909090909090917</v>
      </c>
      <c r="G18" s="158"/>
    </row>
    <row r="19" spans="1:7" s="7" customFormat="1" ht="23.25" customHeight="1" x14ac:dyDescent="0.55000000000000004">
      <c r="A19" s="23"/>
      <c r="B19" s="105" t="s">
        <v>140</v>
      </c>
      <c r="C19" s="106"/>
      <c r="D19" s="107"/>
      <c r="E19" s="12">
        <v>11</v>
      </c>
      <c r="F19" s="108">
        <f t="shared" si="2"/>
        <v>33.333333333333336</v>
      </c>
      <c r="G19" s="195"/>
    </row>
    <row r="20" spans="1:7" s="7" customFormat="1" ht="23.25" customHeight="1" x14ac:dyDescent="0.55000000000000004">
      <c r="A20" s="23"/>
      <c r="B20" s="109" t="s">
        <v>142</v>
      </c>
      <c r="C20" s="101"/>
      <c r="D20" s="102"/>
      <c r="E20" s="30">
        <v>5</v>
      </c>
      <c r="F20" s="25">
        <f t="shared" si="2"/>
        <v>15.151515151515152</v>
      </c>
      <c r="G20" s="195"/>
    </row>
    <row r="21" spans="1:7" s="7" customFormat="1" ht="23.25" customHeight="1" x14ac:dyDescent="0.55000000000000004">
      <c r="A21" s="23"/>
      <c r="B21" s="109" t="s">
        <v>141</v>
      </c>
      <c r="C21" s="101"/>
      <c r="D21" s="102"/>
      <c r="E21" s="30">
        <v>6</v>
      </c>
      <c r="F21" s="25">
        <f t="shared" si="2"/>
        <v>18.181818181818183</v>
      </c>
      <c r="G21" s="195"/>
    </row>
    <row r="22" spans="1:7" s="7" customFormat="1" ht="23.25" customHeight="1" x14ac:dyDescent="0.55000000000000004">
      <c r="A22" s="23"/>
      <c r="B22" s="105" t="s">
        <v>152</v>
      </c>
      <c r="C22" s="106"/>
      <c r="D22" s="107"/>
      <c r="E22" s="12">
        <v>1</v>
      </c>
      <c r="F22" s="108">
        <f t="shared" si="2"/>
        <v>3.0303030303030303</v>
      </c>
      <c r="G22" s="158"/>
    </row>
    <row r="23" spans="1:7" s="7" customFormat="1" ht="23.25" customHeight="1" x14ac:dyDescent="0.55000000000000004">
      <c r="A23" s="23"/>
      <c r="B23" s="100" t="s">
        <v>153</v>
      </c>
      <c r="C23" s="103"/>
      <c r="D23" s="115"/>
      <c r="E23" s="30">
        <v>1</v>
      </c>
      <c r="F23" s="25">
        <f t="shared" si="2"/>
        <v>3.0303030303030303</v>
      </c>
      <c r="G23" s="158"/>
    </row>
    <row r="24" spans="1:7" s="7" customFormat="1" ht="23.25" customHeight="1" x14ac:dyDescent="0.55000000000000004">
      <c r="A24" s="23"/>
      <c r="B24" s="105" t="s">
        <v>143</v>
      </c>
      <c r="C24" s="106"/>
      <c r="D24" s="107"/>
      <c r="E24" s="12">
        <v>1</v>
      </c>
      <c r="F24" s="108">
        <f t="shared" si="2"/>
        <v>3.0303030303030303</v>
      </c>
      <c r="G24" s="158"/>
    </row>
    <row r="25" spans="1:7" s="7" customFormat="1" ht="23.25" customHeight="1" x14ac:dyDescent="0.55000000000000004">
      <c r="A25" s="23"/>
      <c r="B25" s="109" t="s">
        <v>144</v>
      </c>
      <c r="C25" s="101"/>
      <c r="D25" s="102"/>
      <c r="E25" s="30">
        <v>1</v>
      </c>
      <c r="F25" s="25">
        <f t="shared" si="2"/>
        <v>3.0303030303030303</v>
      </c>
      <c r="G25" s="158"/>
    </row>
    <row r="26" spans="1:7" s="7" customFormat="1" ht="24.75" thickBot="1" x14ac:dyDescent="0.6">
      <c r="A26" s="23"/>
      <c r="B26" s="223" t="s">
        <v>51</v>
      </c>
      <c r="C26" s="224"/>
      <c r="D26" s="225"/>
      <c r="E26" s="79">
        <v>33</v>
      </c>
      <c r="F26" s="80">
        <f t="shared" si="2"/>
        <v>100</v>
      </c>
      <c r="G26" s="91"/>
    </row>
    <row r="27" spans="1:7" s="7" customFormat="1" ht="21.75" customHeight="1" thickTop="1" x14ac:dyDescent="0.55000000000000004">
      <c r="A27" s="23"/>
      <c r="B27" s="26"/>
      <c r="C27" s="26"/>
      <c r="D27" s="26"/>
      <c r="E27" s="27"/>
      <c r="F27" s="28"/>
      <c r="G27" s="91"/>
    </row>
    <row r="28" spans="1:7" s="7" customFormat="1" ht="24" x14ac:dyDescent="0.55000000000000004">
      <c r="B28" s="93" t="s">
        <v>154</v>
      </c>
      <c r="C28" s="72"/>
      <c r="D28" s="72"/>
      <c r="E28" s="67"/>
      <c r="F28" s="68"/>
      <c r="G28" s="91"/>
    </row>
    <row r="29" spans="1:7" s="7" customFormat="1" ht="24" x14ac:dyDescent="0.55000000000000004">
      <c r="A29" s="7" t="s">
        <v>155</v>
      </c>
      <c r="B29" s="72"/>
      <c r="C29" s="72"/>
      <c r="D29" s="72"/>
      <c r="E29" s="67"/>
      <c r="F29" s="68"/>
      <c r="G29" s="91"/>
    </row>
    <row r="30" spans="1:7" s="7" customFormat="1" ht="24" x14ac:dyDescent="0.55000000000000004">
      <c r="A30" s="7" t="s">
        <v>156</v>
      </c>
      <c r="E30" s="91"/>
      <c r="F30" s="91"/>
      <c r="G30" s="91"/>
    </row>
    <row r="31" spans="1:7" s="7" customFormat="1" ht="24" x14ac:dyDescent="0.55000000000000004">
      <c r="B31" s="7" t="s">
        <v>157</v>
      </c>
      <c r="E31" s="91"/>
      <c r="F31" s="91"/>
      <c r="G31" s="91"/>
    </row>
    <row r="32" spans="1:7" s="7" customFormat="1" ht="24" x14ac:dyDescent="0.55000000000000004">
      <c r="A32" s="7" t="s">
        <v>158</v>
      </c>
      <c r="E32" s="91"/>
      <c r="F32" s="91"/>
      <c r="G32" s="91"/>
    </row>
    <row r="33" spans="1:7" s="7" customFormat="1" ht="24" x14ac:dyDescent="0.55000000000000004">
      <c r="A33" s="7" t="s">
        <v>159</v>
      </c>
      <c r="E33" s="76"/>
      <c r="F33" s="76"/>
      <c r="G33" s="76"/>
    </row>
  </sheetData>
  <mergeCells count="6">
    <mergeCell ref="A1:G1"/>
    <mergeCell ref="B4:D4"/>
    <mergeCell ref="B26:D26"/>
    <mergeCell ref="B15:D15"/>
    <mergeCell ref="B14:D14"/>
    <mergeCell ref="B16:D16"/>
  </mergeCells>
  <pageMargins left="0.19685039370078741" right="0" top="0.74803149606299213" bottom="0.15748031496062992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topLeftCell="A10" zoomScale="120" zoomScaleNormal="120" workbookViewId="0">
      <selection activeCell="B21" sqref="B21"/>
    </sheetView>
  </sheetViews>
  <sheetFormatPr defaultRowHeight="23.25" x14ac:dyDescent="0.55000000000000004"/>
  <cols>
    <col min="1" max="1" width="4.875" style="1" customWidth="1"/>
    <col min="2" max="2" width="7.75" style="1" customWidth="1"/>
    <col min="3" max="3" width="9.125" style="1"/>
    <col min="4" max="4" width="15.375" style="1" customWidth="1"/>
    <col min="5" max="5" width="14.625" style="1" customWidth="1"/>
    <col min="6" max="6" width="7.75" style="2" customWidth="1"/>
    <col min="7" max="7" width="8.125" style="2" customWidth="1"/>
    <col min="8" max="8" width="18.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10" customFormat="1" ht="24" x14ac:dyDescent="0.55000000000000004">
      <c r="A1" s="220" t="s">
        <v>36</v>
      </c>
      <c r="B1" s="220"/>
      <c r="C1" s="220"/>
      <c r="D1" s="220"/>
      <c r="E1" s="220"/>
      <c r="F1" s="220"/>
      <c r="G1" s="220"/>
      <c r="H1" s="220"/>
    </row>
    <row r="2" spans="1:9" x14ac:dyDescent="0.55000000000000004">
      <c r="B2" s="2"/>
      <c r="C2" s="2"/>
      <c r="D2" s="2"/>
      <c r="E2" s="2"/>
      <c r="I2" s="5"/>
    </row>
    <row r="3" spans="1:9" s="7" customFormat="1" ht="24" x14ac:dyDescent="0.55000000000000004">
      <c r="B3" s="8" t="s">
        <v>42</v>
      </c>
      <c r="F3" s="54"/>
      <c r="G3" s="54"/>
      <c r="H3" s="54"/>
    </row>
    <row r="4" spans="1:9" s="18" customFormat="1" ht="25.5" customHeight="1" thickBot="1" x14ac:dyDescent="0.6">
      <c r="B4" s="42" t="s">
        <v>160</v>
      </c>
      <c r="F4" s="57"/>
      <c r="G4" s="57"/>
      <c r="H4" s="57"/>
    </row>
    <row r="5" spans="1:9" s="7" customFormat="1" ht="24.75" thickTop="1" x14ac:dyDescent="0.55000000000000004">
      <c r="B5" s="237" t="s">
        <v>14</v>
      </c>
      <c r="C5" s="238"/>
      <c r="D5" s="238"/>
      <c r="E5" s="239"/>
      <c r="F5" s="243"/>
      <c r="G5" s="245" t="s">
        <v>15</v>
      </c>
      <c r="H5" s="245" t="s">
        <v>16</v>
      </c>
    </row>
    <row r="6" spans="1:9" s="7" customFormat="1" ht="24.75" thickBot="1" x14ac:dyDescent="0.6">
      <c r="B6" s="240"/>
      <c r="C6" s="241"/>
      <c r="D6" s="241"/>
      <c r="E6" s="242"/>
      <c r="F6" s="244"/>
      <c r="G6" s="246"/>
      <c r="H6" s="246"/>
    </row>
    <row r="7" spans="1:9" s="7" customFormat="1" ht="24.75" thickTop="1" x14ac:dyDescent="0.55000000000000004">
      <c r="B7" s="154" t="s">
        <v>30</v>
      </c>
      <c r="C7" s="155"/>
      <c r="D7" s="155"/>
      <c r="E7" s="156"/>
      <c r="F7" s="126"/>
      <c r="G7" s="26"/>
      <c r="H7" s="58"/>
      <c r="I7" s="9"/>
    </row>
    <row r="8" spans="1:9" s="7" customFormat="1" ht="24" customHeight="1" x14ac:dyDescent="0.55000000000000004">
      <c r="B8" s="247" t="s">
        <v>90</v>
      </c>
      <c r="C8" s="248"/>
      <c r="D8" s="248"/>
      <c r="E8" s="249"/>
      <c r="F8" s="227">
        <f>DATA!U35</f>
        <v>2.4545454545454546</v>
      </c>
      <c r="G8" s="227">
        <f>DATA!U36</f>
        <v>1.0633352332081443</v>
      </c>
      <c r="H8" s="229" t="str">
        <f>IF(F8&gt;4.5,"มากที่สุด",IF(F8&gt;3.5,"มาก",IF(F8&gt;2.5,"ปานกลาง",IF(F8&gt;1.5,"น้อย",IF(F8&lt;=1.5,"น้อยที่สุด")))))</f>
        <v>น้อย</v>
      </c>
    </row>
    <row r="9" spans="1:9" s="7" customFormat="1" ht="24" x14ac:dyDescent="0.55000000000000004">
      <c r="B9" s="231" t="s">
        <v>82</v>
      </c>
      <c r="C9" s="232"/>
      <c r="D9" s="232"/>
      <c r="E9" s="233"/>
      <c r="F9" s="228"/>
      <c r="G9" s="228"/>
      <c r="H9" s="230"/>
    </row>
    <row r="10" spans="1:9" s="7" customFormat="1" ht="24" customHeight="1" x14ac:dyDescent="0.55000000000000004">
      <c r="B10" s="247" t="s">
        <v>161</v>
      </c>
      <c r="C10" s="248"/>
      <c r="D10" s="248"/>
      <c r="E10" s="249"/>
      <c r="F10" s="227">
        <f>DATA!V35</f>
        <v>2.5151515151515151</v>
      </c>
      <c r="G10" s="227">
        <f>DATA!V36</f>
        <v>0.93945503222653381</v>
      </c>
      <c r="H10" s="229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9" s="7" customFormat="1" ht="24" x14ac:dyDescent="0.55000000000000004">
      <c r="B11" s="231" t="s">
        <v>82</v>
      </c>
      <c r="C11" s="232"/>
      <c r="D11" s="232"/>
      <c r="E11" s="233"/>
      <c r="F11" s="228"/>
      <c r="G11" s="228"/>
      <c r="H11" s="230"/>
    </row>
    <row r="12" spans="1:9" s="7" customFormat="1" ht="24.75" thickBot="1" x14ac:dyDescent="0.6">
      <c r="B12" s="250" t="s">
        <v>31</v>
      </c>
      <c r="C12" s="251"/>
      <c r="D12" s="251"/>
      <c r="E12" s="252"/>
      <c r="F12" s="32">
        <f>DATA!V38</f>
        <v>2.4848484848484849</v>
      </c>
      <c r="G12" s="33">
        <f>DATA!V37</f>
        <v>0.99602941325775729</v>
      </c>
      <c r="H12" s="34" t="str">
        <f>IF(F12&gt;4.5,"มากที่สุด",IF(F12&gt;3.5,"มาก",IF(F12&gt;2.5,"ปานกลาง",IF(F12&gt;1.5,"น้อย",IF(F12&lt;=1.5,"น้อยที่สุด")))))</f>
        <v>น้อย</v>
      </c>
    </row>
    <row r="13" spans="1:9" s="7" customFormat="1" ht="24.75" thickTop="1" x14ac:dyDescent="0.55000000000000004">
      <c r="B13" s="127" t="s">
        <v>32</v>
      </c>
      <c r="C13" s="128"/>
      <c r="D13" s="128"/>
      <c r="E13" s="35"/>
      <c r="F13" s="36"/>
      <c r="G13" s="36"/>
      <c r="H13" s="35"/>
    </row>
    <row r="14" spans="1:9" s="7" customFormat="1" ht="24" customHeight="1" x14ac:dyDescent="0.55000000000000004">
      <c r="B14" s="247" t="s">
        <v>163</v>
      </c>
      <c r="C14" s="248"/>
      <c r="D14" s="248"/>
      <c r="E14" s="249"/>
      <c r="F14" s="227">
        <f>DATA!W35</f>
        <v>4.0303030303030303</v>
      </c>
      <c r="G14" s="227">
        <f>DATA!W36</f>
        <v>0.7282190812544197</v>
      </c>
      <c r="H14" s="229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9" s="7" customFormat="1" ht="24" customHeight="1" x14ac:dyDescent="0.55000000000000004">
      <c r="B15" s="231" t="s">
        <v>82</v>
      </c>
      <c r="C15" s="232"/>
      <c r="D15" s="232"/>
      <c r="E15" s="233"/>
      <c r="F15" s="228"/>
      <c r="G15" s="228"/>
      <c r="H15" s="230"/>
    </row>
    <row r="16" spans="1:9" s="7" customFormat="1" ht="24" customHeight="1" x14ac:dyDescent="0.55000000000000004">
      <c r="B16" s="247" t="s">
        <v>162</v>
      </c>
      <c r="C16" s="248"/>
      <c r="D16" s="248"/>
      <c r="E16" s="249"/>
      <c r="F16" s="227">
        <f>DATA!X35</f>
        <v>4.0606060606060606</v>
      </c>
      <c r="G16" s="227">
        <f>DATA!X36</f>
        <v>0.65856823580561574</v>
      </c>
      <c r="H16" s="229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7" customFormat="1" ht="24" customHeight="1" x14ac:dyDescent="0.55000000000000004">
      <c r="B17" s="231" t="s">
        <v>82</v>
      </c>
      <c r="C17" s="232"/>
      <c r="D17" s="232"/>
      <c r="E17" s="233"/>
      <c r="F17" s="228"/>
      <c r="G17" s="228"/>
      <c r="H17" s="230"/>
    </row>
    <row r="18" spans="1:10" s="7" customFormat="1" ht="24.75" thickBot="1" x14ac:dyDescent="0.6">
      <c r="B18" s="234" t="s">
        <v>31</v>
      </c>
      <c r="C18" s="235"/>
      <c r="D18" s="235"/>
      <c r="E18" s="236"/>
      <c r="F18" s="33">
        <f>DATA!X38</f>
        <v>4.0454545454545459</v>
      </c>
      <c r="G18" s="38">
        <f>DATA!X37</f>
        <v>0.68907559441992516</v>
      </c>
      <c r="H18" s="34" t="str">
        <f t="shared" ref="H18" si="0">IF(F18&gt;4.5,"มากที่สุด",IF(F18&gt;3.5,"มาก",IF(F18&gt;2.5,"ปานกลาง",IF(F18&gt;1.5,"น้อย",IF(F18&lt;=1.5,"น้อยที่สุด")))))</f>
        <v>มาก</v>
      </c>
      <c r="J18" s="39"/>
    </row>
    <row r="19" spans="1:10" s="7" customFormat="1" ht="24.75" thickTop="1" x14ac:dyDescent="0.55000000000000004">
      <c r="B19" s="9"/>
      <c r="C19" s="9"/>
      <c r="D19" s="9"/>
      <c r="E19" s="9"/>
      <c r="F19" s="40"/>
      <c r="G19" s="40"/>
      <c r="H19" s="40"/>
    </row>
    <row r="20" spans="1:10" s="7" customFormat="1" ht="24" x14ac:dyDescent="0.55000000000000004">
      <c r="B20" s="18"/>
      <c r="C20" s="18" t="s">
        <v>88</v>
      </c>
      <c r="D20" s="18"/>
      <c r="E20" s="18"/>
      <c r="F20" s="18"/>
      <c r="G20" s="18"/>
      <c r="H20" s="18"/>
      <c r="I20" s="18"/>
      <c r="J20" s="18"/>
    </row>
    <row r="21" spans="1:10" s="7" customFormat="1" ht="24" x14ac:dyDescent="0.55000000000000004">
      <c r="B21" s="18" t="s">
        <v>164</v>
      </c>
      <c r="C21" s="18"/>
      <c r="D21" s="18"/>
      <c r="E21" s="18"/>
      <c r="F21" s="18"/>
      <c r="G21" s="18"/>
      <c r="H21" s="18"/>
      <c r="I21" s="18"/>
      <c r="J21" s="18"/>
    </row>
    <row r="22" spans="1:10" s="7" customFormat="1" ht="24" x14ac:dyDescent="0.55000000000000004">
      <c r="B22" s="18" t="s">
        <v>165</v>
      </c>
      <c r="C22" s="18"/>
      <c r="D22" s="18"/>
      <c r="E22" s="18"/>
      <c r="F22" s="18"/>
      <c r="G22" s="18"/>
      <c r="H22" s="18"/>
      <c r="I22" s="18"/>
      <c r="J22" s="18"/>
    </row>
    <row r="23" spans="1:10" s="7" customFormat="1" ht="24" x14ac:dyDescent="0.55000000000000004">
      <c r="A23" s="53"/>
      <c r="B23" s="53"/>
      <c r="C23" s="53"/>
      <c r="D23" s="53"/>
      <c r="E23" s="53"/>
      <c r="F23" s="53"/>
      <c r="G23" s="18"/>
      <c r="H23" s="18"/>
    </row>
    <row r="24" spans="1:10" s="7" customFormat="1" ht="24" x14ac:dyDescent="0.55000000000000004"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24" x14ac:dyDescent="0.55000000000000004">
      <c r="B25" s="18"/>
      <c r="C25" s="18"/>
      <c r="D25" s="18"/>
      <c r="E25" s="18"/>
      <c r="F25" s="18"/>
      <c r="G25" s="18"/>
      <c r="H25" s="18"/>
      <c r="I25" s="18"/>
      <c r="J25" s="18"/>
    </row>
    <row r="26" spans="1:10" s="10" customFormat="1" ht="24" x14ac:dyDescent="0.55000000000000004">
      <c r="B26" s="50"/>
      <c r="C26" s="50"/>
      <c r="D26" s="50"/>
      <c r="E26" s="50"/>
      <c r="F26" s="51"/>
      <c r="G26" s="51"/>
      <c r="H26" s="52"/>
    </row>
  </sheetData>
  <mergeCells count="27">
    <mergeCell ref="H10:H11"/>
    <mergeCell ref="B11:E11"/>
    <mergeCell ref="B16:E16"/>
    <mergeCell ref="F16:F17"/>
    <mergeCell ref="A1:H1"/>
    <mergeCell ref="H5:H6"/>
    <mergeCell ref="B8:E8"/>
    <mergeCell ref="B12:E12"/>
    <mergeCell ref="B9:E9"/>
    <mergeCell ref="F8:F9"/>
    <mergeCell ref="G8:G9"/>
    <mergeCell ref="H8:H9"/>
    <mergeCell ref="B5:E6"/>
    <mergeCell ref="F5:F6"/>
    <mergeCell ref="G5:G6"/>
    <mergeCell ref="B14:E14"/>
    <mergeCell ref="B15:E15"/>
    <mergeCell ref="F14:F15"/>
    <mergeCell ref="G14:G15"/>
    <mergeCell ref="B10:E10"/>
    <mergeCell ref="F10:F11"/>
    <mergeCell ref="G10:G11"/>
    <mergeCell ref="G16:G17"/>
    <mergeCell ref="H16:H17"/>
    <mergeCell ref="B17:E17"/>
    <mergeCell ref="H14:H15"/>
    <mergeCell ref="B18:E18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4</xdr:row>
                <xdr:rowOff>209550</xdr:rowOff>
              </from>
              <to>
                <xdr:col>5</xdr:col>
                <xdr:colOff>352425</xdr:colOff>
                <xdr:row>5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85"/>
  <sheetViews>
    <sheetView topLeftCell="A34" zoomScale="120" zoomScaleNormal="120" workbookViewId="0">
      <selection activeCell="C44" sqref="C44:I44"/>
    </sheetView>
  </sheetViews>
  <sheetFormatPr defaultRowHeight="23.25" x14ac:dyDescent="0.55000000000000004"/>
  <cols>
    <col min="1" max="1" width="7.125" style="1" customWidth="1"/>
    <col min="2" max="2" width="4.625" style="1" customWidth="1"/>
    <col min="3" max="3" width="7.75" style="1" customWidth="1"/>
    <col min="4" max="4" width="9.125" style="1"/>
    <col min="5" max="5" width="15.375" style="1" customWidth="1"/>
    <col min="6" max="6" width="24" style="1" customWidth="1"/>
    <col min="7" max="7" width="6.75" style="2" customWidth="1"/>
    <col min="8" max="8" width="7" style="2" customWidth="1"/>
    <col min="9" max="9" width="14.7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0" customFormat="1" ht="24" x14ac:dyDescent="0.55000000000000004">
      <c r="B1" s="220" t="s">
        <v>43</v>
      </c>
      <c r="C1" s="220"/>
      <c r="D1" s="220"/>
      <c r="E1" s="220"/>
      <c r="F1" s="220"/>
      <c r="G1" s="220"/>
      <c r="H1" s="220"/>
      <c r="I1" s="220"/>
    </row>
    <row r="2" spans="2:11" s="10" customFormat="1" ht="24" x14ac:dyDescent="0.55000000000000004">
      <c r="B2" s="125"/>
      <c r="C2" s="125"/>
      <c r="D2" s="125"/>
      <c r="E2" s="125"/>
      <c r="F2" s="125"/>
      <c r="G2" s="125"/>
      <c r="H2" s="125"/>
      <c r="I2" s="125"/>
    </row>
    <row r="3" spans="2:11" s="130" customFormat="1" ht="24" thickBot="1" x14ac:dyDescent="0.6">
      <c r="C3" s="131" t="s">
        <v>166</v>
      </c>
      <c r="G3" s="132"/>
      <c r="H3" s="132"/>
      <c r="I3" s="132"/>
    </row>
    <row r="4" spans="2:11" s="130" customFormat="1" ht="19.5" customHeight="1" thickTop="1" x14ac:dyDescent="0.55000000000000004">
      <c r="C4" s="265" t="s">
        <v>14</v>
      </c>
      <c r="D4" s="266"/>
      <c r="E4" s="266"/>
      <c r="F4" s="267"/>
      <c r="G4" s="271"/>
      <c r="H4" s="273" t="s">
        <v>15</v>
      </c>
      <c r="I4" s="273" t="s">
        <v>16</v>
      </c>
    </row>
    <row r="5" spans="2:11" s="130" customFormat="1" ht="12" customHeight="1" thickBot="1" x14ac:dyDescent="0.6">
      <c r="C5" s="268"/>
      <c r="D5" s="269"/>
      <c r="E5" s="269"/>
      <c r="F5" s="270"/>
      <c r="G5" s="272"/>
      <c r="H5" s="274"/>
      <c r="I5" s="274"/>
    </row>
    <row r="6" spans="2:11" s="130" customFormat="1" ht="24" thickTop="1" x14ac:dyDescent="0.55000000000000004">
      <c r="C6" s="275" t="s">
        <v>62</v>
      </c>
      <c r="D6" s="276"/>
      <c r="E6" s="276"/>
      <c r="F6" s="277"/>
      <c r="G6" s="133"/>
      <c r="H6" s="134"/>
      <c r="I6" s="134"/>
    </row>
    <row r="7" spans="2:11" s="130" customFormat="1" x14ac:dyDescent="0.55000000000000004">
      <c r="C7" s="261" t="s">
        <v>17</v>
      </c>
      <c r="D7" s="262"/>
      <c r="E7" s="262"/>
      <c r="F7" s="263"/>
      <c r="G7" s="135">
        <f>DATA!K35</f>
        <v>4.7575757575757578</v>
      </c>
      <c r="H7" s="135">
        <f>DATA!K36</f>
        <v>0.43519413988924466</v>
      </c>
      <c r="I7" s="136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30" customFormat="1" x14ac:dyDescent="0.55000000000000004">
      <c r="C8" s="137" t="s">
        <v>167</v>
      </c>
      <c r="D8" s="137"/>
      <c r="E8" s="137"/>
      <c r="F8" s="137"/>
      <c r="G8" s="135">
        <f>DATA!L35</f>
        <v>4.2121212121212119</v>
      </c>
      <c r="H8" s="135">
        <f>DATA!L36</f>
        <v>0.85723303998882616</v>
      </c>
      <c r="I8" s="136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30" customFormat="1" x14ac:dyDescent="0.55000000000000004">
      <c r="C9" s="168" t="s">
        <v>58</v>
      </c>
      <c r="D9" s="169"/>
      <c r="E9" s="169"/>
      <c r="F9" s="170"/>
      <c r="G9" s="171">
        <f>DATA!M35</f>
        <v>4.2121212121212119</v>
      </c>
      <c r="H9" s="171">
        <f>DATA!M36</f>
        <v>0.85723303998882616</v>
      </c>
      <c r="I9" s="145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130" customFormat="1" x14ac:dyDescent="0.55000000000000004">
      <c r="C10" s="278" t="s">
        <v>18</v>
      </c>
      <c r="D10" s="279"/>
      <c r="E10" s="279"/>
      <c r="F10" s="280"/>
      <c r="G10" s="138">
        <f>DATA!M38</f>
        <v>4.3939393939393936</v>
      </c>
      <c r="H10" s="138">
        <f>DATA!M37</f>
        <v>0.78008609961980357</v>
      </c>
      <c r="I10" s="139" t="str">
        <f>IF(G10&gt;4.5,"มากที่สุด",IF(G10&gt;3.5,"มาก",IF(G10&gt;2.5,"ปานกลาง",IF(G10&gt;1.5,"น้อย",IF(G10&lt;=1.5,"น้อยที่สุด")))))</f>
        <v>มาก</v>
      </c>
      <c r="K10" s="140"/>
    </row>
    <row r="11" spans="2:11" s="130" customFormat="1" x14ac:dyDescent="0.55000000000000004">
      <c r="C11" s="261" t="s">
        <v>19</v>
      </c>
      <c r="D11" s="262"/>
      <c r="E11" s="262"/>
      <c r="F11" s="263"/>
      <c r="G11" s="136"/>
      <c r="H11" s="136"/>
      <c r="I11" s="136"/>
    </row>
    <row r="12" spans="2:11" s="130" customFormat="1" x14ac:dyDescent="0.55000000000000004">
      <c r="C12" s="137" t="s">
        <v>20</v>
      </c>
      <c r="D12" s="137"/>
      <c r="E12" s="137"/>
      <c r="F12" s="137"/>
      <c r="G12" s="135">
        <f>DATA!N35</f>
        <v>4.6363636363636367</v>
      </c>
      <c r="H12" s="135">
        <f>DATA!N36</f>
        <v>0.60302268915552693</v>
      </c>
      <c r="I12" s="136" t="str">
        <f t="shared" si="0"/>
        <v>มากที่สุด</v>
      </c>
    </row>
    <row r="13" spans="2:11" s="130" customFormat="1" x14ac:dyDescent="0.55000000000000004">
      <c r="C13" s="261" t="s">
        <v>21</v>
      </c>
      <c r="D13" s="262"/>
      <c r="E13" s="262"/>
      <c r="F13" s="263"/>
      <c r="G13" s="135">
        <f>DATA!O35</f>
        <v>4.666666666666667</v>
      </c>
      <c r="H13" s="135">
        <f>DATA!O36</f>
        <v>0.69221865524317372</v>
      </c>
      <c r="I13" s="136" t="str">
        <f>IF(G13&gt;4.5,"มากที่สุด",IF(G13&gt;3.5,"มาก",IF(G13&gt;2.5,"ปานกลาง",IF(G13&gt;1.5,"น้อย",IF(G13&lt;=1.5,"น้อยที่สุด")))))</f>
        <v>มากที่สุด</v>
      </c>
    </row>
    <row r="14" spans="2:11" s="130" customFormat="1" x14ac:dyDescent="0.55000000000000004">
      <c r="C14" s="254" t="s">
        <v>39</v>
      </c>
      <c r="D14" s="255"/>
      <c r="E14" s="255"/>
      <c r="F14" s="256"/>
      <c r="G14" s="141">
        <f>DATA!O38</f>
        <v>4.6515151515151514</v>
      </c>
      <c r="H14" s="141">
        <f>DATA!O37</f>
        <v>0.64432252416900293</v>
      </c>
      <c r="I14" s="142" t="str">
        <f t="shared" si="0"/>
        <v>มากที่สุด</v>
      </c>
    </row>
    <row r="15" spans="2:11" s="130" customFormat="1" x14ac:dyDescent="0.55000000000000004">
      <c r="C15" s="261" t="s">
        <v>22</v>
      </c>
      <c r="D15" s="262"/>
      <c r="E15" s="262"/>
      <c r="F15" s="263"/>
      <c r="G15" s="135"/>
      <c r="H15" s="135"/>
      <c r="I15" s="136"/>
    </row>
    <row r="16" spans="2:11" s="130" customFormat="1" x14ac:dyDescent="0.55000000000000004">
      <c r="C16" s="261" t="s">
        <v>23</v>
      </c>
      <c r="D16" s="262"/>
      <c r="E16" s="262"/>
      <c r="F16" s="263"/>
      <c r="G16" s="135">
        <f>DATA!P35</f>
        <v>4.7272727272727275</v>
      </c>
      <c r="H16" s="135">
        <f>DATA!P36</f>
        <v>0.62613533245254038</v>
      </c>
      <c r="I16" s="136" t="str">
        <f t="shared" si="0"/>
        <v>มากที่สุด</v>
      </c>
    </row>
    <row r="17" spans="3:9" s="130" customFormat="1" x14ac:dyDescent="0.55000000000000004">
      <c r="C17" s="261" t="s">
        <v>24</v>
      </c>
      <c r="D17" s="262"/>
      <c r="E17" s="262"/>
      <c r="F17" s="263"/>
      <c r="G17" s="135">
        <f>DATA!Q35</f>
        <v>3.9090909090909092</v>
      </c>
      <c r="H17" s="135">
        <f>DATA!Q36</f>
        <v>0.97991186987773216</v>
      </c>
      <c r="I17" s="136" t="str">
        <f t="shared" si="0"/>
        <v>มาก</v>
      </c>
    </row>
    <row r="18" spans="3:9" s="130" customFormat="1" x14ac:dyDescent="0.55000000000000004">
      <c r="C18" s="137" t="s">
        <v>25</v>
      </c>
      <c r="D18" s="137"/>
      <c r="E18" s="137"/>
      <c r="F18" s="137"/>
      <c r="G18" s="135">
        <f>DATA!R35</f>
        <v>4.4545454545454541</v>
      </c>
      <c r="H18" s="135">
        <f>DATA!R36</f>
        <v>0.75377836144440802</v>
      </c>
      <c r="I18" s="136" t="str">
        <f t="shared" si="0"/>
        <v>มาก</v>
      </c>
    </row>
    <row r="19" spans="3:9" s="130" customFormat="1" x14ac:dyDescent="0.55000000000000004">
      <c r="C19" s="261" t="s">
        <v>26</v>
      </c>
      <c r="D19" s="262"/>
      <c r="E19" s="262"/>
      <c r="F19" s="263"/>
      <c r="G19" s="135">
        <f>DATA!S35</f>
        <v>4.5757575757575761</v>
      </c>
      <c r="H19" s="135">
        <f>DATA!S36</f>
        <v>0.79176634141262769</v>
      </c>
      <c r="I19" s="136" t="str">
        <f t="shared" si="0"/>
        <v>มากที่สุด</v>
      </c>
    </row>
    <row r="20" spans="3:9" s="130" customFormat="1" x14ac:dyDescent="0.55000000000000004">
      <c r="C20" s="261" t="s">
        <v>27</v>
      </c>
      <c r="D20" s="262"/>
      <c r="E20" s="262"/>
      <c r="F20" s="263"/>
      <c r="G20" s="135">
        <f>DATA!T35</f>
        <v>4.6060606060606064</v>
      </c>
      <c r="H20" s="135">
        <f>DATA!T36</f>
        <v>0.55561868328208786</v>
      </c>
      <c r="I20" s="136" t="str">
        <f t="shared" si="0"/>
        <v>มากที่สุด</v>
      </c>
    </row>
    <row r="21" spans="3:9" s="130" customFormat="1" x14ac:dyDescent="0.55000000000000004">
      <c r="C21" s="254" t="s">
        <v>40</v>
      </c>
      <c r="D21" s="255"/>
      <c r="E21" s="255"/>
      <c r="F21" s="256"/>
      <c r="G21" s="141">
        <f>DATA!T38</f>
        <v>4.4545454545454541</v>
      </c>
      <c r="H21" s="141">
        <f>DATA!T37</f>
        <v>0.79980596316479757</v>
      </c>
      <c r="I21" s="143" t="str">
        <f t="shared" si="0"/>
        <v>มาก</v>
      </c>
    </row>
    <row r="22" spans="3:9" s="130" customFormat="1" x14ac:dyDescent="0.55000000000000004">
      <c r="C22" s="261" t="s">
        <v>59</v>
      </c>
      <c r="D22" s="262"/>
      <c r="E22" s="262"/>
      <c r="F22" s="263"/>
      <c r="G22" s="141"/>
      <c r="H22" s="141"/>
      <c r="I22" s="143"/>
    </row>
    <row r="23" spans="3:9" s="130" customFormat="1" x14ac:dyDescent="0.55000000000000004">
      <c r="C23" s="264" t="s">
        <v>91</v>
      </c>
      <c r="D23" s="264"/>
      <c r="E23" s="264"/>
      <c r="F23" s="264"/>
      <c r="G23" s="144">
        <f>DATA!Y35</f>
        <v>4.4545454545454541</v>
      </c>
      <c r="H23" s="144">
        <f>DATA!Y36</f>
        <v>0.56407607481776478</v>
      </c>
      <c r="I23" s="145" t="str">
        <f t="shared" si="0"/>
        <v>มาก</v>
      </c>
    </row>
    <row r="24" spans="3:9" s="130" customFormat="1" ht="23.25" customHeight="1" x14ac:dyDescent="0.55000000000000004">
      <c r="C24" s="264" t="s">
        <v>92</v>
      </c>
      <c r="D24" s="264"/>
      <c r="E24" s="264"/>
      <c r="F24" s="264"/>
      <c r="G24" s="144">
        <f>DATA!Z35</f>
        <v>4.2121212121212119</v>
      </c>
      <c r="H24" s="144">
        <f>DATA!Z36</f>
        <v>0.64988343943239879</v>
      </c>
      <c r="I24" s="145" t="str">
        <f t="shared" si="0"/>
        <v>มาก</v>
      </c>
    </row>
    <row r="25" spans="3:9" s="130" customFormat="1" x14ac:dyDescent="0.55000000000000004">
      <c r="C25" s="264" t="s">
        <v>83</v>
      </c>
      <c r="D25" s="264"/>
      <c r="E25" s="264"/>
      <c r="F25" s="264"/>
      <c r="G25" s="144">
        <f>DATA!AA35</f>
        <v>4.333333333333333</v>
      </c>
      <c r="H25" s="144">
        <f>DATA!AA36</f>
        <v>0.64549722436790369</v>
      </c>
      <c r="I25" s="145" t="str">
        <f t="shared" ref="I25" si="1">IF(G25&gt;4.5,"มากที่สุด",IF(G25&gt;3.5,"มาก",IF(G25&gt;2.5,"ปานกลาง",IF(G25&gt;1.5,"น้อย",IF(G25&lt;=1.5,"น้อยที่สุด")))))</f>
        <v>มาก</v>
      </c>
    </row>
    <row r="26" spans="3:9" s="130" customFormat="1" x14ac:dyDescent="0.55000000000000004">
      <c r="C26" s="254" t="s">
        <v>44</v>
      </c>
      <c r="D26" s="255"/>
      <c r="E26" s="255"/>
      <c r="F26" s="256"/>
      <c r="G26" s="141">
        <f>DATA!AA38</f>
        <v>4.333333333333333</v>
      </c>
      <c r="H26" s="141">
        <f>DATA!AA37</f>
        <v>0.62269984907723908</v>
      </c>
      <c r="I26" s="143" t="str">
        <f t="shared" si="0"/>
        <v>มาก</v>
      </c>
    </row>
    <row r="27" spans="3:9" s="130" customFormat="1" x14ac:dyDescent="0.55000000000000004">
      <c r="C27" s="261" t="s">
        <v>45</v>
      </c>
      <c r="D27" s="262"/>
      <c r="E27" s="262"/>
      <c r="F27" s="263"/>
      <c r="G27" s="146"/>
      <c r="H27" s="146"/>
      <c r="I27" s="147"/>
    </row>
    <row r="28" spans="3:9" s="130" customFormat="1" x14ac:dyDescent="0.55000000000000004">
      <c r="C28" s="137" t="s">
        <v>28</v>
      </c>
      <c r="D28" s="137"/>
      <c r="E28" s="137"/>
      <c r="F28" s="137"/>
      <c r="G28" s="146">
        <f>DATA!AB35</f>
        <v>4.3939393939393936</v>
      </c>
      <c r="H28" s="146">
        <f>DATA!AB36</f>
        <v>0.6092717958449424</v>
      </c>
      <c r="I28" s="136" t="str">
        <f t="shared" ref="I28:I30" si="2">IF(G28&gt;4.5,"มากที่สุด",IF(G28&gt;3.5,"มาก",IF(G28&gt;2.5,"ปานกลาง",IF(G28&gt;1.5,"น้อย",IF(G28&lt;=1.5,"น้อยที่สุด")))))</f>
        <v>มาก</v>
      </c>
    </row>
    <row r="29" spans="3:9" s="130" customFormat="1" x14ac:dyDescent="0.55000000000000004">
      <c r="C29" s="254" t="s">
        <v>46</v>
      </c>
      <c r="D29" s="255"/>
      <c r="E29" s="255"/>
      <c r="F29" s="256"/>
      <c r="G29" s="141">
        <f>DATA!AB38</f>
        <v>4.3939393939393936</v>
      </c>
      <c r="H29" s="141">
        <f>DATA!AB37</f>
        <v>0.6092717958449424</v>
      </c>
      <c r="I29" s="143" t="str">
        <f t="shared" si="2"/>
        <v>มาก</v>
      </c>
    </row>
    <row r="30" spans="3:9" s="130" customFormat="1" ht="24" thickBot="1" x14ac:dyDescent="0.6">
      <c r="C30" s="257" t="s">
        <v>29</v>
      </c>
      <c r="D30" s="258"/>
      <c r="E30" s="258"/>
      <c r="F30" s="259"/>
      <c r="G30" s="148">
        <f>DATA!AC35</f>
        <v>4.4393939393939394</v>
      </c>
      <c r="H30" s="148">
        <f>DATA!AC36</f>
        <v>0.7361906881498177</v>
      </c>
      <c r="I30" s="149" t="str">
        <f t="shared" si="2"/>
        <v>มาก</v>
      </c>
    </row>
    <row r="31" spans="3:9" s="130" customFormat="1" ht="24" thickTop="1" x14ac:dyDescent="0.55000000000000004">
      <c r="C31" s="172"/>
      <c r="D31" s="172"/>
      <c r="E31" s="172"/>
      <c r="F31" s="172"/>
      <c r="G31" s="173"/>
      <c r="H31" s="173"/>
      <c r="I31" s="174"/>
    </row>
    <row r="32" spans="3:9" s="130" customFormat="1" x14ac:dyDescent="0.55000000000000004">
      <c r="C32" s="172"/>
      <c r="D32" s="172"/>
      <c r="E32" s="172"/>
      <c r="F32" s="172"/>
      <c r="G32" s="173"/>
      <c r="H32" s="173"/>
      <c r="I32" s="174"/>
    </row>
    <row r="33" spans="2:9" s="130" customFormat="1" x14ac:dyDescent="0.55000000000000004">
      <c r="C33" s="172"/>
      <c r="D33" s="172"/>
      <c r="E33" s="172"/>
      <c r="F33" s="172"/>
      <c r="G33" s="173"/>
      <c r="H33" s="173"/>
      <c r="I33" s="174"/>
    </row>
    <row r="34" spans="2:9" s="10" customFormat="1" ht="24" x14ac:dyDescent="0.55000000000000004">
      <c r="B34" s="220" t="s">
        <v>53</v>
      </c>
      <c r="C34" s="220"/>
      <c r="D34" s="220"/>
      <c r="E34" s="220"/>
      <c r="F34" s="220"/>
      <c r="G34" s="220"/>
      <c r="H34" s="220"/>
      <c r="I34" s="220"/>
    </row>
    <row r="35" spans="2:9" s="19" customFormat="1" ht="24" x14ac:dyDescent="0.55000000000000004">
      <c r="C35" s="59"/>
      <c r="D35" s="59"/>
      <c r="E35" s="59"/>
      <c r="F35" s="59"/>
      <c r="G35" s="60"/>
      <c r="H35" s="60"/>
      <c r="I35" s="59"/>
    </row>
    <row r="36" spans="2:9" s="7" customFormat="1" ht="24" x14ac:dyDescent="0.55000000000000004">
      <c r="C36" s="26"/>
      <c r="D36" s="260" t="s">
        <v>84</v>
      </c>
      <c r="E36" s="260"/>
      <c r="F36" s="260"/>
      <c r="G36" s="260"/>
      <c r="H36" s="260"/>
      <c r="I36" s="260"/>
    </row>
    <row r="37" spans="2:9" s="7" customFormat="1" ht="24" x14ac:dyDescent="0.55000000000000004">
      <c r="C37" s="205" t="s">
        <v>168</v>
      </c>
      <c r="D37" s="253"/>
      <c r="E37" s="253"/>
      <c r="F37" s="253"/>
      <c r="G37" s="253"/>
      <c r="H37" s="253"/>
      <c r="I37" s="253"/>
    </row>
    <row r="38" spans="2:9" s="7" customFormat="1" ht="24" x14ac:dyDescent="0.55000000000000004">
      <c r="C38" s="123" t="s">
        <v>61</v>
      </c>
      <c r="D38" s="124"/>
      <c r="E38" s="124"/>
      <c r="F38" s="124"/>
      <c r="G38" s="124"/>
      <c r="H38" s="124"/>
      <c r="I38" s="124"/>
    </row>
    <row r="39" spans="2:9" s="7" customFormat="1" ht="24" x14ac:dyDescent="0.55000000000000004">
      <c r="C39" s="205" t="s">
        <v>169</v>
      </c>
      <c r="D39" s="253"/>
      <c r="E39" s="253"/>
      <c r="F39" s="253"/>
      <c r="G39" s="253"/>
      <c r="H39" s="253"/>
      <c r="I39" s="253"/>
    </row>
    <row r="40" spans="2:9" s="7" customFormat="1" ht="24" x14ac:dyDescent="0.55000000000000004">
      <c r="C40" s="41"/>
      <c r="D40" s="205" t="s">
        <v>170</v>
      </c>
      <c r="E40" s="205"/>
      <c r="F40" s="205"/>
      <c r="G40" s="205"/>
      <c r="H40" s="205"/>
      <c r="I40" s="205"/>
    </row>
    <row r="41" spans="2:9" s="7" customFormat="1" ht="24" x14ac:dyDescent="0.55000000000000004">
      <c r="C41" s="41" t="s">
        <v>184</v>
      </c>
      <c r="D41" s="55"/>
      <c r="E41" s="55"/>
      <c r="F41" s="55"/>
      <c r="G41" s="55"/>
      <c r="H41" s="55"/>
      <c r="I41" s="55"/>
    </row>
    <row r="42" spans="2:9" s="7" customFormat="1" ht="24" x14ac:dyDescent="0.55000000000000004">
      <c r="C42" s="41" t="s">
        <v>185</v>
      </c>
      <c r="D42" s="199"/>
      <c r="E42" s="199"/>
      <c r="F42" s="199"/>
      <c r="G42" s="199"/>
      <c r="H42" s="199"/>
      <c r="I42" s="199"/>
    </row>
    <row r="43" spans="2:9" s="7" customFormat="1" ht="24" x14ac:dyDescent="0.55000000000000004">
      <c r="C43" s="41" t="s">
        <v>187</v>
      </c>
      <c r="D43" s="123"/>
      <c r="E43" s="123"/>
      <c r="F43" s="123"/>
      <c r="G43" s="123"/>
      <c r="H43" s="123"/>
      <c r="I43" s="123"/>
    </row>
    <row r="44" spans="2:9" s="7" customFormat="1" ht="24" x14ac:dyDescent="0.55000000000000004">
      <c r="C44" s="205" t="s">
        <v>186</v>
      </c>
      <c r="D44" s="253"/>
      <c r="E44" s="253"/>
      <c r="F44" s="253"/>
      <c r="G44" s="253"/>
      <c r="H44" s="253"/>
      <c r="I44" s="253"/>
    </row>
    <row r="45" spans="2:9" s="7" customFormat="1" ht="24" x14ac:dyDescent="0.55000000000000004"/>
    <row r="46" spans="2:9" s="7" customFormat="1" ht="24" x14ac:dyDescent="0.55000000000000004"/>
    <row r="47" spans="2:9" s="7" customFormat="1" ht="24" x14ac:dyDescent="0.55000000000000004"/>
    <row r="48" spans="2:9" s="19" customFormat="1" ht="24" x14ac:dyDescent="0.55000000000000004"/>
    <row r="49" s="19" customFormat="1" ht="24" x14ac:dyDescent="0.55000000000000004"/>
    <row r="50" s="19" customFormat="1" ht="24" x14ac:dyDescent="0.55000000000000004"/>
    <row r="51" s="19" customFormat="1" ht="24" x14ac:dyDescent="0.55000000000000004"/>
    <row r="52" s="19" customFormat="1" ht="24" x14ac:dyDescent="0.55000000000000004"/>
    <row r="53" s="19" customFormat="1" ht="24" x14ac:dyDescent="0.55000000000000004"/>
    <row r="54" s="19" customFormat="1" ht="24" x14ac:dyDescent="0.55000000000000004"/>
    <row r="55" s="19" customFormat="1" ht="24" x14ac:dyDescent="0.55000000000000004"/>
    <row r="56" s="19" customFormat="1" ht="24" x14ac:dyDescent="0.55000000000000004"/>
    <row r="57" s="19" customFormat="1" ht="24" x14ac:dyDescent="0.55000000000000004"/>
    <row r="58" s="19" customFormat="1" ht="24" x14ac:dyDescent="0.55000000000000004"/>
    <row r="59" s="19" customFormat="1" ht="24" x14ac:dyDescent="0.55000000000000004"/>
    <row r="60" s="19" customFormat="1" ht="24" x14ac:dyDescent="0.55000000000000004"/>
    <row r="61" s="7" customFormat="1" ht="24" x14ac:dyDescent="0.55000000000000004"/>
    <row r="62" s="7" customFormat="1" ht="24" x14ac:dyDescent="0.55000000000000004"/>
    <row r="63" s="7" customFormat="1" ht="24" x14ac:dyDescent="0.55000000000000004"/>
    <row r="64" s="7" customFormat="1" ht="24" x14ac:dyDescent="0.55000000000000004"/>
    <row r="65" spans="3:9" s="7" customFormat="1" ht="24" x14ac:dyDescent="0.55000000000000004"/>
    <row r="66" spans="3:9" s="7" customFormat="1" ht="24" x14ac:dyDescent="0.55000000000000004"/>
    <row r="67" spans="3:9" s="18" customFormat="1" ht="24" x14ac:dyDescent="0.55000000000000004"/>
    <row r="68" spans="3:9" s="18" customFormat="1" ht="24" x14ac:dyDescent="0.55000000000000004"/>
    <row r="69" spans="3:9" s="18" customFormat="1" ht="24" x14ac:dyDescent="0.55000000000000004"/>
    <row r="70" spans="3:9" s="18" customFormat="1" ht="24" x14ac:dyDescent="0.55000000000000004"/>
    <row r="71" spans="3:9" s="18" customFormat="1" ht="24" x14ac:dyDescent="0.55000000000000004"/>
    <row r="72" spans="3:9" s="18" customFormat="1" ht="24" x14ac:dyDescent="0.55000000000000004"/>
    <row r="73" spans="3:9" s="5" customFormat="1" x14ac:dyDescent="0.55000000000000004">
      <c r="C73" s="6"/>
      <c r="D73" s="6"/>
    </row>
    <row r="74" spans="3:9" x14ac:dyDescent="0.55000000000000004">
      <c r="C74" s="3"/>
      <c r="D74" s="3"/>
      <c r="E74" s="3"/>
      <c r="F74" s="3"/>
      <c r="G74" s="4"/>
      <c r="H74" s="4"/>
      <c r="I74" s="4"/>
    </row>
    <row r="75" spans="3:9" x14ac:dyDescent="0.55000000000000004">
      <c r="C75" s="3"/>
      <c r="D75" s="3"/>
      <c r="E75" s="3"/>
      <c r="F75" s="3"/>
      <c r="G75" s="4"/>
      <c r="H75" s="4"/>
      <c r="I75" s="4"/>
    </row>
    <row r="76" spans="3:9" x14ac:dyDescent="0.55000000000000004">
      <c r="C76" s="3"/>
      <c r="D76" s="3"/>
      <c r="E76" s="3"/>
      <c r="F76" s="3"/>
      <c r="G76" s="4"/>
      <c r="H76" s="4"/>
      <c r="I76" s="4"/>
    </row>
    <row r="77" spans="3:9" x14ac:dyDescent="0.55000000000000004">
      <c r="C77" s="3"/>
      <c r="D77" s="3"/>
      <c r="E77" s="3"/>
      <c r="F77" s="3"/>
      <c r="G77" s="4"/>
      <c r="H77" s="4"/>
      <c r="I77" s="4"/>
    </row>
    <row r="78" spans="3:9" x14ac:dyDescent="0.55000000000000004">
      <c r="C78" s="3"/>
      <c r="D78" s="3"/>
      <c r="E78" s="3"/>
      <c r="F78" s="3"/>
      <c r="G78" s="4"/>
      <c r="H78" s="4"/>
      <c r="I78" s="4"/>
    </row>
    <row r="79" spans="3:9" x14ac:dyDescent="0.55000000000000004">
      <c r="C79" s="3"/>
      <c r="D79" s="3"/>
      <c r="E79" s="3"/>
      <c r="F79" s="3"/>
      <c r="G79" s="4"/>
      <c r="H79" s="4"/>
      <c r="I79" s="4"/>
    </row>
    <row r="80" spans="3:9" x14ac:dyDescent="0.55000000000000004">
      <c r="C80" s="3"/>
      <c r="D80" s="3"/>
      <c r="E80" s="3"/>
      <c r="F80" s="3"/>
      <c r="G80" s="4"/>
      <c r="H80" s="4"/>
      <c r="I80" s="4"/>
    </row>
    <row r="81" spans="3:9" x14ac:dyDescent="0.55000000000000004">
      <c r="C81" s="3"/>
      <c r="D81" s="3"/>
      <c r="E81" s="3"/>
      <c r="F81" s="3"/>
      <c r="G81" s="4"/>
      <c r="H81" s="4"/>
      <c r="I81" s="4"/>
    </row>
    <row r="82" spans="3:9" x14ac:dyDescent="0.55000000000000004">
      <c r="C82" s="3"/>
      <c r="D82" s="3"/>
      <c r="E82" s="3"/>
      <c r="F82" s="3"/>
      <c r="G82" s="4"/>
      <c r="H82" s="4"/>
      <c r="I82" s="4"/>
    </row>
    <row r="83" spans="3:9" x14ac:dyDescent="0.55000000000000004">
      <c r="C83" s="3"/>
      <c r="D83" s="3"/>
      <c r="E83" s="3"/>
      <c r="F83" s="3"/>
      <c r="G83" s="4"/>
      <c r="H83" s="4"/>
      <c r="I83" s="4"/>
    </row>
    <row r="84" spans="3:9" x14ac:dyDescent="0.55000000000000004">
      <c r="C84" s="3"/>
      <c r="D84" s="3"/>
      <c r="E84" s="3"/>
      <c r="F84" s="3"/>
      <c r="G84" s="4"/>
      <c r="H84" s="4"/>
      <c r="I84" s="4"/>
    </row>
    <row r="85" spans="3:9" x14ac:dyDescent="0.55000000000000004">
      <c r="C85" s="3"/>
      <c r="D85" s="3"/>
      <c r="E85" s="3"/>
      <c r="F85" s="3"/>
      <c r="G85" s="4"/>
      <c r="H85" s="4"/>
      <c r="I85" s="4"/>
    </row>
  </sheetData>
  <mergeCells count="31">
    <mergeCell ref="C27:F27"/>
    <mergeCell ref="C25:F25"/>
    <mergeCell ref="B1:I1"/>
    <mergeCell ref="C14:F14"/>
    <mergeCell ref="C4:F5"/>
    <mergeCell ref="G4:G5"/>
    <mergeCell ref="H4:H5"/>
    <mergeCell ref="I4:I5"/>
    <mergeCell ref="C6:F6"/>
    <mergeCell ref="C7:F7"/>
    <mergeCell ref="C10:F10"/>
    <mergeCell ref="C11:F11"/>
    <mergeCell ref="C13:F13"/>
    <mergeCell ref="C21:F21"/>
    <mergeCell ref="C22:F22"/>
    <mergeCell ref="C23:F23"/>
    <mergeCell ref="C24:F24"/>
    <mergeCell ref="C26:F26"/>
    <mergeCell ref="C15:F15"/>
    <mergeCell ref="C16:F16"/>
    <mergeCell ref="C17:F17"/>
    <mergeCell ref="C19:F19"/>
    <mergeCell ref="C20:F20"/>
    <mergeCell ref="D40:I40"/>
    <mergeCell ref="C44:I44"/>
    <mergeCell ref="C29:F29"/>
    <mergeCell ref="C30:F30"/>
    <mergeCell ref="B34:I34"/>
    <mergeCell ref="D36:I36"/>
    <mergeCell ref="C37:I37"/>
    <mergeCell ref="C39:I39"/>
  </mergeCells>
  <pageMargins left="0.2" right="0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9"/>
  <sheetViews>
    <sheetView tabSelected="1" topLeftCell="A37" zoomScale="140" zoomScaleNormal="140" workbookViewId="0">
      <selection activeCell="C45" sqref="C45"/>
    </sheetView>
  </sheetViews>
  <sheetFormatPr defaultRowHeight="24" x14ac:dyDescent="0.55000000000000004"/>
  <cols>
    <col min="1" max="1" width="3.875" style="7" customWidth="1"/>
    <col min="2" max="2" width="3.625" style="7" customWidth="1"/>
    <col min="3" max="3" width="73.75" style="7" customWidth="1"/>
    <col min="4" max="4" width="6.37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4" ht="21" customHeight="1" x14ac:dyDescent="0.55000000000000004">
      <c r="A1" s="220" t="s">
        <v>89</v>
      </c>
      <c r="B1" s="220"/>
      <c r="C1" s="220"/>
      <c r="D1" s="220"/>
    </row>
    <row r="2" spans="1:4" ht="21" customHeight="1" x14ac:dyDescent="0.55000000000000004">
      <c r="A2" s="125"/>
      <c r="B2" s="125"/>
      <c r="C2" s="125"/>
      <c r="D2" s="125"/>
    </row>
    <row r="3" spans="1:4" x14ac:dyDescent="0.55000000000000004">
      <c r="A3" s="8" t="s">
        <v>195</v>
      </c>
    </row>
    <row r="4" spans="1:4" x14ac:dyDescent="0.55000000000000004">
      <c r="B4" s="66" t="s">
        <v>97</v>
      </c>
    </row>
    <row r="5" spans="1:4" x14ac:dyDescent="0.55000000000000004">
      <c r="B5" s="11" t="s">
        <v>33</v>
      </c>
      <c r="C5" s="11" t="s">
        <v>14</v>
      </c>
      <c r="D5" s="12" t="s">
        <v>34</v>
      </c>
    </row>
    <row r="6" spans="1:4" x14ac:dyDescent="0.55000000000000004">
      <c r="B6" s="65">
        <v>1</v>
      </c>
      <c r="C6" s="37" t="s">
        <v>116</v>
      </c>
      <c r="D6" s="13">
        <v>2</v>
      </c>
    </row>
    <row r="7" spans="1:4" x14ac:dyDescent="0.55000000000000004">
      <c r="B7" s="65">
        <v>2</v>
      </c>
      <c r="C7" s="37" t="s">
        <v>123</v>
      </c>
      <c r="D7" s="13">
        <v>2</v>
      </c>
    </row>
    <row r="8" spans="1:4" x14ac:dyDescent="0.55000000000000004">
      <c r="B8" s="65">
        <v>3</v>
      </c>
      <c r="C8" s="37" t="s">
        <v>98</v>
      </c>
      <c r="D8" s="13">
        <v>1</v>
      </c>
    </row>
    <row r="9" spans="1:4" x14ac:dyDescent="0.55000000000000004">
      <c r="B9" s="65">
        <v>4</v>
      </c>
      <c r="C9" s="94" t="s">
        <v>102</v>
      </c>
      <c r="D9" s="13">
        <v>1</v>
      </c>
    </row>
    <row r="10" spans="1:4" x14ac:dyDescent="0.55000000000000004">
      <c r="B10" s="65">
        <v>5</v>
      </c>
      <c r="C10" s="37" t="s">
        <v>108</v>
      </c>
      <c r="D10" s="161">
        <v>1</v>
      </c>
    </row>
    <row r="11" spans="1:4" x14ac:dyDescent="0.55000000000000004">
      <c r="B11" s="65">
        <v>6</v>
      </c>
      <c r="C11" s="94" t="s">
        <v>111</v>
      </c>
      <c r="D11" s="13">
        <v>1</v>
      </c>
    </row>
    <row r="12" spans="1:4" x14ac:dyDescent="0.55000000000000004">
      <c r="B12" s="65">
        <v>7</v>
      </c>
      <c r="C12" s="37" t="s">
        <v>129</v>
      </c>
      <c r="D12" s="13">
        <v>1</v>
      </c>
    </row>
    <row r="13" spans="1:4" x14ac:dyDescent="0.55000000000000004">
      <c r="B13" s="281" t="s">
        <v>9</v>
      </c>
      <c r="C13" s="282"/>
      <c r="D13" s="84">
        <f>SUM(D6:D12)</f>
        <v>9</v>
      </c>
    </row>
    <row r="14" spans="1:4" x14ac:dyDescent="0.55000000000000004">
      <c r="B14" s="19"/>
      <c r="C14" s="19"/>
      <c r="D14" s="19"/>
    </row>
    <row r="15" spans="1:4" x14ac:dyDescent="0.55000000000000004">
      <c r="B15" s="66" t="s">
        <v>85</v>
      </c>
    </row>
    <row r="16" spans="1:4" x14ac:dyDescent="0.55000000000000004">
      <c r="B16" s="11" t="s">
        <v>33</v>
      </c>
      <c r="C16" s="11" t="s">
        <v>14</v>
      </c>
      <c r="D16" s="12" t="s">
        <v>34</v>
      </c>
    </row>
    <row r="17" spans="1:4" x14ac:dyDescent="0.55000000000000004">
      <c r="B17" s="65">
        <v>1</v>
      </c>
      <c r="C17" s="94" t="s">
        <v>115</v>
      </c>
      <c r="D17" s="13">
        <v>3</v>
      </c>
    </row>
    <row r="18" spans="1:4" x14ac:dyDescent="0.55000000000000004">
      <c r="B18" s="65">
        <v>2</v>
      </c>
      <c r="C18" s="191" t="s">
        <v>99</v>
      </c>
      <c r="D18" s="13">
        <v>1</v>
      </c>
    </row>
    <row r="19" spans="1:4" x14ac:dyDescent="0.55000000000000004">
      <c r="B19" s="283">
        <v>3</v>
      </c>
      <c r="C19" s="191" t="s">
        <v>125</v>
      </c>
      <c r="D19" s="229">
        <v>1</v>
      </c>
    </row>
    <row r="20" spans="1:4" x14ac:dyDescent="0.55000000000000004">
      <c r="B20" s="284"/>
      <c r="C20" s="192" t="s">
        <v>126</v>
      </c>
      <c r="D20" s="230"/>
    </row>
    <row r="21" spans="1:4" x14ac:dyDescent="0.55000000000000004">
      <c r="B21" s="65">
        <v>4</v>
      </c>
      <c r="C21" s="37" t="s">
        <v>131</v>
      </c>
      <c r="D21" s="161">
        <v>1</v>
      </c>
    </row>
    <row r="22" spans="1:4" x14ac:dyDescent="0.55000000000000004">
      <c r="B22" s="281" t="s">
        <v>9</v>
      </c>
      <c r="C22" s="282"/>
      <c r="D22" s="84">
        <f>SUM(D17:D21)</f>
        <v>6</v>
      </c>
    </row>
    <row r="23" spans="1:4" x14ac:dyDescent="0.55000000000000004">
      <c r="B23" s="19"/>
      <c r="C23" s="19"/>
      <c r="D23" s="19"/>
    </row>
    <row r="24" spans="1:4" x14ac:dyDescent="0.55000000000000004">
      <c r="B24" s="19"/>
      <c r="C24" s="19"/>
      <c r="D24" s="19"/>
    </row>
    <row r="25" spans="1:4" x14ac:dyDescent="0.55000000000000004">
      <c r="B25" s="19"/>
      <c r="C25" s="19"/>
      <c r="D25" s="19"/>
    </row>
    <row r="26" spans="1:4" x14ac:dyDescent="0.55000000000000004">
      <c r="B26" s="19"/>
      <c r="C26" s="19"/>
      <c r="D26" s="19"/>
    </row>
    <row r="27" spans="1:4" x14ac:dyDescent="0.55000000000000004">
      <c r="B27" s="19"/>
      <c r="C27" s="19"/>
      <c r="D27" s="19"/>
    </row>
    <row r="28" spans="1:4" x14ac:dyDescent="0.55000000000000004">
      <c r="B28" s="19"/>
      <c r="C28" s="19"/>
      <c r="D28" s="19"/>
    </row>
    <row r="29" spans="1:4" x14ac:dyDescent="0.55000000000000004">
      <c r="B29" s="19"/>
      <c r="C29" s="19"/>
      <c r="D29" s="19"/>
    </row>
    <row r="30" spans="1:4" x14ac:dyDescent="0.55000000000000004">
      <c r="B30" s="19"/>
      <c r="C30" s="19"/>
      <c r="D30" s="19"/>
    </row>
    <row r="31" spans="1:4" ht="21" customHeight="1" x14ac:dyDescent="0.55000000000000004">
      <c r="A31" s="220" t="s">
        <v>183</v>
      </c>
      <c r="B31" s="220"/>
      <c r="C31" s="220"/>
      <c r="D31" s="220"/>
    </row>
    <row r="32" spans="1:4" ht="21" customHeight="1" x14ac:dyDescent="0.55000000000000004">
      <c r="A32" s="162"/>
      <c r="B32" s="162"/>
      <c r="C32" s="162"/>
      <c r="D32" s="162"/>
    </row>
    <row r="33" spans="2:4" x14ac:dyDescent="0.55000000000000004">
      <c r="B33" s="66" t="s">
        <v>87</v>
      </c>
    </row>
    <row r="34" spans="2:4" x14ac:dyDescent="0.55000000000000004">
      <c r="B34" s="11" t="s">
        <v>33</v>
      </c>
      <c r="C34" s="11" t="s">
        <v>14</v>
      </c>
      <c r="D34" s="12" t="s">
        <v>34</v>
      </c>
    </row>
    <row r="35" spans="2:4" x14ac:dyDescent="0.55000000000000004">
      <c r="B35" s="65">
        <v>1</v>
      </c>
      <c r="C35" s="191" t="s">
        <v>100</v>
      </c>
      <c r="D35" s="13">
        <v>1</v>
      </c>
    </row>
    <row r="36" spans="2:4" x14ac:dyDescent="0.55000000000000004">
      <c r="B36" s="283">
        <v>2</v>
      </c>
      <c r="C36" s="191" t="s">
        <v>103</v>
      </c>
      <c r="D36" s="285">
        <v>1</v>
      </c>
    </row>
    <row r="37" spans="2:4" x14ac:dyDescent="0.55000000000000004">
      <c r="B37" s="284"/>
      <c r="C37" s="192" t="s">
        <v>104</v>
      </c>
      <c r="D37" s="286"/>
    </row>
    <row r="38" spans="2:4" x14ac:dyDescent="0.55000000000000004">
      <c r="B38" s="65">
        <v>3</v>
      </c>
      <c r="C38" s="192" t="s">
        <v>112</v>
      </c>
      <c r="D38" s="13">
        <v>1</v>
      </c>
    </row>
    <row r="39" spans="2:4" x14ac:dyDescent="0.55000000000000004">
      <c r="B39" s="65">
        <v>4</v>
      </c>
      <c r="C39" s="37" t="s">
        <v>115</v>
      </c>
      <c r="D39" s="13">
        <v>1</v>
      </c>
    </row>
    <row r="40" spans="2:4" x14ac:dyDescent="0.55000000000000004">
      <c r="B40" s="65">
        <v>5</v>
      </c>
      <c r="C40" s="94" t="s">
        <v>118</v>
      </c>
      <c r="D40" s="13">
        <v>1</v>
      </c>
    </row>
    <row r="41" spans="2:4" x14ac:dyDescent="0.55000000000000004">
      <c r="B41" s="281" t="s">
        <v>9</v>
      </c>
      <c r="C41" s="282"/>
      <c r="D41" s="84">
        <f>SUM(D35:D40)</f>
        <v>5</v>
      </c>
    </row>
    <row r="43" spans="2:4" x14ac:dyDescent="0.55000000000000004">
      <c r="B43" s="66" t="s">
        <v>86</v>
      </c>
    </row>
    <row r="44" spans="2:4" x14ac:dyDescent="0.55000000000000004">
      <c r="B44" s="11" t="s">
        <v>33</v>
      </c>
      <c r="C44" s="11" t="s">
        <v>14</v>
      </c>
      <c r="D44" s="12" t="s">
        <v>34</v>
      </c>
    </row>
    <row r="45" spans="2:4" x14ac:dyDescent="0.55000000000000004">
      <c r="B45" s="65">
        <v>1</v>
      </c>
      <c r="C45" s="37" t="s">
        <v>196</v>
      </c>
      <c r="D45" s="13">
        <v>1</v>
      </c>
    </row>
    <row r="46" spans="2:4" x14ac:dyDescent="0.55000000000000004">
      <c r="B46" s="65">
        <v>2</v>
      </c>
      <c r="C46" s="37" t="s">
        <v>124</v>
      </c>
      <c r="D46" s="13">
        <v>1</v>
      </c>
    </row>
    <row r="47" spans="2:4" x14ac:dyDescent="0.55000000000000004">
      <c r="B47" s="65">
        <v>3</v>
      </c>
      <c r="C47" s="37" t="s">
        <v>127</v>
      </c>
      <c r="D47" s="157">
        <v>1</v>
      </c>
    </row>
    <row r="48" spans="2:4" x14ac:dyDescent="0.55000000000000004">
      <c r="B48" s="65">
        <v>4</v>
      </c>
      <c r="C48" s="37" t="s">
        <v>130</v>
      </c>
      <c r="D48" s="161">
        <v>1</v>
      </c>
    </row>
    <row r="49" spans="2:4" x14ac:dyDescent="0.55000000000000004">
      <c r="B49" s="281" t="s">
        <v>9</v>
      </c>
      <c r="C49" s="282"/>
      <c r="D49" s="84">
        <f>SUM(D45:D48)</f>
        <v>4</v>
      </c>
    </row>
  </sheetData>
  <mergeCells count="10">
    <mergeCell ref="B41:C41"/>
    <mergeCell ref="B49:C49"/>
    <mergeCell ref="B13:C13"/>
    <mergeCell ref="A31:D31"/>
    <mergeCell ref="A1:D1"/>
    <mergeCell ref="B22:C22"/>
    <mergeCell ref="B36:B37"/>
    <mergeCell ref="D36:D37"/>
    <mergeCell ref="B19:B20"/>
    <mergeCell ref="D19:D20"/>
  </mergeCells>
  <pageMargins left="0.7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บทสรุป</vt:lpstr>
      <vt:lpstr>Sheet1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2023-03-31T03:30:53Z</cp:lastPrinted>
  <dcterms:created xsi:type="dcterms:W3CDTF">2014-10-15T08:34:52Z</dcterms:created>
  <dcterms:modified xsi:type="dcterms:W3CDTF">2023-03-31T03:42:23Z</dcterms:modified>
</cp:coreProperties>
</file>