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0490" windowHeight="7755" firstSheet="1" activeTab="9"/>
  </bookViews>
  <sheets>
    <sheet name="Chart3" sheetId="19" r:id="rId1"/>
    <sheet name="Chart2" sheetId="18" r:id="rId2"/>
    <sheet name="Chart1" sheetId="17" r:id="rId3"/>
    <sheet name="DATA" sheetId="1" r:id="rId4"/>
    <sheet name="บทสรุป" sheetId="9" r:id="rId5"/>
    <sheet name="สรุปตาราง1-2" sheetId="2" r:id="rId6"/>
    <sheet name="ตาราง 3 " sheetId="16" r:id="rId7"/>
    <sheet name="ก่อน-หลัง" sheetId="12" r:id="rId8"/>
    <sheet name="ตาราง 5" sheetId="14" r:id="rId9"/>
    <sheet name="รวมข้อเสนอแนะ" sheetId="3" r:id="rId10"/>
  </sheets>
  <externalReferences>
    <externalReference r:id="rId11"/>
  </externalReferences>
  <definedNames>
    <definedName name="_xlnm._FilterDatabase" localSheetId="3" hidden="1">DATA!$D$1:$D$272</definedName>
  </definedNames>
  <calcPr calcId="162913"/>
</workbook>
</file>

<file path=xl/calcChain.xml><?xml version="1.0" encoding="utf-8"?>
<calcChain xmlns="http://schemas.openxmlformats.org/spreadsheetml/2006/main">
  <c r="D75" i="3" l="1"/>
  <c r="D18" i="3" l="1"/>
  <c r="C197" i="1"/>
  <c r="F55" i="16" l="1"/>
  <c r="F54" i="16"/>
  <c r="F53" i="16"/>
  <c r="F52" i="16"/>
  <c r="F17" i="16"/>
  <c r="F47" i="16"/>
  <c r="F16" i="16"/>
  <c r="F46" i="16"/>
  <c r="F15" i="16"/>
  <c r="F58" i="16" l="1"/>
  <c r="F59" i="16"/>
  <c r="C182" i="1"/>
  <c r="C187" i="1"/>
  <c r="C196" i="1"/>
  <c r="C195" i="1"/>
  <c r="C143" i="1"/>
  <c r="C137" i="1"/>
  <c r="K136" i="1"/>
  <c r="K135" i="1"/>
  <c r="F45" i="16" l="1"/>
  <c r="Z135" i="1" l="1"/>
  <c r="P135" i="1"/>
  <c r="Z136" i="1"/>
  <c r="V137" i="1"/>
  <c r="R137" i="1"/>
  <c r="P138" i="1"/>
  <c r="P137" i="1"/>
  <c r="W135" i="1"/>
  <c r="X135" i="1"/>
  <c r="L135" i="1"/>
  <c r="M135" i="1"/>
  <c r="N135" i="1"/>
  <c r="O135" i="1"/>
  <c r="Q135" i="1"/>
  <c r="F9" i="12" s="1"/>
  <c r="R135" i="1"/>
  <c r="F10" i="12" s="1"/>
  <c r="S135" i="1"/>
  <c r="F13" i="12" s="1"/>
  <c r="T135" i="1"/>
  <c r="F14" i="12" s="1"/>
  <c r="U135" i="1"/>
  <c r="V135" i="1"/>
  <c r="Y135" i="1"/>
  <c r="L136" i="1"/>
  <c r="M136" i="1"/>
  <c r="N136" i="1"/>
  <c r="O136" i="1"/>
  <c r="P136" i="1"/>
  <c r="Q136" i="1"/>
  <c r="G9" i="12" s="1"/>
  <c r="R136" i="1"/>
  <c r="G10" i="12" s="1"/>
  <c r="S136" i="1"/>
  <c r="G13" i="12" s="1"/>
  <c r="T136" i="1"/>
  <c r="G14" i="12" s="1"/>
  <c r="U136" i="1"/>
  <c r="V136" i="1"/>
  <c r="W136" i="1"/>
  <c r="X136" i="1"/>
  <c r="Y136" i="1"/>
  <c r="M138" i="1"/>
  <c r="M137" i="1"/>
  <c r="F9" i="16" l="1"/>
  <c r="F8" i="16"/>
  <c r="F31" i="16"/>
  <c r="C21" i="2"/>
  <c r="C194" i="1"/>
  <c r="C193" i="1"/>
  <c r="C191" i="1"/>
  <c r="C192" i="1"/>
  <c r="C190" i="1"/>
  <c r="C189" i="1"/>
  <c r="C188" i="1"/>
  <c r="C186" i="1"/>
  <c r="C185" i="1"/>
  <c r="C184" i="1"/>
  <c r="C142" i="1" l="1"/>
  <c r="C138" i="1"/>
  <c r="F11" i="2" l="1"/>
  <c r="F10" i="2"/>
  <c r="C144" i="1"/>
  <c r="C139" i="1"/>
  <c r="C146" i="1" s="1"/>
  <c r="F135" i="1"/>
  <c r="F21" i="2" s="1"/>
  <c r="G135" i="1"/>
  <c r="F20" i="2" s="1"/>
  <c r="H135" i="1"/>
  <c r="F23" i="2" s="1"/>
  <c r="I135" i="1"/>
  <c r="F25" i="2" s="1"/>
  <c r="J135" i="1"/>
  <c r="F24" i="2" s="1"/>
  <c r="F136" i="1"/>
  <c r="G136" i="1"/>
  <c r="H136" i="1"/>
  <c r="I136" i="1"/>
  <c r="J136" i="1"/>
  <c r="E136" i="1"/>
  <c r="E135" i="1"/>
  <c r="F22" i="2" s="1"/>
  <c r="F26" i="2" l="1"/>
  <c r="C147" i="1"/>
  <c r="C145" i="1"/>
  <c r="F32" i="16"/>
  <c r="F38" i="16"/>
  <c r="F37" i="16"/>
  <c r="F42" i="16"/>
  <c r="F41" i="16"/>
  <c r="F40" i="16"/>
  <c r="F39" i="16"/>
  <c r="F49" i="16"/>
  <c r="F48" i="16"/>
  <c r="F60" i="16"/>
  <c r="C149" i="1" l="1"/>
  <c r="C148" i="1"/>
  <c r="C152" i="1" l="1"/>
  <c r="C153" i="1"/>
  <c r="Y138" i="1"/>
  <c r="Y137" i="1"/>
  <c r="V138" i="1"/>
  <c r="T138" i="1"/>
  <c r="T137" i="1"/>
  <c r="R138" i="1"/>
  <c r="C154" i="1" l="1"/>
  <c r="C156" i="1" s="1"/>
  <c r="C155" i="1" l="1"/>
  <c r="F5" i="16"/>
  <c r="F56" i="16"/>
  <c r="F26" i="16"/>
  <c r="F25" i="16"/>
  <c r="F24" i="16"/>
  <c r="F23" i="16"/>
  <c r="F57" i="16"/>
  <c r="F21" i="16"/>
  <c r="C162" i="1" l="1"/>
  <c r="C159" i="1"/>
  <c r="C160" i="1"/>
  <c r="C158" i="1"/>
  <c r="C163" i="1" s="1"/>
  <c r="C161" i="1"/>
  <c r="F22" i="16"/>
  <c r="C166" i="1" l="1"/>
  <c r="C165" i="1"/>
  <c r="C164" i="1"/>
  <c r="C167" i="1"/>
  <c r="C168" i="1"/>
  <c r="F30" i="16"/>
  <c r="F14" i="16"/>
  <c r="F13" i="16"/>
  <c r="F7" i="16"/>
  <c r="C170" i="1" l="1"/>
  <c r="C173" i="1"/>
  <c r="C169" i="1"/>
  <c r="C174" i="1" s="1"/>
  <c r="C171" i="1"/>
  <c r="C172" i="1"/>
  <c r="F6" i="16"/>
  <c r="C178" i="1" l="1"/>
  <c r="C175" i="1"/>
  <c r="C177" i="1"/>
  <c r="C176" i="1"/>
  <c r="F51" i="16"/>
  <c r="F20" i="16"/>
  <c r="F11" i="16"/>
  <c r="F19" i="16"/>
  <c r="F29" i="16"/>
  <c r="F28" i="16"/>
  <c r="F44" i="16"/>
  <c r="F61" i="16"/>
  <c r="F43" i="16"/>
  <c r="F12" i="16"/>
  <c r="F10" i="16"/>
  <c r="C179" i="1" l="1"/>
  <c r="F50" i="16"/>
  <c r="F18" i="16"/>
  <c r="F27" i="16"/>
  <c r="G25" i="14" l="1"/>
  <c r="F15" i="12" l="1"/>
  <c r="G15" i="12"/>
  <c r="F11" i="12"/>
  <c r="G11" i="12"/>
  <c r="G22" i="2" l="1"/>
  <c r="G24" i="2"/>
  <c r="G26" i="2"/>
  <c r="G23" i="14"/>
  <c r="G7" i="14"/>
  <c r="G23" i="2" l="1"/>
  <c r="G20" i="2"/>
  <c r="G21" i="2"/>
  <c r="G25" i="2"/>
  <c r="H25" i="14"/>
  <c r="H10" i="14" l="1"/>
  <c r="G17" i="14"/>
  <c r="G18" i="14"/>
  <c r="G21" i="14"/>
  <c r="G22" i="14"/>
  <c r="H8" i="14"/>
  <c r="H9" i="14"/>
  <c r="H17" i="14"/>
  <c r="H18" i="14"/>
  <c r="H21" i="14"/>
  <c r="H22" i="14"/>
  <c r="H23" i="14"/>
  <c r="H7" i="14"/>
  <c r="G8" i="14" l="1"/>
  <c r="G9" i="14"/>
  <c r="I25" i="14" l="1"/>
  <c r="I23" i="14"/>
  <c r="I22" i="14"/>
  <c r="I21" i="14"/>
  <c r="I18" i="14"/>
  <c r="I17" i="14"/>
  <c r="I9" i="14"/>
  <c r="I8" i="14"/>
  <c r="I7" i="14"/>
  <c r="H15" i="12"/>
  <c r="H14" i="12"/>
  <c r="H13" i="12"/>
  <c r="G19" i="14" l="1"/>
  <c r="I19" i="14" s="1"/>
  <c r="G15" i="14"/>
  <c r="I15" i="14" s="1"/>
  <c r="G24" i="14" l="1"/>
  <c r="I24" i="14" s="1"/>
  <c r="G10" i="14"/>
  <c r="I10" i="14" s="1"/>
  <c r="F12" i="2" l="1"/>
  <c r="H19" i="14" l="1"/>
  <c r="H24" i="14" l="1"/>
  <c r="H15" i="14" l="1"/>
  <c r="G10" i="2" l="1"/>
  <c r="G11" i="2" l="1"/>
  <c r="G12" i="2" s="1"/>
</calcChain>
</file>

<file path=xl/sharedStrings.xml><?xml version="1.0" encoding="utf-8"?>
<sst xmlns="http://schemas.openxmlformats.org/spreadsheetml/2006/main" count="729" uniqueCount="278">
  <si>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</si>
  <si>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</si>
  <si>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</si>
  <si>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</si>
  <si>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</si>
  <si>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</si>
  <si>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</si>
  <si>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</si>
  <si>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</si>
  <si>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</si>
  <si>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</si>
  <si>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</si>
  <si>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</si>
  <si>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</si>
  <si>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</si>
  <si>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</si>
  <si>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</si>
  <si>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</si>
  <si>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</si>
  <si>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</si>
  <si>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</si>
  <si>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</si>
  <si>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</si>
  <si>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</si>
  <si>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</si>
  <si>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</si>
  <si>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</si>
  <si>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</si>
  <si>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</si>
  <si>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</si>
  <si>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</si>
  <si>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</si>
  <si>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</si>
  <si>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</si>
  <si>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</si>
  <si>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</si>
  <si>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</si>
  <si>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</si>
  <si>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</si>
  <si>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</si>
  <si>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วิศวกรรมคอมพิวเตอร์</t>
  </si>
  <si>
    <t>วิศวกรรมสิ่งแวดล้อม</t>
  </si>
  <si>
    <t>- 4 -</t>
  </si>
  <si>
    <t>สรีรวิทยา</t>
  </si>
  <si>
    <t xml:space="preserve">       เฉลี่ยรวมด้านคุณภาพการให้บริการ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</si>
  <si>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</si>
  <si>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</si>
  <si>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</si>
  <si>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</si>
  <si>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สาขาวิชาฟิสิกส์ประยุกต์</t>
  </si>
  <si>
    <t>สาขาวิชาวิศวกรรมสิ่งแวดล้อม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</si>
  <si>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</si>
  <si>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</si>
  <si>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</si>
  <si>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</si>
  <si>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</si>
  <si>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</si>
  <si>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</si>
  <si>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</si>
  <si>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</si>
  <si>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</si>
  <si>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</si>
  <si>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สาขาวิชาสรีวิทยา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</si>
  <si>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</si>
  <si>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</si>
  <si>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- 5 -</t>
  </si>
  <si>
    <t>สาขาวิชาสาธารณสุขศาสตร์</t>
  </si>
  <si>
    <t>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</si>
  <si>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</si>
  <si>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</si>
  <si>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สถิติ</t>
  </si>
  <si>
    <t>สาขาวิชาวิศวกรรมไฟฟ้า</t>
  </si>
  <si>
    <t>สาขาวิชาสถิติ</t>
  </si>
  <si>
    <t>- 7 -</t>
  </si>
  <si>
    <t>เภสัชกรรมชุมชน</t>
  </si>
  <si>
    <t>เทคโนโลยีสารสนเทศ</t>
  </si>
  <si>
    <t>วิทยาศาสตร์ชีวภาพ</t>
  </si>
  <si>
    <t>การพยาบาลเวชปฏิบัติชุมชน</t>
  </si>
  <si>
    <t>วิจัยและประเมินผลการศึกษา</t>
  </si>
  <si>
    <t>ปรสิตวิทยา</t>
  </si>
  <si>
    <t>การบริหารเทคโนโลยีสารสนเทศเชิงกลยุทธ์</t>
  </si>
  <si>
    <t>เทคโนโลยีผู้ประกอบการและการจัดการนวัตกรรม</t>
  </si>
  <si>
    <t>สาขาวิชาปรสิตวิทยา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</si>
  <si>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</si>
  <si>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</si>
  <si>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สาขาวิชาภาษาไทย</t>
  </si>
  <si>
    <t>บัณฑิตวิทยาลัย</t>
  </si>
  <si>
    <t>สาขาวิชาเทคโนโลยีผู้ประกอบการและการจัดการนวัตกรรม</t>
  </si>
  <si>
    <t>คณะสหเวชศาสตร์</t>
  </si>
  <si>
    <t>คณะเภสัชศาสตร์</t>
  </si>
  <si>
    <t>สาขาวิชาเภสัชกรรมชุมชน</t>
  </si>
  <si>
    <t>คณะพยาบาลศาสตร์</t>
  </si>
  <si>
    <t>สาขาวิชาการบริหารการพยาบาล</t>
  </si>
  <si>
    <t>สาขาวิชาการพยาบาลเวชปฏิบัติชุมชน</t>
  </si>
  <si>
    <t>สาขาวิชาวิชาเทคโนโลยีสารสนเทศ</t>
  </si>
  <si>
    <t>วิทยาลัยพลังงานทดแทนและสมาร์ตกริดเทคโนโลยี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</si>
  <si>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</si>
  <si>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</si>
  <si>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5"/>
        <rFont val="TH SarabunPSK"/>
        <family val="2"/>
      </rPr>
      <t xml:space="preserve">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</si>
  <si>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</si>
  <si>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</si>
  <si>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</si>
  <si>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</si>
  <si>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>ผ่านระบบออนไลน์ โดยใช้โปรแกรม Microsoft Teams</t>
  </si>
  <si>
    <t>วิทยาศาสตร์ศึกษา</t>
  </si>
  <si>
    <t>คณะโลจิสติกส์และดิจิทัลซัพพลายเชน</t>
  </si>
  <si>
    <t>การจัดการสมาร์ตซิตี้และนวัตกรรมดิจิทัล</t>
  </si>
  <si>
    <t>วิศวกรรมการจัดการ</t>
  </si>
  <si>
    <t>การพยาบาลผู้ใหญ่</t>
  </si>
  <si>
    <t>ระดับ</t>
  </si>
  <si>
    <t>อีเมล์</t>
  </si>
  <si>
    <t xml:space="preserve">ภาษาไทย </t>
  </si>
  <si>
    <t xml:space="preserve">สาธารณสุขศาสตร์ </t>
  </si>
  <si>
    <t>สาขาวิชาวิทยาศาสตร์ศึกษา</t>
  </si>
  <si>
    <t>สาขาวิชาการพยาบาลผู้ใหญ่</t>
  </si>
  <si>
    <t>สาขาวิชาโลจิสติกส์และดิจิทัลซัพพลายเชน</t>
  </si>
  <si>
    <t>สาขาวิชาการจัดการสมาร์ตซิตี้และนวัตกรรมดิจิทัล</t>
  </si>
  <si>
    <t>สาขาวิชาวิศวกรรมการจัดการ</t>
  </si>
  <si>
    <t>สาขาวิชาวิศวกรรมคอมพิวเตอร์</t>
  </si>
  <si>
    <t>สาขาวิชาชีววิทยา</t>
  </si>
  <si>
    <t>2. ด้านสิ่งอำนวยความสะดวก</t>
  </si>
  <si>
    <t>3. ด้านคุณภาพการให้บริการ (โครงการอบรมจริยธรรมการวิจัยฯ)</t>
  </si>
  <si>
    <t>4. ด้านเอกสารประกอบการอบรม</t>
  </si>
  <si>
    <t xml:space="preserve">   2.1 ใช้งานง่าย สะดวกในการเข้าถึงการอบรมออนไลน์</t>
  </si>
  <si>
    <t xml:space="preserve">   2.2 สัญญาณภาพ และเสียงมีความชัดเจน</t>
  </si>
  <si>
    <t xml:space="preserve">   2.3 การใช้งานระบบนี้มีความเหมาะสม</t>
  </si>
  <si>
    <t xml:space="preserve">   4.1 ความชัดเจน ความสมบูรณ์ของเอกสารประกอบโครงการฯ</t>
  </si>
  <si>
    <t xml:space="preserve">   4.2 เนื้อหาสาระของเอกสารประกอบการอบรมตรงตามความต้องการของท่าน
</t>
  </si>
  <si>
    <t xml:space="preserve">   4.3 ประโยชน์ที่ได้รับจากเอกสารประกอบโครงการ</t>
  </si>
  <si>
    <t xml:space="preserve">   3.1 ความรู้ และความสามารถในการถ่ายทอดความรู้ของวิทยากร             (รศ.ดร.รัตติมา จีนาพงษา)</t>
  </si>
  <si>
    <t xml:space="preserve">   3.2 ประโยชน์ที่ได้รับจากการเข้าร่วมโครงการฯ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</si>
  <si>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</si>
  <si>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</si>
  <si>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</si>
  <si>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4.65) </t>
  </si>
  <si>
    <t>หัวข้อที่ท่านสนใจและมีความต้องการให้จัดโครงการในครั้งต่อไป</t>
  </si>
  <si>
    <t xml:space="preserve">- 9 - </t>
  </si>
  <si>
    <t xml:space="preserve">- 10 - </t>
  </si>
  <si>
    <t>สาขาวิชาการบริหารเทคโนโลยีสารสนเทศเชิงกลยุทธ์</t>
  </si>
  <si>
    <t>พลศึกษาและวิทยาศาสตร์การออกกำลังกาย</t>
  </si>
  <si>
    <t>การบริหารการศึกษา</t>
  </si>
  <si>
    <t>สังคมศึกษา</t>
  </si>
  <si>
    <t>คติชนวิทยา</t>
  </si>
  <si>
    <t>เศรษฐศาสตร์</t>
  </si>
  <si>
    <t>ชีวเคมี</t>
  </si>
  <si>
    <t>ฟิสิกส์ประยุกต์</t>
  </si>
  <si>
    <t>เทคโนโลยีและสื่อสารการศึกษา</t>
  </si>
  <si>
    <t>การสื่อสาร</t>
  </si>
  <si>
    <t>โลจิสติกส์และโซ่อุปทาน</t>
  </si>
  <si>
    <t>วิทยาศาสตร์การแพทย์</t>
  </si>
  <si>
    <t>ชีวเวชศาสตร์</t>
  </si>
  <si>
    <t>รัฐศาสตร์</t>
  </si>
  <si>
    <t>การบริหารทางการพยาบาล</t>
  </si>
  <si>
    <t>คณะสถาปัตยกรรมศาสตร์</t>
  </si>
  <si>
    <t>จุลชีววิทยา</t>
  </si>
  <si>
    <t>การจัดการการท่องเที่ยวและจิตบริการ</t>
  </si>
  <si>
    <t>ศิลปะและการออกแบบ</t>
  </si>
  <si>
    <t xml:space="preserve">ภาษาอังกฤษ </t>
  </si>
  <si>
    <t>ภาษาอังกฤษ</t>
  </si>
  <si>
    <t>สถาปัตยกรรมศาสตร์</t>
  </si>
  <si>
    <t xml:space="preserve">อยากให้ทางบัณฑิตวิทยาลัยอนุญาตให้บันทึกการบรรยายได้ </t>
  </si>
  <si>
    <t>มีการแจ้งเตือนก่อนเข้าร่วมการอบรมก่อนล่วงหน้าอย่างน้อย 3 วัน</t>
  </si>
  <si>
    <t>สัญญาณภาพบางช่วงขาดหาย ไม่ชัดเจน</t>
  </si>
  <si>
    <t>ระยะเวลาการจัดโครงการน้อยเกินไป</t>
  </si>
  <si>
    <t>อยากให้มีเนื่อหาที่เกี่ยวข้องจริยธรรมในสัตว์ทดลอง หรือในเลือดมนุษย์</t>
  </si>
  <si>
    <t>เพิ่มระยะเวลาการอบรม เป็น 6 ชั่วโมง</t>
  </si>
  <si>
    <t xml:space="preserve">อยากให้จัดทำคู่มือให้ นักศึกษาทุกคน </t>
  </si>
  <si>
    <t>การวิจัยด้านการบริหารการศึกษา</t>
  </si>
  <si>
    <t>การอบรมเกี่ยวกับงานวิจัยเชิงคุณภาพ</t>
  </si>
  <si>
    <t>การเขียนงานวิจัย</t>
  </si>
  <si>
    <t>การใช้ภาษาอังกฤษในการเขียนรายงานการวิจัย</t>
  </si>
  <si>
    <t>การอบรมเพื่อยื่นขอจริยธรรมการวิจัยในมนุษย์ และสัตว์</t>
  </si>
  <si>
    <t>จรรยาบรรณในการทำวิจัย</t>
  </si>
  <si>
    <t>กฏหมายการลอกเลียนงานวิจัย</t>
  </si>
  <si>
    <t xml:space="preserve">กฎหมายเกี่ยวกับทรัพย์สินทางปัญญา </t>
  </si>
  <si>
    <t>การทดลองใช้โปรแกรมตรวจสอบการคัดลอกผลงาน</t>
  </si>
  <si>
    <t>ภาษาอังกฤษกับการเขียนวิทยานิพนธ์</t>
  </si>
  <si>
    <t>การจัดทำ วิทยฐานะ PA</t>
  </si>
  <si>
    <t>หลักและแนวทางการเขียนอ้างอิงที่ถูกต้อง</t>
  </si>
  <si>
    <t>การเขียนอ้างอิงและให้แหล่งที่มาของข้อมูลในรูปแบบต่างๆ</t>
  </si>
  <si>
    <t>วิธีการทำวิจัยให้รวดเร็ว</t>
  </si>
  <si>
    <t xml:space="preserve">การเขียนวิทยานิพนธ์ฉบับสมบูรณ์ </t>
  </si>
  <si>
    <t>การอบรมภาษาอังกฤษในระดับต่างๆในรูปแบบออนไลน์</t>
  </si>
  <si>
    <t>อบรมเชิงปฏิบัติวิธีการเขียนหรือการค้นคว้าเอกสาร</t>
  </si>
  <si>
    <t>การวิเคราะห์ข้อมูลเชิงสถิติ</t>
  </si>
  <si>
    <t>การเขียนโดยไม่คัดลอก แบบลงลึกกว่านี้</t>
  </si>
  <si>
    <t>การเขียนรายงานการวิจัย</t>
  </si>
  <si>
    <t>การเขียนวิทยานิพนธ์ที่ดี</t>
  </si>
  <si>
    <t>การเขียนอ้างอิงในเนื้อหา และบรรณานุกรม</t>
  </si>
  <si>
    <t>หลักการเขียนอ้างอิงแหล่งที่มาที่ถูกต้อง</t>
  </si>
  <si>
    <t>การเขียนวิทยานิพนธ์ ระดับปริญญาเอกให้มีประสิทธิภาพดี</t>
  </si>
  <si>
    <t>จริธรรมการวิจัยในมนุษย์</t>
  </si>
  <si>
    <t>การใช้ภาษาอังกฤษในการเขียนวิทยานิพนธ์ทางสายวิทย์สุขภาพ</t>
  </si>
  <si>
    <t>การเลือกกรอบแนวคิดในการวิจัย มีแนวทางการเลือกอย่างไร</t>
  </si>
  <si>
    <t>สถิติวิจัยขั้นสูง</t>
  </si>
  <si>
    <t>การใช้สถิติในการวิจัยการใช้งาน turnitin หรือ  urkund</t>
  </si>
  <si>
    <t>อยากให้มีการเปิดอบรมจริยธรรมการวิจัยหลาย ๆ รอบ</t>
  </si>
  <si>
    <t>อยากให้จัดการอบรมในช่วงวันหยุดเสาร์ - อาทิตย์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</si>
  <si>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132)</t>
    </r>
  </si>
  <si>
    <t>(N = 132)</t>
  </si>
  <si>
    <t>ระดับบัณฑิตศึกษา ในวันพฤหัสบดีที่ 24 กุมภาพันธ์ 2564 ผ่านระบบออนไลน์ โดยใช้โปรแกรม Microsoft Teams</t>
  </si>
  <si>
    <t>ที่จัดในโครงการฯ ภาพรวม อยู่ในระดับมาก (ค่าเฉลี่ย 3.76)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</si>
  <si>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4.41) </t>
  </si>
  <si>
    <t>วันพฤหัสบดีที่ 24 กุมภาพันธ์ 2564</t>
  </si>
  <si>
    <t>คิดเป็นร้อยละ 21.54 และคณะที่สังกัด คิดเป็นร้อยละ 21.03</t>
  </si>
  <si>
    <t xml:space="preserve">การประชาสัมพันธ์โครงการ พบว่า ผู้ตอบแบบสอบถามทราบข้อมูลการจัดโครงการจาก website </t>
  </si>
  <si>
    <t>สาขาวิชาภาษาอังกฤษ</t>
  </si>
  <si>
    <t>สาขาวิชาสังคมศึกษา</t>
  </si>
  <si>
    <t>สาขาวิชาวิทยาศาสตร์การแพทย์</t>
  </si>
  <si>
    <t>สาขาวิชาการบริหารการศึกษา</t>
  </si>
  <si>
    <t>สาขาวิชาการสื่อสาร</t>
  </si>
  <si>
    <t>สาขาวิชาจุลชีววิทยา</t>
  </si>
  <si>
    <t>สาขาวิชาเทคโนโลยีและสื่อสารการศึกษา</t>
  </si>
  <si>
    <t>สาขาวิชาเศรษฐศาสตร์</t>
  </si>
  <si>
    <t>สาขาวิชาการจัดการการท่องเที่ยวและจิตบริการ</t>
  </si>
  <si>
    <t>สาขาวิชาชีวเคมี</t>
  </si>
  <si>
    <t>สาขาวิชาชีวเวชศาสตร์</t>
  </si>
  <si>
    <t>สาขาวิชารัฐศาสตร์</t>
  </si>
  <si>
    <t>สาขาวิชาสถาปัตยกรรมศาสตร์</t>
  </si>
  <si>
    <t>สาขาวิชาศิลปและการออกแบบ</t>
  </si>
  <si>
    <t xml:space="preserve">     จากตาราง 3 พบว่า ผู้ตอบแบบสอบถามส่วนใหญ่สังกัดคณะศึกษาศาสตร์ มากที่สุด </t>
  </si>
  <si>
    <t xml:space="preserve">          คิดเป็นร้อยละ 28.79 รองลงมาได้แก่ คณะวิทยาศาสตร์การแพทย์ คิดเป็นร้อยละ 18.18</t>
  </si>
  <si>
    <t xml:space="preserve">          และคณะมนุษยศาสตร์ คิดเป็นร้อยละ 12.12</t>
  </si>
  <si>
    <t>ในภาพรวมพบว่า ผู้เข้าร่วมโครงการฯ มีความคิดเห็นอยู่ในระดับมากที่สุด (ค่าเฉลี่ย 4.51)</t>
  </si>
  <si>
    <t>รองลงมาคือ ด้านสิ่งอำนวยความสะดวก (ค่าเฉลี่ย 4.60) และด้านเอกสารประกอบการอบรม</t>
  </si>
  <si>
    <t>(ค่าเฉลี่ย 4.56) เมื่อพิจารณารายข้อแล้ว พบว่า ข้อที่มีค่าเฉลี่ยสูงที่สุดคือ ความรู้ และความสามารถในการ</t>
  </si>
  <si>
    <t xml:space="preserve">ถ่ายทอดความรู้ของวิทยากร (รศ.ดร.รัตติมา  จีนาพงษา) (ค่าเฉลี่ย 4.67) และข้อที่มีค่าเฉลี่ยต่ำที่สุดคือ </t>
  </si>
  <si>
    <t>เมื่อพิจารณารายสาขาวิชา พบว่า ผู้ตอบแบบสอบถามส่วนใหญ่สังกัดสาขาวิชาการบริหาร</t>
  </si>
  <si>
    <t>คิดเป็นร้อยละ 63.64 นิสิตระดับปริญญาเอก คิดเป็นร้อยละ 36.36</t>
  </si>
  <si>
    <t xml:space="preserve">บัณฑิตวิทยาลัย มากที่สุด คิดเป็นร้อยละ 34.36 รองลงมาได้แก่ Facebook บัณฑิตวิทยาลัย  </t>
  </si>
  <si>
    <t xml:space="preserve">          การศึกษา มากที่สุด คิดเป็นร้อยละ 17.42 รองลงมาได้แก่ สาขาวิชาภาษาอังกฤษ </t>
  </si>
  <si>
    <t xml:space="preserve">          คิดเป็นร้อยละ 11.36 และสาขาวิชาสังคมศึกษา คิดเป็นร้อยละ 8.33</t>
  </si>
  <si>
    <t>ความเหมาะสมของวันจัดโครงการ (วันพฤหัสบดีที่ 24 กุมภาพันธ์ 2564) (ค่าเฉลี่ย 3.89)</t>
  </si>
  <si>
    <t xml:space="preserve">เนื้อหาการอบรมเข้าใจง่าย นำไปใช้ได้จริง อยากให้ปรับปรุงการแจ้งข่าวสารในการอบรม </t>
  </si>
  <si>
    <t>และรายละเอียดให้มีหลากหลายช่องทางมากขึ้น</t>
  </si>
  <si>
    <t>การเขียนเอกสารงานวิจัยและการอ้างอิงงานวิจัยโดยไม่มีการคัดลอก และการเขียนบทความ</t>
  </si>
  <si>
    <t>ทางวิชาการ</t>
  </si>
  <si>
    <t>การเขียนอ้างอิงและการนำรูปภาพเครื่องมือมาใช้ในงานวิจัย และข้อลงโทษของการคัดลอก</t>
  </si>
  <si>
    <t>งานวิจัยว่าประเด็นไหนที่ร้ายแรงและไม่ร้ายแรง</t>
  </si>
  <si>
    <t>รูปแบบการเขียนวิทยานิพนธ์​</t>
  </si>
  <si>
    <t xml:space="preserve">               เมื่อพิจารณารายด้าน พบว่า ด้านคุณภาพการให้บริการ มีค่าเฉลี่ยสูงสุด (ค่าเฉลี่ย 4.65) </t>
  </si>
  <si>
    <t>1.อยากให้จัดการอบรมในช่วงวันหยุดเสาร์ - อาทิตย์</t>
  </si>
  <si>
    <t>1.การเขียนรายงานการวิจัย</t>
  </si>
  <si>
    <t>2.การเขียนเอกสารงานวิจัยและการอ้างอิงงานวิจัยโดยไม่มีการคัดลอก และการเขียนบทความทางวิชาการ</t>
  </si>
  <si>
    <t>3.อยากให้มีการเปิดอบรมจริยธรรมการวิจัยหลาย ๆ รอบ</t>
  </si>
  <si>
    <t>3.การวิจัยด้านการบริหารการศึกษา</t>
  </si>
  <si>
    <t xml:space="preserve">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</si>
  <si>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</si>
  <si>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    จำนวน 200 คน มีผู้เข้าร่วมโครงการจำนวน 132 คน ผู้ตอบแบบสอบถาม จำนวนทั้งสิ้น 132 คน </t>
  </si>
  <si>
    <t xml:space="preserve">             คิดเป็นร้อยละ 100.00 ของผู้เข้าร่วมโครงการ โดยผู้เข้าร่วมโครงการเป็นนิสิตปริญญาโท คิดเป็นร้อยละ 63.64 </t>
  </si>
  <si>
    <t xml:space="preserve">             นิสิตระดับปริญญาเอก คิดเป็นร้อยละ 36.36</t>
  </si>
  <si>
    <t xml:space="preserve">             จากการจัดโครงการอบรมจริยธรรมการวิจัยระดับบัณฑิตศึกษา ในวันพฤหัสบดีที่ 24 กุมภาพันธ์ 2564</t>
  </si>
  <si>
    <t xml:space="preserve">             ผู้ตอบแบบสอบถามทราบข้อมูลการดำเนินโครงการจาก website บัณฑิตวิทยาลัย มากที่สุด</t>
  </si>
  <si>
    <t xml:space="preserve">             คิดเป็นร้อยละ 21.03 ผู้ตอบแบบสอบถามส่วนใหญ่สังกัดคณะศึกษาศาสตร์มากที่สุด คิดเป็นร้อยละ 28.79 </t>
  </si>
  <si>
    <t xml:space="preserve">             รองลงมาได้แก่ คณะวิทยาศาสตร์การแพทย์ คิดเป็นร้อยละ 18.18 และคณะมนุษยศาสตร์ คิดเป็นร้อยละ 12.12</t>
  </si>
  <si>
    <t xml:space="preserve">          เมื่อพิจารณารายสาขาวิชา พบว่า ผู้ตอบแบบสอบถามส่วนใหญ่สังกัดสาขาวิชาการบริหารการศึกษา </t>
  </si>
  <si>
    <t xml:space="preserve">             มากที่สุด คิดเป็นร้อยละ 17.42 รองลงมาได้แก่ สาขาวิชาภาษาอังกฤษ คิดเป็นร้อยละ 11.36 </t>
  </si>
  <si>
    <t xml:space="preserve">             และสาขาวิชาสังคมศึกษา คิดเป็นร้อยละ 8.33</t>
  </si>
  <si>
    <t xml:space="preserve">    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</si>
  <si>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ผู้เข้าร่วมหลังเข้ารับการอบรมค่าเฉลี่ย ความรู้ ความเข้าใจสูงขึ้น อยู่ในระดับมาก (ค่าเฉลี่ย 4.41)</t>
  </si>
  <si>
    <t xml:space="preserve">   เมื่อเทียบกับก่อนการเข้ารับการอบรม (ค่าเฉลี่ย 3.76)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</si>
  <si>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</si>
  <si>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   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</si>
  <si>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      ความคิดเห็นเกี่ยวกับการจัดโครงการฯ ในภาพรวมอยู่ในระดับมากที่สุด (ค่าเฉลี่ย 4.51) </t>
  </si>
  <si>
    <r>
      <rPr>
        <b/>
        <sz val="16"/>
        <rFont val="TH SarabunPSK"/>
        <family val="2"/>
      </rPr>
      <t xml:space="preserve">      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</si>
  <si>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                หัวข้อที่ท่านสนใจและมีความต้องการให้จัดโครงการในครั้งต่อไป</t>
  </si>
  <si>
    <t>3.2.2  การเขียนผลงานวิทยานิพนธ์ โดยไม่มีการคัดลอก</t>
  </si>
  <si>
    <t xml:space="preserve">   1.1 ความสะดวกในการลงทะเบียน</t>
  </si>
  <si>
    <t xml:space="preserve">   1.2 ความเหมาะสมของวันจัดโครงการ (วันพฤหัสบดีที่ 24 กุมภาพันธ์ 2564)</t>
  </si>
  <si>
    <t xml:space="preserve">   1.3 ความเหมาะสมของระยะเวลาในการจัดโครงการ (08.30 - 12.15 น.)</t>
  </si>
  <si>
    <t xml:space="preserve">             คิดเป็นร้อยละ 34.36 รองลงมาได้แก่ Facebook บัณฑิตวิทยาลัย คิดเป็นร้อยละ 21.54 และคณะที่สังกัด</t>
  </si>
  <si>
    <t xml:space="preserve">   อยู่ในระดับมาก (ค่าเฉลี่ย 3.76) และหลังเข้ารับการอบรมค่าเฉลี่ยความรู้ ความเข้าใจสูงขึ้น อยู่ในระดับมาก </t>
  </si>
  <si>
    <t xml:space="preserve">   (ค่าเฉลี่ย 3.76) </t>
  </si>
  <si>
    <t>2.การอบรมให้ความรู้มีประโยชน์มากๆ ควรเพิ่มตัวอย่างการเขียนอ้างอิงแหล่งที่มาที่ถูกต้องให้มากขึ้น</t>
  </si>
  <si>
    <t>การอบรมให้ความรู้มีประโยชน์มากๆ ควรเพิ่มตัวอย่างการเขียนอ้างอิงแหล่งที่มา                ที่ถูกต้องให้มากขึ้น</t>
  </si>
  <si>
    <t>การตรวจสอบ อักขราวิสุทธิ์ การค้นคว้าข้อมูลวิทยานิพนธ์ตามเว็ปไซต์ หรือแหล่งข้อมูลต่างๆ</t>
  </si>
  <si>
    <t>การอ้างอิงในการเขียนงานวิจัย/วิชาการ</t>
  </si>
  <si>
    <t>การใช้โปรแกรม EndNote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</si>
</sst>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i/>
      <sz val="15"/>
      <name val="TH SarabunPSK"/>
      <family val="2"/>
    </font>
    <font>
      <i/>
      <sz val="15"/>
      <color rgb="FFFF0000"/>
      <name val="TH SarabunPSK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/>
    <xf numFmtId="0" fontId="10" fillId="0" borderId="0" xfId="0" applyFont="1"/>
    <xf numFmtId="0" fontId="3" fillId="0" borderId="0" xfId="0" applyFont="1" applyAlignment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5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7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9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Alignment="1"/>
    <xf numFmtId="2" fontId="8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13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2" fontId="2" fillId="0" borderId="1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23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3" xfId="0" applyFont="1" applyBorder="1" applyAlignment="1"/>
    <xf numFmtId="0" fontId="5" fillId="0" borderId="0" xfId="0" applyFont="1" applyFill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23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49" fontId="1" fillId="0" borderId="0" xfId="0" applyNumberFormat="1" applyFont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5" xfId="0" applyFont="1" applyBorder="1"/>
    <xf numFmtId="0" fontId="14" fillId="0" borderId="13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2" fillId="0" borderId="0" xfId="0" applyFont="1"/>
    <xf numFmtId="49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14" xfId="0" applyFont="1" applyBorder="1"/>
    <xf numFmtId="0" fontId="8" fillId="0" borderId="30" xfId="0" applyFont="1" applyFill="1" applyBorder="1" applyAlignment="1">
      <alignment horizontal="center" vertical="center"/>
    </xf>
    <xf numFmtId="0" fontId="23" fillId="10" borderId="13" xfId="0" applyNumberFormat="1" applyFont="1" applyFill="1" applyBorder="1"/>
    <xf numFmtId="0" fontId="23" fillId="10" borderId="13" xfId="0" applyFont="1" applyFill="1" applyBorder="1"/>
    <xf numFmtId="0" fontId="23" fillId="11" borderId="13" xfId="0" applyFont="1" applyFill="1" applyBorder="1"/>
    <xf numFmtId="0" fontId="23" fillId="0" borderId="13" xfId="0" applyNumberFormat="1" applyFont="1" applyBorder="1"/>
    <xf numFmtId="0" fontId="23" fillId="8" borderId="13" xfId="0" applyFont="1" applyFill="1" applyBorder="1"/>
    <xf numFmtId="0" fontId="23" fillId="9" borderId="13" xfId="0" applyFont="1" applyFill="1" applyBorder="1"/>
    <xf numFmtId="0" fontId="24" fillId="0" borderId="13" xfId="0" applyFont="1" applyBorder="1" applyAlignment="1">
      <alignment horizontal="center" wrapText="1"/>
    </xf>
    <xf numFmtId="0" fontId="24" fillId="8" borderId="13" xfId="0" applyFont="1" applyFill="1" applyBorder="1" applyAlignment="1">
      <alignment horizontal="center" wrapText="1"/>
    </xf>
    <xf numFmtId="0" fontId="24" fillId="9" borderId="13" xfId="0" applyFont="1" applyFill="1" applyBorder="1" applyAlignment="1">
      <alignment horizontal="center" wrapText="1"/>
    </xf>
    <xf numFmtId="0" fontId="25" fillId="0" borderId="13" xfId="0" applyFont="1" applyBorder="1" applyAlignment="1">
      <alignment wrapText="1"/>
    </xf>
    <xf numFmtId="0" fontId="25" fillId="0" borderId="13" xfId="0" applyFont="1" applyBorder="1" applyAlignment="1">
      <alignment vertical="top" wrapText="1"/>
    </xf>
    <xf numFmtId="0" fontId="25" fillId="0" borderId="0" xfId="0" applyFont="1" applyAlignment="1">
      <alignment wrapText="1"/>
    </xf>
    <xf numFmtId="0" fontId="26" fillId="9" borderId="13" xfId="0" applyFont="1" applyFill="1" applyBorder="1" applyAlignment="1">
      <alignment horizontal="right"/>
    </xf>
    <xf numFmtId="2" fontId="24" fillId="8" borderId="13" xfId="0" applyNumberFormat="1" applyFont="1" applyFill="1" applyBorder="1" applyAlignment="1">
      <alignment wrapText="1"/>
    </xf>
    <xf numFmtId="2" fontId="24" fillId="9" borderId="13" xfId="0" applyNumberFormat="1" applyFont="1" applyFill="1" applyBorder="1" applyAlignment="1">
      <alignment wrapText="1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wrapText="1"/>
    </xf>
    <xf numFmtId="2" fontId="25" fillId="0" borderId="0" xfId="0" applyNumberFormat="1" applyFont="1" applyAlignment="1">
      <alignment wrapText="1"/>
    </xf>
    <xf numFmtId="0" fontId="25" fillId="12" borderId="13" xfId="0" applyFont="1" applyFill="1" applyBorder="1" applyAlignment="1">
      <alignment wrapText="1"/>
    </xf>
    <xf numFmtId="0" fontId="25" fillId="8" borderId="13" xfId="0" applyFont="1" applyFill="1" applyBorder="1" applyAlignment="1">
      <alignment wrapText="1"/>
    </xf>
    <xf numFmtId="2" fontId="26" fillId="8" borderId="13" xfId="0" applyNumberFormat="1" applyFont="1" applyFill="1" applyBorder="1" applyAlignment="1">
      <alignment wrapText="1"/>
    </xf>
    <xf numFmtId="2" fontId="26" fillId="9" borderId="13" xfId="0" applyNumberFormat="1" applyFont="1" applyFill="1" applyBorder="1" applyAlignment="1">
      <alignment wrapText="1"/>
    </xf>
    <xf numFmtId="0" fontId="24" fillId="0" borderId="0" xfId="0" applyFont="1" applyAlignment="1"/>
    <xf numFmtId="0" fontId="27" fillId="12" borderId="13" xfId="0" applyFont="1" applyFill="1" applyBorder="1" applyAlignment="1">
      <alignment vertical="top" wrapText="1"/>
    </xf>
    <xf numFmtId="0" fontId="27" fillId="0" borderId="0" xfId="0" applyFont="1" applyAlignment="1">
      <alignment wrapText="1"/>
    </xf>
    <xf numFmtId="0" fontId="27" fillId="12" borderId="13" xfId="0" applyFont="1" applyFill="1" applyBorder="1" applyAlignment="1">
      <alignment wrapText="1"/>
    </xf>
    <xf numFmtId="0" fontId="25" fillId="12" borderId="13" xfId="0" applyFont="1" applyFill="1" applyBorder="1" applyAlignment="1">
      <alignment vertical="top" wrapText="1"/>
    </xf>
    <xf numFmtId="0" fontId="26" fillId="12" borderId="13" xfId="0" applyFont="1" applyFill="1" applyBorder="1" applyAlignment="1">
      <alignment wrapText="1"/>
    </xf>
    <xf numFmtId="0" fontId="25" fillId="12" borderId="0" xfId="0" applyFont="1" applyFill="1" applyAlignment="1">
      <alignment wrapText="1"/>
    </xf>
    <xf numFmtId="0" fontId="25" fillId="12" borderId="23" xfId="0" applyFont="1" applyFill="1" applyBorder="1" applyAlignment="1">
      <alignment wrapText="1"/>
    </xf>
    <xf numFmtId="0" fontId="25" fillId="5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25" fillId="7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25" fillId="6" borderId="0" xfId="0" applyFont="1" applyFill="1" applyAlignment="1">
      <alignment wrapText="1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8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DATA!$B$141:$B$160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DATA!$C$141:$C$160</c:f>
              <c:numCache>
                <c:formatCode>General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15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11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DATA!$B$141:$B$160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DATA!$C$141:$C$160</c:f>
              <c:numCache>
                <c:formatCode>General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15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11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DATA!$B$141:$B$160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DATA!$C$141:$C$160</c:f>
              <c:numCache>
                <c:formatCode>General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15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11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36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2"/>
  <sheetViews>
    <sheetView topLeftCell="A175" zoomScale="120" zoomScaleNormal="120" workbookViewId="0">
      <selection activeCell="C197" sqref="C197"/>
    </sheetView>
  </sheetViews>
  <sheetFormatPr defaultColWidth="15" defaultRowHeight="15"/>
  <cols>
    <col min="1" max="1" width="6" style="166" bestFit="1" customWidth="1"/>
    <col min="2" max="2" width="41.28515625" style="166" bestFit="1" customWidth="1"/>
    <col min="3" max="4" width="40.5703125" style="166" customWidth="1"/>
    <col min="5" max="5" width="7" style="166" customWidth="1"/>
    <col min="6" max="6" width="7.85546875" style="166" bestFit="1" customWidth="1"/>
    <col min="7" max="7" width="6.85546875" style="166" bestFit="1" customWidth="1"/>
    <col min="8" max="8" width="8.42578125" style="166" customWidth="1"/>
    <col min="9" max="9" width="7" style="166" customWidth="1"/>
    <col min="10" max="10" width="6.85546875" style="166" bestFit="1" customWidth="1"/>
    <col min="11" max="13" width="6.85546875" style="186" bestFit="1" customWidth="1"/>
    <col min="14" max="16" width="6.85546875" style="166" bestFit="1" customWidth="1"/>
    <col min="17" max="18" width="6.85546875" style="188" bestFit="1" customWidth="1"/>
    <col min="19" max="20" width="6.85546875" style="189" bestFit="1" customWidth="1"/>
    <col min="21" max="22" width="6.85546875" style="190" bestFit="1" customWidth="1"/>
    <col min="23" max="25" width="6.85546875" style="191" bestFit="1" customWidth="1"/>
    <col min="26" max="26" width="5.140625" style="166" bestFit="1" customWidth="1"/>
    <col min="27" max="27" width="4.85546875" style="166" bestFit="1" customWidth="1"/>
    <col min="28" max="16384" width="15" style="166"/>
  </cols>
  <sheetData>
    <row r="1" spans="1:25" s="161" customFormat="1" ht="30">
      <c r="B1" s="161" t="s">
        <v>109</v>
      </c>
      <c r="C1" s="161" t="s">
        <v>1</v>
      </c>
      <c r="D1" s="161" t="s">
        <v>0</v>
      </c>
      <c r="E1" s="161" t="s">
        <v>2</v>
      </c>
      <c r="F1" s="161" t="s">
        <v>3</v>
      </c>
      <c r="G1" s="161" t="s">
        <v>0</v>
      </c>
      <c r="H1" s="161" t="s">
        <v>4</v>
      </c>
      <c r="I1" s="161" t="s">
        <v>33</v>
      </c>
      <c r="J1" s="161" t="s">
        <v>110</v>
      </c>
      <c r="K1" s="162">
        <v>1.1000000000000001</v>
      </c>
      <c r="L1" s="162">
        <v>1.2</v>
      </c>
      <c r="M1" s="162">
        <v>1.3</v>
      </c>
      <c r="N1" s="163">
        <v>3.1</v>
      </c>
      <c r="O1" s="163">
        <v>3.2</v>
      </c>
      <c r="P1" s="163">
        <v>3.3</v>
      </c>
      <c r="Q1" s="162" t="s">
        <v>5</v>
      </c>
      <c r="R1" s="162" t="s">
        <v>34</v>
      </c>
      <c r="S1" s="162" t="s">
        <v>6</v>
      </c>
      <c r="T1" s="162" t="s">
        <v>35</v>
      </c>
      <c r="U1" s="163">
        <v>4.3</v>
      </c>
      <c r="V1" s="163">
        <v>4.4000000000000004</v>
      </c>
      <c r="W1" s="162">
        <v>5.0999999999999996</v>
      </c>
      <c r="X1" s="162">
        <v>5.2</v>
      </c>
      <c r="Y1" s="162">
        <v>5.3</v>
      </c>
    </row>
    <row r="2" spans="1:25" s="164" customFormat="1">
      <c r="A2" s="164">
        <v>1</v>
      </c>
      <c r="B2" s="155" t="s">
        <v>36</v>
      </c>
      <c r="C2" s="155" t="s">
        <v>40</v>
      </c>
      <c r="D2" s="155" t="s">
        <v>56</v>
      </c>
      <c r="E2" s="164">
        <v>0</v>
      </c>
      <c r="F2" s="164">
        <v>0</v>
      </c>
      <c r="G2" s="164">
        <v>1</v>
      </c>
      <c r="H2" s="164">
        <v>0</v>
      </c>
      <c r="I2" s="164">
        <v>0</v>
      </c>
      <c r="J2" s="164">
        <v>0</v>
      </c>
      <c r="K2" s="156">
        <v>5</v>
      </c>
      <c r="L2" s="156">
        <v>5</v>
      </c>
      <c r="M2" s="156">
        <v>5</v>
      </c>
      <c r="N2" s="157">
        <v>5</v>
      </c>
      <c r="O2" s="157">
        <v>4</v>
      </c>
      <c r="P2" s="157">
        <v>5</v>
      </c>
      <c r="Q2" s="156">
        <v>3</v>
      </c>
      <c r="R2" s="156">
        <v>3</v>
      </c>
      <c r="S2" s="156">
        <v>5</v>
      </c>
      <c r="T2" s="156">
        <v>5</v>
      </c>
      <c r="U2" s="157">
        <v>5</v>
      </c>
      <c r="V2" s="157">
        <v>5</v>
      </c>
      <c r="W2" s="156">
        <v>5</v>
      </c>
      <c r="X2" s="156">
        <v>5</v>
      </c>
      <c r="Y2" s="156">
        <v>5</v>
      </c>
    </row>
    <row r="3" spans="1:25" s="164" customFormat="1">
      <c r="A3" s="164">
        <v>2</v>
      </c>
      <c r="B3" s="158" t="s">
        <v>36</v>
      </c>
      <c r="C3" s="158" t="s">
        <v>139</v>
      </c>
      <c r="D3" s="158" t="s">
        <v>58</v>
      </c>
      <c r="E3" s="164">
        <v>0</v>
      </c>
      <c r="F3" s="164">
        <v>1</v>
      </c>
      <c r="G3" s="164">
        <v>0</v>
      </c>
      <c r="H3" s="164">
        <v>0</v>
      </c>
      <c r="I3" s="164">
        <v>0</v>
      </c>
      <c r="J3" s="164">
        <v>0</v>
      </c>
      <c r="K3" s="159">
        <v>5</v>
      </c>
      <c r="L3" s="159">
        <v>5</v>
      </c>
      <c r="M3" s="159">
        <v>5</v>
      </c>
      <c r="N3" s="160">
        <v>5</v>
      </c>
      <c r="O3" s="160">
        <v>5</v>
      </c>
      <c r="P3" s="160">
        <v>5</v>
      </c>
      <c r="Q3" s="159">
        <v>3</v>
      </c>
      <c r="R3" s="159">
        <v>3</v>
      </c>
      <c r="S3" s="159">
        <v>4</v>
      </c>
      <c r="T3" s="159">
        <v>4</v>
      </c>
      <c r="U3" s="160">
        <v>5</v>
      </c>
      <c r="V3" s="160">
        <v>5</v>
      </c>
      <c r="W3" s="159">
        <v>4</v>
      </c>
      <c r="X3" s="159">
        <v>4</v>
      </c>
      <c r="Y3" s="159">
        <v>5</v>
      </c>
    </row>
    <row r="4" spans="1:25" s="164" customFormat="1">
      <c r="A4" s="164">
        <v>3</v>
      </c>
      <c r="B4" s="155" t="s">
        <v>7</v>
      </c>
      <c r="C4" s="155" t="s">
        <v>140</v>
      </c>
      <c r="D4" s="155" t="s">
        <v>58</v>
      </c>
      <c r="E4" s="164">
        <v>0</v>
      </c>
      <c r="F4" s="164">
        <v>0</v>
      </c>
      <c r="G4" s="164">
        <v>1</v>
      </c>
      <c r="H4" s="164">
        <v>1</v>
      </c>
      <c r="I4" s="164">
        <v>0</v>
      </c>
      <c r="J4" s="164">
        <v>0</v>
      </c>
      <c r="K4" s="156">
        <v>5</v>
      </c>
      <c r="L4" s="156">
        <v>3</v>
      </c>
      <c r="M4" s="156">
        <v>5</v>
      </c>
      <c r="N4" s="157">
        <v>5</v>
      </c>
      <c r="O4" s="157">
        <v>5</v>
      </c>
      <c r="P4" s="157">
        <v>5</v>
      </c>
      <c r="Q4" s="156">
        <v>5</v>
      </c>
      <c r="R4" s="156">
        <v>5</v>
      </c>
      <c r="S4" s="156">
        <v>4</v>
      </c>
      <c r="T4" s="156">
        <v>5</v>
      </c>
      <c r="U4" s="157">
        <v>5</v>
      </c>
      <c r="V4" s="157">
        <v>5</v>
      </c>
      <c r="W4" s="156">
        <v>5</v>
      </c>
      <c r="X4" s="156">
        <v>5</v>
      </c>
      <c r="Y4" s="156">
        <v>5</v>
      </c>
    </row>
    <row r="5" spans="1:25" s="164" customFormat="1">
      <c r="A5" s="164">
        <v>4</v>
      </c>
      <c r="B5" s="158" t="s">
        <v>7</v>
      </c>
      <c r="C5" s="158" t="s">
        <v>157</v>
      </c>
      <c r="D5" s="158" t="s">
        <v>58</v>
      </c>
      <c r="E5" s="164">
        <v>0</v>
      </c>
      <c r="F5" s="164">
        <v>0</v>
      </c>
      <c r="G5" s="164">
        <v>1</v>
      </c>
      <c r="H5" s="164">
        <v>0</v>
      </c>
      <c r="I5" s="164">
        <v>0</v>
      </c>
      <c r="J5" s="164">
        <v>0</v>
      </c>
      <c r="K5" s="159">
        <v>5</v>
      </c>
      <c r="L5" s="159">
        <v>3</v>
      </c>
      <c r="M5" s="159">
        <v>5</v>
      </c>
      <c r="N5" s="160">
        <v>5</v>
      </c>
      <c r="O5" s="160">
        <v>5</v>
      </c>
      <c r="P5" s="160">
        <v>5</v>
      </c>
      <c r="Q5" s="159">
        <v>5</v>
      </c>
      <c r="R5" s="159">
        <v>5</v>
      </c>
      <c r="S5" s="159">
        <v>5</v>
      </c>
      <c r="T5" s="159">
        <v>5</v>
      </c>
      <c r="U5" s="160">
        <v>5</v>
      </c>
      <c r="V5" s="160">
        <v>5</v>
      </c>
      <c r="W5" s="159">
        <v>5</v>
      </c>
      <c r="X5" s="159">
        <v>5</v>
      </c>
      <c r="Y5" s="159">
        <v>5</v>
      </c>
    </row>
    <row r="6" spans="1:25" s="164" customFormat="1">
      <c r="A6" s="164">
        <v>5</v>
      </c>
      <c r="B6" s="155" t="s">
        <v>36</v>
      </c>
      <c r="C6" s="155" t="s">
        <v>140</v>
      </c>
      <c r="D6" s="155" t="s">
        <v>58</v>
      </c>
      <c r="E6" s="164">
        <v>1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56">
        <v>5</v>
      </c>
      <c r="L6" s="156">
        <v>5</v>
      </c>
      <c r="M6" s="156">
        <v>5</v>
      </c>
      <c r="N6" s="157">
        <v>5</v>
      </c>
      <c r="O6" s="157">
        <v>5</v>
      </c>
      <c r="P6" s="157">
        <v>5</v>
      </c>
      <c r="Q6" s="156">
        <v>1</v>
      </c>
      <c r="R6" s="156">
        <v>1</v>
      </c>
      <c r="S6" s="156">
        <v>4</v>
      </c>
      <c r="T6" s="156">
        <v>4</v>
      </c>
      <c r="U6" s="157">
        <v>5</v>
      </c>
      <c r="V6" s="157">
        <v>5</v>
      </c>
      <c r="W6" s="156">
        <v>5</v>
      </c>
      <c r="X6" s="156">
        <v>5</v>
      </c>
      <c r="Y6" s="156">
        <v>5</v>
      </c>
    </row>
    <row r="7" spans="1:25" s="165" customFormat="1">
      <c r="A7" s="165">
        <v>6</v>
      </c>
      <c r="B7" s="158" t="s">
        <v>36</v>
      </c>
      <c r="C7" s="158" t="s">
        <v>140</v>
      </c>
      <c r="D7" s="158" t="s">
        <v>58</v>
      </c>
      <c r="E7" s="164">
        <v>0</v>
      </c>
      <c r="F7" s="164">
        <v>1</v>
      </c>
      <c r="G7" s="164">
        <v>0</v>
      </c>
      <c r="H7" s="164">
        <v>0</v>
      </c>
      <c r="I7" s="164">
        <v>0</v>
      </c>
      <c r="J7" s="164">
        <v>0</v>
      </c>
      <c r="K7" s="159">
        <v>5</v>
      </c>
      <c r="L7" s="159">
        <v>5</v>
      </c>
      <c r="M7" s="159">
        <v>5</v>
      </c>
      <c r="N7" s="160">
        <v>5</v>
      </c>
      <c r="O7" s="160">
        <v>5</v>
      </c>
      <c r="P7" s="160">
        <v>5</v>
      </c>
      <c r="Q7" s="159">
        <v>5</v>
      </c>
      <c r="R7" s="159">
        <v>5</v>
      </c>
      <c r="S7" s="159">
        <v>5</v>
      </c>
      <c r="T7" s="159">
        <v>5</v>
      </c>
      <c r="U7" s="160">
        <v>5</v>
      </c>
      <c r="V7" s="160">
        <v>5</v>
      </c>
      <c r="W7" s="159">
        <v>5</v>
      </c>
      <c r="X7" s="159">
        <v>5</v>
      </c>
      <c r="Y7" s="159">
        <v>5</v>
      </c>
    </row>
    <row r="8" spans="1:25" s="164" customFormat="1">
      <c r="A8" s="164">
        <v>7</v>
      </c>
      <c r="B8" s="155" t="s">
        <v>36</v>
      </c>
      <c r="C8" s="155" t="s">
        <v>140</v>
      </c>
      <c r="D8" s="155" t="s">
        <v>58</v>
      </c>
      <c r="E8" s="164">
        <v>1</v>
      </c>
      <c r="F8" s="164">
        <v>1</v>
      </c>
      <c r="G8" s="164">
        <v>0</v>
      </c>
      <c r="H8" s="164">
        <v>0</v>
      </c>
      <c r="I8" s="164">
        <v>0</v>
      </c>
      <c r="J8" s="164">
        <v>0</v>
      </c>
      <c r="K8" s="156">
        <v>5</v>
      </c>
      <c r="L8" s="156">
        <v>5</v>
      </c>
      <c r="M8" s="156">
        <v>5</v>
      </c>
      <c r="N8" s="157">
        <v>5</v>
      </c>
      <c r="O8" s="157">
        <v>5</v>
      </c>
      <c r="P8" s="157">
        <v>5</v>
      </c>
      <c r="Q8" s="156">
        <v>2</v>
      </c>
      <c r="R8" s="156">
        <v>2</v>
      </c>
      <c r="S8" s="156">
        <v>5</v>
      </c>
      <c r="T8" s="156">
        <v>5</v>
      </c>
      <c r="U8" s="157">
        <v>5</v>
      </c>
      <c r="V8" s="157">
        <v>5</v>
      </c>
      <c r="W8" s="156">
        <v>5</v>
      </c>
      <c r="X8" s="156">
        <v>5</v>
      </c>
      <c r="Y8" s="156">
        <v>5</v>
      </c>
    </row>
    <row r="9" spans="1:25" s="164" customFormat="1">
      <c r="A9" s="164">
        <v>8</v>
      </c>
      <c r="B9" s="158" t="s">
        <v>7</v>
      </c>
      <c r="C9" s="158" t="s">
        <v>141</v>
      </c>
      <c r="D9" s="158" t="s">
        <v>58</v>
      </c>
      <c r="E9" s="164">
        <v>1</v>
      </c>
      <c r="F9" s="164">
        <v>1</v>
      </c>
      <c r="G9" s="164">
        <v>1</v>
      </c>
      <c r="H9" s="164">
        <v>1</v>
      </c>
      <c r="I9" s="164">
        <v>0</v>
      </c>
      <c r="J9" s="164">
        <v>0</v>
      </c>
      <c r="K9" s="159">
        <v>5</v>
      </c>
      <c r="L9" s="159">
        <v>4</v>
      </c>
      <c r="M9" s="159">
        <v>4</v>
      </c>
      <c r="N9" s="160">
        <v>5</v>
      </c>
      <c r="O9" s="160">
        <v>4</v>
      </c>
      <c r="P9" s="160">
        <v>4</v>
      </c>
      <c r="Q9" s="159">
        <v>4</v>
      </c>
      <c r="R9" s="159">
        <v>3</v>
      </c>
      <c r="S9" s="159">
        <v>4</v>
      </c>
      <c r="T9" s="159">
        <v>4</v>
      </c>
      <c r="U9" s="160">
        <v>4</v>
      </c>
      <c r="V9" s="160">
        <v>4</v>
      </c>
      <c r="W9" s="159">
        <v>4</v>
      </c>
      <c r="X9" s="159">
        <v>4</v>
      </c>
      <c r="Y9" s="159">
        <v>4</v>
      </c>
    </row>
    <row r="10" spans="1:25" s="164" customFormat="1">
      <c r="A10" s="164">
        <v>9</v>
      </c>
      <c r="B10" s="155" t="s">
        <v>36</v>
      </c>
      <c r="C10" s="155" t="s">
        <v>140</v>
      </c>
      <c r="D10" s="155" t="s">
        <v>58</v>
      </c>
      <c r="E10" s="164">
        <v>0</v>
      </c>
      <c r="F10" s="164">
        <v>0</v>
      </c>
      <c r="G10" s="164">
        <v>1</v>
      </c>
      <c r="H10" s="164">
        <v>0</v>
      </c>
      <c r="I10" s="164">
        <v>0</v>
      </c>
      <c r="J10" s="164">
        <v>0</v>
      </c>
      <c r="K10" s="156">
        <v>4</v>
      </c>
      <c r="L10" s="156">
        <v>1</v>
      </c>
      <c r="M10" s="156">
        <v>4</v>
      </c>
      <c r="N10" s="157">
        <v>4</v>
      </c>
      <c r="O10" s="157">
        <v>4</v>
      </c>
      <c r="P10" s="157">
        <v>4</v>
      </c>
      <c r="Q10" s="156">
        <v>1</v>
      </c>
      <c r="R10" s="156">
        <v>1</v>
      </c>
      <c r="S10" s="156">
        <v>3</v>
      </c>
      <c r="T10" s="156">
        <v>3</v>
      </c>
      <c r="U10" s="157">
        <v>4</v>
      </c>
      <c r="V10" s="157">
        <v>4</v>
      </c>
      <c r="W10" s="156">
        <v>4</v>
      </c>
      <c r="X10" s="156">
        <v>4</v>
      </c>
      <c r="Y10" s="156">
        <v>4</v>
      </c>
    </row>
    <row r="11" spans="1:25" s="164" customFormat="1">
      <c r="A11" s="164">
        <v>10</v>
      </c>
      <c r="B11" s="158" t="s">
        <v>7</v>
      </c>
      <c r="C11" s="158" t="s">
        <v>81</v>
      </c>
      <c r="D11" s="158" t="s">
        <v>86</v>
      </c>
      <c r="E11" s="164">
        <v>0</v>
      </c>
      <c r="F11" s="164">
        <v>0</v>
      </c>
      <c r="G11" s="164">
        <v>1</v>
      </c>
      <c r="H11" s="164">
        <v>0</v>
      </c>
      <c r="I11" s="164">
        <v>0</v>
      </c>
      <c r="J11" s="164">
        <v>0</v>
      </c>
      <c r="K11" s="159">
        <v>5</v>
      </c>
      <c r="L11" s="159">
        <v>3</v>
      </c>
      <c r="M11" s="159">
        <v>4</v>
      </c>
      <c r="N11" s="160">
        <v>5</v>
      </c>
      <c r="O11" s="160">
        <v>5</v>
      </c>
      <c r="P11" s="160">
        <v>4</v>
      </c>
      <c r="Q11" s="159">
        <v>2</v>
      </c>
      <c r="R11" s="159">
        <v>3</v>
      </c>
      <c r="S11" s="159">
        <v>4</v>
      </c>
      <c r="T11" s="159">
        <v>4</v>
      </c>
      <c r="U11" s="160">
        <v>5</v>
      </c>
      <c r="V11" s="160">
        <v>5</v>
      </c>
      <c r="W11" s="159">
        <v>4</v>
      </c>
      <c r="X11" s="159">
        <v>5</v>
      </c>
      <c r="Y11" s="159">
        <v>5</v>
      </c>
    </row>
    <row r="12" spans="1:25" s="164" customFormat="1">
      <c r="A12" s="164">
        <v>11</v>
      </c>
      <c r="B12" s="155" t="s">
        <v>7</v>
      </c>
      <c r="C12" s="155" t="s">
        <v>141</v>
      </c>
      <c r="D12" s="155" t="s">
        <v>58</v>
      </c>
      <c r="E12" s="164">
        <v>1</v>
      </c>
      <c r="F12" s="164">
        <v>0</v>
      </c>
      <c r="G12" s="164">
        <v>0</v>
      </c>
      <c r="H12" s="164">
        <v>1</v>
      </c>
      <c r="I12" s="164">
        <v>1</v>
      </c>
      <c r="J12" s="164">
        <v>0</v>
      </c>
      <c r="K12" s="156">
        <v>4</v>
      </c>
      <c r="L12" s="156">
        <v>4</v>
      </c>
      <c r="M12" s="156">
        <v>4</v>
      </c>
      <c r="N12" s="157">
        <v>3</v>
      </c>
      <c r="O12" s="157">
        <v>4</v>
      </c>
      <c r="P12" s="157">
        <v>4</v>
      </c>
      <c r="Q12" s="156">
        <v>3</v>
      </c>
      <c r="R12" s="156">
        <v>4</v>
      </c>
      <c r="S12" s="156">
        <v>4</v>
      </c>
      <c r="T12" s="156">
        <v>4</v>
      </c>
      <c r="U12" s="157">
        <v>4</v>
      </c>
      <c r="V12" s="157">
        <v>4</v>
      </c>
      <c r="W12" s="156">
        <v>4</v>
      </c>
      <c r="X12" s="156">
        <v>4</v>
      </c>
      <c r="Y12" s="156">
        <v>4</v>
      </c>
    </row>
    <row r="13" spans="1:25" s="164" customFormat="1">
      <c r="A13" s="164">
        <v>12</v>
      </c>
      <c r="B13" s="158" t="s">
        <v>7</v>
      </c>
      <c r="C13" s="158" t="s">
        <v>70</v>
      </c>
      <c r="D13" s="158" t="s">
        <v>54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1</v>
      </c>
      <c r="K13" s="159">
        <v>5</v>
      </c>
      <c r="L13" s="159">
        <v>5</v>
      </c>
      <c r="M13" s="159">
        <v>5</v>
      </c>
      <c r="N13" s="160">
        <v>5</v>
      </c>
      <c r="O13" s="160">
        <v>5</v>
      </c>
      <c r="P13" s="160">
        <v>5</v>
      </c>
      <c r="Q13" s="159">
        <v>2</v>
      </c>
      <c r="R13" s="159">
        <v>2</v>
      </c>
      <c r="S13" s="159">
        <v>4</v>
      </c>
      <c r="T13" s="159">
        <v>4</v>
      </c>
      <c r="U13" s="160">
        <v>5</v>
      </c>
      <c r="V13" s="160">
        <v>4</v>
      </c>
      <c r="W13" s="159">
        <v>4</v>
      </c>
      <c r="X13" s="159">
        <v>4</v>
      </c>
      <c r="Y13" s="159">
        <v>4</v>
      </c>
    </row>
    <row r="14" spans="1:25" s="164" customFormat="1">
      <c r="A14" s="164">
        <v>13</v>
      </c>
      <c r="B14" s="155" t="s">
        <v>7</v>
      </c>
      <c r="C14" s="155" t="s">
        <v>141</v>
      </c>
      <c r="D14" s="155" t="s">
        <v>58</v>
      </c>
      <c r="E14" s="164">
        <v>1</v>
      </c>
      <c r="F14" s="164">
        <v>1</v>
      </c>
      <c r="G14" s="164">
        <v>0</v>
      </c>
      <c r="H14" s="164">
        <v>0</v>
      </c>
      <c r="I14" s="164">
        <v>0</v>
      </c>
      <c r="J14" s="164">
        <v>0</v>
      </c>
      <c r="K14" s="156">
        <v>5</v>
      </c>
      <c r="L14" s="156">
        <v>5</v>
      </c>
      <c r="M14" s="156">
        <v>5</v>
      </c>
      <c r="N14" s="157">
        <v>5</v>
      </c>
      <c r="O14" s="157">
        <v>5</v>
      </c>
      <c r="P14" s="157">
        <v>5</v>
      </c>
      <c r="Q14" s="156">
        <v>5</v>
      </c>
      <c r="R14" s="156">
        <v>5</v>
      </c>
      <c r="S14" s="156">
        <v>5</v>
      </c>
      <c r="T14" s="156">
        <v>5</v>
      </c>
      <c r="U14" s="157">
        <v>5</v>
      </c>
      <c r="V14" s="157">
        <v>5</v>
      </c>
      <c r="W14" s="156">
        <v>5</v>
      </c>
      <c r="X14" s="156">
        <v>5</v>
      </c>
      <c r="Y14" s="156">
        <v>5</v>
      </c>
    </row>
    <row r="15" spans="1:25" s="164" customFormat="1">
      <c r="A15" s="164">
        <v>14</v>
      </c>
      <c r="B15" s="158" t="s">
        <v>7</v>
      </c>
      <c r="C15" s="158" t="s">
        <v>157</v>
      </c>
      <c r="D15" s="158" t="s">
        <v>58</v>
      </c>
      <c r="E15" s="164">
        <v>0</v>
      </c>
      <c r="F15" s="164">
        <v>1</v>
      </c>
      <c r="G15" s="164">
        <v>0</v>
      </c>
      <c r="H15" s="164">
        <v>0</v>
      </c>
      <c r="I15" s="164">
        <v>0</v>
      </c>
      <c r="J15" s="164">
        <v>0</v>
      </c>
      <c r="K15" s="159">
        <v>5</v>
      </c>
      <c r="L15" s="159">
        <v>5</v>
      </c>
      <c r="M15" s="159">
        <v>5</v>
      </c>
      <c r="N15" s="160">
        <v>5</v>
      </c>
      <c r="O15" s="160">
        <v>5</v>
      </c>
      <c r="P15" s="160">
        <v>5</v>
      </c>
      <c r="Q15" s="159">
        <v>5</v>
      </c>
      <c r="R15" s="159">
        <v>5</v>
      </c>
      <c r="S15" s="159">
        <v>5</v>
      </c>
      <c r="T15" s="159">
        <v>5</v>
      </c>
      <c r="U15" s="160">
        <v>5</v>
      </c>
      <c r="V15" s="160">
        <v>5</v>
      </c>
      <c r="W15" s="159">
        <v>5</v>
      </c>
      <c r="X15" s="159">
        <v>5</v>
      </c>
      <c r="Y15" s="159">
        <v>5</v>
      </c>
    </row>
    <row r="16" spans="1:25" s="164" customFormat="1">
      <c r="A16" s="164">
        <v>15</v>
      </c>
      <c r="B16" s="155" t="s">
        <v>7</v>
      </c>
      <c r="C16" s="155" t="s">
        <v>142</v>
      </c>
      <c r="D16" s="155" t="s">
        <v>60</v>
      </c>
      <c r="E16" s="164">
        <v>0</v>
      </c>
      <c r="F16" s="164">
        <v>1</v>
      </c>
      <c r="G16" s="164">
        <v>0</v>
      </c>
      <c r="H16" s="164">
        <v>1</v>
      </c>
      <c r="I16" s="164">
        <v>0</v>
      </c>
      <c r="J16" s="164">
        <v>0</v>
      </c>
      <c r="K16" s="156">
        <v>5</v>
      </c>
      <c r="L16" s="156">
        <v>5</v>
      </c>
      <c r="M16" s="156">
        <v>5</v>
      </c>
      <c r="N16" s="157">
        <v>5</v>
      </c>
      <c r="O16" s="157">
        <v>5</v>
      </c>
      <c r="P16" s="157">
        <v>5</v>
      </c>
      <c r="Q16" s="156">
        <v>3</v>
      </c>
      <c r="R16" s="156">
        <v>3</v>
      </c>
      <c r="S16" s="156">
        <v>5</v>
      </c>
      <c r="T16" s="156">
        <v>4</v>
      </c>
      <c r="U16" s="157">
        <v>5</v>
      </c>
      <c r="V16" s="157">
        <v>5</v>
      </c>
      <c r="W16" s="156">
        <v>5</v>
      </c>
      <c r="X16" s="156">
        <v>5</v>
      </c>
      <c r="Y16" s="156">
        <v>5</v>
      </c>
    </row>
    <row r="17" spans="1:25" s="164" customFormat="1">
      <c r="A17" s="164">
        <v>16</v>
      </c>
      <c r="B17" s="158" t="s">
        <v>7</v>
      </c>
      <c r="C17" s="158" t="s">
        <v>104</v>
      </c>
      <c r="D17" s="158" t="s">
        <v>58</v>
      </c>
      <c r="E17" s="164">
        <v>0</v>
      </c>
      <c r="F17" s="164">
        <v>1</v>
      </c>
      <c r="G17" s="164">
        <v>0</v>
      </c>
      <c r="H17" s="164">
        <v>0</v>
      </c>
      <c r="I17" s="164">
        <v>0</v>
      </c>
      <c r="J17" s="164">
        <v>0</v>
      </c>
      <c r="K17" s="159">
        <v>5</v>
      </c>
      <c r="L17" s="159">
        <v>3</v>
      </c>
      <c r="M17" s="159">
        <v>4</v>
      </c>
      <c r="N17" s="160">
        <v>5</v>
      </c>
      <c r="O17" s="160">
        <v>4</v>
      </c>
      <c r="P17" s="160">
        <v>4</v>
      </c>
      <c r="Q17" s="159">
        <v>3</v>
      </c>
      <c r="R17" s="159">
        <v>3</v>
      </c>
      <c r="S17" s="159">
        <v>5</v>
      </c>
      <c r="T17" s="159">
        <v>5</v>
      </c>
      <c r="U17" s="160">
        <v>5</v>
      </c>
      <c r="V17" s="160">
        <v>5</v>
      </c>
      <c r="W17" s="159">
        <v>4</v>
      </c>
      <c r="X17" s="159">
        <v>5</v>
      </c>
      <c r="Y17" s="159">
        <v>5</v>
      </c>
    </row>
    <row r="18" spans="1:25" s="164" customFormat="1">
      <c r="A18" s="164">
        <v>17</v>
      </c>
      <c r="B18" s="155" t="s">
        <v>7</v>
      </c>
      <c r="C18" s="155" t="s">
        <v>143</v>
      </c>
      <c r="D18" s="155" t="s">
        <v>64</v>
      </c>
      <c r="E18" s="164">
        <v>0</v>
      </c>
      <c r="F18" s="164">
        <v>0</v>
      </c>
      <c r="G18" s="164">
        <v>1</v>
      </c>
      <c r="H18" s="164">
        <v>0</v>
      </c>
      <c r="I18" s="164">
        <v>0</v>
      </c>
      <c r="J18" s="164">
        <v>0</v>
      </c>
      <c r="K18" s="156">
        <v>4</v>
      </c>
      <c r="L18" s="156">
        <v>3</v>
      </c>
      <c r="M18" s="156">
        <v>4</v>
      </c>
      <c r="N18" s="157">
        <v>5</v>
      </c>
      <c r="O18" s="157">
        <v>5</v>
      </c>
      <c r="P18" s="157">
        <v>5</v>
      </c>
      <c r="Q18" s="156">
        <v>3</v>
      </c>
      <c r="R18" s="156">
        <v>3</v>
      </c>
      <c r="S18" s="156">
        <v>4</v>
      </c>
      <c r="T18" s="156">
        <v>4</v>
      </c>
      <c r="U18" s="157">
        <v>5</v>
      </c>
      <c r="V18" s="157">
        <v>5</v>
      </c>
      <c r="W18" s="156">
        <v>5</v>
      </c>
      <c r="X18" s="156">
        <v>5</v>
      </c>
      <c r="Y18" s="156">
        <v>5</v>
      </c>
    </row>
    <row r="19" spans="1:25" s="164" customFormat="1">
      <c r="A19" s="164">
        <v>18</v>
      </c>
      <c r="B19" s="158" t="s">
        <v>36</v>
      </c>
      <c r="C19" s="158" t="s">
        <v>140</v>
      </c>
      <c r="D19" s="158" t="s">
        <v>58</v>
      </c>
      <c r="E19" s="164">
        <v>0</v>
      </c>
      <c r="F19" s="164">
        <v>1</v>
      </c>
      <c r="G19" s="164">
        <v>0</v>
      </c>
      <c r="H19" s="164">
        <v>0</v>
      </c>
      <c r="I19" s="164">
        <v>0</v>
      </c>
      <c r="J19" s="164">
        <v>0</v>
      </c>
      <c r="K19" s="159">
        <v>5</v>
      </c>
      <c r="L19" s="159">
        <v>5</v>
      </c>
      <c r="M19" s="159">
        <v>5</v>
      </c>
      <c r="N19" s="160">
        <v>5</v>
      </c>
      <c r="O19" s="160">
        <v>5</v>
      </c>
      <c r="P19" s="160">
        <v>5</v>
      </c>
      <c r="Q19" s="159">
        <v>5</v>
      </c>
      <c r="R19" s="159">
        <v>5</v>
      </c>
      <c r="S19" s="159">
        <v>5</v>
      </c>
      <c r="T19" s="159">
        <v>5</v>
      </c>
      <c r="U19" s="160">
        <v>5</v>
      </c>
      <c r="V19" s="160">
        <v>5</v>
      </c>
      <c r="W19" s="159">
        <v>5</v>
      </c>
      <c r="X19" s="159">
        <v>5</v>
      </c>
      <c r="Y19" s="159">
        <v>5</v>
      </c>
    </row>
    <row r="20" spans="1:25" s="165" customFormat="1">
      <c r="A20" s="165">
        <v>19</v>
      </c>
      <c r="B20" s="155" t="s">
        <v>7</v>
      </c>
      <c r="C20" s="155" t="s">
        <v>144</v>
      </c>
      <c r="D20" s="155" t="s">
        <v>55</v>
      </c>
      <c r="E20" s="164">
        <v>0</v>
      </c>
      <c r="F20" s="164">
        <v>0</v>
      </c>
      <c r="G20" s="164">
        <v>0</v>
      </c>
      <c r="H20" s="164">
        <v>1</v>
      </c>
      <c r="I20" s="164">
        <v>1</v>
      </c>
      <c r="J20" s="164">
        <v>0</v>
      </c>
      <c r="K20" s="156">
        <v>5</v>
      </c>
      <c r="L20" s="156">
        <v>5</v>
      </c>
      <c r="M20" s="156">
        <v>5</v>
      </c>
      <c r="N20" s="157">
        <v>5</v>
      </c>
      <c r="O20" s="157">
        <v>5</v>
      </c>
      <c r="P20" s="157">
        <v>5</v>
      </c>
      <c r="Q20" s="156">
        <v>5</v>
      </c>
      <c r="R20" s="156">
        <v>5</v>
      </c>
      <c r="S20" s="156">
        <v>5</v>
      </c>
      <c r="T20" s="156">
        <v>5</v>
      </c>
      <c r="U20" s="157">
        <v>5</v>
      </c>
      <c r="V20" s="157">
        <v>5</v>
      </c>
      <c r="W20" s="156">
        <v>5</v>
      </c>
      <c r="X20" s="156">
        <v>5</v>
      </c>
      <c r="Y20" s="156">
        <v>5</v>
      </c>
    </row>
    <row r="21" spans="1:25" s="164" customFormat="1">
      <c r="A21" s="164">
        <v>20</v>
      </c>
      <c r="B21" s="158" t="s">
        <v>36</v>
      </c>
      <c r="C21" s="158" t="s">
        <v>76</v>
      </c>
      <c r="D21" s="158" t="s">
        <v>54</v>
      </c>
      <c r="E21" s="164">
        <v>1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59">
        <v>3</v>
      </c>
      <c r="L21" s="159">
        <v>3</v>
      </c>
      <c r="M21" s="159">
        <v>5</v>
      </c>
      <c r="N21" s="160">
        <v>5</v>
      </c>
      <c r="O21" s="160">
        <v>5</v>
      </c>
      <c r="P21" s="160">
        <v>5</v>
      </c>
      <c r="Q21" s="159">
        <v>5</v>
      </c>
      <c r="R21" s="159">
        <v>5</v>
      </c>
      <c r="S21" s="159">
        <v>5</v>
      </c>
      <c r="T21" s="159">
        <v>5</v>
      </c>
      <c r="U21" s="160">
        <v>5</v>
      </c>
      <c r="V21" s="160">
        <v>5</v>
      </c>
      <c r="W21" s="159">
        <v>5</v>
      </c>
      <c r="X21" s="159">
        <v>5</v>
      </c>
      <c r="Y21" s="159">
        <v>5</v>
      </c>
    </row>
    <row r="22" spans="1:25" s="164" customFormat="1">
      <c r="A22" s="164">
        <v>21</v>
      </c>
      <c r="B22" s="155" t="s">
        <v>36</v>
      </c>
      <c r="C22" s="155" t="s">
        <v>78</v>
      </c>
      <c r="D22" s="155" t="s">
        <v>58</v>
      </c>
      <c r="E22" s="164">
        <v>0</v>
      </c>
      <c r="F22" s="164">
        <v>1</v>
      </c>
      <c r="G22" s="164">
        <v>0</v>
      </c>
      <c r="H22" s="164">
        <v>0</v>
      </c>
      <c r="I22" s="164">
        <v>0</v>
      </c>
      <c r="J22" s="164">
        <v>0</v>
      </c>
      <c r="K22" s="156">
        <v>5</v>
      </c>
      <c r="L22" s="156">
        <v>5</v>
      </c>
      <c r="M22" s="156">
        <v>5</v>
      </c>
      <c r="N22" s="157">
        <v>5</v>
      </c>
      <c r="O22" s="157">
        <v>5</v>
      </c>
      <c r="P22" s="157">
        <v>5</v>
      </c>
      <c r="Q22" s="156">
        <v>5</v>
      </c>
      <c r="R22" s="156">
        <v>5</v>
      </c>
      <c r="S22" s="156">
        <v>5</v>
      </c>
      <c r="T22" s="156">
        <v>5</v>
      </c>
      <c r="U22" s="157">
        <v>5</v>
      </c>
      <c r="V22" s="157">
        <v>5</v>
      </c>
      <c r="W22" s="156">
        <v>5</v>
      </c>
      <c r="X22" s="156">
        <v>5</v>
      </c>
      <c r="Y22" s="156">
        <v>5</v>
      </c>
    </row>
    <row r="23" spans="1:25" s="164" customFormat="1">
      <c r="A23" s="164">
        <v>22</v>
      </c>
      <c r="B23" s="158" t="s">
        <v>7</v>
      </c>
      <c r="C23" s="158" t="s">
        <v>141</v>
      </c>
      <c r="D23" s="158" t="s">
        <v>58</v>
      </c>
      <c r="E23" s="164">
        <v>0</v>
      </c>
      <c r="F23" s="164">
        <v>1</v>
      </c>
      <c r="G23" s="164">
        <v>0</v>
      </c>
      <c r="H23" s="164">
        <v>1</v>
      </c>
      <c r="I23" s="164">
        <v>0</v>
      </c>
      <c r="J23" s="164">
        <v>0</v>
      </c>
      <c r="K23" s="159">
        <v>4</v>
      </c>
      <c r="L23" s="159">
        <v>1</v>
      </c>
      <c r="M23" s="159">
        <v>3</v>
      </c>
      <c r="N23" s="160">
        <v>4</v>
      </c>
      <c r="O23" s="160">
        <v>3</v>
      </c>
      <c r="P23" s="160">
        <v>4</v>
      </c>
      <c r="Q23" s="159">
        <v>3</v>
      </c>
      <c r="R23" s="159">
        <v>4</v>
      </c>
      <c r="S23" s="159">
        <v>4</v>
      </c>
      <c r="T23" s="159">
        <v>4</v>
      </c>
      <c r="U23" s="160">
        <v>5</v>
      </c>
      <c r="V23" s="160">
        <v>5</v>
      </c>
      <c r="W23" s="159">
        <v>5</v>
      </c>
      <c r="X23" s="159">
        <v>4</v>
      </c>
      <c r="Y23" s="159">
        <v>5</v>
      </c>
    </row>
    <row r="24" spans="1:25" s="164" customFormat="1">
      <c r="A24" s="164">
        <v>23</v>
      </c>
      <c r="B24" s="155" t="s">
        <v>36</v>
      </c>
      <c r="C24" s="155" t="s">
        <v>139</v>
      </c>
      <c r="D24" s="155" t="s">
        <v>58</v>
      </c>
      <c r="E24" s="164">
        <v>0</v>
      </c>
      <c r="F24" s="164">
        <v>1</v>
      </c>
      <c r="G24" s="164">
        <v>0</v>
      </c>
      <c r="H24" s="164">
        <v>0</v>
      </c>
      <c r="I24" s="164">
        <v>0</v>
      </c>
      <c r="J24" s="164">
        <v>0</v>
      </c>
      <c r="K24" s="156">
        <v>5</v>
      </c>
      <c r="L24" s="156">
        <v>5</v>
      </c>
      <c r="M24" s="156">
        <v>5</v>
      </c>
      <c r="N24" s="157">
        <v>5</v>
      </c>
      <c r="O24" s="157">
        <v>5</v>
      </c>
      <c r="P24" s="157">
        <v>5</v>
      </c>
      <c r="Q24" s="156">
        <v>5</v>
      </c>
      <c r="R24" s="156">
        <v>5</v>
      </c>
      <c r="S24" s="156">
        <v>5</v>
      </c>
      <c r="T24" s="156">
        <v>5</v>
      </c>
      <c r="U24" s="157">
        <v>5</v>
      </c>
      <c r="V24" s="157">
        <v>5</v>
      </c>
      <c r="W24" s="156">
        <v>5</v>
      </c>
      <c r="X24" s="156">
        <v>5</v>
      </c>
      <c r="Y24" s="156">
        <v>5</v>
      </c>
    </row>
    <row r="25" spans="1:25" s="164" customFormat="1">
      <c r="A25" s="164">
        <v>24</v>
      </c>
      <c r="B25" s="158" t="s">
        <v>36</v>
      </c>
      <c r="C25" s="158" t="s">
        <v>139</v>
      </c>
      <c r="D25" s="158" t="s">
        <v>58</v>
      </c>
      <c r="E25" s="164">
        <v>1</v>
      </c>
      <c r="F25" s="164">
        <v>1</v>
      </c>
      <c r="G25" s="164">
        <v>0</v>
      </c>
      <c r="H25" s="164">
        <v>0</v>
      </c>
      <c r="I25" s="164">
        <v>0</v>
      </c>
      <c r="J25" s="164">
        <v>0</v>
      </c>
      <c r="K25" s="159">
        <v>5</v>
      </c>
      <c r="L25" s="159">
        <v>5</v>
      </c>
      <c r="M25" s="159">
        <v>5</v>
      </c>
      <c r="N25" s="160">
        <v>5</v>
      </c>
      <c r="O25" s="160">
        <v>5</v>
      </c>
      <c r="P25" s="160">
        <v>5</v>
      </c>
      <c r="Q25" s="159">
        <v>5</v>
      </c>
      <c r="R25" s="159">
        <v>5</v>
      </c>
      <c r="S25" s="159">
        <v>4</v>
      </c>
      <c r="T25" s="159">
        <v>4</v>
      </c>
      <c r="U25" s="160">
        <v>5</v>
      </c>
      <c r="V25" s="160">
        <v>4</v>
      </c>
      <c r="W25" s="159">
        <v>5</v>
      </c>
      <c r="X25" s="159">
        <v>4</v>
      </c>
      <c r="Y25" s="159">
        <v>4</v>
      </c>
    </row>
    <row r="26" spans="1:25" s="164" customFormat="1">
      <c r="A26" s="164">
        <v>25</v>
      </c>
      <c r="B26" s="155" t="s">
        <v>7</v>
      </c>
      <c r="C26" s="155" t="s">
        <v>145</v>
      </c>
      <c r="D26" s="155" t="s">
        <v>54</v>
      </c>
      <c r="E26" s="164">
        <v>0</v>
      </c>
      <c r="F26" s="164">
        <v>1</v>
      </c>
      <c r="G26" s="164">
        <v>0</v>
      </c>
      <c r="H26" s="164">
        <v>0</v>
      </c>
      <c r="I26" s="164">
        <v>0</v>
      </c>
      <c r="J26" s="164">
        <v>0</v>
      </c>
      <c r="K26" s="156">
        <v>3</v>
      </c>
      <c r="L26" s="156">
        <v>4</v>
      </c>
      <c r="M26" s="156">
        <v>4</v>
      </c>
      <c r="N26" s="157">
        <v>5</v>
      </c>
      <c r="O26" s="157">
        <v>4</v>
      </c>
      <c r="P26" s="157">
        <v>3</v>
      </c>
      <c r="Q26" s="156">
        <v>4</v>
      </c>
      <c r="R26" s="156">
        <v>4</v>
      </c>
      <c r="S26" s="156">
        <v>3</v>
      </c>
      <c r="T26" s="156">
        <v>4</v>
      </c>
      <c r="U26" s="157">
        <v>4</v>
      </c>
      <c r="V26" s="157">
        <v>4</v>
      </c>
      <c r="W26" s="156">
        <v>4</v>
      </c>
      <c r="X26" s="156">
        <v>4</v>
      </c>
      <c r="Y26" s="156">
        <v>5</v>
      </c>
    </row>
    <row r="27" spans="1:25" s="164" customFormat="1">
      <c r="A27" s="164">
        <v>26</v>
      </c>
      <c r="B27" s="158" t="s">
        <v>36</v>
      </c>
      <c r="C27" s="158" t="s">
        <v>140</v>
      </c>
      <c r="D27" s="158" t="s">
        <v>58</v>
      </c>
      <c r="E27" s="164">
        <v>1</v>
      </c>
      <c r="F27" s="164">
        <v>1</v>
      </c>
      <c r="G27" s="164">
        <v>0</v>
      </c>
      <c r="H27" s="164">
        <v>0</v>
      </c>
      <c r="I27" s="164">
        <v>0</v>
      </c>
      <c r="J27" s="164">
        <v>0</v>
      </c>
      <c r="K27" s="159">
        <v>5</v>
      </c>
      <c r="L27" s="159">
        <v>5</v>
      </c>
      <c r="M27" s="159">
        <v>5</v>
      </c>
      <c r="N27" s="160">
        <v>5</v>
      </c>
      <c r="O27" s="160">
        <v>5</v>
      </c>
      <c r="P27" s="160">
        <v>5</v>
      </c>
      <c r="Q27" s="159">
        <v>1</v>
      </c>
      <c r="R27" s="159">
        <v>2</v>
      </c>
      <c r="S27" s="159">
        <v>4</v>
      </c>
      <c r="T27" s="159">
        <v>4</v>
      </c>
      <c r="U27" s="160">
        <v>5</v>
      </c>
      <c r="V27" s="160">
        <v>5</v>
      </c>
      <c r="W27" s="159">
        <v>5</v>
      </c>
      <c r="X27" s="159">
        <v>5</v>
      </c>
      <c r="Y27" s="159">
        <v>5</v>
      </c>
    </row>
    <row r="28" spans="1:25" s="164" customFormat="1">
      <c r="A28" s="164">
        <v>27</v>
      </c>
      <c r="B28" s="155" t="s">
        <v>7</v>
      </c>
      <c r="C28" s="155" t="s">
        <v>80</v>
      </c>
      <c r="D28" s="155" t="s">
        <v>64</v>
      </c>
      <c r="E28" s="164">
        <v>1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56">
        <v>5</v>
      </c>
      <c r="L28" s="156">
        <v>5</v>
      </c>
      <c r="M28" s="156">
        <v>5</v>
      </c>
      <c r="N28" s="157">
        <v>5</v>
      </c>
      <c r="O28" s="157">
        <v>5</v>
      </c>
      <c r="P28" s="157">
        <v>5</v>
      </c>
      <c r="Q28" s="156">
        <v>5</v>
      </c>
      <c r="R28" s="156">
        <v>5</v>
      </c>
      <c r="S28" s="156">
        <v>5</v>
      </c>
      <c r="T28" s="156">
        <v>5</v>
      </c>
      <c r="U28" s="157">
        <v>5</v>
      </c>
      <c r="V28" s="157">
        <v>5</v>
      </c>
      <c r="W28" s="156">
        <v>5</v>
      </c>
      <c r="X28" s="156">
        <v>5</v>
      </c>
      <c r="Y28" s="156">
        <v>5</v>
      </c>
    </row>
    <row r="29" spans="1:25" s="164" customFormat="1">
      <c r="A29" s="164">
        <v>28</v>
      </c>
      <c r="B29" s="158" t="s">
        <v>36</v>
      </c>
      <c r="C29" s="158" t="s">
        <v>79</v>
      </c>
      <c r="D29" s="158" t="s">
        <v>55</v>
      </c>
      <c r="E29" s="164">
        <v>0</v>
      </c>
      <c r="F29" s="164">
        <v>1</v>
      </c>
      <c r="G29" s="164">
        <v>0</v>
      </c>
      <c r="H29" s="164">
        <v>0</v>
      </c>
      <c r="I29" s="164">
        <v>0</v>
      </c>
      <c r="J29" s="164">
        <v>0</v>
      </c>
      <c r="K29" s="159">
        <v>4</v>
      </c>
      <c r="L29" s="159">
        <v>4</v>
      </c>
      <c r="M29" s="159">
        <v>4</v>
      </c>
      <c r="N29" s="160">
        <v>4</v>
      </c>
      <c r="O29" s="160">
        <v>5</v>
      </c>
      <c r="P29" s="160">
        <v>5</v>
      </c>
      <c r="Q29" s="159">
        <v>3</v>
      </c>
      <c r="R29" s="159">
        <v>3</v>
      </c>
      <c r="S29" s="159">
        <v>5</v>
      </c>
      <c r="T29" s="159">
        <v>5</v>
      </c>
      <c r="U29" s="160">
        <v>5</v>
      </c>
      <c r="V29" s="160">
        <v>5</v>
      </c>
      <c r="W29" s="159">
        <v>5</v>
      </c>
      <c r="X29" s="159">
        <v>5</v>
      </c>
      <c r="Y29" s="159">
        <v>5</v>
      </c>
    </row>
    <row r="30" spans="1:25" s="164" customFormat="1">
      <c r="A30" s="164">
        <v>29</v>
      </c>
      <c r="B30" s="155" t="s">
        <v>7</v>
      </c>
      <c r="C30" s="155" t="s">
        <v>43</v>
      </c>
      <c r="D30" s="155" t="s">
        <v>55</v>
      </c>
      <c r="E30" s="164">
        <v>0</v>
      </c>
      <c r="F30" s="164">
        <v>1</v>
      </c>
      <c r="G30" s="164">
        <v>0</v>
      </c>
      <c r="H30" s="164">
        <v>0</v>
      </c>
      <c r="I30" s="164">
        <v>0</v>
      </c>
      <c r="J30" s="164">
        <v>0</v>
      </c>
      <c r="K30" s="156">
        <v>5</v>
      </c>
      <c r="L30" s="156">
        <v>3</v>
      </c>
      <c r="M30" s="156">
        <v>3</v>
      </c>
      <c r="N30" s="157">
        <v>4</v>
      </c>
      <c r="O30" s="157">
        <v>5</v>
      </c>
      <c r="P30" s="157">
        <v>5</v>
      </c>
      <c r="Q30" s="156">
        <v>5</v>
      </c>
      <c r="R30" s="156">
        <v>5</v>
      </c>
      <c r="S30" s="156">
        <v>5</v>
      </c>
      <c r="T30" s="156">
        <v>5</v>
      </c>
      <c r="U30" s="157">
        <v>5</v>
      </c>
      <c r="V30" s="157">
        <v>5</v>
      </c>
      <c r="W30" s="156">
        <v>5</v>
      </c>
      <c r="X30" s="156">
        <v>5</v>
      </c>
      <c r="Y30" s="156">
        <v>5</v>
      </c>
    </row>
    <row r="31" spans="1:25" s="164" customFormat="1">
      <c r="A31" s="164">
        <v>30</v>
      </c>
      <c r="B31" s="158" t="s">
        <v>7</v>
      </c>
      <c r="C31" s="158" t="s">
        <v>43</v>
      </c>
      <c r="D31" s="158" t="s">
        <v>55</v>
      </c>
      <c r="E31" s="164">
        <v>0</v>
      </c>
      <c r="F31" s="164">
        <v>0</v>
      </c>
      <c r="G31" s="164">
        <v>1</v>
      </c>
      <c r="H31" s="164">
        <v>0</v>
      </c>
      <c r="I31" s="164">
        <v>0</v>
      </c>
      <c r="J31" s="164">
        <v>1</v>
      </c>
      <c r="K31" s="159">
        <v>5</v>
      </c>
      <c r="L31" s="159">
        <v>5</v>
      </c>
      <c r="M31" s="159">
        <v>3</v>
      </c>
      <c r="N31" s="160">
        <v>4</v>
      </c>
      <c r="O31" s="160">
        <v>4</v>
      </c>
      <c r="P31" s="160">
        <v>5</v>
      </c>
      <c r="Q31" s="159">
        <v>5</v>
      </c>
      <c r="R31" s="159">
        <v>5</v>
      </c>
      <c r="S31" s="159">
        <v>5</v>
      </c>
      <c r="T31" s="159">
        <v>5</v>
      </c>
      <c r="U31" s="160">
        <v>4</v>
      </c>
      <c r="V31" s="160">
        <v>4</v>
      </c>
      <c r="W31" s="159">
        <v>4</v>
      </c>
      <c r="X31" s="159">
        <v>5</v>
      </c>
      <c r="Y31" s="159">
        <v>4</v>
      </c>
    </row>
    <row r="32" spans="1:25" s="164" customFormat="1">
      <c r="A32" s="164">
        <v>31</v>
      </c>
      <c r="B32" s="155" t="s">
        <v>7</v>
      </c>
      <c r="C32" s="155" t="s">
        <v>43</v>
      </c>
      <c r="D32" s="155" t="s">
        <v>55</v>
      </c>
      <c r="E32" s="164">
        <v>0</v>
      </c>
      <c r="F32" s="164">
        <v>1</v>
      </c>
      <c r="G32" s="164">
        <v>0</v>
      </c>
      <c r="H32" s="164">
        <v>0</v>
      </c>
      <c r="I32" s="164">
        <v>0</v>
      </c>
      <c r="J32" s="164">
        <v>0</v>
      </c>
      <c r="K32" s="156">
        <v>3</v>
      </c>
      <c r="L32" s="156">
        <v>3</v>
      </c>
      <c r="M32" s="156">
        <v>3</v>
      </c>
      <c r="N32" s="157">
        <v>4</v>
      </c>
      <c r="O32" s="157">
        <v>3</v>
      </c>
      <c r="P32" s="157">
        <v>4</v>
      </c>
      <c r="Q32" s="156">
        <v>4</v>
      </c>
      <c r="R32" s="156">
        <v>4</v>
      </c>
      <c r="S32" s="156">
        <v>4</v>
      </c>
      <c r="T32" s="156">
        <v>4</v>
      </c>
      <c r="U32" s="157">
        <v>4</v>
      </c>
      <c r="V32" s="157">
        <v>4</v>
      </c>
      <c r="W32" s="156">
        <v>4</v>
      </c>
      <c r="X32" s="156">
        <v>4</v>
      </c>
      <c r="Y32" s="156">
        <v>4</v>
      </c>
    </row>
    <row r="33" spans="1:25" s="164" customFormat="1">
      <c r="A33" s="164">
        <v>32</v>
      </c>
      <c r="B33" s="158" t="s">
        <v>7</v>
      </c>
      <c r="C33" s="158" t="s">
        <v>144</v>
      </c>
      <c r="D33" s="158" t="s">
        <v>55</v>
      </c>
      <c r="E33" s="164">
        <v>0</v>
      </c>
      <c r="F33" s="164">
        <v>1</v>
      </c>
      <c r="G33" s="164">
        <v>1</v>
      </c>
      <c r="H33" s="164">
        <v>1</v>
      </c>
      <c r="I33" s="164">
        <v>0</v>
      </c>
      <c r="J33" s="164">
        <v>0</v>
      </c>
      <c r="K33" s="159">
        <v>5</v>
      </c>
      <c r="L33" s="159">
        <v>4</v>
      </c>
      <c r="M33" s="159">
        <v>5</v>
      </c>
      <c r="N33" s="160">
        <v>5</v>
      </c>
      <c r="O33" s="160">
        <v>5</v>
      </c>
      <c r="P33" s="160">
        <v>5</v>
      </c>
      <c r="Q33" s="159">
        <v>5</v>
      </c>
      <c r="R33" s="159">
        <v>5</v>
      </c>
      <c r="S33" s="159">
        <v>5</v>
      </c>
      <c r="T33" s="159">
        <v>5</v>
      </c>
      <c r="U33" s="160">
        <v>4</v>
      </c>
      <c r="V33" s="160">
        <v>5</v>
      </c>
      <c r="W33" s="159">
        <v>5</v>
      </c>
      <c r="X33" s="159">
        <v>5</v>
      </c>
      <c r="Y33" s="159">
        <v>5</v>
      </c>
    </row>
    <row r="34" spans="1:25" s="164" customFormat="1">
      <c r="A34" s="164">
        <v>33</v>
      </c>
      <c r="B34" s="155" t="s">
        <v>7</v>
      </c>
      <c r="C34" s="155" t="s">
        <v>43</v>
      </c>
      <c r="D34" s="155" t="s">
        <v>55</v>
      </c>
      <c r="E34" s="164">
        <v>0</v>
      </c>
      <c r="F34" s="164">
        <v>1</v>
      </c>
      <c r="G34" s="164">
        <v>0</v>
      </c>
      <c r="H34" s="164">
        <v>0</v>
      </c>
      <c r="I34" s="164">
        <v>0</v>
      </c>
      <c r="J34" s="164">
        <v>0</v>
      </c>
      <c r="K34" s="156">
        <v>5</v>
      </c>
      <c r="L34" s="156">
        <v>3</v>
      </c>
      <c r="M34" s="156">
        <v>4</v>
      </c>
      <c r="N34" s="157">
        <v>5</v>
      </c>
      <c r="O34" s="157">
        <v>5</v>
      </c>
      <c r="P34" s="157">
        <v>5</v>
      </c>
      <c r="Q34" s="156">
        <v>2</v>
      </c>
      <c r="R34" s="156">
        <v>2</v>
      </c>
      <c r="S34" s="156">
        <v>5</v>
      </c>
      <c r="T34" s="156">
        <v>5</v>
      </c>
      <c r="U34" s="157">
        <v>5</v>
      </c>
      <c r="V34" s="157">
        <v>5</v>
      </c>
      <c r="W34" s="156">
        <v>5</v>
      </c>
      <c r="X34" s="156">
        <v>5</v>
      </c>
      <c r="Y34" s="156">
        <v>5</v>
      </c>
    </row>
    <row r="35" spans="1:25" s="164" customFormat="1">
      <c r="A35" s="164">
        <v>34</v>
      </c>
      <c r="B35" s="158" t="s">
        <v>36</v>
      </c>
      <c r="C35" s="158" t="s">
        <v>108</v>
      </c>
      <c r="D35" s="158" t="s">
        <v>91</v>
      </c>
      <c r="E35" s="164">
        <v>0</v>
      </c>
      <c r="F35" s="164">
        <v>0</v>
      </c>
      <c r="G35" s="164">
        <v>1</v>
      </c>
      <c r="H35" s="164">
        <v>0</v>
      </c>
      <c r="I35" s="164">
        <v>0</v>
      </c>
      <c r="J35" s="164">
        <v>0</v>
      </c>
      <c r="K35" s="159">
        <v>4</v>
      </c>
      <c r="L35" s="159">
        <v>3</v>
      </c>
      <c r="M35" s="159">
        <v>4</v>
      </c>
      <c r="N35" s="160">
        <v>5</v>
      </c>
      <c r="O35" s="160">
        <v>5</v>
      </c>
      <c r="P35" s="160">
        <v>5</v>
      </c>
      <c r="Q35" s="159">
        <v>3</v>
      </c>
      <c r="R35" s="159">
        <v>3</v>
      </c>
      <c r="S35" s="159">
        <v>4</v>
      </c>
      <c r="T35" s="159">
        <v>4</v>
      </c>
      <c r="U35" s="160">
        <v>5</v>
      </c>
      <c r="V35" s="160">
        <v>5</v>
      </c>
      <c r="W35" s="159">
        <v>4</v>
      </c>
      <c r="X35" s="159">
        <v>5</v>
      </c>
      <c r="Y35" s="159">
        <v>5</v>
      </c>
    </row>
    <row r="36" spans="1:25" s="164" customFormat="1">
      <c r="A36" s="164">
        <v>35</v>
      </c>
      <c r="B36" s="155" t="s">
        <v>7</v>
      </c>
      <c r="C36" s="155" t="s">
        <v>144</v>
      </c>
      <c r="D36" s="155" t="s">
        <v>55</v>
      </c>
      <c r="E36" s="164">
        <v>0</v>
      </c>
      <c r="F36" s="164">
        <v>1</v>
      </c>
      <c r="G36" s="164">
        <v>0</v>
      </c>
      <c r="H36" s="164">
        <v>0</v>
      </c>
      <c r="I36" s="164">
        <v>0</v>
      </c>
      <c r="J36" s="164">
        <v>0</v>
      </c>
      <c r="K36" s="156">
        <v>4</v>
      </c>
      <c r="L36" s="156">
        <v>3</v>
      </c>
      <c r="M36" s="156">
        <v>4</v>
      </c>
      <c r="N36" s="157">
        <v>4</v>
      </c>
      <c r="O36" s="157">
        <v>4</v>
      </c>
      <c r="P36" s="157">
        <v>4</v>
      </c>
      <c r="Q36" s="156">
        <v>4</v>
      </c>
      <c r="R36" s="156">
        <v>4</v>
      </c>
      <c r="S36" s="156">
        <v>4</v>
      </c>
      <c r="T36" s="156">
        <v>4</v>
      </c>
      <c r="U36" s="157">
        <v>5</v>
      </c>
      <c r="V36" s="157">
        <v>5</v>
      </c>
      <c r="W36" s="156">
        <v>3</v>
      </c>
      <c r="X36" s="156">
        <v>4</v>
      </c>
      <c r="Y36" s="156">
        <v>4</v>
      </c>
    </row>
    <row r="37" spans="1:25" s="164" customFormat="1">
      <c r="A37" s="164">
        <v>36</v>
      </c>
      <c r="B37" s="158" t="s">
        <v>7</v>
      </c>
      <c r="C37" s="158" t="s">
        <v>43</v>
      </c>
      <c r="D37" s="158" t="s">
        <v>55</v>
      </c>
      <c r="E37" s="164">
        <v>0</v>
      </c>
      <c r="F37" s="164">
        <v>1</v>
      </c>
      <c r="G37" s="164">
        <v>0</v>
      </c>
      <c r="H37" s="164">
        <v>0</v>
      </c>
      <c r="I37" s="164">
        <v>0</v>
      </c>
      <c r="J37" s="164">
        <v>0</v>
      </c>
      <c r="K37" s="159">
        <v>4</v>
      </c>
      <c r="L37" s="159">
        <v>4</v>
      </c>
      <c r="M37" s="159">
        <v>4</v>
      </c>
      <c r="N37" s="160">
        <v>4</v>
      </c>
      <c r="O37" s="160">
        <v>4</v>
      </c>
      <c r="P37" s="160">
        <v>4</v>
      </c>
      <c r="Q37" s="159">
        <v>4</v>
      </c>
      <c r="R37" s="159">
        <v>4</v>
      </c>
      <c r="S37" s="159">
        <v>4</v>
      </c>
      <c r="T37" s="159">
        <v>4</v>
      </c>
      <c r="U37" s="160">
        <v>4</v>
      </c>
      <c r="V37" s="160">
        <v>4</v>
      </c>
      <c r="W37" s="159">
        <v>4</v>
      </c>
      <c r="X37" s="159">
        <v>4</v>
      </c>
      <c r="Y37" s="159">
        <v>5</v>
      </c>
    </row>
    <row r="38" spans="1:25" s="164" customFormat="1">
      <c r="A38" s="164">
        <v>37</v>
      </c>
      <c r="B38" s="155" t="s">
        <v>36</v>
      </c>
      <c r="C38" s="155" t="s">
        <v>79</v>
      </c>
      <c r="D38" s="155" t="s">
        <v>55</v>
      </c>
      <c r="E38" s="164">
        <v>0</v>
      </c>
      <c r="F38" s="164">
        <v>1</v>
      </c>
      <c r="G38" s="164">
        <v>0</v>
      </c>
      <c r="H38" s="164">
        <v>0</v>
      </c>
      <c r="I38" s="164">
        <v>0</v>
      </c>
      <c r="J38" s="164">
        <v>0</v>
      </c>
      <c r="K38" s="156">
        <v>5</v>
      </c>
      <c r="L38" s="156">
        <v>5</v>
      </c>
      <c r="M38" s="156">
        <v>5</v>
      </c>
      <c r="N38" s="157">
        <v>5</v>
      </c>
      <c r="O38" s="157">
        <v>5</v>
      </c>
      <c r="P38" s="157">
        <v>5</v>
      </c>
      <c r="Q38" s="156">
        <v>5</v>
      </c>
      <c r="R38" s="156">
        <v>5</v>
      </c>
      <c r="S38" s="156">
        <v>5</v>
      </c>
      <c r="T38" s="156">
        <v>5</v>
      </c>
      <c r="U38" s="157">
        <v>5</v>
      </c>
      <c r="V38" s="157">
        <v>4</v>
      </c>
      <c r="W38" s="156">
        <v>5</v>
      </c>
      <c r="X38" s="156">
        <v>5</v>
      </c>
      <c r="Y38" s="156">
        <v>5</v>
      </c>
    </row>
    <row r="39" spans="1:25" s="164" customFormat="1">
      <c r="A39" s="164">
        <v>38</v>
      </c>
      <c r="B39" s="158" t="s">
        <v>7</v>
      </c>
      <c r="C39" s="158" t="s">
        <v>146</v>
      </c>
      <c r="D39" s="158" t="s">
        <v>58</v>
      </c>
      <c r="E39" s="164">
        <v>1</v>
      </c>
      <c r="F39" s="164">
        <v>1</v>
      </c>
      <c r="G39" s="164">
        <v>1</v>
      </c>
      <c r="H39" s="164">
        <v>1</v>
      </c>
      <c r="I39" s="164">
        <v>0</v>
      </c>
      <c r="J39" s="164">
        <v>0</v>
      </c>
      <c r="K39" s="159">
        <v>5</v>
      </c>
      <c r="L39" s="159">
        <v>4</v>
      </c>
      <c r="M39" s="159">
        <v>5</v>
      </c>
      <c r="N39" s="160">
        <v>5</v>
      </c>
      <c r="O39" s="160">
        <v>5</v>
      </c>
      <c r="P39" s="160">
        <v>5</v>
      </c>
      <c r="Q39" s="159">
        <v>3</v>
      </c>
      <c r="R39" s="159">
        <v>3</v>
      </c>
      <c r="S39" s="159">
        <v>5</v>
      </c>
      <c r="T39" s="159">
        <v>5</v>
      </c>
      <c r="U39" s="160">
        <v>5</v>
      </c>
      <c r="V39" s="160">
        <v>5</v>
      </c>
      <c r="W39" s="159">
        <v>5</v>
      </c>
      <c r="X39" s="159">
        <v>5</v>
      </c>
      <c r="Y39" s="159">
        <v>5</v>
      </c>
    </row>
    <row r="40" spans="1:25" s="164" customFormat="1">
      <c r="A40" s="164">
        <v>39</v>
      </c>
      <c r="B40" s="155" t="s">
        <v>7</v>
      </c>
      <c r="C40" s="155" t="s">
        <v>106</v>
      </c>
      <c r="D40" s="155" t="s">
        <v>95</v>
      </c>
      <c r="E40" s="164">
        <v>1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56">
        <v>4</v>
      </c>
      <c r="L40" s="156">
        <v>4</v>
      </c>
      <c r="M40" s="156">
        <v>4</v>
      </c>
      <c r="N40" s="157">
        <v>5</v>
      </c>
      <c r="O40" s="157">
        <v>4</v>
      </c>
      <c r="P40" s="157">
        <v>5</v>
      </c>
      <c r="Q40" s="156">
        <v>5</v>
      </c>
      <c r="R40" s="156">
        <v>4</v>
      </c>
      <c r="S40" s="156">
        <v>4</v>
      </c>
      <c r="T40" s="156">
        <v>4</v>
      </c>
      <c r="U40" s="157">
        <v>5</v>
      </c>
      <c r="V40" s="157">
        <v>4</v>
      </c>
      <c r="W40" s="156">
        <v>4</v>
      </c>
      <c r="X40" s="156">
        <v>4</v>
      </c>
      <c r="Y40" s="156">
        <v>4</v>
      </c>
    </row>
    <row r="41" spans="1:25" s="164" customFormat="1">
      <c r="A41" s="164">
        <v>40</v>
      </c>
      <c r="B41" s="158" t="s">
        <v>7</v>
      </c>
      <c r="C41" s="158" t="s">
        <v>144</v>
      </c>
      <c r="D41" s="158" t="s">
        <v>55</v>
      </c>
      <c r="E41" s="164">
        <v>1</v>
      </c>
      <c r="F41" s="164">
        <v>1</v>
      </c>
      <c r="G41" s="164">
        <v>0</v>
      </c>
      <c r="H41" s="164">
        <v>0</v>
      </c>
      <c r="I41" s="164">
        <v>0</v>
      </c>
      <c r="J41" s="164">
        <v>0</v>
      </c>
      <c r="K41" s="159">
        <v>4</v>
      </c>
      <c r="L41" s="159">
        <v>4</v>
      </c>
      <c r="M41" s="159">
        <v>4</v>
      </c>
      <c r="N41" s="160">
        <v>4</v>
      </c>
      <c r="O41" s="160">
        <v>4</v>
      </c>
      <c r="P41" s="160">
        <v>4</v>
      </c>
      <c r="Q41" s="159">
        <v>5</v>
      </c>
      <c r="R41" s="159">
        <v>5</v>
      </c>
      <c r="S41" s="159">
        <v>5</v>
      </c>
      <c r="T41" s="159">
        <v>5</v>
      </c>
      <c r="U41" s="160">
        <v>5</v>
      </c>
      <c r="V41" s="160">
        <v>5</v>
      </c>
      <c r="W41" s="159">
        <v>5</v>
      </c>
      <c r="X41" s="159">
        <v>5</v>
      </c>
      <c r="Y41" s="159">
        <v>5</v>
      </c>
    </row>
    <row r="42" spans="1:25" s="164" customFormat="1">
      <c r="A42" s="164">
        <v>41</v>
      </c>
      <c r="B42" s="155" t="s">
        <v>36</v>
      </c>
      <c r="C42" s="155" t="s">
        <v>104</v>
      </c>
      <c r="D42" s="155" t="s">
        <v>58</v>
      </c>
      <c r="E42" s="164">
        <v>0</v>
      </c>
      <c r="F42" s="164">
        <v>1</v>
      </c>
      <c r="G42" s="164">
        <v>0</v>
      </c>
      <c r="H42" s="164">
        <v>1</v>
      </c>
      <c r="I42" s="164">
        <v>0</v>
      </c>
      <c r="J42" s="164">
        <v>0</v>
      </c>
      <c r="K42" s="156">
        <v>5</v>
      </c>
      <c r="L42" s="156">
        <v>3</v>
      </c>
      <c r="M42" s="156">
        <v>4</v>
      </c>
      <c r="N42" s="157">
        <v>5</v>
      </c>
      <c r="O42" s="157">
        <v>5</v>
      </c>
      <c r="P42" s="157">
        <v>5</v>
      </c>
      <c r="Q42" s="156">
        <v>4</v>
      </c>
      <c r="R42" s="156">
        <v>4</v>
      </c>
      <c r="S42" s="156">
        <v>4</v>
      </c>
      <c r="T42" s="156">
        <v>4</v>
      </c>
      <c r="U42" s="157">
        <v>4</v>
      </c>
      <c r="V42" s="157">
        <v>4</v>
      </c>
      <c r="W42" s="156">
        <v>4</v>
      </c>
      <c r="X42" s="156">
        <v>4</v>
      </c>
      <c r="Y42" s="156">
        <v>4</v>
      </c>
    </row>
    <row r="43" spans="1:25" s="164" customFormat="1">
      <c r="A43" s="164">
        <v>42</v>
      </c>
      <c r="B43" s="158" t="s">
        <v>36</v>
      </c>
      <c r="C43" s="158" t="s">
        <v>67</v>
      </c>
      <c r="D43" s="158" t="s">
        <v>57</v>
      </c>
      <c r="E43" s="164">
        <v>1</v>
      </c>
      <c r="F43" s="164">
        <v>1</v>
      </c>
      <c r="G43" s="164">
        <v>0</v>
      </c>
      <c r="H43" s="164">
        <v>1</v>
      </c>
      <c r="I43" s="164">
        <v>0</v>
      </c>
      <c r="J43" s="164">
        <v>0</v>
      </c>
      <c r="K43" s="159">
        <v>5</v>
      </c>
      <c r="L43" s="159">
        <v>5</v>
      </c>
      <c r="M43" s="159">
        <v>5</v>
      </c>
      <c r="N43" s="160">
        <v>5</v>
      </c>
      <c r="O43" s="160">
        <v>5</v>
      </c>
      <c r="P43" s="160">
        <v>5</v>
      </c>
      <c r="Q43" s="159">
        <v>3</v>
      </c>
      <c r="R43" s="159">
        <v>3</v>
      </c>
      <c r="S43" s="159">
        <v>4</v>
      </c>
      <c r="T43" s="159">
        <v>4</v>
      </c>
      <c r="U43" s="160">
        <v>5</v>
      </c>
      <c r="V43" s="160">
        <v>5</v>
      </c>
      <c r="W43" s="159">
        <v>5</v>
      </c>
      <c r="X43" s="159">
        <v>5</v>
      </c>
      <c r="Y43" s="159">
        <v>5</v>
      </c>
    </row>
    <row r="44" spans="1:25" s="164" customFormat="1">
      <c r="A44" s="164">
        <v>43</v>
      </c>
      <c r="B44" s="155" t="s">
        <v>7</v>
      </c>
      <c r="C44" s="155" t="s">
        <v>144</v>
      </c>
      <c r="D44" s="155" t="s">
        <v>55</v>
      </c>
      <c r="E44" s="164">
        <v>0</v>
      </c>
      <c r="F44" s="164">
        <v>0</v>
      </c>
      <c r="G44" s="164">
        <v>1</v>
      </c>
      <c r="H44" s="164">
        <v>0</v>
      </c>
      <c r="I44" s="164">
        <v>0</v>
      </c>
      <c r="J44" s="164">
        <v>0</v>
      </c>
      <c r="K44" s="156">
        <v>4</v>
      </c>
      <c r="L44" s="156">
        <v>4</v>
      </c>
      <c r="M44" s="156">
        <v>4</v>
      </c>
      <c r="N44" s="157">
        <v>4</v>
      </c>
      <c r="O44" s="157">
        <v>4</v>
      </c>
      <c r="P44" s="157">
        <v>4</v>
      </c>
      <c r="Q44" s="156">
        <v>4</v>
      </c>
      <c r="R44" s="156">
        <v>4</v>
      </c>
      <c r="S44" s="156">
        <v>4</v>
      </c>
      <c r="T44" s="156">
        <v>4</v>
      </c>
      <c r="U44" s="157">
        <v>4</v>
      </c>
      <c r="V44" s="157">
        <v>4</v>
      </c>
      <c r="W44" s="156">
        <v>4</v>
      </c>
      <c r="X44" s="156">
        <v>4</v>
      </c>
      <c r="Y44" s="156">
        <v>4</v>
      </c>
    </row>
    <row r="45" spans="1:25" s="164" customFormat="1">
      <c r="A45" s="164">
        <v>44</v>
      </c>
      <c r="B45" s="158" t="s">
        <v>7</v>
      </c>
      <c r="C45" s="158" t="s">
        <v>147</v>
      </c>
      <c r="D45" s="158" t="s">
        <v>64</v>
      </c>
      <c r="E45" s="164">
        <v>0</v>
      </c>
      <c r="F45" s="164">
        <v>0</v>
      </c>
      <c r="G45" s="164">
        <v>0</v>
      </c>
      <c r="H45" s="164">
        <v>1</v>
      </c>
      <c r="I45" s="164">
        <v>0</v>
      </c>
      <c r="J45" s="164">
        <v>0</v>
      </c>
      <c r="K45" s="159">
        <v>5</v>
      </c>
      <c r="L45" s="159">
        <v>5</v>
      </c>
      <c r="M45" s="159">
        <v>5</v>
      </c>
      <c r="N45" s="160">
        <v>5</v>
      </c>
      <c r="O45" s="160">
        <v>5</v>
      </c>
      <c r="P45" s="160">
        <v>5</v>
      </c>
      <c r="Q45" s="159">
        <v>4</v>
      </c>
      <c r="R45" s="159">
        <v>4</v>
      </c>
      <c r="S45" s="159">
        <v>4</v>
      </c>
      <c r="T45" s="159">
        <v>4</v>
      </c>
      <c r="U45" s="160">
        <v>4</v>
      </c>
      <c r="V45" s="160">
        <v>4</v>
      </c>
      <c r="W45" s="159">
        <v>4</v>
      </c>
      <c r="X45" s="159">
        <v>3</v>
      </c>
      <c r="Y45" s="159">
        <v>4</v>
      </c>
    </row>
    <row r="46" spans="1:25" s="164" customFormat="1">
      <c r="A46" s="164">
        <v>45</v>
      </c>
      <c r="B46" s="155" t="s">
        <v>7</v>
      </c>
      <c r="C46" s="155" t="s">
        <v>148</v>
      </c>
      <c r="D46" s="155" t="s">
        <v>105</v>
      </c>
      <c r="E46" s="164">
        <v>0</v>
      </c>
      <c r="F46" s="164">
        <v>0</v>
      </c>
      <c r="G46" s="164">
        <v>1</v>
      </c>
      <c r="H46" s="164">
        <v>0</v>
      </c>
      <c r="I46" s="164">
        <v>0</v>
      </c>
      <c r="J46" s="164">
        <v>0</v>
      </c>
      <c r="K46" s="156">
        <v>4</v>
      </c>
      <c r="L46" s="156">
        <v>4</v>
      </c>
      <c r="M46" s="156">
        <v>4</v>
      </c>
      <c r="N46" s="157">
        <v>4</v>
      </c>
      <c r="O46" s="157">
        <v>4</v>
      </c>
      <c r="P46" s="157">
        <v>4</v>
      </c>
      <c r="Q46" s="156">
        <v>4</v>
      </c>
      <c r="R46" s="156">
        <v>3</v>
      </c>
      <c r="S46" s="156">
        <v>4</v>
      </c>
      <c r="T46" s="156">
        <v>4</v>
      </c>
      <c r="U46" s="157">
        <v>4</v>
      </c>
      <c r="V46" s="157">
        <v>4</v>
      </c>
      <c r="W46" s="156">
        <v>4</v>
      </c>
      <c r="X46" s="156">
        <v>4</v>
      </c>
      <c r="Y46" s="156">
        <v>4</v>
      </c>
    </row>
    <row r="47" spans="1:25" s="164" customFormat="1">
      <c r="A47" s="164">
        <v>46</v>
      </c>
      <c r="B47" s="158" t="s">
        <v>36</v>
      </c>
      <c r="C47" s="158" t="s">
        <v>40</v>
      </c>
      <c r="D47" s="158" t="s">
        <v>56</v>
      </c>
      <c r="E47" s="164">
        <v>0</v>
      </c>
      <c r="F47" s="164">
        <v>1</v>
      </c>
      <c r="G47" s="164">
        <v>0</v>
      </c>
      <c r="H47" s="164">
        <v>0</v>
      </c>
      <c r="I47" s="164">
        <v>0</v>
      </c>
      <c r="J47" s="164">
        <v>0</v>
      </c>
      <c r="K47" s="159">
        <v>5</v>
      </c>
      <c r="L47" s="159">
        <v>5</v>
      </c>
      <c r="M47" s="159">
        <v>5</v>
      </c>
      <c r="N47" s="160">
        <v>5</v>
      </c>
      <c r="O47" s="160">
        <v>5</v>
      </c>
      <c r="P47" s="160">
        <v>5</v>
      </c>
      <c r="Q47" s="159">
        <v>5</v>
      </c>
      <c r="R47" s="159">
        <v>5</v>
      </c>
      <c r="S47" s="159">
        <v>5</v>
      </c>
      <c r="T47" s="159">
        <v>5</v>
      </c>
      <c r="U47" s="160">
        <v>5</v>
      </c>
      <c r="V47" s="160">
        <v>5</v>
      </c>
      <c r="W47" s="159">
        <v>5</v>
      </c>
      <c r="X47" s="159">
        <v>5</v>
      </c>
      <c r="Y47" s="159">
        <v>5</v>
      </c>
    </row>
    <row r="48" spans="1:25" s="164" customFormat="1">
      <c r="A48" s="164">
        <v>47</v>
      </c>
      <c r="B48" s="155" t="s">
        <v>7</v>
      </c>
      <c r="C48" s="155" t="s">
        <v>43</v>
      </c>
      <c r="D48" s="155" t="s">
        <v>55</v>
      </c>
      <c r="E48" s="164">
        <v>1</v>
      </c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56">
        <v>4</v>
      </c>
      <c r="L48" s="156">
        <v>4</v>
      </c>
      <c r="M48" s="156">
        <v>4</v>
      </c>
      <c r="N48" s="157">
        <v>4</v>
      </c>
      <c r="O48" s="157">
        <v>4</v>
      </c>
      <c r="P48" s="157">
        <v>4</v>
      </c>
      <c r="Q48" s="156">
        <v>4</v>
      </c>
      <c r="R48" s="156">
        <v>4</v>
      </c>
      <c r="S48" s="156">
        <v>4</v>
      </c>
      <c r="T48" s="156">
        <v>4</v>
      </c>
      <c r="U48" s="157">
        <v>4</v>
      </c>
      <c r="V48" s="157">
        <v>4</v>
      </c>
      <c r="W48" s="156">
        <v>4</v>
      </c>
      <c r="X48" s="156">
        <v>4</v>
      </c>
      <c r="Y48" s="156">
        <v>4</v>
      </c>
    </row>
    <row r="49" spans="1:25" s="164" customFormat="1">
      <c r="A49" s="164">
        <v>48</v>
      </c>
      <c r="B49" s="158" t="s">
        <v>36</v>
      </c>
      <c r="C49" s="158" t="s">
        <v>108</v>
      </c>
      <c r="D49" s="158" t="s">
        <v>91</v>
      </c>
      <c r="E49" s="164">
        <v>0</v>
      </c>
      <c r="F49" s="164">
        <v>0</v>
      </c>
      <c r="G49" s="164">
        <v>1</v>
      </c>
      <c r="H49" s="164">
        <v>0</v>
      </c>
      <c r="I49" s="164">
        <v>0</v>
      </c>
      <c r="J49" s="164">
        <v>0</v>
      </c>
      <c r="K49" s="159">
        <v>5</v>
      </c>
      <c r="L49" s="159">
        <v>5</v>
      </c>
      <c r="M49" s="159">
        <v>5</v>
      </c>
      <c r="N49" s="160">
        <v>5</v>
      </c>
      <c r="O49" s="160">
        <v>5</v>
      </c>
      <c r="P49" s="160">
        <v>5</v>
      </c>
      <c r="Q49" s="159">
        <v>3</v>
      </c>
      <c r="R49" s="159">
        <v>3</v>
      </c>
      <c r="S49" s="159">
        <v>5</v>
      </c>
      <c r="T49" s="159">
        <v>5</v>
      </c>
      <c r="U49" s="160">
        <v>5</v>
      </c>
      <c r="V49" s="160">
        <v>5</v>
      </c>
      <c r="W49" s="159">
        <v>5</v>
      </c>
      <c r="X49" s="159">
        <v>5</v>
      </c>
      <c r="Y49" s="159">
        <v>5</v>
      </c>
    </row>
    <row r="50" spans="1:25" s="164" customFormat="1">
      <c r="A50" s="164">
        <v>49</v>
      </c>
      <c r="B50" s="155" t="s">
        <v>36</v>
      </c>
      <c r="C50" s="155" t="s">
        <v>108</v>
      </c>
      <c r="D50" s="155" t="s">
        <v>91</v>
      </c>
      <c r="E50" s="164">
        <v>1</v>
      </c>
      <c r="F50" s="164">
        <v>0</v>
      </c>
      <c r="G50" s="164">
        <v>1</v>
      </c>
      <c r="H50" s="164">
        <v>0</v>
      </c>
      <c r="I50" s="164">
        <v>1</v>
      </c>
      <c r="J50" s="164">
        <v>0</v>
      </c>
      <c r="K50" s="156">
        <v>5</v>
      </c>
      <c r="L50" s="156">
        <v>5</v>
      </c>
      <c r="M50" s="156">
        <v>5</v>
      </c>
      <c r="N50" s="157">
        <v>5</v>
      </c>
      <c r="O50" s="157">
        <v>5</v>
      </c>
      <c r="P50" s="157">
        <v>5</v>
      </c>
      <c r="Q50" s="156">
        <v>5</v>
      </c>
      <c r="R50" s="156">
        <v>5</v>
      </c>
      <c r="S50" s="156">
        <v>4</v>
      </c>
      <c r="T50" s="156">
        <v>4</v>
      </c>
      <c r="U50" s="157">
        <v>5</v>
      </c>
      <c r="V50" s="157">
        <v>5</v>
      </c>
      <c r="W50" s="156">
        <v>5</v>
      </c>
      <c r="X50" s="156">
        <v>5</v>
      </c>
      <c r="Y50" s="156">
        <v>5</v>
      </c>
    </row>
    <row r="51" spans="1:25" s="164" customFormat="1">
      <c r="A51" s="164">
        <v>50</v>
      </c>
      <c r="B51" s="158" t="s">
        <v>7</v>
      </c>
      <c r="C51" s="158" t="s">
        <v>157</v>
      </c>
      <c r="D51" s="158" t="s">
        <v>58</v>
      </c>
      <c r="E51" s="164">
        <v>0</v>
      </c>
      <c r="F51" s="164">
        <v>1</v>
      </c>
      <c r="G51" s="164">
        <v>0</v>
      </c>
      <c r="H51" s="164">
        <v>1</v>
      </c>
      <c r="I51" s="164">
        <v>0</v>
      </c>
      <c r="J51" s="164">
        <v>0</v>
      </c>
      <c r="K51" s="159">
        <v>4</v>
      </c>
      <c r="L51" s="159">
        <v>3</v>
      </c>
      <c r="M51" s="159">
        <v>5</v>
      </c>
      <c r="N51" s="160">
        <v>4</v>
      </c>
      <c r="O51" s="160">
        <v>4</v>
      </c>
      <c r="P51" s="160">
        <v>4</v>
      </c>
      <c r="Q51" s="159">
        <v>4</v>
      </c>
      <c r="R51" s="159">
        <v>4</v>
      </c>
      <c r="S51" s="159">
        <v>4</v>
      </c>
      <c r="T51" s="159">
        <v>4</v>
      </c>
      <c r="U51" s="160">
        <v>4</v>
      </c>
      <c r="V51" s="160">
        <v>4</v>
      </c>
      <c r="W51" s="159">
        <v>4</v>
      </c>
      <c r="X51" s="159">
        <v>4</v>
      </c>
      <c r="Y51" s="159">
        <v>4</v>
      </c>
    </row>
    <row r="52" spans="1:25" s="164" customFormat="1">
      <c r="A52" s="164">
        <v>51</v>
      </c>
      <c r="B52" s="155" t="s">
        <v>7</v>
      </c>
      <c r="C52" s="155" t="s">
        <v>149</v>
      </c>
      <c r="D52" s="155" t="s">
        <v>55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  <c r="J52" s="164">
        <v>1</v>
      </c>
      <c r="K52" s="156">
        <v>5</v>
      </c>
      <c r="L52" s="156">
        <v>3</v>
      </c>
      <c r="M52" s="156">
        <v>5</v>
      </c>
      <c r="N52" s="157">
        <v>5</v>
      </c>
      <c r="O52" s="157">
        <v>4</v>
      </c>
      <c r="P52" s="157">
        <v>4</v>
      </c>
      <c r="Q52" s="156">
        <v>3</v>
      </c>
      <c r="R52" s="156">
        <v>3</v>
      </c>
      <c r="S52" s="156">
        <v>4</v>
      </c>
      <c r="T52" s="156">
        <v>5</v>
      </c>
      <c r="U52" s="157">
        <v>5</v>
      </c>
      <c r="V52" s="157">
        <v>5</v>
      </c>
      <c r="W52" s="156">
        <v>5</v>
      </c>
      <c r="X52" s="156">
        <v>5</v>
      </c>
      <c r="Y52" s="156">
        <v>5</v>
      </c>
    </row>
    <row r="53" spans="1:25" s="164" customFormat="1">
      <c r="A53" s="164">
        <v>52</v>
      </c>
      <c r="B53" s="158" t="s">
        <v>36</v>
      </c>
      <c r="C53" s="158" t="s">
        <v>140</v>
      </c>
      <c r="D53" s="158" t="s">
        <v>58</v>
      </c>
      <c r="E53" s="164">
        <v>0</v>
      </c>
      <c r="F53" s="164">
        <v>0</v>
      </c>
      <c r="G53" s="164">
        <v>1</v>
      </c>
      <c r="H53" s="164">
        <v>0</v>
      </c>
      <c r="I53" s="164">
        <v>0</v>
      </c>
      <c r="J53" s="164">
        <v>0</v>
      </c>
      <c r="K53" s="159">
        <v>4</v>
      </c>
      <c r="L53" s="159">
        <v>4</v>
      </c>
      <c r="M53" s="159">
        <v>4</v>
      </c>
      <c r="N53" s="160">
        <v>4</v>
      </c>
      <c r="O53" s="160">
        <v>4</v>
      </c>
      <c r="P53" s="160">
        <v>4</v>
      </c>
      <c r="Q53" s="159">
        <v>3</v>
      </c>
      <c r="R53" s="159">
        <v>3</v>
      </c>
      <c r="S53" s="159">
        <v>4</v>
      </c>
      <c r="T53" s="159">
        <v>4</v>
      </c>
      <c r="U53" s="160">
        <v>4</v>
      </c>
      <c r="V53" s="160">
        <v>4</v>
      </c>
      <c r="W53" s="159">
        <v>4</v>
      </c>
      <c r="X53" s="159">
        <v>4</v>
      </c>
      <c r="Y53" s="159">
        <v>4</v>
      </c>
    </row>
    <row r="54" spans="1:25" s="164" customFormat="1">
      <c r="A54" s="164">
        <v>53</v>
      </c>
      <c r="B54" s="155" t="s">
        <v>36</v>
      </c>
      <c r="C54" s="155" t="s">
        <v>108</v>
      </c>
      <c r="D54" s="155" t="s">
        <v>91</v>
      </c>
      <c r="E54" s="164">
        <v>0</v>
      </c>
      <c r="F54" s="164">
        <v>0</v>
      </c>
      <c r="G54" s="164">
        <v>1</v>
      </c>
      <c r="H54" s="164">
        <v>0</v>
      </c>
      <c r="I54" s="164">
        <v>0</v>
      </c>
      <c r="J54" s="164">
        <v>0</v>
      </c>
      <c r="K54" s="156">
        <v>4</v>
      </c>
      <c r="L54" s="156">
        <v>4</v>
      </c>
      <c r="M54" s="156">
        <v>4</v>
      </c>
      <c r="N54" s="157">
        <v>4</v>
      </c>
      <c r="O54" s="157">
        <v>4</v>
      </c>
      <c r="P54" s="157">
        <v>3</v>
      </c>
      <c r="Q54" s="156">
        <v>3</v>
      </c>
      <c r="R54" s="156">
        <v>3</v>
      </c>
      <c r="S54" s="156">
        <v>3</v>
      </c>
      <c r="T54" s="156">
        <v>3</v>
      </c>
      <c r="U54" s="157">
        <v>4</v>
      </c>
      <c r="V54" s="157">
        <v>4</v>
      </c>
      <c r="W54" s="156">
        <v>4</v>
      </c>
      <c r="X54" s="156">
        <v>4</v>
      </c>
      <c r="Y54" s="156">
        <v>4</v>
      </c>
    </row>
    <row r="55" spans="1:25" s="164" customFormat="1">
      <c r="A55" s="164">
        <v>54</v>
      </c>
      <c r="B55" s="158" t="s">
        <v>36</v>
      </c>
      <c r="C55" s="158" t="s">
        <v>108</v>
      </c>
      <c r="D55" s="158" t="s">
        <v>91</v>
      </c>
      <c r="E55" s="164">
        <v>1</v>
      </c>
      <c r="F55" s="164">
        <v>0</v>
      </c>
      <c r="G55" s="164">
        <v>1</v>
      </c>
      <c r="H55" s="164">
        <v>0</v>
      </c>
      <c r="I55" s="164">
        <v>0</v>
      </c>
      <c r="J55" s="164">
        <v>0</v>
      </c>
      <c r="K55" s="159">
        <v>5</v>
      </c>
      <c r="L55" s="159">
        <v>5</v>
      </c>
      <c r="M55" s="159">
        <v>4</v>
      </c>
      <c r="N55" s="160">
        <v>5</v>
      </c>
      <c r="O55" s="160">
        <v>5</v>
      </c>
      <c r="P55" s="160">
        <v>5</v>
      </c>
      <c r="Q55" s="159">
        <v>4</v>
      </c>
      <c r="R55" s="159">
        <v>4</v>
      </c>
      <c r="S55" s="159">
        <v>5</v>
      </c>
      <c r="T55" s="159">
        <v>5</v>
      </c>
      <c r="U55" s="160">
        <v>5</v>
      </c>
      <c r="V55" s="160">
        <v>5</v>
      </c>
      <c r="W55" s="159">
        <v>5</v>
      </c>
      <c r="X55" s="159">
        <v>5</v>
      </c>
      <c r="Y55" s="159">
        <v>5</v>
      </c>
    </row>
    <row r="56" spans="1:25" s="164" customFormat="1">
      <c r="A56" s="164">
        <v>55</v>
      </c>
      <c r="B56" s="155" t="s">
        <v>7</v>
      </c>
      <c r="C56" s="155" t="s">
        <v>157</v>
      </c>
      <c r="D56" s="155" t="s">
        <v>58</v>
      </c>
      <c r="E56" s="164">
        <v>0</v>
      </c>
      <c r="F56" s="164">
        <v>1</v>
      </c>
      <c r="G56" s="164">
        <v>0</v>
      </c>
      <c r="H56" s="164">
        <v>0</v>
      </c>
      <c r="I56" s="164">
        <v>0</v>
      </c>
      <c r="J56" s="164">
        <v>0</v>
      </c>
      <c r="K56" s="156">
        <v>5</v>
      </c>
      <c r="L56" s="156">
        <v>1</v>
      </c>
      <c r="M56" s="156">
        <v>3</v>
      </c>
      <c r="N56" s="157">
        <v>4</v>
      </c>
      <c r="O56" s="157">
        <v>4</v>
      </c>
      <c r="P56" s="157">
        <v>4</v>
      </c>
      <c r="Q56" s="156">
        <v>2</v>
      </c>
      <c r="R56" s="156">
        <v>2</v>
      </c>
      <c r="S56" s="156">
        <v>4</v>
      </c>
      <c r="T56" s="156">
        <v>4</v>
      </c>
      <c r="U56" s="157">
        <v>4</v>
      </c>
      <c r="V56" s="157">
        <v>4</v>
      </c>
      <c r="W56" s="156">
        <v>4</v>
      </c>
      <c r="X56" s="156">
        <v>4</v>
      </c>
      <c r="Y56" s="156">
        <v>4</v>
      </c>
    </row>
    <row r="57" spans="1:25" s="164" customFormat="1">
      <c r="A57" s="164">
        <v>56</v>
      </c>
      <c r="B57" s="158" t="s">
        <v>7</v>
      </c>
      <c r="C57" s="158" t="s">
        <v>144</v>
      </c>
      <c r="D57" s="158" t="s">
        <v>55</v>
      </c>
      <c r="E57" s="164">
        <v>0</v>
      </c>
      <c r="F57" s="164">
        <v>0</v>
      </c>
      <c r="G57" s="164">
        <v>1</v>
      </c>
      <c r="H57" s="164">
        <v>0</v>
      </c>
      <c r="I57" s="164">
        <v>0</v>
      </c>
      <c r="J57" s="164">
        <v>0</v>
      </c>
      <c r="K57" s="159">
        <v>5</v>
      </c>
      <c r="L57" s="159">
        <v>3</v>
      </c>
      <c r="M57" s="159">
        <v>4</v>
      </c>
      <c r="N57" s="160">
        <v>4</v>
      </c>
      <c r="O57" s="160">
        <v>4</v>
      </c>
      <c r="P57" s="160">
        <v>4</v>
      </c>
      <c r="Q57" s="159">
        <v>4</v>
      </c>
      <c r="R57" s="159">
        <v>5</v>
      </c>
      <c r="S57" s="159">
        <v>5</v>
      </c>
      <c r="T57" s="159">
        <v>5</v>
      </c>
      <c r="U57" s="160">
        <v>4</v>
      </c>
      <c r="V57" s="160">
        <v>4</v>
      </c>
      <c r="W57" s="159">
        <v>5</v>
      </c>
      <c r="X57" s="159">
        <v>4</v>
      </c>
      <c r="Y57" s="159">
        <v>4</v>
      </c>
    </row>
    <row r="58" spans="1:25" s="164" customFormat="1">
      <c r="A58" s="164">
        <v>57</v>
      </c>
      <c r="B58" s="155" t="s">
        <v>7</v>
      </c>
      <c r="C58" s="155" t="s">
        <v>141</v>
      </c>
      <c r="D58" s="155" t="s">
        <v>58</v>
      </c>
      <c r="E58" s="164">
        <v>1</v>
      </c>
      <c r="F58" s="164">
        <v>1</v>
      </c>
      <c r="G58" s="164">
        <v>0</v>
      </c>
      <c r="H58" s="164">
        <v>0</v>
      </c>
      <c r="I58" s="164">
        <v>0</v>
      </c>
      <c r="J58" s="164">
        <v>0</v>
      </c>
      <c r="K58" s="156">
        <v>5</v>
      </c>
      <c r="L58" s="156">
        <v>3</v>
      </c>
      <c r="M58" s="156">
        <v>3</v>
      </c>
      <c r="N58" s="157">
        <v>4</v>
      </c>
      <c r="O58" s="157">
        <v>5</v>
      </c>
      <c r="P58" s="157">
        <v>4</v>
      </c>
      <c r="Q58" s="156">
        <v>5</v>
      </c>
      <c r="R58" s="156">
        <v>5</v>
      </c>
      <c r="S58" s="156">
        <v>4</v>
      </c>
      <c r="T58" s="156">
        <v>4</v>
      </c>
      <c r="U58" s="157">
        <v>4</v>
      </c>
      <c r="V58" s="157">
        <v>4</v>
      </c>
      <c r="W58" s="156">
        <v>4</v>
      </c>
      <c r="X58" s="156">
        <v>4</v>
      </c>
      <c r="Y58" s="156">
        <v>4</v>
      </c>
    </row>
    <row r="59" spans="1:25" s="164" customFormat="1">
      <c r="A59" s="164">
        <v>58</v>
      </c>
      <c r="B59" s="158" t="s">
        <v>7</v>
      </c>
      <c r="C59" s="158" t="s">
        <v>143</v>
      </c>
      <c r="D59" s="158" t="s">
        <v>64</v>
      </c>
      <c r="E59" s="164">
        <v>0</v>
      </c>
      <c r="F59" s="164">
        <v>0</v>
      </c>
      <c r="G59" s="164">
        <v>1</v>
      </c>
      <c r="H59" s="164">
        <v>0</v>
      </c>
      <c r="I59" s="164">
        <v>0</v>
      </c>
      <c r="J59" s="164">
        <v>0</v>
      </c>
      <c r="K59" s="159">
        <v>5</v>
      </c>
      <c r="L59" s="159">
        <v>3</v>
      </c>
      <c r="M59" s="159">
        <v>5</v>
      </c>
      <c r="N59" s="160">
        <v>5</v>
      </c>
      <c r="O59" s="160">
        <v>5</v>
      </c>
      <c r="P59" s="160">
        <v>5</v>
      </c>
      <c r="Q59" s="159">
        <v>4</v>
      </c>
      <c r="R59" s="159">
        <v>4</v>
      </c>
      <c r="S59" s="159">
        <v>4</v>
      </c>
      <c r="T59" s="159">
        <v>4</v>
      </c>
      <c r="U59" s="160">
        <v>5</v>
      </c>
      <c r="V59" s="160">
        <v>4</v>
      </c>
      <c r="W59" s="159">
        <v>4</v>
      </c>
      <c r="X59" s="159">
        <v>4</v>
      </c>
      <c r="Y59" s="159">
        <v>4</v>
      </c>
    </row>
    <row r="60" spans="1:25" s="164" customFormat="1">
      <c r="A60" s="164">
        <v>59</v>
      </c>
      <c r="B60" s="155" t="s">
        <v>7</v>
      </c>
      <c r="C60" s="155" t="s">
        <v>143</v>
      </c>
      <c r="D60" s="155" t="s">
        <v>64</v>
      </c>
      <c r="E60" s="164">
        <v>0</v>
      </c>
      <c r="F60" s="164">
        <v>0</v>
      </c>
      <c r="G60" s="164">
        <v>1</v>
      </c>
      <c r="H60" s="164">
        <v>0</v>
      </c>
      <c r="I60" s="164">
        <v>0</v>
      </c>
      <c r="J60" s="164">
        <v>0</v>
      </c>
      <c r="K60" s="156">
        <v>5</v>
      </c>
      <c r="L60" s="156">
        <v>5</v>
      </c>
      <c r="M60" s="156">
        <v>5</v>
      </c>
      <c r="N60" s="157">
        <v>5</v>
      </c>
      <c r="O60" s="157">
        <v>5</v>
      </c>
      <c r="P60" s="157">
        <v>5</v>
      </c>
      <c r="Q60" s="156">
        <v>2</v>
      </c>
      <c r="R60" s="156">
        <v>2</v>
      </c>
      <c r="S60" s="156">
        <v>5</v>
      </c>
      <c r="T60" s="156">
        <v>5</v>
      </c>
      <c r="U60" s="157">
        <v>5</v>
      </c>
      <c r="V60" s="157">
        <v>5</v>
      </c>
      <c r="W60" s="156">
        <v>5</v>
      </c>
      <c r="X60" s="156">
        <v>5</v>
      </c>
      <c r="Y60" s="156">
        <v>5</v>
      </c>
    </row>
    <row r="61" spans="1:25" s="164" customFormat="1">
      <c r="A61" s="164">
        <v>60</v>
      </c>
      <c r="B61" s="158" t="s">
        <v>36</v>
      </c>
      <c r="C61" s="158" t="s">
        <v>150</v>
      </c>
      <c r="D61" s="158" t="s">
        <v>88</v>
      </c>
      <c r="E61" s="164">
        <v>0</v>
      </c>
      <c r="F61" s="164">
        <v>0</v>
      </c>
      <c r="G61" s="164">
        <v>1</v>
      </c>
      <c r="H61" s="164">
        <v>0</v>
      </c>
      <c r="I61" s="164">
        <v>0</v>
      </c>
      <c r="J61" s="164">
        <v>0</v>
      </c>
      <c r="K61" s="159">
        <v>3</v>
      </c>
      <c r="L61" s="159">
        <v>3</v>
      </c>
      <c r="M61" s="159">
        <v>4</v>
      </c>
      <c r="N61" s="160">
        <v>4</v>
      </c>
      <c r="O61" s="160">
        <v>4</v>
      </c>
      <c r="P61" s="160">
        <v>4</v>
      </c>
      <c r="Q61" s="159">
        <v>4</v>
      </c>
      <c r="R61" s="159">
        <v>4</v>
      </c>
      <c r="S61" s="159">
        <v>4</v>
      </c>
      <c r="T61" s="159">
        <v>4</v>
      </c>
      <c r="U61" s="160">
        <v>4</v>
      </c>
      <c r="V61" s="160">
        <v>4</v>
      </c>
      <c r="W61" s="159">
        <v>4</v>
      </c>
      <c r="X61" s="159">
        <v>4</v>
      </c>
      <c r="Y61" s="159">
        <v>4</v>
      </c>
    </row>
    <row r="62" spans="1:25" s="164" customFormat="1">
      <c r="A62" s="164">
        <v>61</v>
      </c>
      <c r="B62" s="155" t="s">
        <v>7</v>
      </c>
      <c r="C62" s="155" t="s">
        <v>151</v>
      </c>
      <c r="D62" s="155" t="s">
        <v>59</v>
      </c>
      <c r="E62" s="164">
        <v>0</v>
      </c>
      <c r="F62" s="164">
        <v>0</v>
      </c>
      <c r="G62" s="164">
        <v>1</v>
      </c>
      <c r="H62" s="164">
        <v>0</v>
      </c>
      <c r="I62" s="164">
        <v>0</v>
      </c>
      <c r="J62" s="164">
        <v>0</v>
      </c>
      <c r="K62" s="156">
        <v>5</v>
      </c>
      <c r="L62" s="156">
        <v>4</v>
      </c>
      <c r="M62" s="156">
        <v>5</v>
      </c>
      <c r="N62" s="157">
        <v>5</v>
      </c>
      <c r="O62" s="157">
        <v>4</v>
      </c>
      <c r="P62" s="157">
        <v>4</v>
      </c>
      <c r="Q62" s="156">
        <v>4</v>
      </c>
      <c r="R62" s="156">
        <v>4</v>
      </c>
      <c r="S62" s="156">
        <v>4</v>
      </c>
      <c r="T62" s="156">
        <v>4</v>
      </c>
      <c r="U62" s="157">
        <v>5</v>
      </c>
      <c r="V62" s="157">
        <v>4</v>
      </c>
      <c r="W62" s="156">
        <v>5</v>
      </c>
      <c r="X62" s="156">
        <v>5</v>
      </c>
      <c r="Y62" s="156">
        <v>5</v>
      </c>
    </row>
    <row r="63" spans="1:25" s="165" customFormat="1">
      <c r="A63" s="165">
        <v>62</v>
      </c>
      <c r="B63" s="158" t="s">
        <v>36</v>
      </c>
      <c r="C63" s="158" t="s">
        <v>108</v>
      </c>
      <c r="D63" s="158" t="s">
        <v>91</v>
      </c>
      <c r="E63" s="164">
        <v>1</v>
      </c>
      <c r="F63" s="164">
        <v>0</v>
      </c>
      <c r="G63" s="164">
        <v>1</v>
      </c>
      <c r="H63" s="164">
        <v>0</v>
      </c>
      <c r="I63" s="164">
        <v>0</v>
      </c>
      <c r="J63" s="164">
        <v>0</v>
      </c>
      <c r="K63" s="159">
        <v>5</v>
      </c>
      <c r="L63" s="159">
        <v>5</v>
      </c>
      <c r="M63" s="159">
        <v>5</v>
      </c>
      <c r="N63" s="160">
        <v>5</v>
      </c>
      <c r="O63" s="160">
        <v>5</v>
      </c>
      <c r="P63" s="160">
        <v>5</v>
      </c>
      <c r="Q63" s="159">
        <v>5</v>
      </c>
      <c r="R63" s="159">
        <v>5</v>
      </c>
      <c r="S63" s="159">
        <v>5</v>
      </c>
      <c r="T63" s="159">
        <v>5</v>
      </c>
      <c r="U63" s="160">
        <v>5</v>
      </c>
      <c r="V63" s="160">
        <v>5</v>
      </c>
      <c r="W63" s="159">
        <v>5</v>
      </c>
      <c r="X63" s="159">
        <v>5</v>
      </c>
      <c r="Y63" s="159">
        <v>5</v>
      </c>
    </row>
    <row r="64" spans="1:25" s="165" customFormat="1">
      <c r="A64" s="165">
        <v>63</v>
      </c>
      <c r="B64" s="155" t="s">
        <v>36</v>
      </c>
      <c r="C64" s="155" t="s">
        <v>152</v>
      </c>
      <c r="D64" s="155" t="s">
        <v>91</v>
      </c>
      <c r="E64" s="164">
        <v>0</v>
      </c>
      <c r="F64" s="164">
        <v>0</v>
      </c>
      <c r="G64" s="164">
        <v>1</v>
      </c>
      <c r="H64" s="164">
        <v>0</v>
      </c>
      <c r="I64" s="164">
        <v>0</v>
      </c>
      <c r="J64" s="164">
        <v>0</v>
      </c>
      <c r="K64" s="156">
        <v>5</v>
      </c>
      <c r="L64" s="156">
        <v>5</v>
      </c>
      <c r="M64" s="156">
        <v>5</v>
      </c>
      <c r="N64" s="157">
        <v>5</v>
      </c>
      <c r="O64" s="157">
        <v>5</v>
      </c>
      <c r="P64" s="157">
        <v>5</v>
      </c>
      <c r="Q64" s="156">
        <v>5</v>
      </c>
      <c r="R64" s="156">
        <v>5</v>
      </c>
      <c r="S64" s="156">
        <v>4</v>
      </c>
      <c r="T64" s="156">
        <v>4</v>
      </c>
      <c r="U64" s="157">
        <v>5</v>
      </c>
      <c r="V64" s="157">
        <v>5</v>
      </c>
      <c r="W64" s="156">
        <v>5</v>
      </c>
      <c r="X64" s="156">
        <v>5</v>
      </c>
      <c r="Y64" s="156">
        <v>5</v>
      </c>
    </row>
    <row r="65" spans="1:25" s="164" customFormat="1">
      <c r="A65" s="164">
        <v>64</v>
      </c>
      <c r="B65" s="158" t="s">
        <v>7</v>
      </c>
      <c r="C65" s="158" t="s">
        <v>157</v>
      </c>
      <c r="D65" s="158" t="s">
        <v>60</v>
      </c>
      <c r="E65" s="164">
        <v>1</v>
      </c>
      <c r="F65" s="164">
        <v>1</v>
      </c>
      <c r="G65" s="164">
        <v>0</v>
      </c>
      <c r="H65" s="164">
        <v>0</v>
      </c>
      <c r="I65" s="164">
        <v>0</v>
      </c>
      <c r="J65" s="164">
        <v>0</v>
      </c>
      <c r="K65" s="159">
        <v>5</v>
      </c>
      <c r="L65" s="159">
        <v>5</v>
      </c>
      <c r="M65" s="159">
        <v>5</v>
      </c>
      <c r="N65" s="160">
        <v>5</v>
      </c>
      <c r="O65" s="160">
        <v>5</v>
      </c>
      <c r="P65" s="160">
        <v>5</v>
      </c>
      <c r="Q65" s="159">
        <v>5</v>
      </c>
      <c r="R65" s="159">
        <v>5</v>
      </c>
      <c r="S65" s="159">
        <v>5</v>
      </c>
      <c r="T65" s="159">
        <v>5</v>
      </c>
      <c r="U65" s="160">
        <v>5</v>
      </c>
      <c r="V65" s="160">
        <v>5</v>
      </c>
      <c r="W65" s="159">
        <v>5</v>
      </c>
      <c r="X65" s="159">
        <v>5</v>
      </c>
      <c r="Y65" s="159">
        <v>5</v>
      </c>
    </row>
    <row r="66" spans="1:25" s="164" customFormat="1">
      <c r="A66" s="164">
        <v>65</v>
      </c>
      <c r="B66" s="155" t="s">
        <v>36</v>
      </c>
      <c r="C66" s="155" t="s">
        <v>104</v>
      </c>
      <c r="D66" s="155" t="s">
        <v>58</v>
      </c>
      <c r="E66" s="164">
        <v>0</v>
      </c>
      <c r="F66" s="164">
        <v>1</v>
      </c>
      <c r="G66" s="164">
        <v>0</v>
      </c>
      <c r="H66" s="164">
        <v>0</v>
      </c>
      <c r="I66" s="164">
        <v>0</v>
      </c>
      <c r="J66" s="164">
        <v>0</v>
      </c>
      <c r="K66" s="156">
        <v>5</v>
      </c>
      <c r="L66" s="156">
        <v>5</v>
      </c>
      <c r="M66" s="156">
        <v>5</v>
      </c>
      <c r="N66" s="157">
        <v>5</v>
      </c>
      <c r="O66" s="157">
        <v>5</v>
      </c>
      <c r="P66" s="157">
        <v>5</v>
      </c>
      <c r="Q66" s="156">
        <v>3</v>
      </c>
      <c r="R66" s="156">
        <v>4</v>
      </c>
      <c r="S66" s="156">
        <v>5</v>
      </c>
      <c r="T66" s="156">
        <v>5</v>
      </c>
      <c r="U66" s="157">
        <v>5</v>
      </c>
      <c r="V66" s="157">
        <v>5</v>
      </c>
      <c r="W66" s="156">
        <v>5</v>
      </c>
      <c r="X66" s="156">
        <v>5</v>
      </c>
      <c r="Y66" s="156">
        <v>5</v>
      </c>
    </row>
    <row r="67" spans="1:25" s="164" customFormat="1">
      <c r="A67" s="164">
        <v>66</v>
      </c>
      <c r="B67" s="158" t="s">
        <v>7</v>
      </c>
      <c r="C67" s="158" t="s">
        <v>159</v>
      </c>
      <c r="D67" s="158" t="s">
        <v>153</v>
      </c>
      <c r="E67" s="164">
        <v>0</v>
      </c>
      <c r="F67" s="164">
        <v>0</v>
      </c>
      <c r="G67" s="164">
        <v>1</v>
      </c>
      <c r="H67" s="164">
        <v>0</v>
      </c>
      <c r="I67" s="164">
        <v>0</v>
      </c>
      <c r="J67" s="164">
        <v>0</v>
      </c>
      <c r="K67" s="159">
        <v>5</v>
      </c>
      <c r="L67" s="159">
        <v>2</v>
      </c>
      <c r="M67" s="159">
        <v>5</v>
      </c>
      <c r="N67" s="160">
        <v>5</v>
      </c>
      <c r="O67" s="160">
        <v>5</v>
      </c>
      <c r="P67" s="160">
        <v>5</v>
      </c>
      <c r="Q67" s="159">
        <v>5</v>
      </c>
      <c r="R67" s="159">
        <v>5</v>
      </c>
      <c r="S67" s="159">
        <v>5</v>
      </c>
      <c r="T67" s="159">
        <v>5</v>
      </c>
      <c r="U67" s="160">
        <v>5</v>
      </c>
      <c r="V67" s="160">
        <v>5</v>
      </c>
      <c r="W67" s="159">
        <v>5</v>
      </c>
      <c r="X67" s="159">
        <v>5</v>
      </c>
      <c r="Y67" s="159">
        <v>5</v>
      </c>
    </row>
    <row r="68" spans="1:25" s="164" customFormat="1">
      <c r="A68" s="164">
        <v>67</v>
      </c>
      <c r="B68" s="155" t="s">
        <v>36</v>
      </c>
      <c r="C68" s="155" t="s">
        <v>140</v>
      </c>
      <c r="D68" s="155" t="s">
        <v>58</v>
      </c>
      <c r="E68" s="164">
        <v>1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56">
        <v>5</v>
      </c>
      <c r="L68" s="156">
        <v>5</v>
      </c>
      <c r="M68" s="156">
        <v>5</v>
      </c>
      <c r="N68" s="157">
        <v>5</v>
      </c>
      <c r="O68" s="157">
        <v>5</v>
      </c>
      <c r="P68" s="157">
        <v>5</v>
      </c>
      <c r="Q68" s="156">
        <v>5</v>
      </c>
      <c r="R68" s="156">
        <v>5</v>
      </c>
      <c r="S68" s="156">
        <v>5</v>
      </c>
      <c r="T68" s="156">
        <v>5</v>
      </c>
      <c r="U68" s="157">
        <v>5</v>
      </c>
      <c r="V68" s="157">
        <v>5</v>
      </c>
      <c r="W68" s="156">
        <v>5</v>
      </c>
      <c r="X68" s="156">
        <v>5</v>
      </c>
      <c r="Y68" s="156">
        <v>5</v>
      </c>
    </row>
    <row r="69" spans="1:25" s="164" customFormat="1">
      <c r="A69" s="164">
        <v>68</v>
      </c>
      <c r="B69" s="158" t="s">
        <v>36</v>
      </c>
      <c r="C69" s="158" t="s">
        <v>107</v>
      </c>
      <c r="D69" s="158" t="s">
        <v>56</v>
      </c>
      <c r="E69" s="164">
        <v>1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59">
        <v>5</v>
      </c>
      <c r="L69" s="159">
        <v>5</v>
      </c>
      <c r="M69" s="159">
        <v>4</v>
      </c>
      <c r="N69" s="160">
        <v>5</v>
      </c>
      <c r="O69" s="160">
        <v>5</v>
      </c>
      <c r="P69" s="160">
        <v>5</v>
      </c>
      <c r="Q69" s="159">
        <v>2</v>
      </c>
      <c r="R69" s="159">
        <v>2</v>
      </c>
      <c r="S69" s="159">
        <v>4</v>
      </c>
      <c r="T69" s="159">
        <v>4</v>
      </c>
      <c r="U69" s="160">
        <v>5</v>
      </c>
      <c r="V69" s="160">
        <v>5</v>
      </c>
      <c r="W69" s="159">
        <v>5</v>
      </c>
      <c r="X69" s="159">
        <v>5</v>
      </c>
      <c r="Y69" s="159">
        <v>5</v>
      </c>
    </row>
    <row r="70" spans="1:25" s="164" customFormat="1">
      <c r="A70" s="164">
        <v>69</v>
      </c>
      <c r="B70" s="155" t="s">
        <v>7</v>
      </c>
      <c r="C70" s="155" t="s">
        <v>157</v>
      </c>
      <c r="D70" s="155" t="s">
        <v>58</v>
      </c>
      <c r="E70" s="164">
        <v>0</v>
      </c>
      <c r="F70" s="164">
        <v>1</v>
      </c>
      <c r="G70" s="164">
        <v>0</v>
      </c>
      <c r="H70" s="164">
        <v>1</v>
      </c>
      <c r="I70" s="164">
        <v>0</v>
      </c>
      <c r="J70" s="164">
        <v>0</v>
      </c>
      <c r="K70" s="156">
        <v>5</v>
      </c>
      <c r="L70" s="156">
        <v>4</v>
      </c>
      <c r="M70" s="156">
        <v>4</v>
      </c>
      <c r="N70" s="157">
        <v>5</v>
      </c>
      <c r="O70" s="157">
        <v>5</v>
      </c>
      <c r="P70" s="157">
        <v>5</v>
      </c>
      <c r="Q70" s="156">
        <v>4</v>
      </c>
      <c r="R70" s="156">
        <v>4</v>
      </c>
      <c r="S70" s="156">
        <v>4</v>
      </c>
      <c r="T70" s="156">
        <v>4</v>
      </c>
      <c r="U70" s="157">
        <v>4</v>
      </c>
      <c r="V70" s="157">
        <v>5</v>
      </c>
      <c r="W70" s="156">
        <v>4</v>
      </c>
      <c r="X70" s="156">
        <v>4</v>
      </c>
      <c r="Y70" s="156">
        <v>4</v>
      </c>
    </row>
    <row r="71" spans="1:25" s="165" customFormat="1">
      <c r="A71" s="165">
        <v>70</v>
      </c>
      <c r="B71" s="158" t="s">
        <v>36</v>
      </c>
      <c r="C71" s="158" t="s">
        <v>144</v>
      </c>
      <c r="D71" s="158" t="s">
        <v>55</v>
      </c>
      <c r="E71" s="164">
        <v>1</v>
      </c>
      <c r="F71" s="164">
        <v>1</v>
      </c>
      <c r="G71" s="164">
        <v>0</v>
      </c>
      <c r="H71" s="164">
        <v>0</v>
      </c>
      <c r="I71" s="164">
        <v>0</v>
      </c>
      <c r="J71" s="164">
        <v>0</v>
      </c>
      <c r="K71" s="159">
        <v>5</v>
      </c>
      <c r="L71" s="159">
        <v>4</v>
      </c>
      <c r="M71" s="159">
        <v>5</v>
      </c>
      <c r="N71" s="160">
        <v>5</v>
      </c>
      <c r="O71" s="160">
        <v>4</v>
      </c>
      <c r="P71" s="160">
        <v>4</v>
      </c>
      <c r="Q71" s="159">
        <v>3</v>
      </c>
      <c r="R71" s="159">
        <v>3</v>
      </c>
      <c r="S71" s="159">
        <v>5</v>
      </c>
      <c r="T71" s="159">
        <v>5</v>
      </c>
      <c r="U71" s="160">
        <v>4</v>
      </c>
      <c r="V71" s="160">
        <v>4</v>
      </c>
      <c r="W71" s="159">
        <v>4</v>
      </c>
      <c r="X71" s="159">
        <v>5</v>
      </c>
      <c r="Y71" s="159">
        <v>4</v>
      </c>
    </row>
    <row r="72" spans="1:25" s="165" customFormat="1">
      <c r="A72" s="165">
        <v>71</v>
      </c>
      <c r="B72" s="155" t="s">
        <v>7</v>
      </c>
      <c r="C72" s="155" t="s">
        <v>140</v>
      </c>
      <c r="D72" s="155" t="s">
        <v>58</v>
      </c>
      <c r="E72" s="164">
        <v>0</v>
      </c>
      <c r="F72" s="164">
        <v>0</v>
      </c>
      <c r="G72" s="164">
        <v>1</v>
      </c>
      <c r="H72" s="164">
        <v>1</v>
      </c>
      <c r="I72" s="164">
        <v>0</v>
      </c>
      <c r="J72" s="164">
        <v>0</v>
      </c>
      <c r="K72" s="156">
        <v>5</v>
      </c>
      <c r="L72" s="156">
        <v>1</v>
      </c>
      <c r="M72" s="156">
        <v>1</v>
      </c>
      <c r="N72" s="157">
        <v>5</v>
      </c>
      <c r="O72" s="157">
        <v>5</v>
      </c>
      <c r="P72" s="157">
        <v>5</v>
      </c>
      <c r="Q72" s="156">
        <v>4</v>
      </c>
      <c r="R72" s="156">
        <v>4</v>
      </c>
      <c r="S72" s="156">
        <v>4</v>
      </c>
      <c r="T72" s="156">
        <v>4</v>
      </c>
      <c r="U72" s="157">
        <v>5</v>
      </c>
      <c r="V72" s="157">
        <v>4</v>
      </c>
      <c r="W72" s="156">
        <v>4</v>
      </c>
      <c r="X72" s="156">
        <v>4</v>
      </c>
      <c r="Y72" s="156">
        <v>4</v>
      </c>
    </row>
    <row r="73" spans="1:25" s="164" customFormat="1">
      <c r="A73" s="164">
        <v>72</v>
      </c>
      <c r="B73" s="158" t="s">
        <v>7</v>
      </c>
      <c r="C73" s="158" t="s">
        <v>158</v>
      </c>
      <c r="D73" s="158" t="s">
        <v>60</v>
      </c>
      <c r="E73" s="164">
        <v>0</v>
      </c>
      <c r="F73" s="164">
        <v>1</v>
      </c>
      <c r="G73" s="164">
        <v>0</v>
      </c>
      <c r="H73" s="164">
        <v>0</v>
      </c>
      <c r="I73" s="164">
        <v>0</v>
      </c>
      <c r="J73" s="164">
        <v>0</v>
      </c>
      <c r="K73" s="159">
        <v>5</v>
      </c>
      <c r="L73" s="159">
        <v>4</v>
      </c>
      <c r="M73" s="159">
        <v>4</v>
      </c>
      <c r="N73" s="160">
        <v>5</v>
      </c>
      <c r="O73" s="160">
        <v>5</v>
      </c>
      <c r="P73" s="160">
        <v>5</v>
      </c>
      <c r="Q73" s="159">
        <v>4</v>
      </c>
      <c r="R73" s="159">
        <v>4</v>
      </c>
      <c r="S73" s="159">
        <v>5</v>
      </c>
      <c r="T73" s="159">
        <v>5</v>
      </c>
      <c r="U73" s="160">
        <v>5</v>
      </c>
      <c r="V73" s="160">
        <v>5</v>
      </c>
      <c r="W73" s="159">
        <v>5</v>
      </c>
      <c r="X73" s="159">
        <v>5</v>
      </c>
      <c r="Y73" s="159">
        <v>5</v>
      </c>
    </row>
    <row r="74" spans="1:25" s="165" customFormat="1">
      <c r="A74" s="165">
        <v>73</v>
      </c>
      <c r="B74" s="155" t="s">
        <v>36</v>
      </c>
      <c r="C74" s="155" t="s">
        <v>41</v>
      </c>
      <c r="D74" s="155" t="s">
        <v>56</v>
      </c>
      <c r="E74" s="164">
        <v>1</v>
      </c>
      <c r="F74" s="164">
        <v>0</v>
      </c>
      <c r="G74" s="164">
        <v>0</v>
      </c>
      <c r="H74" s="164">
        <v>0</v>
      </c>
      <c r="I74" s="164">
        <v>0</v>
      </c>
      <c r="J74" s="164">
        <v>0</v>
      </c>
      <c r="K74" s="156">
        <v>5</v>
      </c>
      <c r="L74" s="156">
        <v>5</v>
      </c>
      <c r="M74" s="156">
        <v>5</v>
      </c>
      <c r="N74" s="157">
        <v>5</v>
      </c>
      <c r="O74" s="157">
        <v>5</v>
      </c>
      <c r="P74" s="157">
        <v>5</v>
      </c>
      <c r="Q74" s="156">
        <v>5</v>
      </c>
      <c r="R74" s="156">
        <v>5</v>
      </c>
      <c r="S74" s="156">
        <v>5</v>
      </c>
      <c r="T74" s="156">
        <v>5</v>
      </c>
      <c r="U74" s="157">
        <v>5</v>
      </c>
      <c r="V74" s="157">
        <v>5</v>
      </c>
      <c r="W74" s="156">
        <v>5</v>
      </c>
      <c r="X74" s="156">
        <v>5</v>
      </c>
      <c r="Y74" s="156">
        <v>5</v>
      </c>
    </row>
    <row r="75" spans="1:25" s="164" customFormat="1">
      <c r="A75" s="164">
        <v>74</v>
      </c>
      <c r="B75" s="158" t="s">
        <v>36</v>
      </c>
      <c r="C75" s="158" t="s">
        <v>140</v>
      </c>
      <c r="D75" s="158" t="s">
        <v>58</v>
      </c>
      <c r="E75" s="164">
        <v>1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59">
        <v>3</v>
      </c>
      <c r="L75" s="159">
        <v>4</v>
      </c>
      <c r="M75" s="159">
        <v>4</v>
      </c>
      <c r="N75" s="160">
        <v>4</v>
      </c>
      <c r="O75" s="160">
        <v>4</v>
      </c>
      <c r="P75" s="160">
        <v>4</v>
      </c>
      <c r="Q75" s="159">
        <v>4</v>
      </c>
      <c r="R75" s="159">
        <v>4</v>
      </c>
      <c r="S75" s="159">
        <v>5</v>
      </c>
      <c r="T75" s="159">
        <v>5</v>
      </c>
      <c r="U75" s="160">
        <v>5</v>
      </c>
      <c r="V75" s="160">
        <v>5</v>
      </c>
      <c r="W75" s="159">
        <v>4</v>
      </c>
      <c r="X75" s="159">
        <v>4</v>
      </c>
      <c r="Y75" s="159">
        <v>5</v>
      </c>
    </row>
    <row r="76" spans="1:25" s="164" customFormat="1">
      <c r="A76" s="164">
        <v>75</v>
      </c>
      <c r="B76" s="155" t="s">
        <v>7</v>
      </c>
      <c r="C76" s="155" t="s">
        <v>141</v>
      </c>
      <c r="D76" s="155" t="s">
        <v>58</v>
      </c>
      <c r="E76" s="164">
        <v>0</v>
      </c>
      <c r="F76" s="164">
        <v>0</v>
      </c>
      <c r="G76" s="164">
        <v>0</v>
      </c>
      <c r="H76" s="164">
        <v>1</v>
      </c>
      <c r="I76" s="164">
        <v>0</v>
      </c>
      <c r="J76" s="164">
        <v>0</v>
      </c>
      <c r="K76" s="156">
        <v>5</v>
      </c>
      <c r="L76" s="156">
        <v>1</v>
      </c>
      <c r="M76" s="156">
        <v>5</v>
      </c>
      <c r="N76" s="157">
        <v>5</v>
      </c>
      <c r="O76" s="157">
        <v>5</v>
      </c>
      <c r="P76" s="157">
        <v>5</v>
      </c>
      <c r="Q76" s="156">
        <v>2</v>
      </c>
      <c r="R76" s="156">
        <v>2</v>
      </c>
      <c r="S76" s="156">
        <v>3</v>
      </c>
      <c r="T76" s="156">
        <v>3</v>
      </c>
      <c r="U76" s="157">
        <v>5</v>
      </c>
      <c r="V76" s="157">
        <v>4</v>
      </c>
      <c r="W76" s="156">
        <v>3</v>
      </c>
      <c r="X76" s="156">
        <v>3</v>
      </c>
      <c r="Y76" s="156">
        <v>5</v>
      </c>
    </row>
    <row r="77" spans="1:25" s="164" customFormat="1">
      <c r="A77" s="164">
        <v>76</v>
      </c>
      <c r="B77" s="158" t="s">
        <v>7</v>
      </c>
      <c r="C77" s="158" t="s">
        <v>154</v>
      </c>
      <c r="D77" s="158" t="s">
        <v>55</v>
      </c>
      <c r="E77" s="164">
        <v>0</v>
      </c>
      <c r="F77" s="164">
        <v>1</v>
      </c>
      <c r="G77" s="164">
        <v>0</v>
      </c>
      <c r="H77" s="164">
        <v>0</v>
      </c>
      <c r="I77" s="164">
        <v>0</v>
      </c>
      <c r="J77" s="164">
        <v>0</v>
      </c>
      <c r="K77" s="159">
        <v>5</v>
      </c>
      <c r="L77" s="159">
        <v>3</v>
      </c>
      <c r="M77" s="159">
        <v>4</v>
      </c>
      <c r="N77" s="160">
        <v>4</v>
      </c>
      <c r="O77" s="160">
        <v>4</v>
      </c>
      <c r="P77" s="160">
        <v>4</v>
      </c>
      <c r="Q77" s="159">
        <v>3</v>
      </c>
      <c r="R77" s="159">
        <v>3</v>
      </c>
      <c r="S77" s="159">
        <v>4</v>
      </c>
      <c r="T77" s="159">
        <v>4</v>
      </c>
      <c r="U77" s="160">
        <v>4</v>
      </c>
      <c r="V77" s="160">
        <v>4</v>
      </c>
      <c r="W77" s="159">
        <v>4</v>
      </c>
      <c r="X77" s="159">
        <v>4</v>
      </c>
      <c r="Y77" s="159">
        <v>4</v>
      </c>
    </row>
    <row r="78" spans="1:25" s="164" customFormat="1">
      <c r="A78" s="164">
        <v>77</v>
      </c>
      <c r="B78" s="155" t="s">
        <v>36</v>
      </c>
      <c r="C78" s="155" t="s">
        <v>77</v>
      </c>
      <c r="D78" s="155" t="s">
        <v>91</v>
      </c>
      <c r="E78" s="164">
        <v>1</v>
      </c>
      <c r="F78" s="164">
        <v>1</v>
      </c>
      <c r="G78" s="164">
        <v>0</v>
      </c>
      <c r="H78" s="164">
        <v>0</v>
      </c>
      <c r="I78" s="164">
        <v>0</v>
      </c>
      <c r="J78" s="164">
        <v>0</v>
      </c>
      <c r="K78" s="156">
        <v>5</v>
      </c>
      <c r="L78" s="156">
        <v>5</v>
      </c>
      <c r="M78" s="156">
        <v>5</v>
      </c>
      <c r="N78" s="157">
        <v>5</v>
      </c>
      <c r="O78" s="157">
        <v>5</v>
      </c>
      <c r="P78" s="157">
        <v>5</v>
      </c>
      <c r="Q78" s="156">
        <v>3</v>
      </c>
      <c r="R78" s="156">
        <v>3</v>
      </c>
      <c r="S78" s="156">
        <v>5</v>
      </c>
      <c r="T78" s="156">
        <v>5</v>
      </c>
      <c r="U78" s="157">
        <v>5</v>
      </c>
      <c r="V78" s="157">
        <v>5</v>
      </c>
      <c r="W78" s="156">
        <v>5</v>
      </c>
      <c r="X78" s="156">
        <v>5</v>
      </c>
      <c r="Y78" s="156">
        <v>5</v>
      </c>
    </row>
    <row r="79" spans="1:25" s="164" customFormat="1">
      <c r="A79" s="164">
        <v>78</v>
      </c>
      <c r="B79" s="158" t="s">
        <v>36</v>
      </c>
      <c r="C79" s="158" t="s">
        <v>140</v>
      </c>
      <c r="D79" s="158" t="s">
        <v>58</v>
      </c>
      <c r="E79" s="164">
        <v>0</v>
      </c>
      <c r="F79" s="164">
        <v>0</v>
      </c>
      <c r="G79" s="164">
        <v>0</v>
      </c>
      <c r="H79" s="164">
        <v>1</v>
      </c>
      <c r="I79" s="164">
        <v>0</v>
      </c>
      <c r="J79" s="164">
        <v>0</v>
      </c>
      <c r="K79" s="159">
        <v>5</v>
      </c>
      <c r="L79" s="159">
        <v>4</v>
      </c>
      <c r="M79" s="159">
        <v>4</v>
      </c>
      <c r="N79" s="160">
        <v>5</v>
      </c>
      <c r="O79" s="160">
        <v>5</v>
      </c>
      <c r="P79" s="160">
        <v>4</v>
      </c>
      <c r="Q79" s="159">
        <v>4</v>
      </c>
      <c r="R79" s="159">
        <v>4</v>
      </c>
      <c r="S79" s="159">
        <v>5</v>
      </c>
      <c r="T79" s="159">
        <v>5</v>
      </c>
      <c r="U79" s="160">
        <v>5</v>
      </c>
      <c r="V79" s="160">
        <v>5</v>
      </c>
      <c r="W79" s="159">
        <v>5</v>
      </c>
      <c r="X79" s="159">
        <v>5</v>
      </c>
      <c r="Y79" s="159">
        <v>5</v>
      </c>
    </row>
    <row r="80" spans="1:25" s="164" customFormat="1">
      <c r="A80" s="164">
        <v>79</v>
      </c>
      <c r="B80" s="155" t="s">
        <v>36</v>
      </c>
      <c r="C80" s="155" t="s">
        <v>151</v>
      </c>
      <c r="D80" s="155" t="s">
        <v>59</v>
      </c>
      <c r="E80" s="164">
        <v>1</v>
      </c>
      <c r="F80" s="164">
        <v>0</v>
      </c>
      <c r="G80" s="164">
        <v>0</v>
      </c>
      <c r="H80" s="164">
        <v>0</v>
      </c>
      <c r="I80" s="164">
        <v>0</v>
      </c>
      <c r="J80" s="164">
        <v>0</v>
      </c>
      <c r="K80" s="156">
        <v>5</v>
      </c>
      <c r="L80" s="156">
        <v>5</v>
      </c>
      <c r="M80" s="156">
        <v>5</v>
      </c>
      <c r="N80" s="157">
        <v>5</v>
      </c>
      <c r="O80" s="157">
        <v>5</v>
      </c>
      <c r="P80" s="157">
        <v>5</v>
      </c>
      <c r="Q80" s="156">
        <v>3</v>
      </c>
      <c r="R80" s="156">
        <v>4</v>
      </c>
      <c r="S80" s="156">
        <v>4</v>
      </c>
      <c r="T80" s="156">
        <v>4</v>
      </c>
      <c r="U80" s="157">
        <v>5</v>
      </c>
      <c r="V80" s="157">
        <v>5</v>
      </c>
      <c r="W80" s="156">
        <v>5</v>
      </c>
      <c r="X80" s="156">
        <v>5</v>
      </c>
      <c r="Y80" s="156">
        <v>5</v>
      </c>
    </row>
    <row r="81" spans="1:25" s="164" customFormat="1">
      <c r="A81" s="164">
        <v>80</v>
      </c>
      <c r="B81" s="158" t="s">
        <v>36</v>
      </c>
      <c r="C81" s="158" t="s">
        <v>140</v>
      </c>
      <c r="D81" s="158" t="s">
        <v>58</v>
      </c>
      <c r="E81" s="164">
        <v>1</v>
      </c>
      <c r="F81" s="164">
        <v>0</v>
      </c>
      <c r="G81" s="164">
        <v>1</v>
      </c>
      <c r="H81" s="164">
        <v>0</v>
      </c>
      <c r="I81" s="164">
        <v>0</v>
      </c>
      <c r="J81" s="164">
        <v>0</v>
      </c>
      <c r="K81" s="159">
        <v>5</v>
      </c>
      <c r="L81" s="159">
        <v>5</v>
      </c>
      <c r="M81" s="159">
        <v>5</v>
      </c>
      <c r="N81" s="160">
        <v>5</v>
      </c>
      <c r="O81" s="160">
        <v>5</v>
      </c>
      <c r="P81" s="160">
        <v>4</v>
      </c>
      <c r="Q81" s="159">
        <v>4</v>
      </c>
      <c r="R81" s="159">
        <v>4</v>
      </c>
      <c r="S81" s="159">
        <v>4</v>
      </c>
      <c r="T81" s="159">
        <v>4</v>
      </c>
      <c r="U81" s="160">
        <v>4</v>
      </c>
      <c r="V81" s="160">
        <v>4</v>
      </c>
      <c r="W81" s="159">
        <v>4</v>
      </c>
      <c r="X81" s="159">
        <v>5</v>
      </c>
      <c r="Y81" s="159">
        <v>5</v>
      </c>
    </row>
    <row r="82" spans="1:25" s="164" customFormat="1">
      <c r="A82" s="164">
        <v>81</v>
      </c>
      <c r="B82" s="155" t="s">
        <v>7</v>
      </c>
      <c r="C82" s="155" t="s">
        <v>141</v>
      </c>
      <c r="D82" s="155" t="s">
        <v>58</v>
      </c>
      <c r="E82" s="164">
        <v>1</v>
      </c>
      <c r="F82" s="164">
        <v>1</v>
      </c>
      <c r="G82" s="164">
        <v>0</v>
      </c>
      <c r="H82" s="164">
        <v>0</v>
      </c>
      <c r="I82" s="164">
        <v>0</v>
      </c>
      <c r="J82" s="164">
        <v>0</v>
      </c>
      <c r="K82" s="156">
        <v>5</v>
      </c>
      <c r="L82" s="156">
        <v>4</v>
      </c>
      <c r="M82" s="156">
        <v>4</v>
      </c>
      <c r="N82" s="157">
        <v>4</v>
      </c>
      <c r="O82" s="157">
        <v>5</v>
      </c>
      <c r="P82" s="157">
        <v>5</v>
      </c>
      <c r="Q82" s="156">
        <v>5</v>
      </c>
      <c r="R82" s="156">
        <v>5</v>
      </c>
      <c r="S82" s="156">
        <v>5</v>
      </c>
      <c r="T82" s="156">
        <v>5</v>
      </c>
      <c r="U82" s="157">
        <v>5</v>
      </c>
      <c r="V82" s="157">
        <v>5</v>
      </c>
      <c r="W82" s="156">
        <v>5</v>
      </c>
      <c r="X82" s="156">
        <v>5</v>
      </c>
      <c r="Y82" s="156">
        <v>5</v>
      </c>
    </row>
    <row r="83" spans="1:25" s="164" customFormat="1">
      <c r="A83" s="164">
        <v>82</v>
      </c>
      <c r="B83" s="158" t="s">
        <v>7</v>
      </c>
      <c r="C83" s="158" t="s">
        <v>158</v>
      </c>
      <c r="D83" s="158" t="s">
        <v>58</v>
      </c>
      <c r="E83" s="164">
        <v>0</v>
      </c>
      <c r="F83" s="164">
        <v>1</v>
      </c>
      <c r="G83" s="164">
        <v>0</v>
      </c>
      <c r="H83" s="164">
        <v>0</v>
      </c>
      <c r="I83" s="164">
        <v>0</v>
      </c>
      <c r="J83" s="164">
        <v>0</v>
      </c>
      <c r="K83" s="159">
        <v>5</v>
      </c>
      <c r="L83" s="159">
        <v>2</v>
      </c>
      <c r="M83" s="159">
        <v>5</v>
      </c>
      <c r="N83" s="160">
        <v>5</v>
      </c>
      <c r="O83" s="160">
        <v>5</v>
      </c>
      <c r="P83" s="160">
        <v>5</v>
      </c>
      <c r="Q83" s="159">
        <v>3</v>
      </c>
      <c r="R83" s="159">
        <v>3</v>
      </c>
      <c r="S83" s="159">
        <v>5</v>
      </c>
      <c r="T83" s="159">
        <v>5</v>
      </c>
      <c r="U83" s="160">
        <v>5</v>
      </c>
      <c r="V83" s="160">
        <v>5</v>
      </c>
      <c r="W83" s="159">
        <v>5</v>
      </c>
      <c r="X83" s="159">
        <v>5</v>
      </c>
      <c r="Y83" s="159">
        <v>5</v>
      </c>
    </row>
    <row r="84" spans="1:25" s="164" customFormat="1">
      <c r="A84" s="164">
        <v>83</v>
      </c>
      <c r="B84" s="155" t="s">
        <v>36</v>
      </c>
      <c r="C84" s="155" t="s">
        <v>111</v>
      </c>
      <c r="D84" s="155" t="s">
        <v>60</v>
      </c>
      <c r="E84" s="164">
        <v>0</v>
      </c>
      <c r="F84" s="164">
        <v>1</v>
      </c>
      <c r="G84" s="164">
        <v>0</v>
      </c>
      <c r="H84" s="164">
        <v>0</v>
      </c>
      <c r="I84" s="164">
        <v>0</v>
      </c>
      <c r="J84" s="164">
        <v>0</v>
      </c>
      <c r="K84" s="156">
        <v>5</v>
      </c>
      <c r="L84" s="156">
        <v>5</v>
      </c>
      <c r="M84" s="156">
        <v>5</v>
      </c>
      <c r="N84" s="157">
        <v>5</v>
      </c>
      <c r="O84" s="157">
        <v>5</v>
      </c>
      <c r="P84" s="157">
        <v>5</v>
      </c>
      <c r="Q84" s="156">
        <v>3</v>
      </c>
      <c r="R84" s="156">
        <v>3</v>
      </c>
      <c r="S84" s="156">
        <v>5</v>
      </c>
      <c r="T84" s="156">
        <v>5</v>
      </c>
      <c r="U84" s="157">
        <v>5</v>
      </c>
      <c r="V84" s="157">
        <v>5</v>
      </c>
      <c r="W84" s="156">
        <v>5</v>
      </c>
      <c r="X84" s="156">
        <v>5</v>
      </c>
      <c r="Y84" s="156">
        <v>5</v>
      </c>
    </row>
    <row r="85" spans="1:25" s="164" customFormat="1">
      <c r="A85" s="164">
        <v>84</v>
      </c>
      <c r="B85" s="158" t="s">
        <v>7</v>
      </c>
      <c r="C85" s="158" t="s">
        <v>141</v>
      </c>
      <c r="D85" s="158" t="s">
        <v>58</v>
      </c>
      <c r="E85" s="164">
        <v>1</v>
      </c>
      <c r="F85" s="164">
        <v>0</v>
      </c>
      <c r="G85" s="164">
        <v>0</v>
      </c>
      <c r="H85" s="164">
        <v>0</v>
      </c>
      <c r="I85" s="164">
        <v>0</v>
      </c>
      <c r="J85" s="164">
        <v>0</v>
      </c>
      <c r="K85" s="159">
        <v>5</v>
      </c>
      <c r="L85" s="159">
        <v>5</v>
      </c>
      <c r="M85" s="159">
        <v>3</v>
      </c>
      <c r="N85" s="160">
        <v>5</v>
      </c>
      <c r="O85" s="160">
        <v>5</v>
      </c>
      <c r="P85" s="160">
        <v>5</v>
      </c>
      <c r="Q85" s="159">
        <v>5</v>
      </c>
      <c r="R85" s="159">
        <v>5</v>
      </c>
      <c r="S85" s="159">
        <v>5</v>
      </c>
      <c r="T85" s="159">
        <v>5</v>
      </c>
      <c r="U85" s="160">
        <v>5</v>
      </c>
      <c r="V85" s="160">
        <v>5</v>
      </c>
      <c r="W85" s="159">
        <v>5</v>
      </c>
      <c r="X85" s="159">
        <v>5</v>
      </c>
      <c r="Y85" s="159">
        <v>5</v>
      </c>
    </row>
    <row r="86" spans="1:25" s="164" customFormat="1">
      <c r="A86" s="164">
        <v>85</v>
      </c>
      <c r="B86" s="155" t="s">
        <v>36</v>
      </c>
      <c r="C86" s="155" t="s">
        <v>140</v>
      </c>
      <c r="D86" s="155" t="s">
        <v>58</v>
      </c>
      <c r="E86" s="164">
        <v>0</v>
      </c>
      <c r="F86" s="164">
        <v>0</v>
      </c>
      <c r="G86" s="164">
        <v>0</v>
      </c>
      <c r="H86" s="164">
        <v>1</v>
      </c>
      <c r="I86" s="164">
        <v>0</v>
      </c>
      <c r="J86" s="164">
        <v>0</v>
      </c>
      <c r="K86" s="156">
        <v>4</v>
      </c>
      <c r="L86" s="156">
        <v>2</v>
      </c>
      <c r="M86" s="156">
        <v>2</v>
      </c>
      <c r="N86" s="157">
        <v>2</v>
      </c>
      <c r="O86" s="157">
        <v>5</v>
      </c>
      <c r="P86" s="157">
        <v>4</v>
      </c>
      <c r="Q86" s="156">
        <v>4</v>
      </c>
      <c r="R86" s="156">
        <v>3</v>
      </c>
      <c r="S86" s="156">
        <v>4</v>
      </c>
      <c r="T86" s="156">
        <v>4</v>
      </c>
      <c r="U86" s="157">
        <v>5</v>
      </c>
      <c r="V86" s="157">
        <v>5</v>
      </c>
      <c r="W86" s="156">
        <v>5</v>
      </c>
      <c r="X86" s="156">
        <v>4</v>
      </c>
      <c r="Y86" s="156">
        <v>5</v>
      </c>
    </row>
    <row r="87" spans="1:25" s="164" customFormat="1">
      <c r="A87" s="164">
        <v>86</v>
      </c>
      <c r="B87" s="158" t="s">
        <v>7</v>
      </c>
      <c r="C87" s="158" t="s">
        <v>157</v>
      </c>
      <c r="D87" s="158" t="s">
        <v>58</v>
      </c>
      <c r="E87" s="164">
        <v>1</v>
      </c>
      <c r="F87" s="164">
        <v>1</v>
      </c>
      <c r="G87" s="164">
        <v>0</v>
      </c>
      <c r="H87" s="164">
        <v>0</v>
      </c>
      <c r="I87" s="164">
        <v>0</v>
      </c>
      <c r="J87" s="164">
        <v>0</v>
      </c>
      <c r="K87" s="159">
        <v>5</v>
      </c>
      <c r="L87" s="159">
        <v>3</v>
      </c>
      <c r="M87" s="159">
        <v>5</v>
      </c>
      <c r="N87" s="160">
        <v>5</v>
      </c>
      <c r="O87" s="160">
        <v>5</v>
      </c>
      <c r="P87" s="160">
        <v>5</v>
      </c>
      <c r="Q87" s="159">
        <v>3</v>
      </c>
      <c r="R87" s="159">
        <v>3</v>
      </c>
      <c r="S87" s="159">
        <v>4</v>
      </c>
      <c r="T87" s="159">
        <v>4</v>
      </c>
      <c r="U87" s="160">
        <v>4</v>
      </c>
      <c r="V87" s="160">
        <v>4</v>
      </c>
      <c r="W87" s="159">
        <v>5</v>
      </c>
      <c r="X87" s="159">
        <v>5</v>
      </c>
      <c r="Y87" s="159">
        <v>5</v>
      </c>
    </row>
    <row r="88" spans="1:25" s="164" customFormat="1">
      <c r="A88" s="164">
        <v>87</v>
      </c>
      <c r="B88" s="155" t="s">
        <v>36</v>
      </c>
      <c r="C88" s="155" t="s">
        <v>155</v>
      </c>
      <c r="D88" s="155" t="s">
        <v>64</v>
      </c>
      <c r="E88" s="164">
        <v>1</v>
      </c>
      <c r="F88" s="164">
        <v>0</v>
      </c>
      <c r="G88" s="164">
        <v>0</v>
      </c>
      <c r="H88" s="164">
        <v>0</v>
      </c>
      <c r="I88" s="164">
        <v>0</v>
      </c>
      <c r="J88" s="164">
        <v>0</v>
      </c>
      <c r="K88" s="156">
        <v>5</v>
      </c>
      <c r="L88" s="156">
        <v>3</v>
      </c>
      <c r="M88" s="156">
        <v>4</v>
      </c>
      <c r="N88" s="157">
        <v>5</v>
      </c>
      <c r="O88" s="157">
        <v>5</v>
      </c>
      <c r="P88" s="157">
        <v>5</v>
      </c>
      <c r="Q88" s="156">
        <v>3</v>
      </c>
      <c r="R88" s="156">
        <v>3</v>
      </c>
      <c r="S88" s="156">
        <v>4</v>
      </c>
      <c r="T88" s="156">
        <v>4</v>
      </c>
      <c r="U88" s="157">
        <v>5</v>
      </c>
      <c r="V88" s="157">
        <v>5</v>
      </c>
      <c r="W88" s="156">
        <v>5</v>
      </c>
      <c r="X88" s="156">
        <v>5</v>
      </c>
      <c r="Y88" s="156">
        <v>5</v>
      </c>
    </row>
    <row r="89" spans="1:25" s="164" customFormat="1">
      <c r="A89" s="164">
        <v>88</v>
      </c>
      <c r="B89" s="158" t="s">
        <v>7</v>
      </c>
      <c r="C89" s="158" t="s">
        <v>41</v>
      </c>
      <c r="D89" s="158" t="s">
        <v>56</v>
      </c>
      <c r="E89" s="164">
        <v>1</v>
      </c>
      <c r="F89" s="164">
        <v>1</v>
      </c>
      <c r="G89" s="164">
        <v>0</v>
      </c>
      <c r="H89" s="164">
        <v>0</v>
      </c>
      <c r="I89" s="164">
        <v>0</v>
      </c>
      <c r="J89" s="164">
        <v>0</v>
      </c>
      <c r="K89" s="159">
        <v>4</v>
      </c>
      <c r="L89" s="159">
        <v>4</v>
      </c>
      <c r="M89" s="159">
        <v>4</v>
      </c>
      <c r="N89" s="160">
        <v>5</v>
      </c>
      <c r="O89" s="160">
        <v>5</v>
      </c>
      <c r="P89" s="160">
        <v>5</v>
      </c>
      <c r="Q89" s="159">
        <v>3</v>
      </c>
      <c r="R89" s="159">
        <v>4</v>
      </c>
      <c r="S89" s="159">
        <v>5</v>
      </c>
      <c r="T89" s="159">
        <v>5</v>
      </c>
      <c r="U89" s="160">
        <v>5</v>
      </c>
      <c r="V89" s="160">
        <v>5</v>
      </c>
      <c r="W89" s="159">
        <v>4</v>
      </c>
      <c r="X89" s="159">
        <v>4</v>
      </c>
      <c r="Y89" s="159">
        <v>4</v>
      </c>
    </row>
    <row r="90" spans="1:25" s="164" customFormat="1">
      <c r="A90" s="164">
        <v>89</v>
      </c>
      <c r="B90" s="155" t="s">
        <v>36</v>
      </c>
      <c r="C90" s="155" t="s">
        <v>150</v>
      </c>
      <c r="D90" s="155" t="s">
        <v>88</v>
      </c>
      <c r="E90" s="164">
        <v>0</v>
      </c>
      <c r="F90" s="164">
        <v>0</v>
      </c>
      <c r="G90" s="164">
        <v>1</v>
      </c>
      <c r="H90" s="164">
        <v>0</v>
      </c>
      <c r="I90" s="164">
        <v>0</v>
      </c>
      <c r="J90" s="164">
        <v>0</v>
      </c>
      <c r="K90" s="156">
        <v>5</v>
      </c>
      <c r="L90" s="156">
        <v>5</v>
      </c>
      <c r="M90" s="156">
        <v>5</v>
      </c>
      <c r="N90" s="157">
        <v>5</v>
      </c>
      <c r="O90" s="157">
        <v>5</v>
      </c>
      <c r="P90" s="157">
        <v>5</v>
      </c>
      <c r="Q90" s="156">
        <v>2</v>
      </c>
      <c r="R90" s="156">
        <v>3</v>
      </c>
      <c r="S90" s="156">
        <v>4</v>
      </c>
      <c r="T90" s="156">
        <v>4</v>
      </c>
      <c r="U90" s="157">
        <v>5</v>
      </c>
      <c r="V90" s="157">
        <v>5</v>
      </c>
      <c r="W90" s="156">
        <v>4</v>
      </c>
      <c r="X90" s="156">
        <v>4</v>
      </c>
      <c r="Y90" s="156">
        <v>4</v>
      </c>
    </row>
    <row r="91" spans="1:25" s="164" customFormat="1">
      <c r="A91" s="164">
        <v>90</v>
      </c>
      <c r="B91" s="158" t="s">
        <v>7</v>
      </c>
      <c r="C91" s="158" t="s">
        <v>141</v>
      </c>
      <c r="D91" s="158" t="s">
        <v>58</v>
      </c>
      <c r="E91" s="164">
        <v>1</v>
      </c>
      <c r="F91" s="164">
        <v>0</v>
      </c>
      <c r="G91" s="164">
        <v>1</v>
      </c>
      <c r="H91" s="164">
        <v>1</v>
      </c>
      <c r="I91" s="164">
        <v>0</v>
      </c>
      <c r="J91" s="164">
        <v>1</v>
      </c>
      <c r="K91" s="159">
        <v>5</v>
      </c>
      <c r="L91" s="159">
        <v>5</v>
      </c>
      <c r="M91" s="159">
        <v>5</v>
      </c>
      <c r="N91" s="160">
        <v>5</v>
      </c>
      <c r="O91" s="160">
        <v>5</v>
      </c>
      <c r="P91" s="160">
        <v>5</v>
      </c>
      <c r="Q91" s="159">
        <v>2</v>
      </c>
      <c r="R91" s="159">
        <v>3</v>
      </c>
      <c r="S91" s="159">
        <v>4</v>
      </c>
      <c r="T91" s="159">
        <v>4</v>
      </c>
      <c r="U91" s="160">
        <v>5</v>
      </c>
      <c r="V91" s="160">
        <v>5</v>
      </c>
      <c r="W91" s="159">
        <v>5</v>
      </c>
      <c r="X91" s="159">
        <v>4</v>
      </c>
      <c r="Y91" s="159">
        <v>5</v>
      </c>
    </row>
    <row r="92" spans="1:25" s="164" customFormat="1">
      <c r="A92" s="164">
        <v>91</v>
      </c>
      <c r="B92" s="155" t="s">
        <v>7</v>
      </c>
      <c r="C92" s="155" t="s">
        <v>157</v>
      </c>
      <c r="D92" s="155" t="s">
        <v>58</v>
      </c>
      <c r="E92" s="164">
        <v>0</v>
      </c>
      <c r="F92" s="164">
        <v>1</v>
      </c>
      <c r="G92" s="164">
        <v>1</v>
      </c>
      <c r="H92" s="164">
        <v>0</v>
      </c>
      <c r="I92" s="164">
        <v>0</v>
      </c>
      <c r="J92" s="164">
        <v>0</v>
      </c>
      <c r="K92" s="156">
        <v>5</v>
      </c>
      <c r="L92" s="156">
        <v>3</v>
      </c>
      <c r="M92" s="156">
        <v>4</v>
      </c>
      <c r="N92" s="157">
        <v>5</v>
      </c>
      <c r="O92" s="157">
        <v>5</v>
      </c>
      <c r="P92" s="157">
        <v>4</v>
      </c>
      <c r="Q92" s="156">
        <v>3</v>
      </c>
      <c r="R92" s="156">
        <v>3</v>
      </c>
      <c r="S92" s="156">
        <v>5</v>
      </c>
      <c r="T92" s="156">
        <v>5</v>
      </c>
      <c r="U92" s="157">
        <v>5</v>
      </c>
      <c r="V92" s="157">
        <v>5</v>
      </c>
      <c r="W92" s="156">
        <v>4</v>
      </c>
      <c r="X92" s="156">
        <v>5</v>
      </c>
      <c r="Y92" s="156">
        <v>5</v>
      </c>
    </row>
    <row r="93" spans="1:25" s="164" customFormat="1">
      <c r="A93" s="164">
        <v>92</v>
      </c>
      <c r="B93" s="158" t="s">
        <v>36</v>
      </c>
      <c r="C93" s="158" t="s">
        <v>106</v>
      </c>
      <c r="D93" s="158" t="s">
        <v>86</v>
      </c>
      <c r="E93" s="164">
        <v>0</v>
      </c>
      <c r="F93" s="164">
        <v>0</v>
      </c>
      <c r="G93" s="164">
        <v>0</v>
      </c>
      <c r="H93" s="164">
        <v>1</v>
      </c>
      <c r="I93" s="164">
        <v>0</v>
      </c>
      <c r="J93" s="164">
        <v>0</v>
      </c>
      <c r="K93" s="159">
        <v>5</v>
      </c>
      <c r="L93" s="159">
        <v>4</v>
      </c>
      <c r="M93" s="159">
        <v>4</v>
      </c>
      <c r="N93" s="160">
        <v>4</v>
      </c>
      <c r="O93" s="160">
        <v>3</v>
      </c>
      <c r="P93" s="160">
        <v>3</v>
      </c>
      <c r="Q93" s="159">
        <v>3</v>
      </c>
      <c r="R93" s="159">
        <v>3</v>
      </c>
      <c r="S93" s="159">
        <v>2</v>
      </c>
      <c r="T93" s="159">
        <v>3</v>
      </c>
      <c r="U93" s="160">
        <v>4</v>
      </c>
      <c r="V93" s="160">
        <v>4</v>
      </c>
      <c r="W93" s="159">
        <v>4</v>
      </c>
      <c r="X93" s="159">
        <v>4</v>
      </c>
      <c r="Y93" s="159">
        <v>4</v>
      </c>
    </row>
    <row r="94" spans="1:25" s="164" customFormat="1">
      <c r="A94" s="164">
        <v>93</v>
      </c>
      <c r="B94" s="155" t="s">
        <v>7</v>
      </c>
      <c r="C94" s="155" t="s">
        <v>156</v>
      </c>
      <c r="D94" s="155" t="s">
        <v>153</v>
      </c>
      <c r="E94" s="164">
        <v>0</v>
      </c>
      <c r="F94" s="164">
        <v>0</v>
      </c>
      <c r="G94" s="164">
        <v>1</v>
      </c>
      <c r="H94" s="164">
        <v>1</v>
      </c>
      <c r="I94" s="164">
        <v>0</v>
      </c>
      <c r="J94" s="164">
        <v>0</v>
      </c>
      <c r="K94" s="156">
        <v>5</v>
      </c>
      <c r="L94" s="156">
        <v>3</v>
      </c>
      <c r="M94" s="156">
        <v>4</v>
      </c>
      <c r="N94" s="157">
        <v>5</v>
      </c>
      <c r="O94" s="157">
        <v>4</v>
      </c>
      <c r="P94" s="157">
        <v>4</v>
      </c>
      <c r="Q94" s="156">
        <v>1</v>
      </c>
      <c r="R94" s="156">
        <v>1</v>
      </c>
      <c r="S94" s="156">
        <v>4</v>
      </c>
      <c r="T94" s="156">
        <v>5</v>
      </c>
      <c r="U94" s="157">
        <v>5</v>
      </c>
      <c r="V94" s="157">
        <v>5</v>
      </c>
      <c r="W94" s="156">
        <v>4</v>
      </c>
      <c r="X94" s="156">
        <v>4</v>
      </c>
      <c r="Y94" s="156">
        <v>5</v>
      </c>
    </row>
    <row r="95" spans="1:25" s="164" customFormat="1">
      <c r="A95" s="164">
        <v>94</v>
      </c>
      <c r="B95" s="158" t="s">
        <v>7</v>
      </c>
      <c r="C95" s="158" t="s">
        <v>144</v>
      </c>
      <c r="D95" s="158" t="s">
        <v>55</v>
      </c>
      <c r="E95" s="164">
        <v>0</v>
      </c>
      <c r="F95" s="164">
        <v>0</v>
      </c>
      <c r="G95" s="164">
        <v>1</v>
      </c>
      <c r="H95" s="164">
        <v>0</v>
      </c>
      <c r="I95" s="164">
        <v>0</v>
      </c>
      <c r="J95" s="164">
        <v>0</v>
      </c>
      <c r="K95" s="159">
        <v>4</v>
      </c>
      <c r="L95" s="159">
        <v>4</v>
      </c>
      <c r="M95" s="159">
        <v>4</v>
      </c>
      <c r="N95" s="160">
        <v>4</v>
      </c>
      <c r="O95" s="160">
        <v>4</v>
      </c>
      <c r="P95" s="160">
        <v>4</v>
      </c>
      <c r="Q95" s="159">
        <v>3</v>
      </c>
      <c r="R95" s="159">
        <v>3</v>
      </c>
      <c r="S95" s="159">
        <v>4</v>
      </c>
      <c r="T95" s="159">
        <v>4</v>
      </c>
      <c r="U95" s="160">
        <v>4</v>
      </c>
      <c r="V95" s="160">
        <v>4</v>
      </c>
      <c r="W95" s="159">
        <v>3</v>
      </c>
      <c r="X95" s="159">
        <v>3</v>
      </c>
      <c r="Y95" s="159">
        <v>3</v>
      </c>
    </row>
    <row r="96" spans="1:25" s="165" customFormat="1">
      <c r="A96" s="164">
        <v>95</v>
      </c>
      <c r="B96" s="155" t="s">
        <v>7</v>
      </c>
      <c r="C96" s="155" t="s">
        <v>145</v>
      </c>
      <c r="D96" s="155" t="s">
        <v>54</v>
      </c>
      <c r="E96" s="164">
        <v>1</v>
      </c>
      <c r="F96" s="164">
        <v>0</v>
      </c>
      <c r="G96" s="164">
        <v>0</v>
      </c>
      <c r="H96" s="164">
        <v>0</v>
      </c>
      <c r="I96" s="164">
        <v>0</v>
      </c>
      <c r="J96" s="164">
        <v>0</v>
      </c>
      <c r="K96" s="156">
        <v>4</v>
      </c>
      <c r="L96" s="156">
        <v>4</v>
      </c>
      <c r="M96" s="156">
        <v>4</v>
      </c>
      <c r="N96" s="157">
        <v>4</v>
      </c>
      <c r="O96" s="157">
        <v>4</v>
      </c>
      <c r="P96" s="157">
        <v>4</v>
      </c>
      <c r="Q96" s="156">
        <v>4</v>
      </c>
      <c r="R96" s="156">
        <v>4</v>
      </c>
      <c r="S96" s="156">
        <v>4</v>
      </c>
      <c r="T96" s="156">
        <v>5</v>
      </c>
      <c r="U96" s="157">
        <v>5</v>
      </c>
      <c r="V96" s="157">
        <v>5</v>
      </c>
      <c r="W96" s="156">
        <v>5</v>
      </c>
      <c r="X96" s="156">
        <v>5</v>
      </c>
      <c r="Y96" s="156">
        <v>4</v>
      </c>
    </row>
    <row r="97" spans="1:25" s="164" customFormat="1">
      <c r="A97" s="164">
        <v>96</v>
      </c>
      <c r="B97" s="158" t="s">
        <v>7</v>
      </c>
      <c r="C97" s="158" t="s">
        <v>69</v>
      </c>
      <c r="D97" s="158" t="s">
        <v>56</v>
      </c>
      <c r="E97" s="164">
        <v>0</v>
      </c>
      <c r="F97" s="164">
        <v>1</v>
      </c>
      <c r="G97" s="164">
        <v>0</v>
      </c>
      <c r="H97" s="164">
        <v>0</v>
      </c>
      <c r="I97" s="164">
        <v>0</v>
      </c>
      <c r="J97" s="164">
        <v>0</v>
      </c>
      <c r="K97" s="159">
        <v>5</v>
      </c>
      <c r="L97" s="159">
        <v>3</v>
      </c>
      <c r="M97" s="159">
        <v>4</v>
      </c>
      <c r="N97" s="160">
        <v>5</v>
      </c>
      <c r="O97" s="160">
        <v>5</v>
      </c>
      <c r="P97" s="160">
        <v>5</v>
      </c>
      <c r="Q97" s="159">
        <v>4</v>
      </c>
      <c r="R97" s="159">
        <v>4</v>
      </c>
      <c r="S97" s="159">
        <v>4</v>
      </c>
      <c r="T97" s="159">
        <v>4</v>
      </c>
      <c r="U97" s="160">
        <v>4</v>
      </c>
      <c r="V97" s="160">
        <v>4</v>
      </c>
      <c r="W97" s="159">
        <v>4</v>
      </c>
      <c r="X97" s="159">
        <v>4</v>
      </c>
      <c r="Y97" s="159">
        <v>4</v>
      </c>
    </row>
    <row r="98" spans="1:25" s="164" customFormat="1">
      <c r="A98" s="164">
        <v>97</v>
      </c>
      <c r="B98" s="155" t="s">
        <v>7</v>
      </c>
      <c r="C98" s="155" t="s">
        <v>144</v>
      </c>
      <c r="D98" s="155" t="s">
        <v>55</v>
      </c>
      <c r="E98" s="164">
        <v>0</v>
      </c>
      <c r="F98" s="164">
        <v>0</v>
      </c>
      <c r="G98" s="164">
        <v>0</v>
      </c>
      <c r="H98" s="164">
        <v>0</v>
      </c>
      <c r="I98" s="164">
        <v>0</v>
      </c>
      <c r="J98" s="164">
        <v>0</v>
      </c>
      <c r="K98" s="156">
        <v>4</v>
      </c>
      <c r="L98" s="156">
        <v>4</v>
      </c>
      <c r="M98" s="156">
        <v>4</v>
      </c>
      <c r="N98" s="157">
        <v>4</v>
      </c>
      <c r="O98" s="157">
        <v>4</v>
      </c>
      <c r="P98" s="157">
        <v>4</v>
      </c>
      <c r="Q98" s="156">
        <v>4</v>
      </c>
      <c r="R98" s="156">
        <v>4</v>
      </c>
      <c r="S98" s="156">
        <v>4</v>
      </c>
      <c r="T98" s="156">
        <v>4</v>
      </c>
      <c r="U98" s="157">
        <v>4</v>
      </c>
      <c r="V98" s="157">
        <v>4</v>
      </c>
      <c r="W98" s="156">
        <v>4</v>
      </c>
      <c r="X98" s="156">
        <v>4</v>
      </c>
      <c r="Y98" s="156">
        <v>4</v>
      </c>
    </row>
    <row r="99" spans="1:25" s="164" customFormat="1">
      <c r="A99" s="164">
        <v>98</v>
      </c>
      <c r="B99" s="158" t="s">
        <v>36</v>
      </c>
      <c r="C99" s="158" t="s">
        <v>40</v>
      </c>
      <c r="D99" s="158" t="s">
        <v>56</v>
      </c>
      <c r="E99" s="164">
        <v>1</v>
      </c>
      <c r="F99" s="164">
        <v>0</v>
      </c>
      <c r="G99" s="164">
        <v>0</v>
      </c>
      <c r="H99" s="164">
        <v>0</v>
      </c>
      <c r="I99" s="164">
        <v>0</v>
      </c>
      <c r="J99" s="164">
        <v>0</v>
      </c>
      <c r="K99" s="159">
        <v>4</v>
      </c>
      <c r="L99" s="159">
        <v>4</v>
      </c>
      <c r="M99" s="159">
        <v>4</v>
      </c>
      <c r="N99" s="160">
        <v>4</v>
      </c>
      <c r="O99" s="160">
        <v>4</v>
      </c>
      <c r="P99" s="160">
        <v>4</v>
      </c>
      <c r="Q99" s="159">
        <v>4</v>
      </c>
      <c r="R99" s="159">
        <v>4</v>
      </c>
      <c r="S99" s="159">
        <v>4</v>
      </c>
      <c r="T99" s="159">
        <v>4</v>
      </c>
      <c r="U99" s="160">
        <v>4</v>
      </c>
      <c r="V99" s="160">
        <v>4</v>
      </c>
      <c r="W99" s="159">
        <v>4</v>
      </c>
      <c r="X99" s="159">
        <v>4</v>
      </c>
      <c r="Y99" s="159">
        <v>4</v>
      </c>
    </row>
    <row r="100" spans="1:25" s="164" customFormat="1">
      <c r="A100" s="164">
        <v>99</v>
      </c>
      <c r="B100" s="155" t="s">
        <v>36</v>
      </c>
      <c r="C100" s="155" t="s">
        <v>140</v>
      </c>
      <c r="D100" s="155" t="s">
        <v>86</v>
      </c>
      <c r="E100" s="164">
        <v>1</v>
      </c>
      <c r="F100" s="164">
        <v>0</v>
      </c>
      <c r="G100" s="164">
        <v>0</v>
      </c>
      <c r="H100" s="164">
        <v>0</v>
      </c>
      <c r="I100" s="164">
        <v>0</v>
      </c>
      <c r="J100" s="164">
        <v>0</v>
      </c>
      <c r="K100" s="156">
        <v>5</v>
      </c>
      <c r="L100" s="156">
        <v>4</v>
      </c>
      <c r="M100" s="156">
        <v>3</v>
      </c>
      <c r="N100" s="157">
        <v>5</v>
      </c>
      <c r="O100" s="157">
        <v>5</v>
      </c>
      <c r="P100" s="157">
        <v>5</v>
      </c>
      <c r="Q100" s="156">
        <v>2</v>
      </c>
      <c r="R100" s="156">
        <v>3</v>
      </c>
      <c r="S100" s="156">
        <v>5</v>
      </c>
      <c r="T100" s="156">
        <v>4</v>
      </c>
      <c r="U100" s="157">
        <v>5</v>
      </c>
      <c r="V100" s="157">
        <v>5</v>
      </c>
      <c r="W100" s="156">
        <v>4</v>
      </c>
      <c r="X100" s="156">
        <v>5</v>
      </c>
      <c r="Y100" s="156">
        <v>5</v>
      </c>
    </row>
    <row r="101" spans="1:25" s="165" customFormat="1">
      <c r="A101" s="164">
        <v>100</v>
      </c>
      <c r="B101" s="158" t="s">
        <v>7</v>
      </c>
      <c r="C101" s="158" t="s">
        <v>157</v>
      </c>
      <c r="D101" s="158" t="s">
        <v>58</v>
      </c>
      <c r="E101" s="164">
        <v>0</v>
      </c>
      <c r="F101" s="164">
        <v>1</v>
      </c>
      <c r="G101" s="164">
        <v>0</v>
      </c>
      <c r="H101" s="164">
        <v>0</v>
      </c>
      <c r="I101" s="164">
        <v>0</v>
      </c>
      <c r="J101" s="164">
        <v>0</v>
      </c>
      <c r="K101" s="159">
        <v>5</v>
      </c>
      <c r="L101" s="159">
        <v>5</v>
      </c>
      <c r="M101" s="159">
        <v>5</v>
      </c>
      <c r="N101" s="160">
        <v>5</v>
      </c>
      <c r="O101" s="160">
        <v>5</v>
      </c>
      <c r="P101" s="160">
        <v>5</v>
      </c>
      <c r="Q101" s="159">
        <v>5</v>
      </c>
      <c r="R101" s="159">
        <v>5</v>
      </c>
      <c r="S101" s="159">
        <v>5</v>
      </c>
      <c r="T101" s="159">
        <v>5</v>
      </c>
      <c r="U101" s="160">
        <v>5</v>
      </c>
      <c r="V101" s="160">
        <v>5</v>
      </c>
      <c r="W101" s="159">
        <v>5</v>
      </c>
      <c r="X101" s="159">
        <v>5</v>
      </c>
      <c r="Y101" s="159">
        <v>5</v>
      </c>
    </row>
    <row r="102" spans="1:25" s="164" customFormat="1">
      <c r="A102" s="164">
        <v>101</v>
      </c>
      <c r="B102" s="155" t="s">
        <v>7</v>
      </c>
      <c r="C102" s="155" t="s">
        <v>157</v>
      </c>
      <c r="D102" s="155" t="s">
        <v>58</v>
      </c>
      <c r="E102" s="164">
        <v>1</v>
      </c>
      <c r="F102" s="164">
        <v>0</v>
      </c>
      <c r="G102" s="164">
        <v>0</v>
      </c>
      <c r="H102" s="164">
        <v>0</v>
      </c>
      <c r="I102" s="164">
        <v>0</v>
      </c>
      <c r="J102" s="164">
        <v>0</v>
      </c>
      <c r="K102" s="156">
        <v>5</v>
      </c>
      <c r="L102" s="156">
        <v>4</v>
      </c>
      <c r="M102" s="156">
        <v>4</v>
      </c>
      <c r="N102" s="157">
        <v>4</v>
      </c>
      <c r="O102" s="157">
        <v>4</v>
      </c>
      <c r="P102" s="157">
        <v>4</v>
      </c>
      <c r="Q102" s="156">
        <v>4</v>
      </c>
      <c r="R102" s="156">
        <v>4</v>
      </c>
      <c r="S102" s="156">
        <v>4</v>
      </c>
      <c r="T102" s="156">
        <v>4</v>
      </c>
      <c r="U102" s="157">
        <v>5</v>
      </c>
      <c r="V102" s="157">
        <v>5</v>
      </c>
      <c r="W102" s="156">
        <v>5</v>
      </c>
      <c r="X102" s="156">
        <v>4</v>
      </c>
      <c r="Y102" s="156">
        <v>5</v>
      </c>
    </row>
    <row r="103" spans="1:25" s="164" customFormat="1">
      <c r="A103" s="164">
        <v>102</v>
      </c>
      <c r="B103" s="158" t="s">
        <v>7</v>
      </c>
      <c r="C103" s="158" t="s">
        <v>143</v>
      </c>
      <c r="D103" s="158" t="s">
        <v>64</v>
      </c>
      <c r="E103" s="164">
        <v>0</v>
      </c>
      <c r="F103" s="164">
        <v>0</v>
      </c>
      <c r="G103" s="164">
        <v>0</v>
      </c>
      <c r="H103" s="164">
        <v>1</v>
      </c>
      <c r="I103" s="164">
        <v>0</v>
      </c>
      <c r="J103" s="164">
        <v>0</v>
      </c>
      <c r="K103" s="159">
        <v>4</v>
      </c>
      <c r="L103" s="159">
        <v>3</v>
      </c>
      <c r="M103" s="159">
        <v>4</v>
      </c>
      <c r="N103" s="160">
        <v>4</v>
      </c>
      <c r="O103" s="160">
        <v>4</v>
      </c>
      <c r="P103" s="160">
        <v>4</v>
      </c>
      <c r="Q103" s="159">
        <v>4</v>
      </c>
      <c r="R103" s="159">
        <v>4</v>
      </c>
      <c r="S103" s="159">
        <v>4</v>
      </c>
      <c r="T103" s="159">
        <v>4</v>
      </c>
      <c r="U103" s="160">
        <v>4</v>
      </c>
      <c r="V103" s="160">
        <v>4</v>
      </c>
      <c r="W103" s="159">
        <v>4</v>
      </c>
      <c r="X103" s="159">
        <v>4</v>
      </c>
      <c r="Y103" s="159">
        <v>4</v>
      </c>
    </row>
    <row r="104" spans="1:25" s="164" customFormat="1">
      <c r="A104" s="164">
        <v>103</v>
      </c>
      <c r="B104" s="155" t="s">
        <v>7</v>
      </c>
      <c r="C104" s="155" t="s">
        <v>140</v>
      </c>
      <c r="D104" s="155" t="s">
        <v>58</v>
      </c>
      <c r="E104" s="164">
        <v>0</v>
      </c>
      <c r="F104" s="164">
        <v>1</v>
      </c>
      <c r="G104" s="164">
        <v>0</v>
      </c>
      <c r="H104" s="164">
        <v>1</v>
      </c>
      <c r="I104" s="164">
        <v>0</v>
      </c>
      <c r="J104" s="164">
        <v>0</v>
      </c>
      <c r="K104" s="156">
        <v>4</v>
      </c>
      <c r="L104" s="156">
        <v>1</v>
      </c>
      <c r="M104" s="156">
        <v>1</v>
      </c>
      <c r="N104" s="157">
        <v>3</v>
      </c>
      <c r="O104" s="157">
        <v>4</v>
      </c>
      <c r="P104" s="157">
        <v>3</v>
      </c>
      <c r="Q104" s="156">
        <v>3</v>
      </c>
      <c r="R104" s="156">
        <v>3</v>
      </c>
      <c r="S104" s="156">
        <v>3</v>
      </c>
      <c r="T104" s="156">
        <v>3</v>
      </c>
      <c r="U104" s="157">
        <v>3</v>
      </c>
      <c r="V104" s="157">
        <v>3</v>
      </c>
      <c r="W104" s="156">
        <v>3</v>
      </c>
      <c r="X104" s="156">
        <v>3</v>
      </c>
      <c r="Y104" s="156">
        <v>3</v>
      </c>
    </row>
    <row r="105" spans="1:25" s="164" customFormat="1">
      <c r="A105" s="164">
        <v>104</v>
      </c>
      <c r="B105" s="158" t="s">
        <v>36</v>
      </c>
      <c r="C105" s="158" t="s">
        <v>140</v>
      </c>
      <c r="D105" s="158" t="s">
        <v>58</v>
      </c>
      <c r="E105" s="164">
        <v>0</v>
      </c>
      <c r="F105" s="164">
        <v>0</v>
      </c>
      <c r="G105" s="164">
        <v>0</v>
      </c>
      <c r="H105" s="164">
        <v>1</v>
      </c>
      <c r="I105" s="164">
        <v>0</v>
      </c>
      <c r="J105" s="164">
        <v>0</v>
      </c>
      <c r="K105" s="159">
        <v>5</v>
      </c>
      <c r="L105" s="159">
        <v>4</v>
      </c>
      <c r="M105" s="159">
        <v>5</v>
      </c>
      <c r="N105" s="160">
        <v>5</v>
      </c>
      <c r="O105" s="160">
        <v>5</v>
      </c>
      <c r="P105" s="160">
        <v>5</v>
      </c>
      <c r="Q105" s="159">
        <v>5</v>
      </c>
      <c r="R105" s="159">
        <v>5</v>
      </c>
      <c r="S105" s="159">
        <v>5</v>
      </c>
      <c r="T105" s="159">
        <v>5</v>
      </c>
      <c r="U105" s="160">
        <v>5</v>
      </c>
      <c r="V105" s="160">
        <v>5</v>
      </c>
      <c r="W105" s="159">
        <v>5</v>
      </c>
      <c r="X105" s="159">
        <v>5</v>
      </c>
      <c r="Y105" s="159">
        <v>5</v>
      </c>
    </row>
    <row r="106" spans="1:25" s="164" customFormat="1">
      <c r="A106" s="164">
        <v>105</v>
      </c>
      <c r="B106" s="155" t="s">
        <v>36</v>
      </c>
      <c r="C106" s="155" t="s">
        <v>151</v>
      </c>
      <c r="D106" s="155" t="s">
        <v>59</v>
      </c>
      <c r="E106" s="164">
        <v>1</v>
      </c>
      <c r="F106" s="164">
        <v>0</v>
      </c>
      <c r="G106" s="164">
        <v>1</v>
      </c>
      <c r="H106" s="164">
        <v>1</v>
      </c>
      <c r="I106" s="164">
        <v>0</v>
      </c>
      <c r="J106" s="164">
        <v>0</v>
      </c>
      <c r="K106" s="156">
        <v>5</v>
      </c>
      <c r="L106" s="156">
        <v>5</v>
      </c>
      <c r="M106" s="156">
        <v>5</v>
      </c>
      <c r="N106" s="157">
        <v>5</v>
      </c>
      <c r="O106" s="157">
        <v>5</v>
      </c>
      <c r="P106" s="157">
        <v>5</v>
      </c>
      <c r="Q106" s="156">
        <v>4</v>
      </c>
      <c r="R106" s="156">
        <v>4</v>
      </c>
      <c r="S106" s="156">
        <v>5</v>
      </c>
      <c r="T106" s="156">
        <v>5</v>
      </c>
      <c r="U106" s="157">
        <v>5</v>
      </c>
      <c r="V106" s="157">
        <v>5</v>
      </c>
      <c r="W106" s="156">
        <v>5</v>
      </c>
      <c r="X106" s="156">
        <v>5</v>
      </c>
      <c r="Y106" s="156">
        <v>5</v>
      </c>
    </row>
    <row r="107" spans="1:25" s="164" customFormat="1">
      <c r="A107" s="164">
        <v>106</v>
      </c>
      <c r="B107" s="158" t="s">
        <v>7</v>
      </c>
      <c r="C107" s="158" t="s">
        <v>147</v>
      </c>
      <c r="D107" s="158" t="s">
        <v>64</v>
      </c>
      <c r="E107" s="164">
        <v>1</v>
      </c>
      <c r="F107" s="164">
        <v>1</v>
      </c>
      <c r="G107" s="164">
        <v>1</v>
      </c>
      <c r="H107" s="164">
        <v>0</v>
      </c>
      <c r="I107" s="164">
        <v>0</v>
      </c>
      <c r="J107" s="164">
        <v>0</v>
      </c>
      <c r="K107" s="159">
        <v>5</v>
      </c>
      <c r="L107" s="159">
        <v>3</v>
      </c>
      <c r="M107" s="159">
        <v>4</v>
      </c>
      <c r="N107" s="160">
        <v>5</v>
      </c>
      <c r="O107" s="160">
        <v>5</v>
      </c>
      <c r="P107" s="160">
        <v>4</v>
      </c>
      <c r="Q107" s="159">
        <v>2</v>
      </c>
      <c r="R107" s="159">
        <v>3</v>
      </c>
      <c r="S107" s="159">
        <v>2</v>
      </c>
      <c r="T107" s="159">
        <v>4</v>
      </c>
      <c r="U107" s="160">
        <v>3</v>
      </c>
      <c r="V107" s="160">
        <v>4</v>
      </c>
      <c r="W107" s="159">
        <v>4</v>
      </c>
      <c r="X107" s="159">
        <v>4</v>
      </c>
      <c r="Y107" s="159">
        <v>3</v>
      </c>
    </row>
    <row r="108" spans="1:25" s="164" customFormat="1">
      <c r="A108" s="164">
        <v>107</v>
      </c>
      <c r="B108" s="155" t="s">
        <v>7</v>
      </c>
      <c r="C108" s="155" t="s">
        <v>157</v>
      </c>
      <c r="D108" s="155" t="s">
        <v>58</v>
      </c>
      <c r="E108" s="164">
        <v>0</v>
      </c>
      <c r="F108" s="164">
        <v>1</v>
      </c>
      <c r="G108" s="164">
        <v>0</v>
      </c>
      <c r="H108" s="164">
        <v>1</v>
      </c>
      <c r="I108" s="164">
        <v>0</v>
      </c>
      <c r="J108" s="164">
        <v>1</v>
      </c>
      <c r="K108" s="156">
        <v>5</v>
      </c>
      <c r="L108" s="156">
        <v>3</v>
      </c>
      <c r="M108" s="156">
        <v>5</v>
      </c>
      <c r="N108" s="157">
        <v>5</v>
      </c>
      <c r="O108" s="157">
        <v>5</v>
      </c>
      <c r="P108" s="157">
        <v>5</v>
      </c>
      <c r="Q108" s="156">
        <v>5</v>
      </c>
      <c r="R108" s="156">
        <v>5</v>
      </c>
      <c r="S108" s="156">
        <v>5</v>
      </c>
      <c r="T108" s="156">
        <v>5</v>
      </c>
      <c r="U108" s="157">
        <v>5</v>
      </c>
      <c r="V108" s="157">
        <v>5</v>
      </c>
      <c r="W108" s="156">
        <v>5</v>
      </c>
      <c r="X108" s="156">
        <v>5</v>
      </c>
      <c r="Y108" s="156">
        <v>5</v>
      </c>
    </row>
    <row r="109" spans="1:25" s="164" customFormat="1">
      <c r="A109" s="164">
        <v>108</v>
      </c>
      <c r="B109" s="158" t="s">
        <v>7</v>
      </c>
      <c r="C109" s="158" t="s">
        <v>141</v>
      </c>
      <c r="D109" s="158" t="s">
        <v>58</v>
      </c>
      <c r="E109" s="164">
        <v>0</v>
      </c>
      <c r="F109" s="164">
        <v>1</v>
      </c>
      <c r="G109" s="164">
        <v>0</v>
      </c>
      <c r="H109" s="164">
        <v>1</v>
      </c>
      <c r="I109" s="164">
        <v>0</v>
      </c>
      <c r="J109" s="164">
        <v>1</v>
      </c>
      <c r="K109" s="159">
        <v>5</v>
      </c>
      <c r="L109" s="159">
        <v>3</v>
      </c>
      <c r="M109" s="159">
        <v>4</v>
      </c>
      <c r="N109" s="160">
        <v>5</v>
      </c>
      <c r="O109" s="160">
        <v>4</v>
      </c>
      <c r="P109" s="160">
        <v>4</v>
      </c>
      <c r="Q109" s="159">
        <v>3</v>
      </c>
      <c r="R109" s="159">
        <v>3</v>
      </c>
      <c r="S109" s="159">
        <v>3</v>
      </c>
      <c r="T109" s="159">
        <v>3</v>
      </c>
      <c r="U109" s="160">
        <v>4</v>
      </c>
      <c r="V109" s="160">
        <v>5</v>
      </c>
      <c r="W109" s="159">
        <v>4</v>
      </c>
      <c r="X109" s="159">
        <v>4</v>
      </c>
      <c r="Y109" s="159">
        <v>5</v>
      </c>
    </row>
    <row r="110" spans="1:25" s="164" customFormat="1">
      <c r="A110" s="164">
        <v>109</v>
      </c>
      <c r="B110" s="155" t="s">
        <v>36</v>
      </c>
      <c r="C110" s="155" t="s">
        <v>139</v>
      </c>
      <c r="D110" s="155" t="s">
        <v>58</v>
      </c>
      <c r="E110" s="164">
        <v>0</v>
      </c>
      <c r="F110" s="164">
        <v>1</v>
      </c>
      <c r="G110" s="164">
        <v>0</v>
      </c>
      <c r="H110" s="164">
        <v>0</v>
      </c>
      <c r="I110" s="164">
        <v>0</v>
      </c>
      <c r="J110" s="164">
        <v>0</v>
      </c>
      <c r="K110" s="156">
        <v>5</v>
      </c>
      <c r="L110" s="156">
        <v>5</v>
      </c>
      <c r="M110" s="156">
        <v>5</v>
      </c>
      <c r="N110" s="157">
        <v>5</v>
      </c>
      <c r="O110" s="157">
        <v>5</v>
      </c>
      <c r="P110" s="157">
        <v>5</v>
      </c>
      <c r="Q110" s="156">
        <v>3</v>
      </c>
      <c r="R110" s="156">
        <v>3</v>
      </c>
      <c r="S110" s="156">
        <v>4</v>
      </c>
      <c r="T110" s="156">
        <v>5</v>
      </c>
      <c r="U110" s="157">
        <v>5</v>
      </c>
      <c r="V110" s="157">
        <v>5</v>
      </c>
      <c r="W110" s="156">
        <v>5</v>
      </c>
      <c r="X110" s="156">
        <v>5</v>
      </c>
      <c r="Y110" s="156">
        <v>4</v>
      </c>
    </row>
    <row r="111" spans="1:25" s="164" customFormat="1">
      <c r="A111" s="164">
        <v>110</v>
      </c>
      <c r="B111" s="158" t="s">
        <v>7</v>
      </c>
      <c r="C111" s="158" t="s">
        <v>158</v>
      </c>
      <c r="D111" s="158" t="s">
        <v>58</v>
      </c>
      <c r="E111" s="164">
        <v>0</v>
      </c>
      <c r="F111" s="164">
        <v>0</v>
      </c>
      <c r="G111" s="164">
        <v>0</v>
      </c>
      <c r="H111" s="164">
        <v>1</v>
      </c>
      <c r="I111" s="164">
        <v>1</v>
      </c>
      <c r="J111" s="164">
        <v>0</v>
      </c>
      <c r="K111" s="159">
        <v>4</v>
      </c>
      <c r="L111" s="159">
        <v>3</v>
      </c>
      <c r="M111" s="159">
        <v>5</v>
      </c>
      <c r="N111" s="160">
        <v>5</v>
      </c>
      <c r="O111" s="160">
        <v>5</v>
      </c>
      <c r="P111" s="160">
        <v>5</v>
      </c>
      <c r="Q111" s="159">
        <v>5</v>
      </c>
      <c r="R111" s="159">
        <v>5</v>
      </c>
      <c r="S111" s="159">
        <v>5</v>
      </c>
      <c r="T111" s="159">
        <v>5</v>
      </c>
      <c r="U111" s="160">
        <v>5</v>
      </c>
      <c r="V111" s="160">
        <v>5</v>
      </c>
      <c r="W111" s="159">
        <v>5</v>
      </c>
      <c r="X111" s="159">
        <v>5</v>
      </c>
      <c r="Y111" s="159">
        <v>5</v>
      </c>
    </row>
    <row r="112" spans="1:25" s="164" customFormat="1">
      <c r="A112" s="164">
        <v>111</v>
      </c>
      <c r="B112" s="155" t="s">
        <v>7</v>
      </c>
      <c r="C112" s="155" t="s">
        <v>157</v>
      </c>
      <c r="D112" s="155" t="s">
        <v>58</v>
      </c>
      <c r="E112" s="164">
        <v>0</v>
      </c>
      <c r="F112" s="164">
        <v>1</v>
      </c>
      <c r="G112" s="164">
        <v>0</v>
      </c>
      <c r="H112" s="164">
        <v>0</v>
      </c>
      <c r="I112" s="164">
        <v>0</v>
      </c>
      <c r="J112" s="164">
        <v>0</v>
      </c>
      <c r="K112" s="156">
        <v>5</v>
      </c>
      <c r="L112" s="156">
        <v>3</v>
      </c>
      <c r="M112" s="156">
        <v>3</v>
      </c>
      <c r="N112" s="157">
        <v>3</v>
      </c>
      <c r="O112" s="157">
        <v>4</v>
      </c>
      <c r="P112" s="157">
        <v>4</v>
      </c>
      <c r="Q112" s="156">
        <v>4</v>
      </c>
      <c r="R112" s="156">
        <v>4</v>
      </c>
      <c r="S112" s="156">
        <v>5</v>
      </c>
      <c r="T112" s="156">
        <v>5</v>
      </c>
      <c r="U112" s="157">
        <v>5</v>
      </c>
      <c r="V112" s="157">
        <v>5</v>
      </c>
      <c r="W112" s="156">
        <v>5</v>
      </c>
      <c r="X112" s="156">
        <v>5</v>
      </c>
      <c r="Y112" s="156">
        <v>5</v>
      </c>
    </row>
    <row r="113" spans="1:25" s="164" customFormat="1">
      <c r="A113" s="164">
        <v>112</v>
      </c>
      <c r="B113" s="158" t="s">
        <v>7</v>
      </c>
      <c r="C113" s="158" t="s">
        <v>144</v>
      </c>
      <c r="D113" s="158" t="s">
        <v>55</v>
      </c>
      <c r="E113" s="164">
        <v>0</v>
      </c>
      <c r="F113" s="164">
        <v>1</v>
      </c>
      <c r="G113" s="164">
        <v>1</v>
      </c>
      <c r="H113" s="164">
        <v>0</v>
      </c>
      <c r="I113" s="164">
        <v>0</v>
      </c>
      <c r="J113" s="164">
        <v>0</v>
      </c>
      <c r="K113" s="159">
        <v>5</v>
      </c>
      <c r="L113" s="159">
        <v>5</v>
      </c>
      <c r="M113" s="159">
        <v>3</v>
      </c>
      <c r="N113" s="160">
        <v>5</v>
      </c>
      <c r="O113" s="160">
        <v>5</v>
      </c>
      <c r="P113" s="160">
        <v>5</v>
      </c>
      <c r="Q113" s="159">
        <v>4</v>
      </c>
      <c r="R113" s="159">
        <v>3</v>
      </c>
      <c r="S113" s="159">
        <v>5</v>
      </c>
      <c r="T113" s="159">
        <v>4</v>
      </c>
      <c r="U113" s="160">
        <v>5</v>
      </c>
      <c r="V113" s="160">
        <v>4</v>
      </c>
      <c r="W113" s="159">
        <v>4</v>
      </c>
      <c r="X113" s="159">
        <v>4</v>
      </c>
      <c r="Y113" s="159">
        <v>4</v>
      </c>
    </row>
    <row r="114" spans="1:25" s="165" customFormat="1">
      <c r="A114" s="165">
        <v>113</v>
      </c>
      <c r="B114" s="155" t="s">
        <v>7</v>
      </c>
      <c r="C114" s="155" t="s">
        <v>140</v>
      </c>
      <c r="D114" s="155" t="s">
        <v>58</v>
      </c>
      <c r="E114" s="164">
        <v>0</v>
      </c>
      <c r="F114" s="164">
        <v>1</v>
      </c>
      <c r="G114" s="164">
        <v>1</v>
      </c>
      <c r="H114" s="164">
        <v>1</v>
      </c>
      <c r="I114" s="164">
        <v>0</v>
      </c>
      <c r="J114" s="164">
        <v>0</v>
      </c>
      <c r="K114" s="156">
        <v>4</v>
      </c>
      <c r="L114" s="156">
        <v>4</v>
      </c>
      <c r="M114" s="156">
        <v>4</v>
      </c>
      <c r="N114" s="157">
        <v>5</v>
      </c>
      <c r="O114" s="157">
        <v>4</v>
      </c>
      <c r="P114" s="157">
        <v>4</v>
      </c>
      <c r="Q114" s="156">
        <v>3</v>
      </c>
      <c r="R114" s="156">
        <v>3</v>
      </c>
      <c r="S114" s="156">
        <v>4</v>
      </c>
      <c r="T114" s="156">
        <v>5</v>
      </c>
      <c r="U114" s="157">
        <v>5</v>
      </c>
      <c r="V114" s="157">
        <v>5</v>
      </c>
      <c r="W114" s="156">
        <v>5</v>
      </c>
      <c r="X114" s="156">
        <v>5</v>
      </c>
      <c r="Y114" s="156">
        <v>5</v>
      </c>
    </row>
    <row r="115" spans="1:25" s="164" customFormat="1">
      <c r="A115" s="164">
        <v>114</v>
      </c>
      <c r="B115" s="158" t="s">
        <v>7</v>
      </c>
      <c r="C115" s="158" t="s">
        <v>43</v>
      </c>
      <c r="D115" s="158" t="s">
        <v>55</v>
      </c>
      <c r="E115" s="164">
        <v>0</v>
      </c>
      <c r="F115" s="164">
        <v>1</v>
      </c>
      <c r="G115" s="164">
        <v>0</v>
      </c>
      <c r="H115" s="164">
        <v>0</v>
      </c>
      <c r="I115" s="164">
        <v>0</v>
      </c>
      <c r="J115" s="164">
        <v>0</v>
      </c>
      <c r="K115" s="159">
        <v>4</v>
      </c>
      <c r="L115" s="159">
        <v>3</v>
      </c>
      <c r="M115" s="159">
        <v>3</v>
      </c>
      <c r="N115" s="160">
        <v>4</v>
      </c>
      <c r="O115" s="160">
        <v>4</v>
      </c>
      <c r="P115" s="160">
        <v>4</v>
      </c>
      <c r="Q115" s="159">
        <v>3</v>
      </c>
      <c r="R115" s="159">
        <v>3</v>
      </c>
      <c r="S115" s="159">
        <v>4</v>
      </c>
      <c r="T115" s="159">
        <v>4</v>
      </c>
      <c r="U115" s="160">
        <v>4</v>
      </c>
      <c r="V115" s="160">
        <v>4</v>
      </c>
      <c r="W115" s="159">
        <v>4</v>
      </c>
      <c r="X115" s="159">
        <v>4</v>
      </c>
      <c r="Y115" s="159">
        <v>4</v>
      </c>
    </row>
    <row r="116" spans="1:25" s="164" customFormat="1">
      <c r="A116" s="164">
        <v>115</v>
      </c>
      <c r="B116" s="155" t="s">
        <v>7</v>
      </c>
      <c r="C116" s="155" t="s">
        <v>140</v>
      </c>
      <c r="D116" s="155" t="s">
        <v>58</v>
      </c>
      <c r="E116" s="164">
        <v>0</v>
      </c>
      <c r="F116" s="164">
        <v>1</v>
      </c>
      <c r="G116" s="164">
        <v>1</v>
      </c>
      <c r="H116" s="164">
        <v>1</v>
      </c>
      <c r="I116" s="164">
        <v>0</v>
      </c>
      <c r="J116" s="164">
        <v>0</v>
      </c>
      <c r="K116" s="156">
        <v>5</v>
      </c>
      <c r="L116" s="156">
        <v>5</v>
      </c>
      <c r="M116" s="156">
        <v>5</v>
      </c>
      <c r="N116" s="157">
        <v>5</v>
      </c>
      <c r="O116" s="157">
        <v>5</v>
      </c>
      <c r="P116" s="157">
        <v>5</v>
      </c>
      <c r="Q116" s="156">
        <v>5</v>
      </c>
      <c r="R116" s="156">
        <v>5</v>
      </c>
      <c r="S116" s="156">
        <v>5</v>
      </c>
      <c r="T116" s="156">
        <v>5</v>
      </c>
      <c r="U116" s="157">
        <v>5</v>
      </c>
      <c r="V116" s="157">
        <v>5</v>
      </c>
      <c r="W116" s="156">
        <v>5</v>
      </c>
      <c r="X116" s="156">
        <v>5</v>
      </c>
      <c r="Y116" s="156">
        <v>5</v>
      </c>
    </row>
    <row r="117" spans="1:25" s="164" customFormat="1">
      <c r="A117" s="164">
        <v>116</v>
      </c>
      <c r="B117" s="158" t="s">
        <v>7</v>
      </c>
      <c r="C117" s="158" t="s">
        <v>146</v>
      </c>
      <c r="D117" s="158" t="s">
        <v>58</v>
      </c>
      <c r="E117" s="164">
        <v>0</v>
      </c>
      <c r="F117" s="164">
        <v>1</v>
      </c>
      <c r="G117" s="164">
        <v>0</v>
      </c>
      <c r="H117" s="164">
        <v>0</v>
      </c>
      <c r="I117" s="164">
        <v>0</v>
      </c>
      <c r="J117" s="164">
        <v>0</v>
      </c>
      <c r="K117" s="159">
        <v>5</v>
      </c>
      <c r="L117" s="159">
        <v>5</v>
      </c>
      <c r="M117" s="159">
        <v>5</v>
      </c>
      <c r="N117" s="160">
        <v>5</v>
      </c>
      <c r="O117" s="160">
        <v>5</v>
      </c>
      <c r="P117" s="160">
        <v>5</v>
      </c>
      <c r="Q117" s="159">
        <v>5</v>
      </c>
      <c r="R117" s="159">
        <v>5</v>
      </c>
      <c r="S117" s="159">
        <v>4</v>
      </c>
      <c r="T117" s="159">
        <v>4</v>
      </c>
      <c r="U117" s="160">
        <v>5</v>
      </c>
      <c r="V117" s="160">
        <v>5</v>
      </c>
      <c r="W117" s="159">
        <v>4</v>
      </c>
      <c r="X117" s="159">
        <v>4</v>
      </c>
      <c r="Y117" s="159">
        <v>4</v>
      </c>
    </row>
    <row r="118" spans="1:25" s="165" customFormat="1">
      <c r="A118" s="164">
        <v>117</v>
      </c>
      <c r="B118" s="155" t="s">
        <v>7</v>
      </c>
      <c r="C118" s="155" t="s">
        <v>146</v>
      </c>
      <c r="D118" s="155" t="s">
        <v>58</v>
      </c>
      <c r="E118" s="164">
        <v>0</v>
      </c>
      <c r="F118" s="164">
        <v>1</v>
      </c>
      <c r="G118" s="164">
        <v>0</v>
      </c>
      <c r="H118" s="164">
        <v>0</v>
      </c>
      <c r="I118" s="164">
        <v>0</v>
      </c>
      <c r="J118" s="164">
        <v>0</v>
      </c>
      <c r="K118" s="156">
        <v>4</v>
      </c>
      <c r="L118" s="156">
        <v>4</v>
      </c>
      <c r="M118" s="156">
        <v>4</v>
      </c>
      <c r="N118" s="157">
        <v>4</v>
      </c>
      <c r="O118" s="157">
        <v>4</v>
      </c>
      <c r="P118" s="157">
        <v>4</v>
      </c>
      <c r="Q118" s="156">
        <v>4</v>
      </c>
      <c r="R118" s="156">
        <v>4</v>
      </c>
      <c r="S118" s="156">
        <v>4</v>
      </c>
      <c r="T118" s="156">
        <v>4</v>
      </c>
      <c r="U118" s="157">
        <v>4</v>
      </c>
      <c r="V118" s="157">
        <v>4</v>
      </c>
      <c r="W118" s="156">
        <v>4</v>
      </c>
      <c r="X118" s="156">
        <v>4</v>
      </c>
      <c r="Y118" s="156">
        <v>4</v>
      </c>
    </row>
    <row r="119" spans="1:25" s="165" customFormat="1">
      <c r="A119" s="164">
        <v>118</v>
      </c>
      <c r="B119" s="158" t="s">
        <v>7</v>
      </c>
      <c r="C119" s="158" t="s">
        <v>146</v>
      </c>
      <c r="D119" s="158" t="s">
        <v>58</v>
      </c>
      <c r="E119" s="164">
        <v>0</v>
      </c>
      <c r="F119" s="164">
        <v>1</v>
      </c>
      <c r="G119" s="164">
        <v>0</v>
      </c>
      <c r="H119" s="164">
        <v>0</v>
      </c>
      <c r="I119" s="164">
        <v>0</v>
      </c>
      <c r="J119" s="164">
        <v>0</v>
      </c>
      <c r="K119" s="159">
        <v>5</v>
      </c>
      <c r="L119" s="159">
        <v>3</v>
      </c>
      <c r="M119" s="159">
        <v>5</v>
      </c>
      <c r="N119" s="160">
        <v>5</v>
      </c>
      <c r="O119" s="160">
        <v>5</v>
      </c>
      <c r="P119" s="160">
        <v>5</v>
      </c>
      <c r="Q119" s="159">
        <v>3</v>
      </c>
      <c r="R119" s="159">
        <v>3</v>
      </c>
      <c r="S119" s="159">
        <v>5</v>
      </c>
      <c r="T119" s="159">
        <v>5</v>
      </c>
      <c r="U119" s="160">
        <v>5</v>
      </c>
      <c r="V119" s="160">
        <v>5</v>
      </c>
      <c r="W119" s="159">
        <v>5</v>
      </c>
      <c r="X119" s="159">
        <v>5</v>
      </c>
      <c r="Y119" s="159">
        <v>5</v>
      </c>
    </row>
    <row r="120" spans="1:25" s="164" customFormat="1">
      <c r="A120" s="164">
        <v>119</v>
      </c>
      <c r="B120" s="155" t="s">
        <v>7</v>
      </c>
      <c r="C120" s="155" t="s">
        <v>146</v>
      </c>
      <c r="D120" s="155" t="s">
        <v>58</v>
      </c>
      <c r="E120" s="164">
        <v>0</v>
      </c>
      <c r="F120" s="164">
        <v>1</v>
      </c>
      <c r="G120" s="164">
        <v>0</v>
      </c>
      <c r="H120" s="164">
        <v>0</v>
      </c>
      <c r="I120" s="164">
        <v>0</v>
      </c>
      <c r="J120" s="164">
        <v>0</v>
      </c>
      <c r="K120" s="156">
        <v>5</v>
      </c>
      <c r="L120" s="156">
        <v>3</v>
      </c>
      <c r="M120" s="156">
        <v>5</v>
      </c>
      <c r="N120" s="157">
        <v>5</v>
      </c>
      <c r="O120" s="157">
        <v>5</v>
      </c>
      <c r="P120" s="157">
        <v>5</v>
      </c>
      <c r="Q120" s="156">
        <v>3</v>
      </c>
      <c r="R120" s="156">
        <v>3</v>
      </c>
      <c r="S120" s="156">
        <v>5</v>
      </c>
      <c r="T120" s="156">
        <v>5</v>
      </c>
      <c r="U120" s="157">
        <v>5</v>
      </c>
      <c r="V120" s="157">
        <v>5</v>
      </c>
      <c r="W120" s="156">
        <v>5</v>
      </c>
      <c r="X120" s="156">
        <v>5</v>
      </c>
      <c r="Y120" s="156">
        <v>5</v>
      </c>
    </row>
    <row r="121" spans="1:25" s="164" customFormat="1">
      <c r="A121" s="164">
        <v>120</v>
      </c>
      <c r="B121" s="158" t="s">
        <v>7</v>
      </c>
      <c r="C121" s="158" t="s">
        <v>144</v>
      </c>
      <c r="D121" s="158" t="s">
        <v>55</v>
      </c>
      <c r="E121" s="164">
        <v>0</v>
      </c>
      <c r="F121" s="164">
        <v>0</v>
      </c>
      <c r="G121" s="164">
        <v>1</v>
      </c>
      <c r="H121" s="164">
        <v>0</v>
      </c>
      <c r="I121" s="164">
        <v>0</v>
      </c>
      <c r="J121" s="164">
        <v>0</v>
      </c>
      <c r="K121" s="159">
        <v>4</v>
      </c>
      <c r="L121" s="159">
        <v>4</v>
      </c>
      <c r="M121" s="159">
        <v>4</v>
      </c>
      <c r="N121" s="160">
        <v>4</v>
      </c>
      <c r="O121" s="160">
        <v>4</v>
      </c>
      <c r="P121" s="160">
        <v>4</v>
      </c>
      <c r="Q121" s="159">
        <v>4</v>
      </c>
      <c r="R121" s="159">
        <v>4</v>
      </c>
      <c r="S121" s="159">
        <v>4</v>
      </c>
      <c r="T121" s="159">
        <v>4</v>
      </c>
      <c r="U121" s="160">
        <v>4</v>
      </c>
      <c r="V121" s="160">
        <v>4</v>
      </c>
      <c r="W121" s="159">
        <v>4</v>
      </c>
      <c r="X121" s="159">
        <v>4</v>
      </c>
      <c r="Y121" s="159">
        <v>4</v>
      </c>
    </row>
    <row r="122" spans="1:25" s="164" customFormat="1">
      <c r="A122" s="164">
        <v>121</v>
      </c>
      <c r="B122" s="155" t="s">
        <v>7</v>
      </c>
      <c r="C122" s="155" t="s">
        <v>146</v>
      </c>
      <c r="D122" s="155" t="s">
        <v>58</v>
      </c>
      <c r="E122" s="164">
        <v>0</v>
      </c>
      <c r="F122" s="164">
        <v>0</v>
      </c>
      <c r="G122" s="164">
        <v>0</v>
      </c>
      <c r="H122" s="164">
        <v>1</v>
      </c>
      <c r="I122" s="164">
        <v>0</v>
      </c>
      <c r="J122" s="164">
        <v>0</v>
      </c>
      <c r="K122" s="156">
        <v>4</v>
      </c>
      <c r="L122" s="156">
        <v>3</v>
      </c>
      <c r="M122" s="156">
        <v>4</v>
      </c>
      <c r="N122" s="157">
        <v>4</v>
      </c>
      <c r="O122" s="157">
        <v>4</v>
      </c>
      <c r="P122" s="157">
        <v>4</v>
      </c>
      <c r="Q122" s="156">
        <v>4</v>
      </c>
      <c r="R122" s="156">
        <v>4</v>
      </c>
      <c r="S122" s="156">
        <v>4</v>
      </c>
      <c r="T122" s="156">
        <v>4</v>
      </c>
      <c r="U122" s="157">
        <v>4</v>
      </c>
      <c r="V122" s="157">
        <v>4</v>
      </c>
      <c r="W122" s="156">
        <v>4</v>
      </c>
      <c r="X122" s="156">
        <v>4</v>
      </c>
      <c r="Y122" s="156">
        <v>4</v>
      </c>
    </row>
    <row r="123" spans="1:25" s="164" customFormat="1">
      <c r="A123" s="164">
        <v>122</v>
      </c>
      <c r="B123" s="158" t="s">
        <v>7</v>
      </c>
      <c r="C123" s="158" t="s">
        <v>149</v>
      </c>
      <c r="D123" s="158" t="s">
        <v>55</v>
      </c>
      <c r="E123" s="164">
        <v>0</v>
      </c>
      <c r="F123" s="164">
        <v>1</v>
      </c>
      <c r="G123" s="164">
        <v>0</v>
      </c>
      <c r="H123" s="164">
        <v>0</v>
      </c>
      <c r="I123" s="164">
        <v>0</v>
      </c>
      <c r="J123" s="164">
        <v>0</v>
      </c>
      <c r="K123" s="159">
        <v>3</v>
      </c>
      <c r="L123" s="159">
        <v>3</v>
      </c>
      <c r="M123" s="159">
        <v>1</v>
      </c>
      <c r="N123" s="160">
        <v>3</v>
      </c>
      <c r="O123" s="160">
        <v>4</v>
      </c>
      <c r="P123" s="160">
        <v>5</v>
      </c>
      <c r="Q123" s="159">
        <v>3</v>
      </c>
      <c r="R123" s="159">
        <v>3</v>
      </c>
      <c r="S123" s="159">
        <v>4</v>
      </c>
      <c r="T123" s="159">
        <v>4</v>
      </c>
      <c r="U123" s="160">
        <v>5</v>
      </c>
      <c r="V123" s="160">
        <v>4</v>
      </c>
      <c r="W123" s="159">
        <v>5</v>
      </c>
      <c r="X123" s="159">
        <v>5</v>
      </c>
      <c r="Y123" s="159">
        <v>5</v>
      </c>
    </row>
    <row r="124" spans="1:25" s="164" customFormat="1">
      <c r="A124" s="164">
        <v>123</v>
      </c>
      <c r="B124" s="155" t="s">
        <v>7</v>
      </c>
      <c r="C124" s="155" t="s">
        <v>141</v>
      </c>
      <c r="D124" s="155" t="s">
        <v>58</v>
      </c>
      <c r="E124" s="164">
        <v>0</v>
      </c>
      <c r="F124" s="164">
        <v>1</v>
      </c>
      <c r="G124" s="164">
        <v>0</v>
      </c>
      <c r="H124" s="164">
        <v>1</v>
      </c>
      <c r="I124" s="164">
        <v>0</v>
      </c>
      <c r="J124" s="164">
        <v>0</v>
      </c>
      <c r="K124" s="156">
        <v>5</v>
      </c>
      <c r="L124" s="156">
        <v>3</v>
      </c>
      <c r="M124" s="156">
        <v>3</v>
      </c>
      <c r="N124" s="157">
        <v>4</v>
      </c>
      <c r="O124" s="157">
        <v>4</v>
      </c>
      <c r="P124" s="157">
        <v>4</v>
      </c>
      <c r="Q124" s="156">
        <v>3</v>
      </c>
      <c r="R124" s="156">
        <v>3</v>
      </c>
      <c r="S124" s="156">
        <v>4</v>
      </c>
      <c r="T124" s="156">
        <v>4</v>
      </c>
      <c r="U124" s="157">
        <v>4</v>
      </c>
      <c r="V124" s="157">
        <v>4</v>
      </c>
      <c r="W124" s="156">
        <v>4</v>
      </c>
      <c r="X124" s="156">
        <v>4</v>
      </c>
      <c r="Y124" s="156">
        <v>4</v>
      </c>
    </row>
    <row r="125" spans="1:25" s="164" customFormat="1">
      <c r="A125" s="164">
        <v>124</v>
      </c>
      <c r="B125" s="158" t="s">
        <v>7</v>
      </c>
      <c r="C125" s="158" t="s">
        <v>140</v>
      </c>
      <c r="D125" s="158" t="s">
        <v>58</v>
      </c>
      <c r="E125" s="164">
        <v>0</v>
      </c>
      <c r="F125" s="164">
        <v>1</v>
      </c>
      <c r="G125" s="164">
        <v>1</v>
      </c>
      <c r="H125" s="164">
        <v>1</v>
      </c>
      <c r="I125" s="164">
        <v>0</v>
      </c>
      <c r="J125" s="164">
        <v>0</v>
      </c>
      <c r="K125" s="159">
        <v>4</v>
      </c>
      <c r="L125" s="159">
        <v>3</v>
      </c>
      <c r="M125" s="159">
        <v>3</v>
      </c>
      <c r="N125" s="160">
        <v>4</v>
      </c>
      <c r="O125" s="160">
        <v>3</v>
      </c>
      <c r="P125" s="160">
        <v>3</v>
      </c>
      <c r="Q125" s="159">
        <v>3</v>
      </c>
      <c r="R125" s="159">
        <v>4</v>
      </c>
      <c r="S125" s="159">
        <v>4</v>
      </c>
      <c r="T125" s="159">
        <v>5</v>
      </c>
      <c r="U125" s="160">
        <v>5</v>
      </c>
      <c r="V125" s="160">
        <v>5</v>
      </c>
      <c r="W125" s="159">
        <v>4</v>
      </c>
      <c r="X125" s="159">
        <v>4</v>
      </c>
      <c r="Y125" s="159">
        <v>4</v>
      </c>
    </row>
    <row r="126" spans="1:25" s="164" customFormat="1">
      <c r="A126" s="164">
        <v>125</v>
      </c>
      <c r="B126" s="155" t="s">
        <v>36</v>
      </c>
      <c r="C126" s="155" t="s">
        <v>140</v>
      </c>
      <c r="D126" s="155" t="s">
        <v>58</v>
      </c>
      <c r="E126" s="164">
        <v>1</v>
      </c>
      <c r="F126" s="164">
        <v>0</v>
      </c>
      <c r="G126" s="164">
        <v>0</v>
      </c>
      <c r="H126" s="164">
        <v>0</v>
      </c>
      <c r="I126" s="164">
        <v>0</v>
      </c>
      <c r="J126" s="164">
        <v>0</v>
      </c>
      <c r="K126" s="156">
        <v>5</v>
      </c>
      <c r="L126" s="156">
        <v>2</v>
      </c>
      <c r="M126" s="156">
        <v>4</v>
      </c>
      <c r="N126" s="157">
        <v>5</v>
      </c>
      <c r="O126" s="157">
        <v>4</v>
      </c>
      <c r="P126" s="157">
        <v>5</v>
      </c>
      <c r="Q126" s="156">
        <v>3</v>
      </c>
      <c r="R126" s="156">
        <v>5</v>
      </c>
      <c r="S126" s="156">
        <v>5</v>
      </c>
      <c r="T126" s="156">
        <v>5</v>
      </c>
      <c r="U126" s="157">
        <v>5</v>
      </c>
      <c r="V126" s="157">
        <v>5</v>
      </c>
      <c r="W126" s="156">
        <v>5</v>
      </c>
      <c r="X126" s="156">
        <v>5</v>
      </c>
      <c r="Y126" s="156">
        <v>5</v>
      </c>
    </row>
    <row r="127" spans="1:25" s="164" customFormat="1">
      <c r="A127" s="164">
        <v>126</v>
      </c>
      <c r="B127" s="158" t="s">
        <v>36</v>
      </c>
      <c r="C127" s="158" t="s">
        <v>140</v>
      </c>
      <c r="D127" s="158" t="s">
        <v>58</v>
      </c>
      <c r="E127" s="164">
        <v>1</v>
      </c>
      <c r="F127" s="164">
        <v>1</v>
      </c>
      <c r="G127" s="164">
        <v>0</v>
      </c>
      <c r="H127" s="164">
        <v>0</v>
      </c>
      <c r="I127" s="164">
        <v>0</v>
      </c>
      <c r="J127" s="164">
        <v>0</v>
      </c>
      <c r="K127" s="159">
        <v>5</v>
      </c>
      <c r="L127" s="159">
        <v>5</v>
      </c>
      <c r="M127" s="159">
        <v>4</v>
      </c>
      <c r="N127" s="160">
        <v>5</v>
      </c>
      <c r="O127" s="160">
        <v>5</v>
      </c>
      <c r="P127" s="160">
        <v>5</v>
      </c>
      <c r="Q127" s="159">
        <v>5</v>
      </c>
      <c r="R127" s="159">
        <v>5</v>
      </c>
      <c r="S127" s="159">
        <v>5</v>
      </c>
      <c r="T127" s="159">
        <v>5</v>
      </c>
      <c r="U127" s="160">
        <v>5</v>
      </c>
      <c r="V127" s="160">
        <v>5</v>
      </c>
      <c r="W127" s="159">
        <v>5</v>
      </c>
      <c r="X127" s="159">
        <v>5</v>
      </c>
      <c r="Y127" s="159">
        <v>5</v>
      </c>
    </row>
    <row r="128" spans="1:25" s="164" customFormat="1">
      <c r="A128" s="164">
        <v>127</v>
      </c>
      <c r="B128" s="155" t="s">
        <v>36</v>
      </c>
      <c r="C128" s="155" t="s">
        <v>104</v>
      </c>
      <c r="D128" s="155" t="s">
        <v>58</v>
      </c>
      <c r="E128" s="164">
        <v>0</v>
      </c>
      <c r="F128" s="164">
        <v>0</v>
      </c>
      <c r="G128" s="164">
        <v>0</v>
      </c>
      <c r="H128" s="164">
        <v>1</v>
      </c>
      <c r="I128" s="164">
        <v>0</v>
      </c>
      <c r="J128" s="164">
        <v>0</v>
      </c>
      <c r="K128" s="156">
        <v>5</v>
      </c>
      <c r="L128" s="156">
        <v>5</v>
      </c>
      <c r="M128" s="156">
        <v>5</v>
      </c>
      <c r="N128" s="157">
        <v>5</v>
      </c>
      <c r="O128" s="157">
        <v>5</v>
      </c>
      <c r="P128" s="157">
        <v>5</v>
      </c>
      <c r="Q128" s="156">
        <v>5</v>
      </c>
      <c r="R128" s="156">
        <v>5</v>
      </c>
      <c r="S128" s="156">
        <v>5</v>
      </c>
      <c r="T128" s="156">
        <v>5</v>
      </c>
      <c r="U128" s="157">
        <v>5</v>
      </c>
      <c r="V128" s="157">
        <v>5</v>
      </c>
      <c r="W128" s="156">
        <v>5</v>
      </c>
      <c r="X128" s="156">
        <v>5</v>
      </c>
      <c r="Y128" s="156">
        <v>5</v>
      </c>
    </row>
    <row r="129" spans="1:27" s="164" customFormat="1">
      <c r="A129" s="164">
        <v>128</v>
      </c>
      <c r="B129" s="158" t="s">
        <v>7</v>
      </c>
      <c r="C129" s="158" t="s">
        <v>144</v>
      </c>
      <c r="D129" s="158" t="s">
        <v>55</v>
      </c>
      <c r="E129" s="164">
        <v>0</v>
      </c>
      <c r="F129" s="164">
        <v>1</v>
      </c>
      <c r="G129" s="164">
        <v>1</v>
      </c>
      <c r="H129" s="164">
        <v>0</v>
      </c>
      <c r="I129" s="164">
        <v>0</v>
      </c>
      <c r="J129" s="164">
        <v>0</v>
      </c>
      <c r="K129" s="159">
        <v>4</v>
      </c>
      <c r="L129" s="159">
        <v>4</v>
      </c>
      <c r="M129" s="159">
        <v>4</v>
      </c>
      <c r="N129" s="160">
        <v>4</v>
      </c>
      <c r="O129" s="160">
        <v>5</v>
      </c>
      <c r="P129" s="160">
        <v>4</v>
      </c>
      <c r="Q129" s="159">
        <v>5</v>
      </c>
      <c r="R129" s="159">
        <v>4</v>
      </c>
      <c r="S129" s="159">
        <v>4</v>
      </c>
      <c r="T129" s="159">
        <v>4</v>
      </c>
      <c r="U129" s="160">
        <v>5</v>
      </c>
      <c r="V129" s="160">
        <v>5</v>
      </c>
      <c r="W129" s="159">
        <v>4</v>
      </c>
      <c r="X129" s="159">
        <v>4</v>
      </c>
      <c r="Y129" s="159">
        <v>4</v>
      </c>
    </row>
    <row r="130" spans="1:27" s="164" customFormat="1">
      <c r="A130" s="164">
        <v>129</v>
      </c>
      <c r="B130" s="155" t="s">
        <v>7</v>
      </c>
      <c r="C130" s="155" t="s">
        <v>147</v>
      </c>
      <c r="D130" s="155" t="s">
        <v>64</v>
      </c>
      <c r="E130" s="164">
        <v>0</v>
      </c>
      <c r="F130" s="164">
        <v>1</v>
      </c>
      <c r="G130" s="164">
        <v>0</v>
      </c>
      <c r="H130" s="164">
        <v>0</v>
      </c>
      <c r="I130" s="164">
        <v>0</v>
      </c>
      <c r="J130" s="164">
        <v>0</v>
      </c>
      <c r="K130" s="156">
        <v>3</v>
      </c>
      <c r="L130" s="156">
        <v>3</v>
      </c>
      <c r="M130" s="156">
        <v>3</v>
      </c>
      <c r="N130" s="157">
        <v>3</v>
      </c>
      <c r="O130" s="157">
        <v>3</v>
      </c>
      <c r="P130" s="157">
        <v>3</v>
      </c>
      <c r="Q130" s="156">
        <v>3</v>
      </c>
      <c r="R130" s="156">
        <v>3</v>
      </c>
      <c r="S130" s="156">
        <v>3</v>
      </c>
      <c r="T130" s="156">
        <v>3</v>
      </c>
      <c r="U130" s="157">
        <v>3</v>
      </c>
      <c r="V130" s="157">
        <v>3</v>
      </c>
      <c r="W130" s="156">
        <v>3</v>
      </c>
      <c r="X130" s="156">
        <v>3</v>
      </c>
      <c r="Y130" s="156">
        <v>3</v>
      </c>
    </row>
    <row r="131" spans="1:27" s="164" customFormat="1">
      <c r="A131" s="164">
        <v>130</v>
      </c>
      <c r="B131" s="158" t="s">
        <v>7</v>
      </c>
      <c r="C131" s="158" t="s">
        <v>74</v>
      </c>
      <c r="D131" s="158" t="s">
        <v>89</v>
      </c>
      <c r="E131" s="164">
        <v>0</v>
      </c>
      <c r="F131" s="164">
        <v>0</v>
      </c>
      <c r="G131" s="164">
        <v>0</v>
      </c>
      <c r="H131" s="164">
        <v>1</v>
      </c>
      <c r="I131" s="164">
        <v>0</v>
      </c>
      <c r="J131" s="164">
        <v>0</v>
      </c>
      <c r="K131" s="159">
        <v>5</v>
      </c>
      <c r="L131" s="159">
        <v>3</v>
      </c>
      <c r="M131" s="159">
        <v>4</v>
      </c>
      <c r="N131" s="160">
        <v>5</v>
      </c>
      <c r="O131" s="160">
        <v>5</v>
      </c>
      <c r="P131" s="160">
        <v>5</v>
      </c>
      <c r="Q131" s="159">
        <v>3</v>
      </c>
      <c r="R131" s="159">
        <v>3</v>
      </c>
      <c r="S131" s="159">
        <v>4</v>
      </c>
      <c r="T131" s="159">
        <v>4</v>
      </c>
      <c r="U131" s="160">
        <v>4</v>
      </c>
      <c r="V131" s="160">
        <v>4</v>
      </c>
      <c r="W131" s="159">
        <v>4</v>
      </c>
      <c r="X131" s="159">
        <v>5</v>
      </c>
      <c r="Y131" s="159">
        <v>4</v>
      </c>
    </row>
    <row r="132" spans="1:27" s="164" customFormat="1">
      <c r="A132" s="164">
        <v>131</v>
      </c>
      <c r="B132" s="155" t="s">
        <v>7</v>
      </c>
      <c r="C132" s="155" t="s">
        <v>140</v>
      </c>
      <c r="D132" s="155" t="s">
        <v>58</v>
      </c>
      <c r="E132" s="164">
        <v>0</v>
      </c>
      <c r="F132" s="164">
        <v>0</v>
      </c>
      <c r="G132" s="164">
        <v>0</v>
      </c>
      <c r="H132" s="164">
        <v>1</v>
      </c>
      <c r="I132" s="164">
        <v>0</v>
      </c>
      <c r="J132" s="164">
        <v>0</v>
      </c>
      <c r="K132" s="156">
        <v>5</v>
      </c>
      <c r="L132" s="156">
        <v>5</v>
      </c>
      <c r="M132" s="156">
        <v>5</v>
      </c>
      <c r="N132" s="157">
        <v>5</v>
      </c>
      <c r="O132" s="157">
        <v>5</v>
      </c>
      <c r="P132" s="157">
        <v>5</v>
      </c>
      <c r="Q132" s="156">
        <v>5</v>
      </c>
      <c r="R132" s="156">
        <v>5</v>
      </c>
      <c r="S132" s="156">
        <v>5</v>
      </c>
      <c r="T132" s="156">
        <v>5</v>
      </c>
      <c r="U132" s="157">
        <v>5</v>
      </c>
      <c r="V132" s="157">
        <v>5</v>
      </c>
      <c r="W132" s="156">
        <v>5</v>
      </c>
      <c r="X132" s="156">
        <v>5</v>
      </c>
      <c r="Y132" s="156">
        <v>5</v>
      </c>
    </row>
    <row r="133" spans="1:27" s="164" customFormat="1">
      <c r="A133" s="164">
        <v>132</v>
      </c>
      <c r="B133" s="158" t="s">
        <v>7</v>
      </c>
      <c r="C133" s="158" t="s">
        <v>67</v>
      </c>
      <c r="D133" s="158" t="s">
        <v>57</v>
      </c>
      <c r="E133" s="164">
        <v>0</v>
      </c>
      <c r="F133" s="164">
        <v>1</v>
      </c>
      <c r="G133" s="164">
        <v>0</v>
      </c>
      <c r="H133" s="164">
        <v>0</v>
      </c>
      <c r="I133" s="164">
        <v>0</v>
      </c>
      <c r="J133" s="164">
        <v>0</v>
      </c>
      <c r="K133" s="159">
        <v>5</v>
      </c>
      <c r="L133" s="159">
        <v>5</v>
      </c>
      <c r="M133" s="159">
        <v>5</v>
      </c>
      <c r="N133" s="160">
        <v>5</v>
      </c>
      <c r="O133" s="160">
        <v>5</v>
      </c>
      <c r="P133" s="160">
        <v>5</v>
      </c>
      <c r="Q133" s="159">
        <v>5</v>
      </c>
      <c r="R133" s="159">
        <v>5</v>
      </c>
      <c r="S133" s="159">
        <v>5</v>
      </c>
      <c r="T133" s="159">
        <v>5</v>
      </c>
      <c r="U133" s="160">
        <v>5</v>
      </c>
      <c r="V133" s="160">
        <v>5</v>
      </c>
      <c r="W133" s="159">
        <v>5</v>
      </c>
      <c r="X133" s="159">
        <v>5</v>
      </c>
      <c r="Y133" s="159">
        <v>5</v>
      </c>
    </row>
    <row r="134" spans="1:27" s="164" customFormat="1">
      <c r="A134" s="164">
        <v>133</v>
      </c>
      <c r="B134" s="155" t="s">
        <v>7</v>
      </c>
      <c r="C134" s="155" t="s">
        <v>75</v>
      </c>
      <c r="D134" s="155" t="s">
        <v>58</v>
      </c>
      <c r="E134" s="164">
        <v>1</v>
      </c>
      <c r="F134" s="164">
        <v>0</v>
      </c>
      <c r="G134" s="164">
        <v>0</v>
      </c>
      <c r="H134" s="164">
        <v>0</v>
      </c>
      <c r="I134" s="164">
        <v>0</v>
      </c>
      <c r="J134" s="164">
        <v>0</v>
      </c>
      <c r="K134" s="156">
        <v>5</v>
      </c>
      <c r="L134" s="156">
        <v>5</v>
      </c>
      <c r="M134" s="156">
        <v>5</v>
      </c>
      <c r="N134" s="157">
        <v>5</v>
      </c>
      <c r="O134" s="157">
        <v>5</v>
      </c>
      <c r="P134" s="157">
        <v>5</v>
      </c>
      <c r="Q134" s="156">
        <v>5</v>
      </c>
      <c r="R134" s="156">
        <v>5</v>
      </c>
      <c r="S134" s="156">
        <v>5</v>
      </c>
      <c r="T134" s="156">
        <v>5</v>
      </c>
      <c r="U134" s="157">
        <v>5</v>
      </c>
      <c r="V134" s="157">
        <v>5</v>
      </c>
      <c r="W134" s="156">
        <v>5</v>
      </c>
      <c r="X134" s="156">
        <v>5</v>
      </c>
      <c r="Y134" s="156">
        <v>5</v>
      </c>
    </row>
    <row r="135" spans="1:27">
      <c r="E135" s="167">
        <f t="shared" ref="E135:J135" si="0">COUNTIF(E2:E134,1)</f>
        <v>42</v>
      </c>
      <c r="F135" s="167">
        <f t="shared" si="0"/>
        <v>67</v>
      </c>
      <c r="G135" s="167">
        <f t="shared" si="0"/>
        <v>41</v>
      </c>
      <c r="H135" s="167">
        <f t="shared" si="0"/>
        <v>35</v>
      </c>
      <c r="I135" s="167">
        <f t="shared" si="0"/>
        <v>4</v>
      </c>
      <c r="J135" s="167">
        <f t="shared" si="0"/>
        <v>6</v>
      </c>
      <c r="K135" s="168">
        <f t="shared" ref="K135:Y135" si="1">AVERAGE(K2:K134)</f>
        <v>4.6541353383458643</v>
      </c>
      <c r="L135" s="168">
        <f t="shared" si="1"/>
        <v>3.8872180451127818</v>
      </c>
      <c r="M135" s="168">
        <f t="shared" si="1"/>
        <v>4.2857142857142856</v>
      </c>
      <c r="N135" s="169">
        <f t="shared" si="1"/>
        <v>4.6315789473684212</v>
      </c>
      <c r="O135" s="169">
        <f t="shared" si="1"/>
        <v>4.6015037593984962</v>
      </c>
      <c r="P135" s="169">
        <f t="shared" si="1"/>
        <v>4.5714285714285712</v>
      </c>
      <c r="Q135" s="168">
        <f t="shared" si="1"/>
        <v>3.7293233082706765</v>
      </c>
      <c r="R135" s="168">
        <f t="shared" si="1"/>
        <v>3.7969924812030076</v>
      </c>
      <c r="S135" s="168">
        <f t="shared" si="1"/>
        <v>4.3759398496240598</v>
      </c>
      <c r="T135" s="168">
        <f t="shared" si="1"/>
        <v>4.4360902255639099</v>
      </c>
      <c r="U135" s="169">
        <f t="shared" si="1"/>
        <v>4.6691729323308273</v>
      </c>
      <c r="V135" s="169">
        <f t="shared" si="1"/>
        <v>4.6240601503759402</v>
      </c>
      <c r="W135" s="168">
        <f t="shared" si="1"/>
        <v>4.5263157894736841</v>
      </c>
      <c r="X135" s="168">
        <f t="shared" si="1"/>
        <v>4.5488721804511281</v>
      </c>
      <c r="Y135" s="168">
        <f t="shared" si="1"/>
        <v>4.6015037593984962</v>
      </c>
      <c r="Z135" s="170">
        <f>AVERAGE(K2:P134,U2:Y134)</f>
        <v>4.5092276144907721</v>
      </c>
      <c r="AA135" s="171"/>
    </row>
    <row r="136" spans="1:27">
      <c r="B136" s="172" t="s">
        <v>109</v>
      </c>
      <c r="E136" s="169">
        <f t="shared" ref="E136:Y136" si="2">STDEV(E2:E134)</f>
        <v>0.4665869150354483</v>
      </c>
      <c r="F136" s="169">
        <f t="shared" si="2"/>
        <v>0.50187617919973082</v>
      </c>
      <c r="G136" s="169">
        <f t="shared" si="2"/>
        <v>0.46352488619110627</v>
      </c>
      <c r="H136" s="169">
        <f t="shared" si="2"/>
        <v>0.44201221774738142</v>
      </c>
      <c r="I136" s="169">
        <f t="shared" si="2"/>
        <v>0.17143996316672591</v>
      </c>
      <c r="J136" s="169">
        <f t="shared" si="2"/>
        <v>0.20833618134303036</v>
      </c>
      <c r="K136" s="168">
        <f t="shared" si="2"/>
        <v>0.57794191778469417</v>
      </c>
      <c r="L136" s="168">
        <f t="shared" si="2"/>
        <v>1.0916635577449085</v>
      </c>
      <c r="M136" s="168">
        <f t="shared" si="2"/>
        <v>0.85786405445777791</v>
      </c>
      <c r="N136" s="169">
        <f t="shared" si="2"/>
        <v>0.59637394475083361</v>
      </c>
      <c r="O136" s="169">
        <f t="shared" si="2"/>
        <v>0.56326765294076286</v>
      </c>
      <c r="P136" s="169">
        <f t="shared" si="2"/>
        <v>0.58108720314797557</v>
      </c>
      <c r="Q136" s="168">
        <f t="shared" si="2"/>
        <v>1.088004982364317</v>
      </c>
      <c r="R136" s="168">
        <f t="shared" si="2"/>
        <v>1.0206904859578427</v>
      </c>
      <c r="S136" s="168">
        <f t="shared" si="2"/>
        <v>0.65829789424442353</v>
      </c>
      <c r="T136" s="168">
        <f t="shared" si="2"/>
        <v>0.59484379740636861</v>
      </c>
      <c r="U136" s="169">
        <f t="shared" si="2"/>
        <v>0.51818161832008325</v>
      </c>
      <c r="V136" s="169">
        <f t="shared" si="2"/>
        <v>0.51641983976216055</v>
      </c>
      <c r="W136" s="168">
        <f t="shared" si="2"/>
        <v>0.5717986953521137</v>
      </c>
      <c r="X136" s="168">
        <f t="shared" si="2"/>
        <v>0.57030249035760749</v>
      </c>
      <c r="Y136" s="168">
        <f t="shared" si="2"/>
        <v>0.54965346692064132</v>
      </c>
      <c r="Z136" s="170">
        <f>STDEV(K2:P134,U2:Y134)</f>
        <v>0.69176583024032079</v>
      </c>
      <c r="AA136" s="173"/>
    </row>
    <row r="137" spans="1:27">
      <c r="B137" s="174" t="s">
        <v>7</v>
      </c>
      <c r="C137" s="174">
        <f>COUNTIF(B2:B134,"นิสิตระดับปริญญาโท")</f>
        <v>84</v>
      </c>
      <c r="K137" s="166"/>
      <c r="L137" s="166"/>
      <c r="M137" s="168">
        <f>STDEV(K2:M134)</f>
        <v>0.92110129826609499</v>
      </c>
      <c r="P137" s="169">
        <f>STDEVA(N2:P134)</f>
        <v>0.57946236072621116</v>
      </c>
      <c r="Q137" s="166"/>
      <c r="R137" s="168">
        <f>STDEVA(Q2:R134)</f>
        <v>1.0534381219900706</v>
      </c>
      <c r="S137" s="166"/>
      <c r="T137" s="168">
        <f>STDEVA(S2:T134)</f>
        <v>0.6269133006767913</v>
      </c>
      <c r="U137" s="166"/>
      <c r="V137" s="169">
        <f>STDEVA(U2:V134)</f>
        <v>0.5168188430732199</v>
      </c>
      <c r="W137" s="166"/>
      <c r="X137" s="166"/>
      <c r="Y137" s="168">
        <f>STDEVA(W2:Y134)</f>
        <v>0.56347342302873293</v>
      </c>
    </row>
    <row r="138" spans="1:27">
      <c r="B138" s="175" t="s">
        <v>36</v>
      </c>
      <c r="C138" s="175">
        <f>COUNTIF(B3:B135,"นิสิตระดับปริญญาเอก")</f>
        <v>48</v>
      </c>
      <c r="K138" s="166"/>
      <c r="L138" s="166"/>
      <c r="M138" s="176">
        <f>AVERAGE(K2:M134)</f>
        <v>4.2756892230576442</v>
      </c>
      <c r="P138" s="177">
        <f>AVERAGE(N2:P134)</f>
        <v>4.6015037593984962</v>
      </c>
      <c r="Q138" s="166"/>
      <c r="R138" s="176">
        <f>AVERAGE(Q2:R134)</f>
        <v>3.763157894736842</v>
      </c>
      <c r="S138" s="166"/>
      <c r="T138" s="176">
        <f>AVERAGE(S2:T134)</f>
        <v>4.4060150375939848</v>
      </c>
      <c r="U138" s="166"/>
      <c r="V138" s="177">
        <f>AVERAGE(U2:V134)</f>
        <v>4.6466165413533833</v>
      </c>
      <c r="W138" s="166"/>
      <c r="X138" s="166"/>
      <c r="Y138" s="176">
        <f>AVERAGE(W2:Y134)</f>
        <v>4.5588972431077694</v>
      </c>
    </row>
    <row r="139" spans="1:27">
      <c r="C139" s="178">
        <f>SUM(C137:C138)</f>
        <v>132</v>
      </c>
      <c r="K139" s="166"/>
      <c r="L139" s="166"/>
      <c r="M139" s="166"/>
      <c r="Q139" s="166"/>
      <c r="R139" s="166"/>
      <c r="S139" s="166"/>
      <c r="T139" s="166"/>
      <c r="U139" s="166"/>
      <c r="V139" s="166"/>
      <c r="W139" s="166"/>
      <c r="X139" s="166"/>
      <c r="Y139" s="166"/>
    </row>
    <row r="140" spans="1:27">
      <c r="K140" s="166"/>
      <c r="L140" s="166"/>
      <c r="M140" s="166"/>
      <c r="Q140" s="166"/>
      <c r="R140" s="166"/>
      <c r="S140" s="166"/>
      <c r="T140" s="166"/>
      <c r="U140" s="166"/>
      <c r="V140" s="166"/>
      <c r="W140" s="166"/>
      <c r="X140" s="166"/>
      <c r="Y140" s="166"/>
    </row>
    <row r="141" spans="1:27">
      <c r="B141" s="172" t="s">
        <v>1</v>
      </c>
      <c r="K141" s="166"/>
      <c r="L141" s="166"/>
      <c r="M141" s="166"/>
      <c r="Q141" s="166"/>
      <c r="R141" s="166"/>
      <c r="S141" s="166"/>
      <c r="T141" s="166"/>
      <c r="U141" s="166"/>
      <c r="V141" s="166"/>
      <c r="W141" s="166"/>
      <c r="X141" s="166"/>
      <c r="Y141" s="166"/>
    </row>
    <row r="142" spans="1:27" ht="30">
      <c r="B142" s="179" t="s">
        <v>81</v>
      </c>
      <c r="C142" s="182">
        <f>COUNTIF(C2:C134,"เทคโนโลยีผู้ประกอบการและการจัดการนวัตกรรม")</f>
        <v>1</v>
      </c>
      <c r="K142" s="166"/>
      <c r="L142" s="166"/>
      <c r="M142" s="166"/>
      <c r="Q142" s="166"/>
      <c r="R142" s="166"/>
      <c r="S142" s="166"/>
      <c r="T142" s="166"/>
      <c r="U142" s="166"/>
      <c r="V142" s="166"/>
      <c r="W142" s="166"/>
      <c r="X142" s="166"/>
      <c r="Y142" s="166"/>
    </row>
    <row r="143" spans="1:27">
      <c r="B143" s="179" t="s">
        <v>112</v>
      </c>
      <c r="C143" s="174">
        <f>COUNTIF(C2:C135,"สาธารณสุขศาสตร์")</f>
        <v>2</v>
      </c>
      <c r="K143" s="166"/>
      <c r="L143" s="166"/>
      <c r="M143" s="166"/>
      <c r="Q143" s="166"/>
      <c r="R143" s="166"/>
      <c r="S143" s="166"/>
      <c r="T143" s="166"/>
      <c r="U143" s="166"/>
      <c r="V143" s="166"/>
      <c r="W143" s="166"/>
      <c r="X143" s="166"/>
      <c r="Y143" s="166"/>
    </row>
    <row r="144" spans="1:27" s="180" customFormat="1">
      <c r="B144" s="181" t="s">
        <v>43</v>
      </c>
      <c r="C144" s="174">
        <f>COUNTIF(C2:C138,"สรีรวิทยา")</f>
        <v>7</v>
      </c>
      <c r="D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</row>
    <row r="145" spans="2:26" s="180" customFormat="1">
      <c r="B145" s="181" t="s">
        <v>104</v>
      </c>
      <c r="C145" s="174">
        <f>COUNTIF(C2:C139,"วิทยาศาสตร์ศึกษา")</f>
        <v>4</v>
      </c>
      <c r="D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</row>
    <row r="146" spans="2:26" s="180" customFormat="1">
      <c r="B146" s="181" t="s">
        <v>75</v>
      </c>
      <c r="C146" s="174">
        <f>COUNTIF(C2:C140,"เทคโนโลยีสารสนเทศ")</f>
        <v>1</v>
      </c>
      <c r="D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</row>
    <row r="147" spans="2:26" s="180" customFormat="1">
      <c r="B147" s="181" t="s">
        <v>108</v>
      </c>
      <c r="C147" s="174">
        <f>COUNTIF(C2:C143,"การพยาบาลผู้ใหญ่")</f>
        <v>6</v>
      </c>
      <c r="D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</row>
    <row r="148" spans="2:26" s="180" customFormat="1">
      <c r="B148" s="181" t="s">
        <v>79</v>
      </c>
      <c r="C148" s="174">
        <f>COUNTIF(C2:C146,"ปรสิตวิทยา")</f>
        <v>2</v>
      </c>
      <c r="D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</row>
    <row r="149" spans="2:26" s="180" customFormat="1">
      <c r="B149" s="181" t="s">
        <v>74</v>
      </c>
      <c r="C149" s="174">
        <f>COUNTIF(C2:C147,"เภสัชกรรมชุมชน")</f>
        <v>1</v>
      </c>
      <c r="D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</row>
    <row r="150" spans="2:26" s="180" customFormat="1">
      <c r="B150" s="181" t="s">
        <v>111</v>
      </c>
      <c r="C150" s="174">
        <v>1</v>
      </c>
      <c r="D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</row>
    <row r="151" spans="2:26" s="180" customFormat="1">
      <c r="B151" s="181" t="s">
        <v>158</v>
      </c>
      <c r="C151" s="174">
        <v>15</v>
      </c>
      <c r="D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</row>
    <row r="152" spans="2:26" s="180" customFormat="1">
      <c r="B152" s="181" t="s">
        <v>106</v>
      </c>
      <c r="C152" s="174">
        <f>COUNTIF(C2:C150,"การจัดการสมาร์ตซิตี้และนวัตกรรมดิจิทัล")</f>
        <v>2</v>
      </c>
      <c r="D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</row>
    <row r="153" spans="2:26" s="180" customFormat="1">
      <c r="B153" s="182" t="s">
        <v>77</v>
      </c>
      <c r="C153" s="174">
        <f>COUNTIF(C2:C150,"การพยาบาลเวชปฏิบัติชุมชน")</f>
        <v>1</v>
      </c>
      <c r="D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</row>
    <row r="154" spans="2:26" s="180" customFormat="1">
      <c r="B154" s="181" t="s">
        <v>78</v>
      </c>
      <c r="C154" s="174">
        <f>COUNTIF(C2:C153,"วิจัยและประเมินผลการศึกษา")</f>
        <v>1</v>
      </c>
      <c r="D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</row>
    <row r="155" spans="2:26" s="180" customFormat="1">
      <c r="B155" s="181" t="s">
        <v>76</v>
      </c>
      <c r="C155" s="174">
        <f>COUNTIF(C2:C153,"วิทยาศาสตร์ชีวภาพ")</f>
        <v>1</v>
      </c>
      <c r="D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</row>
    <row r="156" spans="2:26" s="180" customFormat="1">
      <c r="B156" s="181" t="s">
        <v>145</v>
      </c>
      <c r="C156" s="174">
        <f>COUNTIF(C2:C154,"ฟิสิกส์ประยุกต์")</f>
        <v>2</v>
      </c>
      <c r="D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</row>
    <row r="157" spans="2:26" s="180" customFormat="1">
      <c r="B157" s="181" t="s">
        <v>141</v>
      </c>
      <c r="C157" s="174">
        <v>11</v>
      </c>
      <c r="D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</row>
    <row r="158" spans="2:26" s="180" customFormat="1">
      <c r="B158" s="181" t="s">
        <v>107</v>
      </c>
      <c r="C158" s="174">
        <f>COUNTIF(C2:C154,"วิศวกรรมการจัดการ")</f>
        <v>1</v>
      </c>
      <c r="D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</row>
    <row r="159" spans="2:26" s="180" customFormat="1">
      <c r="B159" s="181" t="s">
        <v>139</v>
      </c>
      <c r="C159" s="174">
        <f>COUNTIF(C2:C155,"พลศึกษาและวิทยาศาสตร์การออกกำลังกาย")</f>
        <v>4</v>
      </c>
      <c r="D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</row>
    <row r="160" spans="2:26" s="180" customFormat="1">
      <c r="B160" s="181" t="s">
        <v>41</v>
      </c>
      <c r="C160" s="174">
        <f>COUNTIF(C2:C156,"วิศวกรรมสิ่งแวดล้อม")</f>
        <v>2</v>
      </c>
      <c r="D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</row>
    <row r="161" spans="2:25" s="180" customFormat="1">
      <c r="B161" s="181" t="s">
        <v>70</v>
      </c>
      <c r="C161" s="174">
        <f>COUNTIF(C2:C156,"สถิติ")</f>
        <v>1</v>
      </c>
      <c r="D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</row>
    <row r="162" spans="2:25" s="180" customFormat="1">
      <c r="B162" s="181" t="s">
        <v>149</v>
      </c>
      <c r="C162" s="174">
        <f>COUNTIF(C2:C157,"วิทยาศาสตร์การแพทย์")</f>
        <v>2</v>
      </c>
      <c r="D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</row>
    <row r="163" spans="2:25" s="180" customFormat="1">
      <c r="B163" s="181" t="s">
        <v>80</v>
      </c>
      <c r="C163" s="174">
        <f>COUNTIF(C2:C158,"การบริหารเทคโนโลยีสารสนเทศเชิงกลยุทธ์")</f>
        <v>1</v>
      </c>
      <c r="D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</row>
    <row r="164" spans="2:25" s="180" customFormat="1">
      <c r="B164" s="181" t="s">
        <v>140</v>
      </c>
      <c r="C164" s="174">
        <f>COUNTIF(C2:C159,"การบริหารการศึกษา")</f>
        <v>23</v>
      </c>
      <c r="D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</row>
    <row r="165" spans="2:25" s="180" customFormat="1">
      <c r="B165" s="181" t="s">
        <v>152</v>
      </c>
      <c r="C165" s="174">
        <f>COUNTIF(C2:C160,"การบริหารทางการพยาบาล")</f>
        <v>1</v>
      </c>
      <c r="D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</row>
    <row r="166" spans="2:25" s="180" customFormat="1">
      <c r="B166" s="181" t="s">
        <v>147</v>
      </c>
      <c r="C166" s="174">
        <f>COUNTIF(C2:C161,"การสื่อสาร")</f>
        <v>3</v>
      </c>
      <c r="D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</row>
    <row r="167" spans="2:25" s="180" customFormat="1">
      <c r="B167" s="181" t="s">
        <v>154</v>
      </c>
      <c r="C167" s="174">
        <f>COUNTIF(C2:C162,"จุลชีววิทยา")</f>
        <v>1</v>
      </c>
      <c r="D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</row>
    <row r="168" spans="2:25" s="180" customFormat="1">
      <c r="B168" s="181" t="s">
        <v>146</v>
      </c>
      <c r="C168" s="174">
        <f>COUNTIF(C2:C163,"เทคโนโลยีและสื่อสารการศึกษา")</f>
        <v>6</v>
      </c>
      <c r="D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</row>
    <row r="169" spans="2:25" s="180" customFormat="1">
      <c r="B169" s="181" t="s">
        <v>143</v>
      </c>
      <c r="C169" s="174">
        <f>COUNTIF(C2:C164,"เศรษฐศาสตร์")</f>
        <v>4</v>
      </c>
      <c r="D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</row>
    <row r="170" spans="2:25" s="180" customFormat="1">
      <c r="B170" s="181" t="s">
        <v>155</v>
      </c>
      <c r="C170" s="174">
        <f>COUNTIF(C2:C165,"การจัดการการท่องเที่ยวและจิตบริการ")</f>
        <v>1</v>
      </c>
      <c r="D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</row>
    <row r="171" spans="2:25" s="180" customFormat="1">
      <c r="B171" s="181" t="s">
        <v>144</v>
      </c>
      <c r="C171" s="174">
        <f>COUNTIF(C2:C166,"ชีวเคมี")</f>
        <v>12</v>
      </c>
      <c r="D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</row>
    <row r="172" spans="2:25" s="180" customFormat="1">
      <c r="B172" s="181" t="s">
        <v>150</v>
      </c>
      <c r="C172" s="174">
        <f>COUNTIF(C2:C167,"ชีวเวชศาสตร์")</f>
        <v>2</v>
      </c>
      <c r="D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</row>
    <row r="173" spans="2:25" s="180" customFormat="1">
      <c r="B173" s="181" t="s">
        <v>151</v>
      </c>
      <c r="C173" s="174">
        <f>COUNTIF(C2:C168,"รัฐศาสตร์")</f>
        <v>3</v>
      </c>
      <c r="D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</row>
    <row r="174" spans="2:25" s="180" customFormat="1">
      <c r="B174" s="181" t="s">
        <v>69</v>
      </c>
      <c r="C174" s="174">
        <f>COUNTIF(C2:C169,"วิศวกรรมไฟฟ้า")</f>
        <v>1</v>
      </c>
      <c r="D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</row>
    <row r="175" spans="2:25" s="180" customFormat="1">
      <c r="B175" s="181" t="s">
        <v>40</v>
      </c>
      <c r="C175" s="174">
        <f>COUNTIF(C2:C170,"วิศวกรรมคอมพิวเตอร์")</f>
        <v>3</v>
      </c>
      <c r="D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</row>
    <row r="176" spans="2:25" s="180" customFormat="1">
      <c r="B176" s="181" t="s">
        <v>156</v>
      </c>
      <c r="C176" s="174">
        <f>COUNTIF(C2:C171,"ศิลปะและการออกแบบ")</f>
        <v>1</v>
      </c>
      <c r="D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</row>
    <row r="177" spans="2:25" s="180" customFormat="1">
      <c r="B177" s="181" t="s">
        <v>159</v>
      </c>
      <c r="C177" s="174">
        <f>COUNTIF(C2:C172,"สถาปัตยกรรมศาสตร์")</f>
        <v>1</v>
      </c>
      <c r="D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</row>
    <row r="178" spans="2:25" s="180" customFormat="1">
      <c r="B178" s="181" t="s">
        <v>148</v>
      </c>
      <c r="C178" s="174">
        <f>COUNTIF(C3:C173,"โลจิสติกส์และโซ่อุปทาน")</f>
        <v>1</v>
      </c>
      <c r="D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</row>
    <row r="179" spans="2:25">
      <c r="C179" s="183">
        <f>SUM(C142:C178)</f>
        <v>132</v>
      </c>
      <c r="I179" s="180"/>
      <c r="J179" s="180"/>
      <c r="K179" s="166"/>
      <c r="L179" s="166"/>
      <c r="M179" s="166"/>
      <c r="Q179" s="166"/>
      <c r="R179" s="166"/>
      <c r="S179" s="166"/>
      <c r="T179" s="166"/>
      <c r="U179" s="166"/>
      <c r="V179" s="166"/>
      <c r="W179" s="166"/>
      <c r="X179" s="166"/>
      <c r="Y179" s="166"/>
    </row>
    <row r="180" spans="2:25">
      <c r="B180" s="184"/>
      <c r="C180" s="184"/>
      <c r="I180" s="180"/>
      <c r="J180" s="180"/>
      <c r="K180" s="166"/>
      <c r="L180" s="166"/>
      <c r="M180" s="166"/>
      <c r="Q180" s="166"/>
      <c r="R180" s="166"/>
      <c r="S180" s="166"/>
      <c r="T180" s="166"/>
      <c r="U180" s="166"/>
      <c r="V180" s="166"/>
      <c r="W180" s="166"/>
      <c r="X180" s="166"/>
      <c r="Y180" s="166"/>
    </row>
    <row r="181" spans="2:25">
      <c r="B181" s="172" t="s">
        <v>0</v>
      </c>
      <c r="I181" s="180"/>
      <c r="J181" s="180"/>
      <c r="K181" s="166"/>
      <c r="L181" s="166"/>
      <c r="M181" s="166"/>
      <c r="Q181" s="166"/>
      <c r="R181" s="166"/>
      <c r="S181" s="166"/>
      <c r="T181" s="166"/>
      <c r="U181" s="166"/>
      <c r="V181" s="166"/>
      <c r="W181" s="166"/>
      <c r="X181" s="166"/>
      <c r="Y181" s="166"/>
    </row>
    <row r="182" spans="2:25">
      <c r="B182" s="179" t="s">
        <v>64</v>
      </c>
      <c r="C182" s="185">
        <f>COUNTIF(D2:D161,"คณะบริหารธุรกิจ เศรษฐศาสตร์และการสื่อสาร")</f>
        <v>9</v>
      </c>
      <c r="I182" s="180"/>
      <c r="J182" s="180"/>
      <c r="K182" s="166"/>
      <c r="L182" s="166"/>
      <c r="M182" s="166"/>
      <c r="Q182" s="166"/>
      <c r="R182" s="166"/>
      <c r="S182" s="166"/>
      <c r="T182" s="166"/>
      <c r="U182" s="166"/>
      <c r="V182" s="166"/>
      <c r="W182" s="166"/>
      <c r="X182" s="166"/>
      <c r="Y182" s="166"/>
    </row>
    <row r="183" spans="2:25">
      <c r="B183" s="179" t="s">
        <v>58</v>
      </c>
      <c r="C183" s="185">
        <v>61</v>
      </c>
      <c r="I183" s="180"/>
      <c r="J183" s="180"/>
      <c r="K183" s="166"/>
      <c r="L183" s="166"/>
      <c r="M183" s="166"/>
      <c r="Q183" s="166"/>
      <c r="R183" s="166"/>
      <c r="S183" s="166"/>
      <c r="T183" s="166"/>
      <c r="U183" s="166"/>
      <c r="V183" s="166"/>
      <c r="W183" s="166"/>
      <c r="X183" s="166"/>
      <c r="Y183" s="166"/>
    </row>
    <row r="184" spans="2:25">
      <c r="B184" s="179" t="s">
        <v>105</v>
      </c>
      <c r="C184" s="185">
        <f>COUNTIF(D2:D161,"คณะโลจิสติกส์และดิจิทัลซัพพลายเชน")</f>
        <v>1</v>
      </c>
      <c r="I184" s="180"/>
      <c r="J184" s="180"/>
      <c r="K184" s="166"/>
      <c r="L184" s="166"/>
      <c r="M184" s="166"/>
      <c r="Q184" s="166"/>
      <c r="R184" s="166"/>
      <c r="S184" s="166"/>
      <c r="T184" s="166"/>
      <c r="U184" s="166"/>
      <c r="V184" s="166"/>
      <c r="W184" s="166"/>
      <c r="X184" s="166"/>
      <c r="Y184" s="166"/>
    </row>
    <row r="185" spans="2:25">
      <c r="B185" s="179" t="s">
        <v>91</v>
      </c>
      <c r="C185" s="185">
        <f>COUNTIF(D2:D161,"คณะพยาบาลศาสตร์")</f>
        <v>8</v>
      </c>
      <c r="I185" s="180"/>
      <c r="J185" s="180"/>
      <c r="K185" s="166"/>
      <c r="L185" s="166"/>
      <c r="M185" s="166"/>
      <c r="Q185" s="166"/>
      <c r="R185" s="166"/>
      <c r="S185" s="166"/>
      <c r="T185" s="166"/>
      <c r="U185" s="166"/>
      <c r="V185" s="166"/>
      <c r="W185" s="166"/>
      <c r="X185" s="166"/>
      <c r="Y185" s="166"/>
    </row>
    <row r="186" spans="2:25">
      <c r="B186" s="174" t="s">
        <v>89</v>
      </c>
      <c r="C186" s="185">
        <f>COUNTIF(D2:D179,"คณะเภสัชศาสตร์")</f>
        <v>1</v>
      </c>
      <c r="I186" s="180"/>
      <c r="J186" s="180"/>
      <c r="K186" s="166"/>
      <c r="L186" s="166"/>
      <c r="M186" s="166"/>
      <c r="Q186" s="166"/>
      <c r="R186" s="166"/>
      <c r="S186" s="166"/>
      <c r="T186" s="166"/>
      <c r="U186" s="166"/>
      <c r="V186" s="166"/>
      <c r="W186" s="166"/>
      <c r="X186" s="166"/>
      <c r="Y186" s="166"/>
    </row>
    <row r="187" spans="2:25">
      <c r="B187" s="174" t="s">
        <v>55</v>
      </c>
      <c r="C187" s="185">
        <f>COUNTIF(D2:D181,"คณะวิทยาศาสตร์การแพทย์")</f>
        <v>24</v>
      </c>
      <c r="I187" s="180"/>
      <c r="J187" s="180"/>
      <c r="K187" s="166"/>
      <c r="L187" s="166"/>
      <c r="M187" s="166"/>
      <c r="Q187" s="166"/>
      <c r="R187" s="166"/>
      <c r="S187" s="166"/>
      <c r="T187" s="166"/>
      <c r="U187" s="166"/>
      <c r="V187" s="166"/>
      <c r="W187" s="166"/>
      <c r="X187" s="166"/>
      <c r="Y187" s="166"/>
    </row>
    <row r="188" spans="2:25">
      <c r="B188" s="174" t="s">
        <v>59</v>
      </c>
      <c r="C188" s="185">
        <f>COUNTIF(D2:D182,"คณะสังคมศาสตร์")</f>
        <v>3</v>
      </c>
      <c r="I188" s="180"/>
      <c r="J188" s="180"/>
      <c r="K188" s="166"/>
      <c r="L188" s="166"/>
      <c r="M188" s="166"/>
      <c r="Q188" s="166"/>
      <c r="R188" s="166"/>
      <c r="S188" s="166"/>
      <c r="T188" s="166"/>
      <c r="U188" s="166"/>
      <c r="V188" s="166"/>
      <c r="W188" s="166"/>
      <c r="X188" s="166"/>
      <c r="Y188" s="166"/>
    </row>
    <row r="189" spans="2:25">
      <c r="B189" s="174" t="s">
        <v>86</v>
      </c>
      <c r="C189" s="185">
        <f>COUNTIF(D2:D184,"บัณฑิตวิทยาลัย")</f>
        <v>3</v>
      </c>
      <c r="I189" s="180"/>
      <c r="J189" s="180"/>
      <c r="K189" s="166"/>
      <c r="L189" s="166"/>
      <c r="M189" s="166"/>
      <c r="Q189" s="166"/>
      <c r="R189" s="166"/>
      <c r="S189" s="166"/>
      <c r="T189" s="166"/>
      <c r="U189" s="166"/>
      <c r="V189" s="166"/>
      <c r="W189" s="166"/>
      <c r="X189" s="166"/>
      <c r="Y189" s="166"/>
    </row>
    <row r="190" spans="2:25">
      <c r="B190" s="174" t="s">
        <v>60</v>
      </c>
      <c r="C190" s="185">
        <f>COUNTIF(D2:D185,"คณะมนุษยศาสตร์")</f>
        <v>4</v>
      </c>
      <c r="I190" s="180"/>
      <c r="J190" s="180"/>
      <c r="K190" s="166"/>
      <c r="L190" s="166"/>
      <c r="M190" s="166"/>
      <c r="Q190" s="166"/>
      <c r="R190" s="166"/>
      <c r="S190" s="166"/>
      <c r="T190" s="166"/>
      <c r="U190" s="166"/>
      <c r="V190" s="166"/>
      <c r="W190" s="166"/>
      <c r="X190" s="166"/>
      <c r="Y190" s="166"/>
    </row>
    <row r="191" spans="2:25">
      <c r="B191" s="174" t="s">
        <v>54</v>
      </c>
      <c r="C191" s="185">
        <f>COUNTIF(D2:D185,"คณะวิทยาศาสตร์")</f>
        <v>4</v>
      </c>
      <c r="I191" s="180"/>
      <c r="J191" s="180"/>
      <c r="K191" s="166"/>
      <c r="L191" s="166"/>
      <c r="M191" s="166"/>
      <c r="Q191" s="166"/>
      <c r="R191" s="166"/>
      <c r="S191" s="166"/>
      <c r="T191" s="166"/>
      <c r="U191" s="166"/>
      <c r="V191" s="166"/>
      <c r="W191" s="166"/>
      <c r="X191" s="166"/>
      <c r="Y191" s="166"/>
    </row>
    <row r="192" spans="2:25">
      <c r="B192" s="174" t="s">
        <v>56</v>
      </c>
      <c r="C192" s="185">
        <f>COUNTIF(D2:D186,"คณะวิศวกรรมศาสตร์")</f>
        <v>7</v>
      </c>
      <c r="I192" s="180"/>
      <c r="J192" s="180"/>
      <c r="K192" s="166"/>
      <c r="L192" s="166"/>
      <c r="M192" s="166"/>
      <c r="Q192" s="166"/>
      <c r="R192" s="166"/>
      <c r="S192" s="166"/>
      <c r="T192" s="166"/>
      <c r="U192" s="166"/>
      <c r="V192" s="166"/>
      <c r="W192" s="166"/>
      <c r="X192" s="166"/>
      <c r="Y192" s="166"/>
    </row>
    <row r="193" spans="2:25" ht="30">
      <c r="B193" s="174" t="s">
        <v>95</v>
      </c>
      <c r="C193" s="185">
        <f>COUNTIF(D2:D189,"วิทยาลัยพลังงานทดแทนและสมาร์ตกริดเทคโนโลยี")</f>
        <v>1</v>
      </c>
      <c r="I193" s="180"/>
      <c r="J193" s="180"/>
      <c r="K193" s="166"/>
      <c r="L193" s="166"/>
      <c r="M193" s="166"/>
      <c r="Q193" s="166"/>
      <c r="R193" s="166"/>
      <c r="S193" s="166"/>
      <c r="T193" s="166"/>
      <c r="U193" s="166"/>
      <c r="V193" s="166"/>
      <c r="W193" s="166"/>
      <c r="X193" s="166"/>
      <c r="Y193" s="166"/>
    </row>
    <row r="194" spans="2:25">
      <c r="B194" s="174" t="s">
        <v>57</v>
      </c>
      <c r="C194" s="174">
        <f>COUNTIF(D2:D191,"คณะสาธารณสุขศาสตร์")</f>
        <v>2</v>
      </c>
      <c r="I194" s="180"/>
      <c r="J194" s="180"/>
      <c r="K194" s="166"/>
      <c r="L194" s="166"/>
      <c r="M194" s="166"/>
      <c r="Q194" s="166"/>
      <c r="R194" s="166"/>
      <c r="S194" s="166"/>
      <c r="T194" s="166"/>
      <c r="U194" s="166"/>
      <c r="V194" s="166"/>
      <c r="W194" s="166"/>
      <c r="X194" s="166"/>
      <c r="Y194" s="166"/>
    </row>
    <row r="195" spans="2:25">
      <c r="B195" s="174" t="s">
        <v>88</v>
      </c>
      <c r="C195" s="174">
        <f>COUNTIF(D2:D192,"คณะสหเวชศาสตร์")</f>
        <v>2</v>
      </c>
      <c r="I195" s="180"/>
      <c r="J195" s="180"/>
      <c r="K195" s="166"/>
      <c r="L195" s="166"/>
      <c r="M195" s="166"/>
      <c r="Q195" s="166"/>
      <c r="R195" s="166"/>
      <c r="S195" s="166"/>
      <c r="T195" s="166"/>
      <c r="U195" s="166"/>
      <c r="V195" s="166"/>
      <c r="W195" s="166"/>
      <c r="X195" s="166"/>
      <c r="Y195" s="166"/>
    </row>
    <row r="196" spans="2:25">
      <c r="B196" s="174" t="s">
        <v>153</v>
      </c>
      <c r="C196" s="174">
        <f>COUNTIF(D2:D193,"คณะสถาปัตยกรรมศาสตร์")</f>
        <v>2</v>
      </c>
      <c r="I196" s="180"/>
      <c r="J196" s="180"/>
      <c r="K196" s="166"/>
      <c r="L196" s="166"/>
      <c r="M196" s="166"/>
      <c r="Q196" s="166"/>
      <c r="R196" s="166"/>
      <c r="S196" s="166"/>
      <c r="T196" s="166"/>
      <c r="U196" s="166"/>
      <c r="V196" s="166"/>
      <c r="W196" s="166"/>
      <c r="X196" s="166"/>
      <c r="Y196" s="166"/>
    </row>
    <row r="197" spans="2:25">
      <c r="C197" s="172">
        <f>SUM(C182:C196)</f>
        <v>132</v>
      </c>
      <c r="I197" s="180"/>
      <c r="J197" s="180"/>
      <c r="K197" s="166"/>
      <c r="L197" s="166"/>
      <c r="M197" s="166"/>
      <c r="Q197" s="166"/>
      <c r="R197" s="166"/>
      <c r="S197" s="166"/>
      <c r="T197" s="166"/>
      <c r="U197" s="166"/>
      <c r="V197" s="166"/>
      <c r="W197" s="166"/>
      <c r="X197" s="166"/>
      <c r="Y197" s="166"/>
    </row>
    <row r="198" spans="2:25">
      <c r="I198" s="180"/>
      <c r="J198" s="180"/>
      <c r="K198" s="166"/>
      <c r="L198" s="166"/>
      <c r="M198" s="166"/>
      <c r="Q198" s="166"/>
      <c r="R198" s="166"/>
      <c r="S198" s="166"/>
      <c r="T198" s="166"/>
      <c r="U198" s="166"/>
      <c r="V198" s="166"/>
      <c r="W198" s="166"/>
      <c r="X198" s="166"/>
      <c r="Y198" s="166"/>
    </row>
    <row r="199" spans="2:25">
      <c r="I199" s="180"/>
      <c r="J199" s="180"/>
      <c r="K199" s="166"/>
      <c r="L199" s="166"/>
      <c r="M199" s="166"/>
      <c r="Q199" s="166"/>
      <c r="R199" s="166"/>
      <c r="S199" s="166"/>
      <c r="T199" s="166"/>
      <c r="U199" s="166"/>
      <c r="V199" s="166"/>
      <c r="W199" s="166"/>
      <c r="X199" s="166"/>
      <c r="Y199" s="166"/>
    </row>
    <row r="200" spans="2:25">
      <c r="I200" s="180"/>
      <c r="J200" s="180"/>
      <c r="K200" s="166"/>
      <c r="L200" s="166"/>
      <c r="M200" s="166"/>
      <c r="Q200" s="166"/>
      <c r="R200" s="166"/>
      <c r="S200" s="166"/>
      <c r="T200" s="166"/>
      <c r="U200" s="166"/>
      <c r="V200" s="166"/>
      <c r="W200" s="166"/>
      <c r="X200" s="166"/>
      <c r="Y200" s="166"/>
    </row>
    <row r="201" spans="2:25">
      <c r="I201" s="180"/>
      <c r="J201" s="180"/>
      <c r="K201" s="166"/>
      <c r="L201" s="166"/>
      <c r="M201" s="166"/>
      <c r="Q201" s="166"/>
      <c r="R201" s="166"/>
      <c r="S201" s="166"/>
      <c r="T201" s="166"/>
      <c r="U201" s="166"/>
      <c r="V201" s="166"/>
      <c r="W201" s="166"/>
      <c r="X201" s="166"/>
      <c r="Y201" s="166"/>
    </row>
    <row r="202" spans="2:25">
      <c r="I202" s="180"/>
      <c r="J202" s="180"/>
      <c r="K202" s="166"/>
      <c r="L202" s="166"/>
      <c r="M202" s="166"/>
      <c r="Q202" s="166"/>
      <c r="R202" s="166"/>
      <c r="S202" s="166"/>
      <c r="T202" s="166"/>
      <c r="U202" s="166"/>
      <c r="V202" s="166"/>
      <c r="W202" s="166"/>
      <c r="X202" s="166"/>
      <c r="Y202" s="166"/>
    </row>
    <row r="203" spans="2:25">
      <c r="I203" s="180"/>
      <c r="J203" s="180"/>
      <c r="K203" s="166"/>
      <c r="L203" s="166"/>
      <c r="M203" s="166"/>
      <c r="Q203" s="166"/>
      <c r="R203" s="166"/>
      <c r="S203" s="166"/>
      <c r="T203" s="166"/>
      <c r="U203" s="166"/>
      <c r="V203" s="166"/>
      <c r="W203" s="166"/>
      <c r="X203" s="166"/>
      <c r="Y203" s="166"/>
    </row>
    <row r="204" spans="2:25">
      <c r="I204" s="180"/>
      <c r="J204" s="180"/>
      <c r="K204" s="166"/>
      <c r="L204" s="166"/>
      <c r="M204" s="166"/>
      <c r="Q204" s="166"/>
      <c r="R204" s="166"/>
      <c r="S204" s="166"/>
      <c r="T204" s="166"/>
      <c r="U204" s="166"/>
      <c r="V204" s="166"/>
      <c r="W204" s="166"/>
      <c r="X204" s="166"/>
      <c r="Y204" s="166"/>
    </row>
    <row r="205" spans="2:25">
      <c r="I205" s="180"/>
      <c r="J205" s="180"/>
      <c r="K205" s="166"/>
      <c r="L205" s="166"/>
      <c r="M205" s="166"/>
      <c r="Q205" s="166"/>
      <c r="R205" s="166"/>
      <c r="S205" s="166"/>
      <c r="T205" s="166"/>
      <c r="U205" s="166"/>
      <c r="V205" s="166"/>
      <c r="W205" s="166"/>
      <c r="X205" s="166"/>
      <c r="Y205" s="166"/>
    </row>
    <row r="206" spans="2:25">
      <c r="I206" s="180"/>
      <c r="J206" s="180"/>
      <c r="K206" s="166"/>
      <c r="L206" s="166"/>
      <c r="M206" s="166"/>
      <c r="Q206" s="166"/>
      <c r="R206" s="166"/>
      <c r="S206" s="166"/>
      <c r="T206" s="166"/>
      <c r="U206" s="166"/>
      <c r="V206" s="166"/>
      <c r="W206" s="166"/>
      <c r="X206" s="166"/>
      <c r="Y206" s="166"/>
    </row>
    <row r="207" spans="2:25">
      <c r="I207" s="180"/>
      <c r="J207" s="180"/>
      <c r="K207" s="166"/>
      <c r="L207" s="166"/>
      <c r="M207" s="166"/>
      <c r="Q207" s="166"/>
      <c r="R207" s="166"/>
      <c r="S207" s="166"/>
      <c r="T207" s="166"/>
      <c r="U207" s="166"/>
      <c r="V207" s="166"/>
      <c r="W207" s="166"/>
      <c r="X207" s="166"/>
      <c r="Y207" s="166"/>
    </row>
    <row r="208" spans="2:25">
      <c r="I208" s="180"/>
      <c r="J208" s="180"/>
      <c r="K208" s="166"/>
      <c r="L208" s="166"/>
      <c r="M208" s="166"/>
      <c r="Q208" s="166"/>
      <c r="R208" s="166"/>
      <c r="S208" s="166"/>
      <c r="T208" s="166"/>
      <c r="U208" s="166"/>
      <c r="V208" s="166"/>
      <c r="W208" s="166"/>
      <c r="X208" s="166"/>
      <c r="Y208" s="166"/>
    </row>
    <row r="209" spans="9:25">
      <c r="I209" s="180"/>
      <c r="J209" s="180"/>
      <c r="K209" s="166"/>
      <c r="L209" s="166"/>
      <c r="M209" s="166"/>
      <c r="Q209" s="166"/>
      <c r="R209" s="166"/>
      <c r="S209" s="166"/>
      <c r="T209" s="166"/>
      <c r="U209" s="166"/>
      <c r="V209" s="166"/>
      <c r="W209" s="166"/>
      <c r="X209" s="166"/>
      <c r="Y209" s="166"/>
    </row>
    <row r="210" spans="9:25">
      <c r="I210" s="180"/>
      <c r="J210" s="180"/>
      <c r="K210" s="166"/>
      <c r="L210" s="166"/>
      <c r="M210" s="166"/>
      <c r="Q210" s="166"/>
      <c r="R210" s="166"/>
      <c r="S210" s="166"/>
      <c r="T210" s="166"/>
      <c r="U210" s="166"/>
      <c r="V210" s="166"/>
      <c r="W210" s="166"/>
      <c r="X210" s="166"/>
      <c r="Y210" s="166"/>
    </row>
    <row r="211" spans="9:25">
      <c r="I211" s="180"/>
      <c r="J211" s="180"/>
      <c r="K211" s="166"/>
      <c r="L211" s="166"/>
      <c r="M211" s="166"/>
      <c r="Q211" s="166"/>
      <c r="R211" s="166"/>
      <c r="S211" s="166"/>
      <c r="T211" s="166"/>
      <c r="U211" s="166"/>
      <c r="V211" s="166"/>
      <c r="W211" s="166"/>
      <c r="X211" s="166"/>
      <c r="Y211" s="166"/>
    </row>
    <row r="212" spans="9:25">
      <c r="I212" s="180"/>
      <c r="J212" s="180"/>
      <c r="K212" s="166"/>
      <c r="L212" s="166"/>
      <c r="M212" s="166"/>
      <c r="Q212" s="166"/>
      <c r="R212" s="166"/>
      <c r="S212" s="166"/>
      <c r="T212" s="166"/>
      <c r="U212" s="166"/>
      <c r="V212" s="166"/>
      <c r="W212" s="166"/>
      <c r="X212" s="166"/>
      <c r="Y212" s="166"/>
    </row>
    <row r="213" spans="9:25">
      <c r="I213" s="180"/>
      <c r="J213" s="180"/>
      <c r="K213" s="166"/>
      <c r="L213" s="166"/>
      <c r="M213" s="166"/>
      <c r="Q213" s="166"/>
      <c r="R213" s="166"/>
      <c r="S213" s="166"/>
      <c r="T213" s="166"/>
      <c r="U213" s="166"/>
      <c r="V213" s="166"/>
      <c r="W213" s="166"/>
      <c r="X213" s="166"/>
      <c r="Y213" s="166"/>
    </row>
    <row r="214" spans="9:25">
      <c r="I214" s="180"/>
      <c r="J214" s="180"/>
      <c r="K214" s="166"/>
      <c r="L214" s="166"/>
      <c r="M214" s="166"/>
      <c r="Q214" s="166"/>
      <c r="R214" s="166"/>
      <c r="S214" s="166"/>
      <c r="T214" s="166"/>
      <c r="U214" s="166"/>
      <c r="V214" s="166"/>
      <c r="W214" s="166"/>
      <c r="X214" s="166"/>
      <c r="Y214" s="166"/>
    </row>
    <row r="215" spans="9:25">
      <c r="I215" s="180"/>
      <c r="J215" s="180"/>
      <c r="K215" s="166"/>
      <c r="L215" s="166"/>
      <c r="M215" s="166"/>
      <c r="Q215" s="166"/>
      <c r="R215" s="166"/>
      <c r="S215" s="166"/>
      <c r="T215" s="166"/>
      <c r="U215" s="166"/>
      <c r="V215" s="166"/>
      <c r="W215" s="166"/>
      <c r="X215" s="166"/>
      <c r="Y215" s="166"/>
    </row>
    <row r="216" spans="9:25">
      <c r="I216" s="180"/>
      <c r="J216" s="180"/>
      <c r="K216" s="166"/>
      <c r="L216" s="166"/>
      <c r="M216" s="166"/>
      <c r="Q216" s="166"/>
      <c r="R216" s="166"/>
      <c r="S216" s="166"/>
      <c r="T216" s="166"/>
      <c r="U216" s="166"/>
      <c r="V216" s="166"/>
      <c r="W216" s="166"/>
      <c r="X216" s="166"/>
      <c r="Y216" s="166"/>
    </row>
    <row r="217" spans="9:25">
      <c r="I217" s="180"/>
      <c r="J217" s="180"/>
      <c r="K217" s="166"/>
      <c r="L217" s="166"/>
      <c r="M217" s="166"/>
      <c r="Q217" s="166"/>
      <c r="R217" s="166"/>
      <c r="S217" s="166"/>
      <c r="T217" s="166"/>
      <c r="U217" s="166"/>
      <c r="V217" s="166"/>
      <c r="W217" s="166"/>
      <c r="X217" s="166"/>
      <c r="Y217" s="166"/>
    </row>
    <row r="218" spans="9:25">
      <c r="I218" s="180"/>
      <c r="J218" s="180"/>
      <c r="K218" s="166"/>
      <c r="L218" s="166"/>
      <c r="M218" s="166"/>
      <c r="Q218" s="166"/>
      <c r="R218" s="166"/>
      <c r="S218" s="166"/>
      <c r="T218" s="166"/>
      <c r="U218" s="166"/>
      <c r="V218" s="166"/>
      <c r="W218" s="166"/>
      <c r="X218" s="166"/>
      <c r="Y218" s="166"/>
    </row>
    <row r="219" spans="9:25">
      <c r="I219" s="180"/>
      <c r="J219" s="180"/>
      <c r="K219" s="166"/>
      <c r="L219" s="166"/>
      <c r="M219" s="166"/>
      <c r="Q219" s="166"/>
      <c r="R219" s="166"/>
      <c r="S219" s="166"/>
      <c r="T219" s="166"/>
      <c r="U219" s="166"/>
      <c r="V219" s="166"/>
      <c r="W219" s="166"/>
      <c r="X219" s="166"/>
      <c r="Y219" s="166"/>
    </row>
    <row r="220" spans="9:25">
      <c r="I220" s="180"/>
      <c r="J220" s="180"/>
      <c r="K220" s="166"/>
      <c r="L220" s="166"/>
      <c r="M220" s="166"/>
      <c r="Q220" s="166"/>
      <c r="R220" s="166"/>
      <c r="S220" s="166"/>
      <c r="T220" s="166"/>
      <c r="U220" s="166"/>
      <c r="V220" s="166"/>
      <c r="W220" s="166"/>
      <c r="X220" s="166"/>
      <c r="Y220" s="166"/>
    </row>
    <row r="221" spans="9:25">
      <c r="I221" s="180"/>
      <c r="J221" s="180"/>
      <c r="K221" s="166"/>
      <c r="L221" s="166"/>
      <c r="M221" s="166"/>
      <c r="Q221" s="166"/>
      <c r="R221" s="166"/>
      <c r="S221" s="166"/>
      <c r="T221" s="166"/>
      <c r="U221" s="166"/>
      <c r="V221" s="166"/>
      <c r="W221" s="166"/>
      <c r="X221" s="166"/>
      <c r="Y221" s="166"/>
    </row>
    <row r="222" spans="9:25">
      <c r="I222" s="180"/>
      <c r="J222" s="180"/>
      <c r="K222" s="166"/>
      <c r="L222" s="166"/>
      <c r="M222" s="166"/>
      <c r="Q222" s="166"/>
      <c r="R222" s="166"/>
      <c r="S222" s="166"/>
      <c r="T222" s="166"/>
      <c r="U222" s="166"/>
      <c r="V222" s="166"/>
      <c r="W222" s="166"/>
      <c r="X222" s="166"/>
      <c r="Y222" s="166"/>
    </row>
    <row r="223" spans="9:25">
      <c r="I223" s="180"/>
      <c r="J223" s="180"/>
      <c r="K223" s="166"/>
      <c r="L223" s="166"/>
      <c r="M223" s="166"/>
      <c r="Q223" s="166"/>
      <c r="R223" s="166"/>
      <c r="S223" s="166"/>
      <c r="T223" s="166"/>
      <c r="U223" s="166"/>
      <c r="V223" s="166"/>
      <c r="W223" s="166"/>
      <c r="X223" s="166"/>
      <c r="Y223" s="166"/>
    </row>
    <row r="224" spans="9:25">
      <c r="I224" s="180"/>
      <c r="J224" s="180"/>
      <c r="K224" s="166"/>
      <c r="L224" s="166"/>
      <c r="M224" s="166"/>
      <c r="Q224" s="166"/>
      <c r="R224" s="166"/>
      <c r="S224" s="166"/>
      <c r="T224" s="166"/>
      <c r="U224" s="166"/>
      <c r="V224" s="166"/>
      <c r="W224" s="166"/>
      <c r="X224" s="166"/>
      <c r="Y224" s="166"/>
    </row>
    <row r="225" spans="9:25">
      <c r="I225" s="180"/>
      <c r="J225" s="180"/>
      <c r="K225" s="166"/>
      <c r="L225" s="166"/>
      <c r="M225" s="166"/>
      <c r="Q225" s="166"/>
      <c r="R225" s="166"/>
      <c r="S225" s="166"/>
      <c r="T225" s="166"/>
      <c r="U225" s="166"/>
      <c r="V225" s="166"/>
      <c r="W225" s="166"/>
      <c r="X225" s="166"/>
      <c r="Y225" s="166"/>
    </row>
    <row r="226" spans="9:25">
      <c r="I226" s="180"/>
      <c r="J226" s="180"/>
      <c r="K226" s="166"/>
      <c r="L226" s="166"/>
      <c r="M226" s="166"/>
      <c r="Q226" s="166"/>
      <c r="R226" s="166"/>
      <c r="S226" s="166"/>
      <c r="T226" s="166"/>
      <c r="U226" s="166"/>
      <c r="V226" s="166"/>
      <c r="W226" s="166"/>
      <c r="X226" s="166"/>
      <c r="Y226" s="166"/>
    </row>
    <row r="227" spans="9:25">
      <c r="I227" s="180"/>
      <c r="J227" s="180"/>
      <c r="K227" s="166"/>
      <c r="L227" s="166"/>
      <c r="M227" s="166"/>
      <c r="Q227" s="166"/>
      <c r="R227" s="166"/>
      <c r="S227" s="166"/>
      <c r="T227" s="166"/>
      <c r="U227" s="166"/>
      <c r="V227" s="166"/>
      <c r="W227" s="166"/>
      <c r="X227" s="166"/>
      <c r="Y227" s="166"/>
    </row>
    <row r="228" spans="9:25">
      <c r="I228" s="180"/>
      <c r="J228" s="180"/>
      <c r="K228" s="166"/>
      <c r="L228" s="166"/>
      <c r="M228" s="166"/>
      <c r="Q228" s="166"/>
      <c r="R228" s="166"/>
      <c r="S228" s="166"/>
      <c r="T228" s="166"/>
      <c r="U228" s="166"/>
      <c r="V228" s="166"/>
      <c r="W228" s="166"/>
      <c r="X228" s="166"/>
      <c r="Y228" s="166"/>
    </row>
    <row r="229" spans="9:25">
      <c r="I229" s="180"/>
      <c r="J229" s="180"/>
      <c r="K229" s="166"/>
      <c r="L229" s="166"/>
      <c r="M229" s="166"/>
      <c r="Q229" s="166"/>
      <c r="R229" s="166"/>
      <c r="S229" s="166"/>
      <c r="T229" s="166"/>
      <c r="U229" s="166"/>
      <c r="V229" s="166"/>
      <c r="W229" s="166"/>
      <c r="X229" s="166"/>
      <c r="Y229" s="166"/>
    </row>
    <row r="230" spans="9:25">
      <c r="I230" s="180"/>
      <c r="J230" s="180"/>
      <c r="K230" s="166"/>
      <c r="L230" s="166"/>
      <c r="M230" s="166"/>
      <c r="Q230" s="166"/>
      <c r="R230" s="166"/>
      <c r="S230" s="166"/>
      <c r="T230" s="166"/>
      <c r="U230" s="166"/>
      <c r="V230" s="166"/>
      <c r="W230" s="166"/>
      <c r="X230" s="166"/>
      <c r="Y230" s="166"/>
    </row>
    <row r="231" spans="9:25">
      <c r="I231" s="180"/>
      <c r="J231" s="180"/>
      <c r="K231" s="166"/>
      <c r="L231" s="166"/>
      <c r="M231" s="166"/>
      <c r="Q231" s="166"/>
      <c r="R231" s="166"/>
      <c r="S231" s="166"/>
      <c r="T231" s="166"/>
      <c r="U231" s="166"/>
      <c r="V231" s="166"/>
      <c r="W231" s="166"/>
      <c r="X231" s="166"/>
      <c r="Y231" s="166"/>
    </row>
    <row r="232" spans="9:25">
      <c r="I232" s="180"/>
      <c r="J232" s="180"/>
      <c r="K232" s="166"/>
      <c r="L232" s="166"/>
      <c r="M232" s="166"/>
      <c r="Q232" s="166"/>
      <c r="R232" s="166"/>
      <c r="S232" s="166"/>
      <c r="T232" s="166"/>
      <c r="U232" s="166"/>
      <c r="V232" s="166"/>
      <c r="W232" s="166"/>
      <c r="X232" s="166"/>
      <c r="Y232" s="166"/>
    </row>
    <row r="233" spans="9:25">
      <c r="I233" s="180"/>
      <c r="J233" s="180"/>
      <c r="K233" s="166"/>
      <c r="L233" s="166"/>
      <c r="M233" s="166"/>
      <c r="Q233" s="166"/>
      <c r="R233" s="166"/>
      <c r="S233" s="166"/>
      <c r="T233" s="166"/>
      <c r="U233" s="166"/>
      <c r="V233" s="166"/>
      <c r="W233" s="166"/>
      <c r="X233" s="166"/>
      <c r="Y233" s="166"/>
    </row>
    <row r="234" spans="9:25">
      <c r="I234" s="180"/>
      <c r="J234" s="180"/>
      <c r="K234" s="166"/>
      <c r="L234" s="166"/>
      <c r="M234" s="166"/>
      <c r="Q234" s="166"/>
      <c r="R234" s="166"/>
      <c r="S234" s="166"/>
      <c r="T234" s="166"/>
      <c r="U234" s="166"/>
      <c r="V234" s="166"/>
      <c r="W234" s="166"/>
      <c r="X234" s="166"/>
      <c r="Y234" s="166"/>
    </row>
    <row r="235" spans="9:25">
      <c r="I235" s="180"/>
      <c r="J235" s="180"/>
      <c r="K235" s="166"/>
      <c r="L235" s="166"/>
      <c r="M235" s="166"/>
      <c r="Q235" s="166"/>
      <c r="R235" s="166"/>
      <c r="S235" s="166"/>
      <c r="T235" s="166"/>
      <c r="U235" s="166"/>
      <c r="V235" s="166"/>
      <c r="W235" s="166"/>
      <c r="X235" s="166"/>
      <c r="Y235" s="166"/>
    </row>
    <row r="236" spans="9:25">
      <c r="I236" s="180"/>
      <c r="J236" s="180"/>
      <c r="K236" s="166"/>
      <c r="L236" s="166"/>
      <c r="M236" s="166"/>
      <c r="Q236" s="166"/>
      <c r="R236" s="166"/>
      <c r="S236" s="166"/>
      <c r="T236" s="166"/>
      <c r="U236" s="166"/>
      <c r="V236" s="166"/>
      <c r="W236" s="166"/>
      <c r="X236" s="166"/>
      <c r="Y236" s="166"/>
    </row>
    <row r="237" spans="9:25">
      <c r="I237" s="180"/>
      <c r="J237" s="180"/>
      <c r="K237" s="166"/>
      <c r="L237" s="166"/>
      <c r="M237" s="166"/>
      <c r="Q237" s="166"/>
      <c r="R237" s="166"/>
      <c r="S237" s="166"/>
      <c r="T237" s="166"/>
      <c r="U237" s="166"/>
      <c r="V237" s="166"/>
      <c r="W237" s="166"/>
      <c r="X237" s="166"/>
      <c r="Y237" s="166"/>
    </row>
    <row r="238" spans="9:25">
      <c r="I238" s="180"/>
      <c r="J238" s="180"/>
      <c r="K238" s="166"/>
      <c r="L238" s="166"/>
      <c r="M238" s="166"/>
      <c r="Q238" s="166"/>
      <c r="R238" s="166"/>
      <c r="S238" s="166"/>
      <c r="T238" s="166"/>
      <c r="U238" s="166"/>
      <c r="V238" s="166"/>
      <c r="W238" s="166"/>
      <c r="X238" s="166"/>
      <c r="Y238" s="166"/>
    </row>
    <row r="239" spans="9:25">
      <c r="I239" s="180"/>
      <c r="J239" s="180"/>
      <c r="K239" s="166"/>
      <c r="L239" s="166"/>
      <c r="M239" s="166"/>
      <c r="Q239" s="166"/>
      <c r="R239" s="166"/>
      <c r="S239" s="166"/>
      <c r="T239" s="166"/>
      <c r="U239" s="166"/>
      <c r="V239" s="166"/>
      <c r="W239" s="166"/>
      <c r="X239" s="166"/>
      <c r="Y239" s="166"/>
    </row>
    <row r="240" spans="9:25">
      <c r="I240" s="180"/>
      <c r="J240" s="180"/>
      <c r="K240" s="166"/>
      <c r="L240" s="166"/>
      <c r="M240" s="166"/>
      <c r="Q240" s="166"/>
      <c r="R240" s="166"/>
      <c r="S240" s="166"/>
      <c r="T240" s="166"/>
      <c r="U240" s="166"/>
      <c r="V240" s="166"/>
      <c r="W240" s="166"/>
      <c r="X240" s="166"/>
      <c r="Y240" s="166"/>
    </row>
    <row r="241" spans="9:25">
      <c r="I241" s="180"/>
      <c r="J241" s="180"/>
      <c r="K241" s="166"/>
      <c r="L241" s="166"/>
      <c r="M241" s="166"/>
      <c r="Q241" s="166"/>
      <c r="R241" s="166"/>
      <c r="S241" s="166"/>
      <c r="T241" s="166"/>
      <c r="U241" s="166"/>
      <c r="V241" s="166"/>
      <c r="W241" s="166"/>
      <c r="X241" s="166"/>
      <c r="Y241" s="166"/>
    </row>
    <row r="242" spans="9:25">
      <c r="I242" s="180"/>
      <c r="J242" s="180"/>
      <c r="K242" s="166"/>
      <c r="L242" s="166"/>
      <c r="M242" s="166"/>
      <c r="Q242" s="166"/>
      <c r="R242" s="166"/>
      <c r="S242" s="166"/>
      <c r="T242" s="166"/>
      <c r="U242" s="166"/>
      <c r="V242" s="166"/>
      <c r="W242" s="166"/>
      <c r="X242" s="166"/>
      <c r="Y242" s="166"/>
    </row>
    <row r="243" spans="9:25">
      <c r="I243" s="180"/>
      <c r="J243" s="180"/>
      <c r="K243" s="166"/>
      <c r="L243" s="166"/>
      <c r="M243" s="166"/>
      <c r="Q243" s="166"/>
      <c r="R243" s="166"/>
      <c r="S243" s="166"/>
      <c r="T243" s="166"/>
      <c r="U243" s="166"/>
      <c r="V243" s="166"/>
      <c r="W243" s="166"/>
      <c r="X243" s="166"/>
      <c r="Y243" s="166"/>
    </row>
    <row r="244" spans="9:25">
      <c r="I244" s="180"/>
      <c r="J244" s="180"/>
      <c r="K244" s="166"/>
      <c r="L244" s="166"/>
      <c r="M244" s="166"/>
      <c r="Q244" s="166"/>
      <c r="R244" s="166"/>
      <c r="S244" s="166"/>
      <c r="T244" s="166"/>
      <c r="U244" s="166"/>
      <c r="V244" s="166"/>
      <c r="W244" s="166"/>
      <c r="X244" s="166"/>
      <c r="Y244" s="166"/>
    </row>
    <row r="245" spans="9:25">
      <c r="I245" s="180"/>
      <c r="J245" s="180"/>
      <c r="K245" s="166"/>
      <c r="L245" s="166"/>
      <c r="M245" s="166"/>
      <c r="Q245" s="166"/>
      <c r="R245" s="166"/>
      <c r="S245" s="166"/>
      <c r="T245" s="166"/>
      <c r="U245" s="166"/>
      <c r="V245" s="166"/>
      <c r="W245" s="166"/>
      <c r="X245" s="166"/>
      <c r="Y245" s="166"/>
    </row>
    <row r="246" spans="9:25">
      <c r="I246" s="180"/>
      <c r="J246" s="180"/>
      <c r="K246" s="166"/>
      <c r="L246" s="166"/>
      <c r="M246" s="166"/>
      <c r="Q246" s="166"/>
      <c r="R246" s="166"/>
      <c r="S246" s="166"/>
      <c r="T246" s="166"/>
      <c r="U246" s="166"/>
      <c r="V246" s="166"/>
      <c r="W246" s="166"/>
      <c r="X246" s="166"/>
      <c r="Y246" s="166"/>
    </row>
    <row r="247" spans="9:25">
      <c r="I247" s="180"/>
      <c r="J247" s="180"/>
      <c r="K247" s="166"/>
      <c r="L247" s="166"/>
      <c r="M247" s="166"/>
      <c r="Q247" s="166"/>
      <c r="R247" s="166"/>
      <c r="S247" s="166"/>
      <c r="T247" s="166"/>
      <c r="U247" s="166"/>
      <c r="V247" s="166"/>
      <c r="W247" s="166"/>
      <c r="X247" s="166"/>
      <c r="Y247" s="166"/>
    </row>
    <row r="248" spans="9:25">
      <c r="I248" s="180"/>
      <c r="J248" s="180"/>
      <c r="K248" s="166"/>
      <c r="L248" s="166"/>
      <c r="M248" s="166"/>
      <c r="Q248" s="166"/>
      <c r="R248" s="166"/>
      <c r="S248" s="166"/>
      <c r="T248" s="166"/>
      <c r="U248" s="166"/>
      <c r="V248" s="166"/>
      <c r="W248" s="166"/>
      <c r="X248" s="166"/>
      <c r="Y248" s="166"/>
    </row>
    <row r="249" spans="9:25">
      <c r="I249" s="180"/>
      <c r="J249" s="180"/>
      <c r="K249" s="166"/>
      <c r="L249" s="166"/>
      <c r="M249" s="166"/>
      <c r="Q249" s="166"/>
      <c r="R249" s="166"/>
      <c r="S249" s="166"/>
      <c r="T249" s="166"/>
      <c r="U249" s="166"/>
      <c r="V249" s="166"/>
      <c r="W249" s="166"/>
      <c r="X249" s="166"/>
      <c r="Y249" s="166"/>
    </row>
    <row r="250" spans="9:25">
      <c r="I250" s="180"/>
      <c r="J250" s="180"/>
      <c r="K250" s="166"/>
      <c r="L250" s="166"/>
      <c r="M250" s="166"/>
      <c r="Q250" s="166"/>
      <c r="R250" s="166"/>
      <c r="S250" s="166"/>
      <c r="T250" s="166"/>
      <c r="U250" s="166"/>
      <c r="V250" s="166"/>
      <c r="W250" s="166"/>
      <c r="X250" s="166"/>
      <c r="Y250" s="166"/>
    </row>
    <row r="251" spans="9:25">
      <c r="I251" s="180"/>
      <c r="J251" s="180"/>
      <c r="K251" s="166"/>
      <c r="L251" s="166"/>
      <c r="M251" s="166"/>
      <c r="Q251" s="166"/>
      <c r="R251" s="166"/>
      <c r="S251" s="166"/>
      <c r="T251" s="166"/>
      <c r="U251" s="166"/>
      <c r="V251" s="166"/>
      <c r="W251" s="166"/>
      <c r="X251" s="166"/>
      <c r="Y251" s="166"/>
    </row>
    <row r="252" spans="9:25">
      <c r="I252" s="180"/>
      <c r="J252" s="180"/>
      <c r="K252" s="166"/>
      <c r="L252" s="166"/>
      <c r="M252" s="166"/>
      <c r="Q252" s="166"/>
      <c r="R252" s="166"/>
      <c r="S252" s="166"/>
      <c r="T252" s="166"/>
      <c r="U252" s="166"/>
      <c r="V252" s="166"/>
      <c r="W252" s="166"/>
      <c r="X252" s="166"/>
      <c r="Y252" s="166"/>
    </row>
    <row r="253" spans="9:25">
      <c r="I253" s="180"/>
      <c r="J253" s="180"/>
      <c r="K253" s="166"/>
      <c r="L253" s="166"/>
      <c r="M253" s="166"/>
      <c r="Q253" s="166"/>
      <c r="R253" s="166"/>
      <c r="S253" s="166"/>
      <c r="T253" s="166"/>
      <c r="U253" s="166"/>
      <c r="V253" s="166"/>
      <c r="W253" s="166"/>
      <c r="X253" s="166"/>
      <c r="Y253" s="166"/>
    </row>
    <row r="254" spans="9:25">
      <c r="I254" s="180"/>
      <c r="J254" s="180"/>
      <c r="K254" s="166"/>
      <c r="L254" s="166"/>
      <c r="M254" s="166"/>
      <c r="Q254" s="166"/>
      <c r="R254" s="166"/>
      <c r="S254" s="166"/>
      <c r="T254" s="166"/>
      <c r="U254" s="166"/>
      <c r="V254" s="166"/>
      <c r="W254" s="166"/>
      <c r="X254" s="166"/>
      <c r="Y254" s="166"/>
    </row>
    <row r="255" spans="9:25">
      <c r="I255" s="180"/>
      <c r="J255" s="180"/>
      <c r="K255" s="166"/>
      <c r="L255" s="166"/>
      <c r="M255" s="166"/>
      <c r="Q255" s="166"/>
      <c r="R255" s="166"/>
      <c r="S255" s="166"/>
      <c r="T255" s="166"/>
      <c r="U255" s="166"/>
      <c r="V255" s="166"/>
      <c r="W255" s="166"/>
      <c r="X255" s="166"/>
      <c r="Y255" s="166"/>
    </row>
    <row r="256" spans="9:25">
      <c r="I256" s="180"/>
      <c r="J256" s="180"/>
      <c r="K256" s="166"/>
      <c r="L256" s="166"/>
      <c r="M256" s="166"/>
      <c r="Q256" s="166"/>
      <c r="R256" s="166"/>
      <c r="S256" s="166"/>
      <c r="T256" s="166"/>
      <c r="U256" s="166"/>
      <c r="V256" s="166"/>
      <c r="W256" s="166"/>
      <c r="X256" s="166"/>
      <c r="Y256" s="166"/>
    </row>
    <row r="257" spans="9:25">
      <c r="I257" s="180"/>
      <c r="J257" s="180"/>
      <c r="K257" s="166"/>
      <c r="L257" s="166"/>
      <c r="M257" s="166"/>
      <c r="Q257" s="166"/>
      <c r="R257" s="166"/>
      <c r="S257" s="166"/>
      <c r="T257" s="166"/>
      <c r="U257" s="166"/>
      <c r="V257" s="166"/>
      <c r="W257" s="166"/>
      <c r="X257" s="166"/>
      <c r="Y257" s="166"/>
    </row>
    <row r="258" spans="9:25">
      <c r="I258" s="180"/>
      <c r="J258" s="180"/>
      <c r="K258" s="166"/>
      <c r="L258" s="166"/>
      <c r="M258" s="166"/>
      <c r="Q258" s="166"/>
      <c r="R258" s="166"/>
      <c r="S258" s="166"/>
      <c r="T258" s="166"/>
      <c r="U258" s="166"/>
      <c r="V258" s="166"/>
      <c r="W258" s="166"/>
      <c r="X258" s="166"/>
      <c r="Y258" s="166"/>
    </row>
    <row r="259" spans="9:25">
      <c r="I259" s="180"/>
      <c r="J259" s="180"/>
      <c r="K259" s="166"/>
      <c r="L259" s="166"/>
      <c r="M259" s="166"/>
      <c r="Q259" s="166"/>
      <c r="R259" s="166"/>
      <c r="S259" s="166"/>
      <c r="T259" s="166"/>
      <c r="U259" s="166"/>
      <c r="V259" s="166"/>
      <c r="W259" s="166"/>
      <c r="X259" s="166"/>
      <c r="Y259" s="166"/>
    </row>
    <row r="260" spans="9:25">
      <c r="I260" s="180"/>
      <c r="J260" s="180"/>
      <c r="K260" s="166"/>
      <c r="L260" s="166"/>
      <c r="M260" s="166"/>
      <c r="Q260" s="166"/>
      <c r="R260" s="166"/>
      <c r="S260" s="166"/>
      <c r="T260" s="166"/>
      <c r="U260" s="166"/>
      <c r="V260" s="166"/>
      <c r="W260" s="166"/>
      <c r="X260" s="166"/>
      <c r="Y260" s="166"/>
    </row>
    <row r="261" spans="9:25">
      <c r="I261" s="180"/>
      <c r="J261" s="180"/>
      <c r="K261" s="166"/>
      <c r="L261" s="166"/>
      <c r="M261" s="166"/>
      <c r="Q261" s="166"/>
      <c r="R261" s="166"/>
      <c r="S261" s="166"/>
      <c r="T261" s="166"/>
      <c r="U261" s="166"/>
      <c r="V261" s="166"/>
      <c r="W261" s="166"/>
      <c r="X261" s="166"/>
      <c r="Y261" s="166"/>
    </row>
    <row r="262" spans="9:25">
      <c r="I262" s="180"/>
      <c r="J262" s="180"/>
      <c r="K262" s="166"/>
      <c r="L262" s="166"/>
      <c r="M262" s="166"/>
      <c r="Q262" s="166"/>
      <c r="R262" s="166"/>
      <c r="S262" s="166"/>
      <c r="T262" s="166"/>
      <c r="U262" s="166"/>
      <c r="V262" s="166"/>
      <c r="W262" s="166"/>
      <c r="X262" s="166"/>
      <c r="Y262" s="166"/>
    </row>
    <row r="263" spans="9:25">
      <c r="I263" s="180"/>
      <c r="J263" s="180"/>
      <c r="K263" s="166"/>
      <c r="L263" s="166"/>
      <c r="M263" s="166"/>
      <c r="Q263" s="166"/>
      <c r="R263" s="166"/>
      <c r="S263" s="166"/>
      <c r="T263" s="166"/>
      <c r="U263" s="166"/>
      <c r="V263" s="166"/>
      <c r="W263" s="166"/>
      <c r="X263" s="166"/>
      <c r="Y263" s="166"/>
    </row>
    <row r="264" spans="9:25">
      <c r="I264" s="180"/>
      <c r="J264" s="180"/>
      <c r="K264" s="166"/>
      <c r="L264" s="166"/>
      <c r="M264" s="166"/>
      <c r="Q264" s="166"/>
      <c r="R264" s="166"/>
      <c r="S264" s="166"/>
      <c r="T264" s="166"/>
      <c r="U264" s="166"/>
      <c r="V264" s="166"/>
      <c r="W264" s="166"/>
      <c r="X264" s="166"/>
      <c r="Y264" s="166"/>
    </row>
    <row r="265" spans="9:25">
      <c r="I265" s="180"/>
      <c r="J265" s="180"/>
      <c r="K265" s="166"/>
      <c r="L265" s="166"/>
      <c r="M265" s="166"/>
      <c r="Q265" s="166"/>
      <c r="R265" s="166"/>
      <c r="S265" s="166"/>
      <c r="T265" s="166"/>
      <c r="U265" s="166"/>
      <c r="V265" s="166"/>
      <c r="W265" s="166"/>
      <c r="X265" s="166"/>
      <c r="Y265" s="166"/>
    </row>
    <row r="266" spans="9:25">
      <c r="I266" s="180"/>
      <c r="J266" s="180"/>
      <c r="K266" s="166"/>
      <c r="L266" s="166"/>
      <c r="M266" s="166"/>
      <c r="Q266" s="166"/>
      <c r="R266" s="166"/>
      <c r="S266" s="166"/>
      <c r="T266" s="166"/>
      <c r="U266" s="166"/>
      <c r="V266" s="166"/>
      <c r="W266" s="166"/>
      <c r="X266" s="166"/>
      <c r="Y266" s="166"/>
    </row>
    <row r="267" spans="9:25">
      <c r="I267" s="180"/>
      <c r="J267" s="180"/>
      <c r="K267" s="166"/>
      <c r="L267" s="166"/>
      <c r="M267" s="166"/>
      <c r="Q267" s="166"/>
      <c r="R267" s="166"/>
      <c r="S267" s="166"/>
      <c r="T267" s="166"/>
      <c r="U267" s="166"/>
      <c r="V267" s="166"/>
      <c r="W267" s="166"/>
      <c r="X267" s="166"/>
      <c r="Y267" s="166"/>
    </row>
    <row r="268" spans="9:25">
      <c r="I268" s="180"/>
      <c r="J268" s="180"/>
      <c r="K268" s="166"/>
      <c r="L268" s="166"/>
      <c r="M268" s="166"/>
      <c r="Q268" s="166"/>
      <c r="R268" s="166"/>
      <c r="S268" s="166"/>
      <c r="T268" s="166"/>
      <c r="U268" s="166"/>
      <c r="V268" s="166"/>
      <c r="W268" s="166"/>
      <c r="X268" s="166"/>
      <c r="Y268" s="166"/>
    </row>
    <row r="269" spans="9:25">
      <c r="N269" s="187"/>
      <c r="O269" s="187"/>
      <c r="P269" s="187"/>
    </row>
    <row r="270" spans="9:25">
      <c r="N270" s="187"/>
      <c r="O270" s="187"/>
      <c r="P270" s="187"/>
    </row>
    <row r="271" spans="9:25">
      <c r="N271" s="187"/>
      <c r="O271" s="187"/>
      <c r="P271" s="187"/>
    </row>
    <row r="272" spans="9:25">
      <c r="N272" s="187"/>
      <c r="O272" s="187"/>
      <c r="P272" s="18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4" zoomScale="130" zoomScaleNormal="130" workbookViewId="0">
      <selection activeCell="B42" sqref="B42"/>
    </sheetView>
  </sheetViews>
  <sheetFormatPr defaultRowHeight="15"/>
  <cols>
    <col min="1" max="1" width="9" style="66" customWidth="1"/>
    <col min="2" max="2" width="8.85546875" style="66" customWidth="1"/>
    <col min="3" max="3" width="9.140625" style="66" customWidth="1"/>
    <col min="4" max="4" width="9.140625" style="66"/>
    <col min="5" max="5" width="9.140625" style="66" customWidth="1"/>
    <col min="6" max="6" width="49.7109375" style="66" customWidth="1"/>
    <col min="7" max="16384" width="9.140625" style="66"/>
  </cols>
  <sheetData>
    <row r="1" spans="1:7" s="65" customFormat="1" ht="27.75">
      <c r="A1" s="194" t="s">
        <v>30</v>
      </c>
      <c r="B1" s="194"/>
      <c r="C1" s="194"/>
      <c r="D1" s="194"/>
      <c r="E1" s="194"/>
      <c r="F1" s="194"/>
    </row>
    <row r="2" spans="1:7" s="65" customFormat="1" ht="27.75">
      <c r="A2" s="194" t="s">
        <v>9</v>
      </c>
      <c r="B2" s="194"/>
      <c r="C2" s="194"/>
      <c r="D2" s="194"/>
      <c r="E2" s="194"/>
      <c r="F2" s="194"/>
    </row>
    <row r="3" spans="1:7" s="65" customFormat="1" ht="27.75">
      <c r="A3" s="194" t="s">
        <v>203</v>
      </c>
      <c r="B3" s="194"/>
      <c r="C3" s="194"/>
      <c r="D3" s="194"/>
      <c r="E3" s="194"/>
      <c r="F3" s="194"/>
    </row>
    <row r="4" spans="1:7" s="65" customFormat="1" ht="27.75">
      <c r="A4" s="194" t="s">
        <v>103</v>
      </c>
      <c r="B4" s="194"/>
      <c r="C4" s="194"/>
      <c r="D4" s="194"/>
      <c r="E4" s="194"/>
      <c r="F4" s="194"/>
    </row>
    <row r="5" spans="1:7" ht="24">
      <c r="A5" s="195"/>
      <c r="B5" s="195"/>
      <c r="C5" s="195"/>
      <c r="D5" s="195"/>
      <c r="E5" s="195"/>
      <c r="F5" s="195"/>
    </row>
    <row r="6" spans="1:7" s="68" customFormat="1" ht="24">
      <c r="A6" s="67" t="s">
        <v>251</v>
      </c>
      <c r="B6" s="67"/>
      <c r="C6" s="67"/>
      <c r="D6" s="67"/>
      <c r="E6" s="67"/>
      <c r="F6" s="67"/>
    </row>
    <row r="7" spans="1:7" s="68" customFormat="1" ht="24">
      <c r="A7" s="17" t="s">
        <v>246</v>
      </c>
      <c r="B7" s="17"/>
      <c r="C7" s="17"/>
      <c r="D7" s="17"/>
      <c r="E7" s="17"/>
      <c r="F7" s="17"/>
    </row>
    <row r="8" spans="1:7" s="68" customFormat="1" ht="24">
      <c r="A8" s="17" t="s">
        <v>247</v>
      </c>
      <c r="B8" s="17"/>
      <c r="C8" s="17"/>
      <c r="D8" s="17"/>
      <c r="E8" s="17"/>
      <c r="F8" s="17"/>
    </row>
    <row r="9" spans="1:7" s="68" customFormat="1" ht="24">
      <c r="A9" s="17" t="s">
        <v>248</v>
      </c>
      <c r="B9" s="17"/>
      <c r="C9" s="17"/>
      <c r="D9" s="17"/>
      <c r="E9" s="17"/>
      <c r="F9" s="17"/>
    </row>
    <row r="10" spans="1:7" s="68" customFormat="1" ht="24">
      <c r="A10" s="17" t="s">
        <v>249</v>
      </c>
      <c r="B10" s="17"/>
      <c r="C10" s="17"/>
      <c r="D10" s="17"/>
      <c r="E10" s="17"/>
      <c r="F10" s="17"/>
    </row>
    <row r="11" spans="1:7" s="68" customFormat="1" ht="24">
      <c r="A11" s="17" t="s">
        <v>250</v>
      </c>
      <c r="B11" s="17"/>
      <c r="C11" s="17"/>
      <c r="D11" s="17"/>
      <c r="E11" s="17"/>
      <c r="F11" s="17"/>
    </row>
    <row r="12" spans="1:7" s="8" customFormat="1" ht="24">
      <c r="A12" s="67" t="s">
        <v>252</v>
      </c>
      <c r="B12" s="67"/>
      <c r="C12" s="67"/>
      <c r="D12" s="67"/>
      <c r="E12" s="67"/>
      <c r="F12" s="67"/>
    </row>
    <row r="13" spans="1:7" s="8" customFormat="1" ht="24">
      <c r="A13" s="17" t="s">
        <v>270</v>
      </c>
      <c r="B13" s="17"/>
      <c r="C13" s="17"/>
      <c r="D13" s="17"/>
      <c r="E13" s="17"/>
      <c r="F13" s="17"/>
    </row>
    <row r="14" spans="1:7" s="8" customFormat="1" ht="24">
      <c r="A14" s="17" t="s">
        <v>253</v>
      </c>
      <c r="B14" s="17"/>
      <c r="C14" s="17"/>
      <c r="D14" s="17"/>
      <c r="E14" s="17"/>
      <c r="F14" s="17"/>
    </row>
    <row r="15" spans="1:7" s="8" customFormat="1" ht="24">
      <c r="A15" s="8" t="s">
        <v>254</v>
      </c>
      <c r="B15" s="110"/>
      <c r="C15" s="110"/>
      <c r="D15" s="110"/>
      <c r="E15" s="86"/>
      <c r="F15" s="87"/>
      <c r="G15" s="141"/>
    </row>
    <row r="16" spans="1:7" s="8" customFormat="1" ht="24">
      <c r="B16" s="8" t="s">
        <v>255</v>
      </c>
      <c r="E16" s="141"/>
      <c r="F16" s="141"/>
      <c r="G16" s="141"/>
    </row>
    <row r="17" spans="1:8" s="8" customFormat="1" ht="24">
      <c r="A17" s="8" t="s">
        <v>256</v>
      </c>
      <c r="E17" s="141"/>
      <c r="F17" s="141"/>
      <c r="G17" s="141"/>
    </row>
    <row r="18" spans="1:8" s="8" customFormat="1" ht="24">
      <c r="A18" s="8" t="s">
        <v>257</v>
      </c>
      <c r="E18" s="141"/>
      <c r="F18" s="141"/>
      <c r="G18" s="141"/>
    </row>
    <row r="19" spans="1:8" s="8" customFormat="1" ht="24">
      <c r="A19" s="125" t="s">
        <v>258</v>
      </c>
      <c r="B19" s="125"/>
      <c r="C19" s="125"/>
      <c r="D19" s="125"/>
      <c r="E19" s="125"/>
      <c r="F19" s="125"/>
    </row>
    <row r="20" spans="1:8" s="8" customFormat="1" ht="24">
      <c r="A20" s="125" t="s">
        <v>259</v>
      </c>
      <c r="B20" s="125"/>
      <c r="C20" s="125"/>
      <c r="D20" s="125"/>
      <c r="E20" s="125"/>
      <c r="F20" s="125"/>
    </row>
    <row r="21" spans="1:8" s="8" customFormat="1" ht="24">
      <c r="A21" s="125" t="s">
        <v>260</v>
      </c>
      <c r="B21" s="125"/>
      <c r="C21" s="125"/>
      <c r="D21" s="125"/>
      <c r="E21" s="125"/>
      <c r="F21" s="125"/>
    </row>
    <row r="22" spans="1:8" s="8" customFormat="1" ht="24">
      <c r="A22" s="123"/>
      <c r="B22" s="123" t="s">
        <v>261</v>
      </c>
      <c r="C22" s="123"/>
      <c r="D22" s="123"/>
      <c r="E22" s="123"/>
      <c r="F22" s="123"/>
    </row>
    <row r="23" spans="1:8" s="8" customFormat="1" ht="24">
      <c r="A23" s="193" t="s">
        <v>262</v>
      </c>
      <c r="B23" s="193"/>
      <c r="C23" s="193"/>
      <c r="D23" s="193"/>
      <c r="E23" s="193"/>
      <c r="F23" s="193"/>
      <c r="G23" s="17"/>
      <c r="H23" s="128"/>
    </row>
    <row r="24" spans="1:8" s="8" customFormat="1" ht="24">
      <c r="A24" s="69" t="s">
        <v>271</v>
      </c>
      <c r="B24" s="69"/>
      <c r="C24" s="69"/>
      <c r="D24" s="69"/>
      <c r="E24" s="69"/>
      <c r="F24" s="69"/>
      <c r="G24" s="17"/>
      <c r="H24" s="128"/>
    </row>
    <row r="25" spans="1:8" s="8" customFormat="1" ht="24">
      <c r="A25" s="69" t="s">
        <v>272</v>
      </c>
      <c r="B25" s="69"/>
      <c r="C25" s="69"/>
      <c r="D25" s="69"/>
      <c r="E25" s="69"/>
      <c r="F25" s="69"/>
      <c r="G25" s="17"/>
      <c r="H25" s="128"/>
    </row>
    <row r="26" spans="1:8" s="8" customFormat="1" ht="24">
      <c r="A26" s="129"/>
      <c r="B26" s="129"/>
      <c r="C26" s="129"/>
      <c r="D26" s="129"/>
      <c r="E26" s="129"/>
      <c r="F26" s="129"/>
      <c r="G26" s="17"/>
      <c r="H26" s="129"/>
    </row>
    <row r="27" spans="1:8" s="8" customFormat="1" ht="24">
      <c r="A27" s="129"/>
      <c r="B27" s="129"/>
      <c r="C27" s="129"/>
      <c r="D27" s="129"/>
      <c r="E27" s="129"/>
      <c r="F27" s="129"/>
      <c r="G27" s="17"/>
      <c r="H27" s="129"/>
    </row>
    <row r="28" spans="1:8" s="8" customFormat="1" ht="24">
      <c r="A28" s="129"/>
      <c r="B28" s="129"/>
      <c r="C28" s="129"/>
      <c r="D28" s="129"/>
      <c r="E28" s="129"/>
      <c r="F28" s="129"/>
      <c r="G28" s="17"/>
      <c r="H28" s="129"/>
    </row>
    <row r="29" spans="1:8" s="8" customFormat="1" ht="24">
      <c r="A29" s="129"/>
      <c r="B29" s="129"/>
      <c r="C29" s="129"/>
      <c r="D29" s="129"/>
      <c r="E29" s="129"/>
      <c r="F29" s="129"/>
      <c r="G29" s="17"/>
      <c r="H29" s="129"/>
    </row>
    <row r="30" spans="1:8" s="8" customFormat="1" ht="24">
      <c r="A30" s="129"/>
      <c r="B30" s="129"/>
      <c r="C30" s="129"/>
      <c r="D30" s="129"/>
      <c r="E30" s="129"/>
      <c r="F30" s="129"/>
      <c r="G30" s="17"/>
      <c r="H30" s="129"/>
    </row>
    <row r="31" spans="1:8" s="8" customFormat="1" ht="24">
      <c r="A31" s="129"/>
      <c r="B31" s="129"/>
      <c r="C31" s="129"/>
      <c r="D31" s="129"/>
      <c r="E31" s="129"/>
      <c r="F31" s="129"/>
      <c r="G31" s="17"/>
      <c r="H31" s="129"/>
    </row>
    <row r="32" spans="1:8" s="8" customFormat="1" ht="24">
      <c r="A32" s="129"/>
      <c r="B32" s="129"/>
      <c r="C32" s="129"/>
      <c r="D32" s="129"/>
      <c r="E32" s="129"/>
      <c r="F32" s="129"/>
      <c r="G32" s="17"/>
      <c r="H32" s="129"/>
    </row>
    <row r="33" spans="1:9" s="8" customFormat="1" ht="24">
      <c r="A33" s="129"/>
      <c r="B33" s="129"/>
      <c r="C33" s="129"/>
      <c r="D33" s="129"/>
      <c r="E33" s="129"/>
      <c r="F33" s="129"/>
      <c r="G33" s="17"/>
      <c r="H33" s="129"/>
    </row>
    <row r="34" spans="1:9" s="69" customFormat="1" ht="24">
      <c r="A34" s="192" t="s">
        <v>263</v>
      </c>
      <c r="B34" s="192"/>
      <c r="C34" s="192"/>
      <c r="D34" s="192"/>
      <c r="E34" s="192"/>
      <c r="F34" s="192"/>
      <c r="G34" s="17"/>
    </row>
    <row r="35" spans="1:9" s="8" customFormat="1" ht="24">
      <c r="A35" s="8" t="s">
        <v>240</v>
      </c>
      <c r="C35" s="62"/>
      <c r="D35" s="142"/>
      <c r="E35" s="142"/>
      <c r="F35" s="142"/>
      <c r="G35" s="142"/>
      <c r="H35" s="142"/>
      <c r="I35" s="142"/>
    </row>
    <row r="36" spans="1:9" s="8" customFormat="1" ht="24">
      <c r="B36" s="196" t="s">
        <v>224</v>
      </c>
      <c r="C36" s="196"/>
      <c r="D36" s="196"/>
      <c r="E36" s="196"/>
      <c r="F36" s="196"/>
      <c r="G36" s="142"/>
      <c r="H36" s="142"/>
      <c r="I36" s="142"/>
    </row>
    <row r="37" spans="1:9" s="8" customFormat="1" ht="24">
      <c r="B37" s="62" t="s">
        <v>225</v>
      </c>
      <c r="C37" s="62"/>
      <c r="D37" s="62"/>
      <c r="E37" s="62"/>
      <c r="F37" s="62"/>
      <c r="G37" s="62"/>
      <c r="H37" s="62"/>
      <c r="I37" s="62"/>
    </row>
    <row r="38" spans="1:9" s="8" customFormat="1" ht="24">
      <c r="B38" s="197" t="s">
        <v>226</v>
      </c>
      <c r="C38" s="197"/>
      <c r="D38" s="197"/>
      <c r="E38" s="197"/>
      <c r="F38" s="197"/>
    </row>
    <row r="39" spans="1:9" s="8" customFormat="1" ht="24">
      <c r="B39" s="197" t="s">
        <v>232</v>
      </c>
      <c r="C39" s="197"/>
      <c r="D39" s="197"/>
      <c r="E39" s="197"/>
      <c r="F39" s="197"/>
    </row>
    <row r="40" spans="1:9" ht="24">
      <c r="A40" s="197" t="s">
        <v>264</v>
      </c>
      <c r="B40" s="197"/>
      <c r="C40" s="197"/>
      <c r="D40" s="197"/>
      <c r="E40" s="197"/>
      <c r="F40" s="197"/>
    </row>
    <row r="41" spans="1:9" ht="24">
      <c r="A41" s="8"/>
      <c r="B41" s="8" t="s">
        <v>241</v>
      </c>
      <c r="C41" s="8"/>
      <c r="D41" s="8"/>
      <c r="E41" s="8"/>
      <c r="F41" s="8"/>
    </row>
    <row r="42" spans="1:9" ht="24">
      <c r="A42" s="8"/>
      <c r="B42" s="8" t="s">
        <v>273</v>
      </c>
      <c r="C42" s="8"/>
      <c r="D42" s="8"/>
      <c r="E42" s="8"/>
      <c r="F42" s="8"/>
    </row>
    <row r="43" spans="1:9" ht="24">
      <c r="A43" s="8"/>
      <c r="B43" s="10" t="s">
        <v>244</v>
      </c>
      <c r="C43" s="8"/>
      <c r="D43" s="8"/>
      <c r="E43" s="8"/>
      <c r="F43" s="8"/>
    </row>
    <row r="44" spans="1:9" ht="24">
      <c r="A44" s="198" t="s">
        <v>265</v>
      </c>
      <c r="B44" s="197"/>
      <c r="C44" s="197"/>
      <c r="D44" s="197"/>
      <c r="E44" s="197"/>
      <c r="F44" s="197"/>
    </row>
    <row r="45" spans="1:9" ht="24">
      <c r="A45" s="8"/>
      <c r="B45" s="8" t="s">
        <v>242</v>
      </c>
      <c r="C45" s="8"/>
      <c r="D45" s="8"/>
      <c r="E45" s="8"/>
      <c r="F45" s="8"/>
    </row>
    <row r="46" spans="1:9" ht="24">
      <c r="A46" s="8"/>
      <c r="B46" s="8" t="s">
        <v>243</v>
      </c>
      <c r="C46" s="8"/>
      <c r="D46" s="8"/>
      <c r="E46" s="8"/>
      <c r="F46" s="8"/>
    </row>
    <row r="47" spans="1:9" ht="24">
      <c r="A47" s="8"/>
      <c r="B47" s="8" t="s">
        <v>245</v>
      </c>
      <c r="C47" s="8"/>
      <c r="D47" s="8"/>
      <c r="E47" s="8"/>
      <c r="F47" s="8"/>
    </row>
    <row r="48" spans="1:9" ht="24">
      <c r="A48" s="8"/>
      <c r="B48" s="8"/>
      <c r="C48" s="8"/>
      <c r="D48" s="8"/>
      <c r="E48" s="8"/>
      <c r="F48" s="8"/>
    </row>
  </sheetData>
  <mergeCells count="12">
    <mergeCell ref="B36:F36"/>
    <mergeCell ref="B38:F38"/>
    <mergeCell ref="B39:F39"/>
    <mergeCell ref="A44:F44"/>
    <mergeCell ref="A40:F40"/>
    <mergeCell ref="A34:F34"/>
    <mergeCell ref="A23:F23"/>
    <mergeCell ref="A1:F1"/>
    <mergeCell ref="A2:F2"/>
    <mergeCell ref="A3:F3"/>
    <mergeCell ref="A4:F4"/>
    <mergeCell ref="A5:F5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zoomScale="120" zoomScaleNormal="120" workbookViewId="0">
      <selection activeCell="B31" sqref="B31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205" t="s">
        <v>8</v>
      </c>
      <c r="C1" s="205"/>
      <c r="D1" s="205"/>
      <c r="E1" s="205"/>
      <c r="F1" s="205"/>
      <c r="G1" s="205"/>
      <c r="H1" s="89"/>
    </row>
    <row r="2" spans="2:9">
      <c r="B2" s="134"/>
      <c r="C2" s="134"/>
      <c r="D2" s="134"/>
      <c r="E2" s="134"/>
      <c r="F2" s="134"/>
      <c r="G2" s="134"/>
      <c r="H2" s="89"/>
    </row>
    <row r="3" spans="2:9" s="20" customFormat="1" ht="27.75">
      <c r="B3" s="194" t="s">
        <v>9</v>
      </c>
      <c r="C3" s="194"/>
      <c r="D3" s="194"/>
      <c r="E3" s="194"/>
      <c r="F3" s="194"/>
      <c r="G3" s="194"/>
      <c r="H3" s="19"/>
      <c r="I3" s="19"/>
    </row>
    <row r="4" spans="2:9" s="20" customFormat="1" ht="27.75">
      <c r="B4" s="194" t="s">
        <v>203</v>
      </c>
      <c r="C4" s="194"/>
      <c r="D4" s="194"/>
      <c r="E4" s="194"/>
      <c r="F4" s="194"/>
      <c r="G4" s="194"/>
      <c r="H4" s="19"/>
      <c r="I4" s="19"/>
    </row>
    <row r="5" spans="2:9" s="20" customFormat="1" ht="27.75">
      <c r="B5" s="194" t="s">
        <v>103</v>
      </c>
      <c r="C5" s="194"/>
      <c r="D5" s="194"/>
      <c r="E5" s="194"/>
      <c r="F5" s="194"/>
      <c r="G5" s="194"/>
      <c r="H5" s="19"/>
      <c r="I5" s="19"/>
    </row>
    <row r="6" spans="2:9">
      <c r="B6" s="209"/>
      <c r="C6" s="209"/>
      <c r="D6" s="209"/>
      <c r="E6" s="209"/>
      <c r="F6" s="209"/>
      <c r="G6" s="209"/>
      <c r="H6" s="209"/>
    </row>
    <row r="7" spans="2:9" s="8" customFormat="1" ht="24">
      <c r="B7" s="9" t="s">
        <v>38</v>
      </c>
      <c r="F7" s="21"/>
      <c r="G7" s="21"/>
      <c r="H7" s="21"/>
    </row>
    <row r="8" spans="2:9" s="8" customFormat="1" ht="24.75" thickBot="1">
      <c r="B8" s="22" t="s">
        <v>96</v>
      </c>
      <c r="C8" s="132"/>
      <c r="D8" s="132"/>
      <c r="E8" s="132"/>
      <c r="F8" s="77"/>
      <c r="G8" s="77"/>
      <c r="H8" s="21"/>
    </row>
    <row r="9" spans="2:9" s="8" customFormat="1" ht="25.5" thickTop="1" thickBot="1">
      <c r="B9" s="22"/>
      <c r="C9" s="202" t="s">
        <v>10</v>
      </c>
      <c r="D9" s="202"/>
      <c r="E9" s="202"/>
      <c r="F9" s="116" t="s">
        <v>11</v>
      </c>
      <c r="G9" s="116" t="s">
        <v>12</v>
      </c>
      <c r="H9" s="21"/>
    </row>
    <row r="10" spans="2:9" s="8" customFormat="1" ht="24.75" thickTop="1">
      <c r="B10" s="22"/>
      <c r="C10" s="210" t="s">
        <v>7</v>
      </c>
      <c r="D10" s="211"/>
      <c r="E10" s="212"/>
      <c r="F10" s="115">
        <f>DATA!C137</f>
        <v>84</v>
      </c>
      <c r="G10" s="76">
        <f>F10*100/F$12</f>
        <v>63.636363636363633</v>
      </c>
      <c r="H10" s="21"/>
    </row>
    <row r="11" spans="2:9" s="8" customFormat="1" ht="24">
      <c r="B11" s="22"/>
      <c r="C11" s="206" t="s">
        <v>36</v>
      </c>
      <c r="D11" s="207"/>
      <c r="E11" s="208"/>
      <c r="F11" s="23">
        <f>DATA!C138</f>
        <v>48</v>
      </c>
      <c r="G11" s="24">
        <f>F11*100/F$12</f>
        <v>36.363636363636367</v>
      </c>
      <c r="H11" s="21"/>
    </row>
    <row r="12" spans="2:9" s="8" customFormat="1" ht="24.75" thickBot="1">
      <c r="B12" s="22"/>
      <c r="C12" s="202" t="s">
        <v>13</v>
      </c>
      <c r="D12" s="202"/>
      <c r="E12" s="202"/>
      <c r="F12" s="119">
        <f>SUM(F10:F11)</f>
        <v>132</v>
      </c>
      <c r="G12" s="120">
        <f>SUM(G10:G11)</f>
        <v>100</v>
      </c>
    </row>
    <row r="13" spans="2:9" s="8" customFormat="1" ht="24.75" thickTop="1">
      <c r="B13" s="22"/>
      <c r="C13" s="25"/>
      <c r="D13" s="25"/>
      <c r="E13" s="25"/>
      <c r="F13" s="26"/>
      <c r="G13" s="27"/>
    </row>
    <row r="14" spans="2:9" s="8" customFormat="1" ht="24">
      <c r="B14" s="22"/>
      <c r="C14" s="8" t="s">
        <v>52</v>
      </c>
      <c r="F14" s="21"/>
      <c r="G14" s="21"/>
    </row>
    <row r="15" spans="2:9" s="8" customFormat="1" ht="24">
      <c r="B15" s="8" t="s">
        <v>228</v>
      </c>
      <c r="F15" s="21"/>
      <c r="G15" s="21"/>
    </row>
    <row r="16" spans="2:9">
      <c r="B16" s="205"/>
      <c r="C16" s="205"/>
      <c r="D16" s="205"/>
      <c r="E16" s="205"/>
      <c r="F16" s="205"/>
      <c r="G16" s="205"/>
      <c r="H16" s="89"/>
    </row>
    <row r="17" spans="2:8" s="8" customFormat="1" ht="24">
      <c r="B17" s="22" t="s">
        <v>97</v>
      </c>
      <c r="F17" s="21"/>
      <c r="G17" s="21"/>
    </row>
    <row r="18" spans="2:8" ht="24" thickBot="1">
      <c r="C18" s="1" t="s">
        <v>51</v>
      </c>
      <c r="H18" s="1"/>
    </row>
    <row r="19" spans="2:8" s="8" customFormat="1" ht="24.75" thickTop="1">
      <c r="C19" s="204" t="s">
        <v>14</v>
      </c>
      <c r="D19" s="204"/>
      <c r="E19" s="204"/>
      <c r="F19" s="28" t="s">
        <v>11</v>
      </c>
      <c r="G19" s="28" t="s">
        <v>12</v>
      </c>
    </row>
    <row r="20" spans="2:8" s="8" customFormat="1" ht="24">
      <c r="C20" s="203" t="s">
        <v>16</v>
      </c>
      <c r="D20" s="203"/>
      <c r="E20" s="203"/>
      <c r="F20" s="29">
        <f>DATA!G135</f>
        <v>41</v>
      </c>
      <c r="G20" s="24">
        <f t="shared" ref="G20:G26" si="0">F20*100/F$26</f>
        <v>21.025641025641026</v>
      </c>
    </row>
    <row r="21" spans="2:8" s="8" customFormat="1" ht="24">
      <c r="C21" s="203" t="str">
        <f>[1]คีย์ข้อมูล!K223</f>
        <v>website บัณฑิตวิทยาลัย</v>
      </c>
      <c r="D21" s="203"/>
      <c r="E21" s="203"/>
      <c r="F21" s="29">
        <f>DATA!F135</f>
        <v>67</v>
      </c>
      <c r="G21" s="24">
        <f t="shared" si="0"/>
        <v>34.358974358974358</v>
      </c>
    </row>
    <row r="22" spans="2:8" s="8" customFormat="1" ht="24">
      <c r="C22" s="203" t="s">
        <v>15</v>
      </c>
      <c r="D22" s="203"/>
      <c r="E22" s="203"/>
      <c r="F22" s="29">
        <f>DATA!E135</f>
        <v>42</v>
      </c>
      <c r="G22" s="24">
        <f t="shared" si="0"/>
        <v>21.53846153846154</v>
      </c>
    </row>
    <row r="23" spans="2:8" s="8" customFormat="1" ht="24">
      <c r="C23" s="203" t="s">
        <v>17</v>
      </c>
      <c r="D23" s="203"/>
      <c r="E23" s="203"/>
      <c r="F23" s="29">
        <f>DATA!H135</f>
        <v>35</v>
      </c>
      <c r="G23" s="24">
        <f t="shared" si="0"/>
        <v>17.948717948717949</v>
      </c>
    </row>
    <row r="24" spans="2:8" s="8" customFormat="1" ht="24">
      <c r="C24" s="206" t="s">
        <v>110</v>
      </c>
      <c r="D24" s="207"/>
      <c r="E24" s="208"/>
      <c r="F24" s="29">
        <f>DATA!J135</f>
        <v>6</v>
      </c>
      <c r="G24" s="24">
        <f t="shared" si="0"/>
        <v>3.0769230769230771</v>
      </c>
    </row>
    <row r="25" spans="2:8" s="8" customFormat="1" ht="24">
      <c r="C25" s="203" t="s">
        <v>18</v>
      </c>
      <c r="D25" s="203"/>
      <c r="E25" s="203"/>
      <c r="F25" s="29">
        <f>DATA!I135</f>
        <v>4</v>
      </c>
      <c r="G25" s="24">
        <f t="shared" si="0"/>
        <v>2.0512820512820511</v>
      </c>
    </row>
    <row r="26" spans="2:8" s="8" customFormat="1" ht="24.75" thickBot="1">
      <c r="C26" s="199" t="s">
        <v>13</v>
      </c>
      <c r="D26" s="200"/>
      <c r="E26" s="201"/>
      <c r="F26" s="30">
        <f>SUM(F20:F25)</f>
        <v>195</v>
      </c>
      <c r="G26" s="64">
        <f t="shared" si="0"/>
        <v>100</v>
      </c>
    </row>
    <row r="27" spans="2:8" s="8" customFormat="1" ht="24.75" thickTop="1">
      <c r="C27" s="25"/>
      <c r="D27" s="25"/>
      <c r="E27" s="25"/>
      <c r="F27" s="26"/>
      <c r="G27" s="27"/>
    </row>
    <row r="28" spans="2:8" s="8" customFormat="1" ht="24">
      <c r="B28" s="17"/>
      <c r="C28" s="8" t="s">
        <v>68</v>
      </c>
      <c r="F28" s="21"/>
      <c r="G28" s="21"/>
      <c r="H28" s="21"/>
    </row>
    <row r="29" spans="2:8" s="8" customFormat="1" ht="24">
      <c r="B29" s="8" t="s">
        <v>205</v>
      </c>
      <c r="F29" s="21"/>
      <c r="G29" s="21"/>
      <c r="H29" s="21"/>
    </row>
    <row r="30" spans="2:8" ht="24">
      <c r="B30" s="8" t="s">
        <v>229</v>
      </c>
    </row>
    <row r="31" spans="2:8" s="8" customFormat="1" ht="24">
      <c r="B31" s="8" t="s">
        <v>204</v>
      </c>
      <c r="F31" s="124"/>
      <c r="G31" s="124"/>
      <c r="H31" s="124"/>
    </row>
  </sheetData>
  <mergeCells count="18">
    <mergeCell ref="B1:G1"/>
    <mergeCell ref="B6:H6"/>
    <mergeCell ref="C10:E10"/>
    <mergeCell ref="C11:E11"/>
    <mergeCell ref="C9:E9"/>
    <mergeCell ref="B3:G3"/>
    <mergeCell ref="B4:G4"/>
    <mergeCell ref="B5:G5"/>
    <mergeCell ref="C26:E26"/>
    <mergeCell ref="C12:E12"/>
    <mergeCell ref="C20:E20"/>
    <mergeCell ref="C23:E23"/>
    <mergeCell ref="C25:E25"/>
    <mergeCell ref="C19:E19"/>
    <mergeCell ref="C21:E21"/>
    <mergeCell ref="B16:G16"/>
    <mergeCell ref="C22:E22"/>
    <mergeCell ref="C24:E24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73" zoomScale="140" zoomScaleNormal="140" workbookViewId="0">
      <selection activeCell="E6" sqref="E6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88"/>
      <c r="B1" s="213" t="s">
        <v>32</v>
      </c>
      <c r="C1" s="213"/>
      <c r="D1" s="213"/>
      <c r="E1" s="213"/>
      <c r="F1" s="213"/>
      <c r="G1" s="88"/>
      <c r="H1" s="88"/>
    </row>
    <row r="2" spans="1:8">
      <c r="A2" s="89"/>
      <c r="B2" s="89"/>
      <c r="C2" s="89"/>
      <c r="D2" s="89"/>
      <c r="E2" s="89"/>
      <c r="F2" s="89"/>
      <c r="G2" s="92"/>
      <c r="H2" s="92"/>
    </row>
    <row r="3" spans="1:8" ht="24" thickBot="1">
      <c r="A3" s="3" t="s">
        <v>98</v>
      </c>
      <c r="B3" s="117"/>
      <c r="C3" s="117"/>
      <c r="D3" s="117"/>
      <c r="E3" s="118"/>
      <c r="F3" s="118"/>
    </row>
    <row r="4" spans="1:8" ht="19.5" customHeight="1" thickTop="1" thickBot="1">
      <c r="A4" s="3"/>
      <c r="B4" s="222" t="s">
        <v>53</v>
      </c>
      <c r="C4" s="223"/>
      <c r="D4" s="223"/>
      <c r="E4" s="139" t="s">
        <v>11</v>
      </c>
      <c r="F4" s="139" t="s">
        <v>12</v>
      </c>
    </row>
    <row r="5" spans="1:8" ht="24" thickTop="1">
      <c r="A5" s="3"/>
      <c r="B5" s="96" t="s">
        <v>54</v>
      </c>
      <c r="C5" s="97"/>
      <c r="D5" s="98"/>
      <c r="E5" s="90">
        <v>5</v>
      </c>
      <c r="F5" s="91">
        <f t="shared" ref="F5:F32" si="0">E5*100/$E$61</f>
        <v>3.7878787878787881</v>
      </c>
    </row>
    <row r="6" spans="1:8" ht="21" customHeight="1">
      <c r="A6" s="3"/>
      <c r="B6" s="219" t="s">
        <v>94</v>
      </c>
      <c r="C6" s="220"/>
      <c r="D6" s="221"/>
      <c r="E6" s="112">
        <v>1</v>
      </c>
      <c r="F6" s="93">
        <f t="shared" si="0"/>
        <v>0.75757575757575757</v>
      </c>
    </row>
    <row r="7" spans="1:8" ht="21" customHeight="1">
      <c r="A7" s="3"/>
      <c r="B7" s="219" t="s">
        <v>49</v>
      </c>
      <c r="C7" s="220"/>
      <c r="D7" s="221"/>
      <c r="E7" s="112">
        <v>2</v>
      </c>
      <c r="F7" s="93">
        <f t="shared" si="0"/>
        <v>1.5151515151515151</v>
      </c>
    </row>
    <row r="8" spans="1:8" ht="21" customHeight="1">
      <c r="A8" s="3"/>
      <c r="B8" s="219" t="s">
        <v>72</v>
      </c>
      <c r="C8" s="220"/>
      <c r="D8" s="221"/>
      <c r="E8" s="112">
        <v>1</v>
      </c>
      <c r="F8" s="93">
        <f t="shared" si="0"/>
        <v>0.75757575757575757</v>
      </c>
    </row>
    <row r="9" spans="1:8" ht="21" customHeight="1">
      <c r="A9" s="3"/>
      <c r="B9" s="219" t="s">
        <v>119</v>
      </c>
      <c r="C9" s="220"/>
      <c r="D9" s="221"/>
      <c r="E9" s="112">
        <v>1</v>
      </c>
      <c r="F9" s="93">
        <f t="shared" si="0"/>
        <v>0.75757575757575757</v>
      </c>
    </row>
    <row r="10" spans="1:8" ht="21" customHeight="1">
      <c r="A10" s="3"/>
      <c r="B10" s="96" t="s">
        <v>95</v>
      </c>
      <c r="C10" s="97"/>
      <c r="D10" s="98"/>
      <c r="E10" s="90">
        <v>2</v>
      </c>
      <c r="F10" s="91">
        <f t="shared" si="0"/>
        <v>1.5151515151515151</v>
      </c>
    </row>
    <row r="11" spans="1:8" ht="21" customHeight="1">
      <c r="A11" s="3"/>
      <c r="B11" s="99" t="s">
        <v>116</v>
      </c>
      <c r="C11" s="100"/>
      <c r="D11" s="101"/>
      <c r="E11" s="111">
        <v>2</v>
      </c>
      <c r="F11" s="93">
        <f t="shared" si="0"/>
        <v>1.5151515151515151</v>
      </c>
    </row>
    <row r="12" spans="1:8" ht="21" customHeight="1">
      <c r="A12" s="3"/>
      <c r="B12" s="96" t="s">
        <v>55</v>
      </c>
      <c r="C12" s="97"/>
      <c r="D12" s="98"/>
      <c r="E12" s="90">
        <v>24</v>
      </c>
      <c r="F12" s="91">
        <f t="shared" si="0"/>
        <v>18.181818181818183</v>
      </c>
    </row>
    <row r="13" spans="1:8" ht="21" customHeight="1">
      <c r="A13" s="3"/>
      <c r="B13" s="99" t="s">
        <v>62</v>
      </c>
      <c r="C13" s="100"/>
      <c r="D13" s="101"/>
      <c r="E13" s="111">
        <v>7</v>
      </c>
      <c r="F13" s="93">
        <f t="shared" si="0"/>
        <v>5.3030303030303028</v>
      </c>
    </row>
    <row r="14" spans="1:8" ht="21" customHeight="1">
      <c r="A14" s="3"/>
      <c r="B14" s="99" t="s">
        <v>82</v>
      </c>
      <c r="C14" s="100"/>
      <c r="D14" s="101"/>
      <c r="E14" s="111">
        <v>2</v>
      </c>
      <c r="F14" s="93">
        <f t="shared" si="0"/>
        <v>1.5151515151515151</v>
      </c>
    </row>
    <row r="15" spans="1:8" ht="21" customHeight="1">
      <c r="A15" s="3"/>
      <c r="B15" s="99" t="s">
        <v>208</v>
      </c>
      <c r="C15" s="100"/>
      <c r="D15" s="101"/>
      <c r="E15" s="111">
        <v>2</v>
      </c>
      <c r="F15" s="93">
        <f t="shared" si="0"/>
        <v>1.5151515151515151</v>
      </c>
    </row>
    <row r="16" spans="1:8" ht="21" customHeight="1">
      <c r="A16" s="3"/>
      <c r="B16" s="99" t="s">
        <v>211</v>
      </c>
      <c r="C16" s="100"/>
      <c r="D16" s="101"/>
      <c r="E16" s="111">
        <v>1</v>
      </c>
      <c r="F16" s="93">
        <f t="shared" si="0"/>
        <v>0.75757575757575757</v>
      </c>
    </row>
    <row r="17" spans="1:7" ht="21" customHeight="1">
      <c r="A17" s="3"/>
      <c r="B17" s="99" t="s">
        <v>215</v>
      </c>
      <c r="C17" s="100"/>
      <c r="D17" s="101"/>
      <c r="E17" s="111">
        <v>12</v>
      </c>
      <c r="F17" s="93">
        <f t="shared" si="0"/>
        <v>9.0909090909090917</v>
      </c>
    </row>
    <row r="18" spans="1:7">
      <c r="A18" s="3"/>
      <c r="B18" s="96" t="s">
        <v>56</v>
      </c>
      <c r="C18" s="97"/>
      <c r="D18" s="98"/>
      <c r="E18" s="90">
        <v>7</v>
      </c>
      <c r="F18" s="91">
        <f t="shared" si="0"/>
        <v>5.3030303030303028</v>
      </c>
    </row>
    <row r="19" spans="1:7">
      <c r="A19" s="3"/>
      <c r="B19" s="99" t="s">
        <v>50</v>
      </c>
      <c r="C19" s="100"/>
      <c r="D19" s="101"/>
      <c r="E19" s="111">
        <v>2</v>
      </c>
      <c r="F19" s="93">
        <f t="shared" si="0"/>
        <v>1.5151515151515151</v>
      </c>
    </row>
    <row r="20" spans="1:7">
      <c r="A20" s="3"/>
      <c r="B20" s="99" t="s">
        <v>117</v>
      </c>
      <c r="C20" s="100"/>
      <c r="D20" s="101"/>
      <c r="E20" s="111">
        <v>1</v>
      </c>
      <c r="F20" s="93">
        <f t="shared" si="0"/>
        <v>0.75757575757575757</v>
      </c>
    </row>
    <row r="21" spans="1:7">
      <c r="A21" s="3"/>
      <c r="B21" s="99" t="s">
        <v>71</v>
      </c>
      <c r="C21" s="100"/>
      <c r="D21" s="101"/>
      <c r="E21" s="147">
        <v>1</v>
      </c>
      <c r="F21" s="93">
        <f t="shared" si="0"/>
        <v>0.75757575757575757</v>
      </c>
    </row>
    <row r="22" spans="1:7">
      <c r="A22" s="3"/>
      <c r="B22" s="99" t="s">
        <v>118</v>
      </c>
      <c r="C22" s="100"/>
      <c r="D22" s="101"/>
      <c r="E22" s="111">
        <v>3</v>
      </c>
      <c r="F22" s="93">
        <f t="shared" si="0"/>
        <v>2.2727272727272729</v>
      </c>
    </row>
    <row r="23" spans="1:7">
      <c r="A23" s="3"/>
      <c r="B23" s="96" t="s">
        <v>105</v>
      </c>
      <c r="C23" s="97"/>
      <c r="D23" s="98"/>
      <c r="E23" s="90">
        <v>1</v>
      </c>
      <c r="F23" s="91">
        <f t="shared" si="0"/>
        <v>0.75757575757575757</v>
      </c>
    </row>
    <row r="24" spans="1:7">
      <c r="A24" s="3"/>
      <c r="B24" s="99" t="s">
        <v>115</v>
      </c>
      <c r="C24" s="100"/>
      <c r="D24" s="101"/>
      <c r="E24" s="147">
        <v>1</v>
      </c>
      <c r="F24" s="93">
        <f t="shared" si="0"/>
        <v>0.75757575757575757</v>
      </c>
    </row>
    <row r="25" spans="1:7">
      <c r="A25" s="3"/>
      <c r="B25" s="96" t="s">
        <v>57</v>
      </c>
      <c r="C25" s="97"/>
      <c r="D25" s="98"/>
      <c r="E25" s="90">
        <v>2</v>
      </c>
      <c r="F25" s="91">
        <f t="shared" si="0"/>
        <v>1.5151515151515151</v>
      </c>
    </row>
    <row r="26" spans="1:7">
      <c r="A26" s="3"/>
      <c r="B26" s="99" t="s">
        <v>66</v>
      </c>
      <c r="C26" s="100"/>
      <c r="D26" s="101"/>
      <c r="E26" s="111">
        <v>2</v>
      </c>
      <c r="F26" s="93">
        <f t="shared" si="0"/>
        <v>1.5151515151515151</v>
      </c>
    </row>
    <row r="27" spans="1:7">
      <c r="A27" s="102"/>
      <c r="B27" s="103" t="s">
        <v>58</v>
      </c>
      <c r="C27" s="104"/>
      <c r="D27" s="105"/>
      <c r="E27" s="90">
        <v>38</v>
      </c>
      <c r="F27" s="91">
        <f t="shared" si="0"/>
        <v>28.787878787878789</v>
      </c>
      <c r="G27" s="106"/>
    </row>
    <row r="28" spans="1:7">
      <c r="A28" s="3"/>
      <c r="B28" s="217" t="s">
        <v>209</v>
      </c>
      <c r="C28" s="217"/>
      <c r="D28" s="217"/>
      <c r="E28" s="111">
        <v>23</v>
      </c>
      <c r="F28" s="93">
        <f t="shared" si="0"/>
        <v>17.424242424242426</v>
      </c>
    </row>
    <row r="29" spans="1:7">
      <c r="A29" s="3"/>
      <c r="B29" s="217" t="s">
        <v>113</v>
      </c>
      <c r="C29" s="217"/>
      <c r="D29" s="217"/>
      <c r="E29" s="111">
        <v>4</v>
      </c>
      <c r="F29" s="93">
        <f t="shared" si="0"/>
        <v>3.0303030303030303</v>
      </c>
    </row>
    <row r="30" spans="1:7">
      <c r="A30" s="3"/>
      <c r="B30" s="217" t="s">
        <v>84</v>
      </c>
      <c r="C30" s="217"/>
      <c r="D30" s="217"/>
      <c r="E30" s="111">
        <v>1</v>
      </c>
      <c r="F30" s="93">
        <f t="shared" si="0"/>
        <v>0.75757575757575757</v>
      </c>
    </row>
    <row r="31" spans="1:7">
      <c r="A31" s="3"/>
      <c r="B31" s="143" t="s">
        <v>83</v>
      </c>
      <c r="C31" s="143"/>
      <c r="D31" s="143"/>
      <c r="E31" s="111">
        <v>4</v>
      </c>
      <c r="F31" s="93">
        <f t="shared" si="0"/>
        <v>3.0303030303030303</v>
      </c>
    </row>
    <row r="32" spans="1:7">
      <c r="A32" s="3"/>
      <c r="B32" s="99" t="s">
        <v>212</v>
      </c>
      <c r="C32" s="100"/>
      <c r="D32" s="101"/>
      <c r="E32" s="111">
        <v>6</v>
      </c>
      <c r="F32" s="93">
        <f t="shared" si="0"/>
        <v>4.5454545454545459</v>
      </c>
    </row>
    <row r="33" spans="1:6">
      <c r="A33" s="3"/>
      <c r="B33" s="148"/>
      <c r="C33" s="148"/>
      <c r="D33" s="148"/>
      <c r="E33" s="149"/>
      <c r="F33" s="150"/>
    </row>
    <row r="34" spans="1:6" ht="24">
      <c r="A34" s="3"/>
      <c r="B34" s="213" t="s">
        <v>31</v>
      </c>
      <c r="C34" s="213"/>
      <c r="D34" s="213"/>
      <c r="E34" s="213"/>
      <c r="F34" s="213"/>
    </row>
    <row r="35" spans="1:6" ht="24">
      <c r="A35" s="3"/>
      <c r="B35" s="144"/>
      <c r="C35" s="144"/>
      <c r="D35" s="144"/>
      <c r="E35" s="144"/>
      <c r="F35" s="144"/>
    </row>
    <row r="36" spans="1:6" ht="24" thickBot="1">
      <c r="A36" s="3"/>
      <c r="B36" s="224" t="s">
        <v>53</v>
      </c>
      <c r="C36" s="225"/>
      <c r="D36" s="225"/>
      <c r="E36" s="151" t="s">
        <v>11</v>
      </c>
      <c r="F36" s="151" t="s">
        <v>12</v>
      </c>
    </row>
    <row r="37" spans="1:6" ht="24" thickTop="1">
      <c r="A37" s="3"/>
      <c r="B37" s="96" t="s">
        <v>89</v>
      </c>
      <c r="C37" s="97"/>
      <c r="D37" s="98"/>
      <c r="E37" s="90">
        <v>1</v>
      </c>
      <c r="F37" s="91">
        <f t="shared" ref="F37:F47" si="1">E37*100/$E$61</f>
        <v>0.75757575757575757</v>
      </c>
    </row>
    <row r="38" spans="1:6">
      <c r="A38" s="3"/>
      <c r="B38" s="94" t="s">
        <v>90</v>
      </c>
      <c r="C38" s="95"/>
      <c r="D38" s="127"/>
      <c r="E38" s="111">
        <v>1</v>
      </c>
      <c r="F38" s="93">
        <f t="shared" si="1"/>
        <v>0.75757575757575757</v>
      </c>
    </row>
    <row r="39" spans="1:6">
      <c r="A39" s="3"/>
      <c r="B39" s="96" t="s">
        <v>91</v>
      </c>
      <c r="C39" s="97"/>
      <c r="D39" s="98"/>
      <c r="E39" s="90">
        <v>8</v>
      </c>
      <c r="F39" s="91">
        <f t="shared" si="1"/>
        <v>6.0606060606060606</v>
      </c>
    </row>
    <row r="40" spans="1:6">
      <c r="A40" s="3"/>
      <c r="B40" s="217" t="s">
        <v>92</v>
      </c>
      <c r="C40" s="217"/>
      <c r="D40" s="217"/>
      <c r="E40" s="111">
        <v>1</v>
      </c>
      <c r="F40" s="93">
        <f t="shared" si="1"/>
        <v>0.75757575757575757</v>
      </c>
    </row>
    <row r="41" spans="1:6">
      <c r="A41" s="3"/>
      <c r="B41" s="94" t="s">
        <v>93</v>
      </c>
      <c r="C41" s="95"/>
      <c r="D41" s="127"/>
      <c r="E41" s="111">
        <v>1</v>
      </c>
      <c r="F41" s="93">
        <f t="shared" si="1"/>
        <v>0.75757575757575757</v>
      </c>
    </row>
    <row r="42" spans="1:6">
      <c r="A42" s="3"/>
      <c r="B42" s="94" t="s">
        <v>114</v>
      </c>
      <c r="C42" s="95"/>
      <c r="D42" s="127"/>
      <c r="E42" s="111">
        <v>6</v>
      </c>
      <c r="F42" s="93">
        <f t="shared" si="1"/>
        <v>4.5454545454545459</v>
      </c>
    </row>
    <row r="43" spans="1:6">
      <c r="A43" s="3"/>
      <c r="B43" s="96" t="s">
        <v>64</v>
      </c>
      <c r="C43" s="97"/>
      <c r="D43" s="98"/>
      <c r="E43" s="90">
        <v>9</v>
      </c>
      <c r="F43" s="91">
        <f t="shared" si="1"/>
        <v>6.8181818181818183</v>
      </c>
    </row>
    <row r="44" spans="1:6">
      <c r="A44" s="3"/>
      <c r="B44" s="217" t="s">
        <v>213</v>
      </c>
      <c r="C44" s="217"/>
      <c r="D44" s="217"/>
      <c r="E44" s="111">
        <v>4</v>
      </c>
      <c r="F44" s="93">
        <f t="shared" si="1"/>
        <v>3.0303030303030303</v>
      </c>
    </row>
    <row r="45" spans="1:6">
      <c r="A45" s="3"/>
      <c r="B45" s="217" t="s">
        <v>138</v>
      </c>
      <c r="C45" s="217"/>
      <c r="D45" s="217"/>
      <c r="E45" s="111">
        <v>1</v>
      </c>
      <c r="F45" s="93">
        <f t="shared" si="1"/>
        <v>0.75757575757575757</v>
      </c>
    </row>
    <row r="46" spans="1:6">
      <c r="A46" s="135"/>
      <c r="B46" s="217" t="s">
        <v>210</v>
      </c>
      <c r="C46" s="217"/>
      <c r="D46" s="217"/>
      <c r="E46" s="111">
        <v>3</v>
      </c>
      <c r="F46" s="93">
        <f t="shared" si="1"/>
        <v>2.2727272727272729</v>
      </c>
    </row>
    <row r="47" spans="1:6">
      <c r="A47" s="135"/>
      <c r="B47" s="217" t="s">
        <v>214</v>
      </c>
      <c r="C47" s="217"/>
      <c r="D47" s="217"/>
      <c r="E47" s="111">
        <v>1</v>
      </c>
      <c r="F47" s="93">
        <f t="shared" si="1"/>
        <v>0.75757575757575757</v>
      </c>
    </row>
    <row r="48" spans="1:6">
      <c r="A48" s="3"/>
      <c r="B48" s="96" t="s">
        <v>88</v>
      </c>
      <c r="C48" s="97"/>
      <c r="D48" s="98"/>
      <c r="E48" s="90">
        <v>2</v>
      </c>
      <c r="F48" s="91">
        <f t="shared" ref="F48:F61" si="2">E48*100/$E$61</f>
        <v>1.5151515151515151</v>
      </c>
    </row>
    <row r="49" spans="1:6" ht="24">
      <c r="A49" s="3"/>
      <c r="B49" s="218" t="s">
        <v>216</v>
      </c>
      <c r="C49" s="218"/>
      <c r="D49" s="218"/>
      <c r="E49" s="112">
        <v>2</v>
      </c>
      <c r="F49" s="93">
        <f t="shared" si="2"/>
        <v>1.5151515151515151</v>
      </c>
    </row>
    <row r="50" spans="1:6">
      <c r="A50" s="3"/>
      <c r="B50" s="96" t="s">
        <v>59</v>
      </c>
      <c r="C50" s="97"/>
      <c r="D50" s="98"/>
      <c r="E50" s="90">
        <v>14</v>
      </c>
      <c r="F50" s="91">
        <f t="shared" si="2"/>
        <v>10.606060606060606</v>
      </c>
    </row>
    <row r="51" spans="1:6" ht="24">
      <c r="A51" s="3"/>
      <c r="B51" s="218" t="s">
        <v>207</v>
      </c>
      <c r="C51" s="218"/>
      <c r="D51" s="218"/>
      <c r="E51" s="112">
        <v>11</v>
      </c>
      <c r="F51" s="93">
        <f t="shared" si="2"/>
        <v>8.3333333333333339</v>
      </c>
    </row>
    <row r="52" spans="1:6" ht="24">
      <c r="A52" s="3"/>
      <c r="B52" s="218" t="s">
        <v>217</v>
      </c>
      <c r="C52" s="218"/>
      <c r="D52" s="218"/>
      <c r="E52" s="112">
        <v>3</v>
      </c>
      <c r="F52" s="93">
        <f t="shared" ref="F52:F55" si="3">E52*100/$E$61</f>
        <v>2.2727272727272729</v>
      </c>
    </row>
    <row r="53" spans="1:6">
      <c r="A53" s="3"/>
      <c r="B53" s="96" t="s">
        <v>153</v>
      </c>
      <c r="C53" s="97"/>
      <c r="D53" s="98"/>
      <c r="E53" s="90">
        <v>2</v>
      </c>
      <c r="F53" s="91">
        <f t="shared" si="3"/>
        <v>1.5151515151515151</v>
      </c>
    </row>
    <row r="54" spans="1:6">
      <c r="A54" s="3"/>
      <c r="B54" s="99" t="s">
        <v>218</v>
      </c>
      <c r="C54" s="100"/>
      <c r="D54" s="101"/>
      <c r="E54" s="111">
        <v>1</v>
      </c>
      <c r="F54" s="93">
        <f t="shared" si="3"/>
        <v>0.75757575757575757</v>
      </c>
    </row>
    <row r="55" spans="1:6">
      <c r="A55" s="3"/>
      <c r="B55" s="99" t="s">
        <v>219</v>
      </c>
      <c r="C55" s="100"/>
      <c r="D55" s="101"/>
      <c r="E55" s="111">
        <v>1</v>
      </c>
      <c r="F55" s="93">
        <f t="shared" si="3"/>
        <v>0.75757575757575757</v>
      </c>
    </row>
    <row r="56" spans="1:6">
      <c r="A56" s="3"/>
      <c r="B56" s="96" t="s">
        <v>60</v>
      </c>
      <c r="C56" s="97"/>
      <c r="D56" s="98"/>
      <c r="E56" s="90">
        <v>16</v>
      </c>
      <c r="F56" s="91">
        <f t="shared" si="2"/>
        <v>12.121212121212121</v>
      </c>
    </row>
    <row r="57" spans="1:6">
      <c r="A57" s="3"/>
      <c r="B57" s="99" t="s">
        <v>85</v>
      </c>
      <c r="C57" s="100"/>
      <c r="D57" s="101"/>
      <c r="E57" s="111">
        <v>1</v>
      </c>
      <c r="F57" s="93">
        <f t="shared" si="2"/>
        <v>0.75757575757575757</v>
      </c>
    </row>
    <row r="58" spans="1:6">
      <c r="A58" s="3"/>
      <c r="B58" s="99" t="s">
        <v>206</v>
      </c>
      <c r="C58" s="100"/>
      <c r="D58" s="101"/>
      <c r="E58" s="111">
        <v>15</v>
      </c>
      <c r="F58" s="93">
        <f t="shared" ref="F58" si="4">E58*100/$E$61</f>
        <v>11.363636363636363</v>
      </c>
    </row>
    <row r="59" spans="1:6">
      <c r="A59" s="135"/>
      <c r="B59" s="96" t="s">
        <v>86</v>
      </c>
      <c r="C59" s="97"/>
      <c r="D59" s="98"/>
      <c r="E59" s="90">
        <v>1</v>
      </c>
      <c r="F59" s="91">
        <f t="shared" si="2"/>
        <v>0.75757575757575757</v>
      </c>
    </row>
    <row r="60" spans="1:6">
      <c r="A60" s="135"/>
      <c r="B60" s="99" t="s">
        <v>87</v>
      </c>
      <c r="C60" s="100"/>
      <c r="D60" s="101"/>
      <c r="E60" s="111">
        <v>1</v>
      </c>
      <c r="F60" s="93">
        <f t="shared" si="2"/>
        <v>0.75757575757575757</v>
      </c>
    </row>
    <row r="61" spans="1:6" ht="24" thickBot="1">
      <c r="A61" s="3"/>
      <c r="B61" s="214" t="s">
        <v>61</v>
      </c>
      <c r="C61" s="215"/>
      <c r="D61" s="216"/>
      <c r="E61" s="121">
        <v>132</v>
      </c>
      <c r="F61" s="122">
        <f t="shared" si="2"/>
        <v>100</v>
      </c>
    </row>
    <row r="62" spans="1:6" ht="24" thickTop="1">
      <c r="A62" s="3"/>
      <c r="B62" s="107"/>
      <c r="C62" s="107"/>
      <c r="D62" s="107"/>
      <c r="E62" s="108"/>
      <c r="F62" s="109"/>
    </row>
    <row r="63" spans="1:6">
      <c r="A63" s="3"/>
      <c r="B63" s="107"/>
      <c r="C63" s="107"/>
      <c r="D63" s="107"/>
      <c r="E63" s="108"/>
      <c r="F63" s="109"/>
    </row>
    <row r="64" spans="1:6">
      <c r="A64" s="3"/>
      <c r="B64" s="107"/>
      <c r="C64" s="107"/>
      <c r="D64" s="107"/>
      <c r="E64" s="108"/>
      <c r="F64" s="109"/>
    </row>
    <row r="65" spans="1:7">
      <c r="A65" s="3"/>
      <c r="B65" s="107"/>
      <c r="C65" s="107"/>
      <c r="D65" s="107"/>
      <c r="E65" s="108"/>
      <c r="F65" s="109"/>
    </row>
    <row r="66" spans="1:7" ht="24">
      <c r="A66" s="3"/>
      <c r="B66" s="213" t="s">
        <v>42</v>
      </c>
      <c r="C66" s="213"/>
      <c r="D66" s="213"/>
      <c r="E66" s="213"/>
      <c r="F66" s="213"/>
    </row>
    <row r="67" spans="1:7">
      <c r="A67" s="3"/>
      <c r="B67" s="107"/>
      <c r="C67" s="107"/>
      <c r="D67" s="107"/>
      <c r="E67" s="108"/>
      <c r="F67" s="109"/>
    </row>
    <row r="68" spans="1:7" s="8" customFormat="1" ht="24">
      <c r="B68" s="114" t="s">
        <v>220</v>
      </c>
      <c r="C68" s="110"/>
      <c r="D68" s="110"/>
      <c r="E68" s="86"/>
      <c r="F68" s="87"/>
      <c r="G68" s="113"/>
    </row>
    <row r="69" spans="1:7" s="8" customFormat="1" ht="24">
      <c r="A69" s="8" t="s">
        <v>221</v>
      </c>
      <c r="B69" s="110"/>
      <c r="C69" s="110"/>
      <c r="D69" s="110"/>
      <c r="E69" s="86"/>
      <c r="F69" s="87"/>
      <c r="G69" s="113"/>
    </row>
    <row r="70" spans="1:7" s="8" customFormat="1" ht="24">
      <c r="A70" s="8" t="s">
        <v>222</v>
      </c>
      <c r="E70" s="113"/>
      <c r="F70" s="113"/>
      <c r="G70" s="113"/>
    </row>
    <row r="71" spans="1:7" s="8" customFormat="1" ht="24">
      <c r="B71" s="8" t="s">
        <v>227</v>
      </c>
      <c r="E71" s="113"/>
      <c r="F71" s="113"/>
      <c r="G71" s="113"/>
    </row>
    <row r="72" spans="1:7" s="8" customFormat="1" ht="24">
      <c r="A72" s="8" t="s">
        <v>230</v>
      </c>
      <c r="E72" s="113"/>
      <c r="F72" s="113"/>
      <c r="G72" s="113"/>
    </row>
    <row r="73" spans="1:7" s="8" customFormat="1" ht="24">
      <c r="A73" s="8" t="s">
        <v>231</v>
      </c>
      <c r="E73" s="113"/>
      <c r="F73" s="113"/>
      <c r="G73" s="113"/>
    </row>
  </sheetData>
  <mergeCells count="21">
    <mergeCell ref="B66:F66"/>
    <mergeCell ref="B46:D46"/>
    <mergeCell ref="B47:D47"/>
    <mergeCell ref="B52:D52"/>
    <mergeCell ref="B36:D36"/>
    <mergeCell ref="B1:F1"/>
    <mergeCell ref="B34:F34"/>
    <mergeCell ref="B61:D61"/>
    <mergeCell ref="B44:D44"/>
    <mergeCell ref="B51:D51"/>
    <mergeCell ref="B49:D49"/>
    <mergeCell ref="B40:D40"/>
    <mergeCell ref="B28:D28"/>
    <mergeCell ref="B29:D29"/>
    <mergeCell ref="B30:D30"/>
    <mergeCell ref="B9:D9"/>
    <mergeCell ref="B45:D45"/>
    <mergeCell ref="B8:D8"/>
    <mergeCell ref="B4:D4"/>
    <mergeCell ref="B6:D6"/>
    <mergeCell ref="B7:D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B14" sqref="B14:E14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13" t="s">
        <v>65</v>
      </c>
      <c r="B1" s="213"/>
      <c r="C1" s="213"/>
      <c r="D1" s="213"/>
      <c r="E1" s="213"/>
      <c r="F1" s="213"/>
      <c r="G1" s="213"/>
      <c r="H1" s="213"/>
    </row>
    <row r="2" spans="1:10">
      <c r="B2" s="2"/>
      <c r="C2" s="2"/>
      <c r="D2" s="2"/>
      <c r="E2" s="2"/>
      <c r="I2" s="6"/>
    </row>
    <row r="3" spans="1:10" s="8" customFormat="1" ht="24">
      <c r="B3" s="9" t="s">
        <v>39</v>
      </c>
      <c r="F3" s="74"/>
      <c r="G3" s="74"/>
      <c r="H3" s="74"/>
    </row>
    <row r="4" spans="1:10" s="17" customFormat="1" ht="25.5" customHeight="1">
      <c r="B4" s="63" t="s">
        <v>99</v>
      </c>
      <c r="F4" s="74"/>
      <c r="G4" s="74"/>
      <c r="H4" s="74"/>
    </row>
    <row r="5" spans="1:10" s="17" customFormat="1" ht="24.75" thickBot="1">
      <c r="B5" s="17" t="s">
        <v>199</v>
      </c>
      <c r="F5" s="77"/>
      <c r="G5" s="77"/>
      <c r="H5" s="77"/>
    </row>
    <row r="6" spans="1:10" s="8" customFormat="1" ht="24.75" thickTop="1">
      <c r="B6" s="229" t="s">
        <v>19</v>
      </c>
      <c r="C6" s="230"/>
      <c r="D6" s="230"/>
      <c r="E6" s="231"/>
      <c r="F6" s="235"/>
      <c r="G6" s="237" t="s">
        <v>20</v>
      </c>
      <c r="H6" s="237" t="s">
        <v>21</v>
      </c>
    </row>
    <row r="7" spans="1:10" s="8" customFormat="1" ht="24.75" thickBot="1">
      <c r="B7" s="232"/>
      <c r="C7" s="233"/>
      <c r="D7" s="233"/>
      <c r="E7" s="234"/>
      <c r="F7" s="236"/>
      <c r="G7" s="238"/>
      <c r="H7" s="238"/>
    </row>
    <row r="8" spans="1:10" s="8" customFormat="1" ht="24.75" thickTop="1">
      <c r="B8" s="31" t="s">
        <v>25</v>
      </c>
      <c r="C8" s="32"/>
      <c r="D8" s="32"/>
      <c r="E8" s="33"/>
      <c r="F8" s="78"/>
      <c r="G8" s="25"/>
      <c r="H8" s="78"/>
      <c r="I8" s="10"/>
    </row>
    <row r="9" spans="1:10" s="8" customFormat="1" ht="24">
      <c r="B9" s="239" t="s">
        <v>131</v>
      </c>
      <c r="C9" s="240"/>
      <c r="D9" s="240"/>
      <c r="E9" s="240"/>
      <c r="F9" s="35">
        <f>DATA!Q135</f>
        <v>3.7293233082706765</v>
      </c>
      <c r="G9" s="35">
        <f>DATA!Q136</f>
        <v>1.088004982364317</v>
      </c>
      <c r="H9" s="14" t="s">
        <v>102</v>
      </c>
    </row>
    <row r="10" spans="1:10" s="8" customFormat="1" ht="24">
      <c r="B10" s="241" t="s">
        <v>132</v>
      </c>
      <c r="C10" s="241"/>
      <c r="D10" s="241"/>
      <c r="E10" s="241"/>
      <c r="F10" s="35">
        <f>DATA!R135</f>
        <v>3.7969924812030076</v>
      </c>
      <c r="G10" s="35">
        <f>DATA!R136</f>
        <v>1.0206904859578427</v>
      </c>
      <c r="H10" s="14" t="s">
        <v>102</v>
      </c>
    </row>
    <row r="11" spans="1:10" s="8" customFormat="1" ht="24.75" thickBot="1">
      <c r="B11" s="226" t="s">
        <v>26</v>
      </c>
      <c r="C11" s="227"/>
      <c r="D11" s="227"/>
      <c r="E11" s="228"/>
      <c r="F11" s="37">
        <f>DATA!R138</f>
        <v>3.763157894736842</v>
      </c>
      <c r="G11" s="38">
        <f>DATA!R137</f>
        <v>1.0534381219900706</v>
      </c>
      <c r="H11" s="133" t="s">
        <v>102</v>
      </c>
    </row>
    <row r="12" spans="1:10" s="8" customFormat="1" ht="24.75" thickTop="1">
      <c r="B12" s="40" t="s">
        <v>27</v>
      </c>
      <c r="C12" s="41"/>
      <c r="D12" s="41"/>
      <c r="E12" s="42"/>
      <c r="F12" s="43"/>
      <c r="G12" s="43"/>
      <c r="H12" s="42"/>
    </row>
    <row r="13" spans="1:10" s="8" customFormat="1" ht="24">
      <c r="B13" s="44" t="s">
        <v>133</v>
      </c>
      <c r="C13" s="44"/>
      <c r="D13" s="44"/>
      <c r="E13" s="44"/>
      <c r="F13" s="34">
        <f>DATA!S135</f>
        <v>4.3759398496240598</v>
      </c>
      <c r="G13" s="34">
        <f>DATA!S136</f>
        <v>0.65829789424442353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>
      <c r="B14" s="241" t="s">
        <v>266</v>
      </c>
      <c r="C14" s="241"/>
      <c r="D14" s="241"/>
      <c r="E14" s="241"/>
      <c r="F14" s="34">
        <f>DATA!T135</f>
        <v>4.4360902255639099</v>
      </c>
      <c r="G14" s="34">
        <f>DATA!T136</f>
        <v>0.59484379740636861</v>
      </c>
      <c r="H14" s="14" t="str">
        <f t="shared" ref="H14:H15" si="0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.75" thickBot="1">
      <c r="B15" s="226" t="s">
        <v>26</v>
      </c>
      <c r="C15" s="227"/>
      <c r="D15" s="227"/>
      <c r="E15" s="228"/>
      <c r="F15" s="38">
        <f>DATA!T138</f>
        <v>4.4060150375939848</v>
      </c>
      <c r="G15" s="45">
        <f>DATA!T137</f>
        <v>0.6269133006767913</v>
      </c>
      <c r="H15" s="39" t="str">
        <f t="shared" si="0"/>
        <v>มาก</v>
      </c>
      <c r="J15" s="46"/>
    </row>
    <row r="16" spans="1:10" s="8" customFormat="1" ht="16.5" customHeight="1" thickTop="1">
      <c r="B16" s="10"/>
      <c r="C16" s="10"/>
      <c r="D16" s="10"/>
      <c r="E16" s="10"/>
      <c r="F16" s="47"/>
      <c r="G16" s="47"/>
      <c r="H16" s="47"/>
    </row>
    <row r="17" spans="1:10" s="8" customFormat="1" ht="24">
      <c r="B17" s="17"/>
      <c r="C17" s="17" t="s">
        <v>47</v>
      </c>
      <c r="D17" s="17"/>
      <c r="E17" s="17"/>
      <c r="F17" s="17"/>
      <c r="G17" s="17"/>
      <c r="H17" s="17"/>
      <c r="I17" s="17"/>
      <c r="J17" s="17"/>
    </row>
    <row r="18" spans="1:10" s="8" customFormat="1" ht="24">
      <c r="B18" s="17" t="s">
        <v>201</v>
      </c>
      <c r="C18" s="17"/>
      <c r="D18" s="17"/>
      <c r="E18" s="17"/>
      <c r="F18" s="17"/>
      <c r="G18" s="17"/>
      <c r="H18" s="17"/>
      <c r="I18" s="17"/>
      <c r="J18" s="17"/>
    </row>
    <row r="19" spans="1:10" s="8" customFormat="1" ht="24">
      <c r="B19" s="17" t="s">
        <v>202</v>
      </c>
      <c r="C19" s="17"/>
      <c r="D19" s="17"/>
      <c r="E19" s="17"/>
      <c r="F19" s="17"/>
      <c r="G19" s="17"/>
      <c r="H19" s="17"/>
      <c r="I19" s="17"/>
      <c r="J19" s="17"/>
    </row>
    <row r="20" spans="1:10" s="8" customFormat="1" ht="24">
      <c r="A20" s="73"/>
      <c r="B20" s="73"/>
      <c r="C20" s="73"/>
      <c r="D20" s="73"/>
      <c r="E20" s="73"/>
      <c r="F20" s="73"/>
      <c r="G20" s="17"/>
      <c r="H20" s="17"/>
    </row>
    <row r="21" spans="1:10" s="8" customFormat="1" ht="24">
      <c r="B21" s="17"/>
      <c r="C21" s="17"/>
      <c r="D21" s="17"/>
      <c r="E21" s="17"/>
      <c r="F21" s="17"/>
      <c r="G21" s="17"/>
      <c r="H21" s="17"/>
      <c r="I21" s="17"/>
      <c r="J21" s="17"/>
    </row>
    <row r="22" spans="1:10" s="8" customFormat="1" ht="24"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1" customFormat="1" ht="24">
      <c r="B23" s="70"/>
      <c r="C23" s="70"/>
      <c r="D23" s="70"/>
      <c r="E23" s="70"/>
      <c r="F23" s="71"/>
      <c r="G23" s="71"/>
      <c r="H23" s="72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9"/>
  <sheetViews>
    <sheetView topLeftCell="A7" zoomScale="120" zoomScaleNormal="120" workbookViewId="0">
      <selection activeCell="F23" sqref="F23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13" t="s">
        <v>48</v>
      </c>
      <c r="C1" s="213"/>
      <c r="D1" s="213"/>
      <c r="E1" s="213"/>
      <c r="F1" s="213"/>
      <c r="G1" s="213"/>
      <c r="H1" s="213"/>
      <c r="I1" s="213"/>
    </row>
    <row r="2" spans="2:11" s="11" customFormat="1" ht="24">
      <c r="B2" s="136"/>
      <c r="C2" s="136"/>
      <c r="D2" s="136"/>
      <c r="E2" s="136"/>
      <c r="F2" s="136"/>
      <c r="G2" s="136"/>
      <c r="H2" s="136"/>
      <c r="I2" s="136"/>
    </row>
    <row r="3" spans="2:11" s="11" customFormat="1" ht="24.75" thickBot="1">
      <c r="C3" s="48" t="s">
        <v>198</v>
      </c>
      <c r="G3" s="16"/>
      <c r="H3" s="16"/>
      <c r="I3" s="16"/>
    </row>
    <row r="4" spans="2:11" s="11" customFormat="1" ht="20.25" customHeight="1" thickTop="1">
      <c r="C4" s="251" t="s">
        <v>19</v>
      </c>
      <c r="D4" s="252"/>
      <c r="E4" s="252"/>
      <c r="F4" s="253"/>
      <c r="G4" s="257"/>
      <c r="H4" s="259" t="s">
        <v>20</v>
      </c>
      <c r="I4" s="259" t="s">
        <v>21</v>
      </c>
    </row>
    <row r="5" spans="2:11" s="11" customFormat="1" ht="12" customHeight="1" thickBot="1">
      <c r="C5" s="254"/>
      <c r="D5" s="255"/>
      <c r="E5" s="255"/>
      <c r="F5" s="256"/>
      <c r="G5" s="258"/>
      <c r="H5" s="260"/>
      <c r="I5" s="260"/>
    </row>
    <row r="6" spans="2:11" s="11" customFormat="1" ht="24.75" thickTop="1">
      <c r="C6" s="242" t="s">
        <v>22</v>
      </c>
      <c r="D6" s="243"/>
      <c r="E6" s="243"/>
      <c r="F6" s="244"/>
      <c r="G6" s="79"/>
      <c r="H6" s="80"/>
      <c r="I6" s="80"/>
    </row>
    <row r="7" spans="2:11" s="11" customFormat="1" ht="24">
      <c r="C7" s="245" t="s">
        <v>267</v>
      </c>
      <c r="D7" s="246"/>
      <c r="E7" s="246"/>
      <c r="F7" s="247"/>
      <c r="G7" s="49">
        <f>DATA!K135</f>
        <v>4.6541353383458643</v>
      </c>
      <c r="H7" s="49">
        <f>DATA!K136</f>
        <v>0.57794191778469417</v>
      </c>
      <c r="I7" s="50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4">
      <c r="C8" s="51" t="s">
        <v>268</v>
      </c>
      <c r="D8" s="51"/>
      <c r="E8" s="51"/>
      <c r="F8" s="51"/>
      <c r="G8" s="49">
        <f>DATA!L135</f>
        <v>3.8872180451127818</v>
      </c>
      <c r="H8" s="49">
        <f>DATA!L136</f>
        <v>1.0916635577449085</v>
      </c>
      <c r="I8" s="50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51" t="s">
        <v>269</v>
      </c>
      <c r="D9" s="51"/>
      <c r="E9" s="51"/>
      <c r="F9" s="51"/>
      <c r="G9" s="49">
        <f>DATA!M135</f>
        <v>4.2857142857142856</v>
      </c>
      <c r="H9" s="49">
        <f>DATA!M136</f>
        <v>0.85786405445777791</v>
      </c>
      <c r="I9" s="50" t="str">
        <f t="shared" ref="I9:I19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4">
      <c r="C10" s="248" t="s">
        <v>23</v>
      </c>
      <c r="D10" s="249"/>
      <c r="E10" s="249"/>
      <c r="F10" s="250"/>
      <c r="G10" s="52">
        <f>DATA!M138</f>
        <v>4.2756892230576442</v>
      </c>
      <c r="H10" s="52">
        <f>DATA!M137</f>
        <v>0.92110129826609499</v>
      </c>
      <c r="I10" s="53" t="str">
        <f>IF(G10&gt;4.5,"มากที่สุด",IF(G10&gt;3.5,"มาก",IF(G10&gt;2.5,"ปานกลาง",IF(G10&gt;1.5,"น้อย",IF(G10&lt;=1.5,"น้อยที่สุด")))))</f>
        <v>มาก</v>
      </c>
      <c r="K10" s="54"/>
    </row>
    <row r="11" spans="2:11" s="11" customFormat="1" ht="24">
      <c r="C11" s="245" t="s">
        <v>120</v>
      </c>
      <c r="D11" s="246"/>
      <c r="E11" s="246"/>
      <c r="F11" s="247"/>
      <c r="G11" s="49"/>
      <c r="H11" s="49"/>
      <c r="I11" s="50"/>
    </row>
    <row r="12" spans="2:11" s="11" customFormat="1" ht="24">
      <c r="C12" s="245" t="s">
        <v>123</v>
      </c>
      <c r="D12" s="246"/>
      <c r="E12" s="246"/>
      <c r="F12" s="247"/>
      <c r="G12" s="49">
        <v>4.4793814432989691</v>
      </c>
      <c r="H12" s="49">
        <v>0.80290123465295049</v>
      </c>
      <c r="I12" s="50" t="s">
        <v>102</v>
      </c>
    </row>
    <row r="13" spans="2:11" s="11" customFormat="1" ht="24">
      <c r="C13" s="245" t="s">
        <v>124</v>
      </c>
      <c r="D13" s="246"/>
      <c r="E13" s="246"/>
      <c r="F13" s="247"/>
      <c r="G13" s="49">
        <v>4.4793814432989691</v>
      </c>
      <c r="H13" s="49">
        <v>0.80290123465295049</v>
      </c>
      <c r="I13" s="50" t="s">
        <v>102</v>
      </c>
    </row>
    <row r="14" spans="2:11" s="11" customFormat="1" ht="24">
      <c r="C14" s="245" t="s">
        <v>125</v>
      </c>
      <c r="D14" s="246"/>
      <c r="E14" s="246"/>
      <c r="F14" s="247"/>
      <c r="G14" s="49">
        <v>4.4793814432989691</v>
      </c>
      <c r="H14" s="49">
        <v>0.80290123465295049</v>
      </c>
      <c r="I14" s="50" t="s">
        <v>102</v>
      </c>
    </row>
    <row r="15" spans="2:11" s="11" customFormat="1" ht="24">
      <c r="C15" s="248" t="s">
        <v>37</v>
      </c>
      <c r="D15" s="249"/>
      <c r="E15" s="249"/>
      <c r="F15" s="250"/>
      <c r="G15" s="55">
        <f>DATA!P138</f>
        <v>4.6015037593984962</v>
      </c>
      <c r="H15" s="55">
        <f>DATA!P137</f>
        <v>0.57946236072621116</v>
      </c>
      <c r="I15" s="56" t="str">
        <f t="shared" si="0"/>
        <v>มากที่สุด</v>
      </c>
    </row>
    <row r="16" spans="2:11" s="11" customFormat="1" ht="24">
      <c r="C16" s="245" t="s">
        <v>121</v>
      </c>
      <c r="D16" s="246"/>
      <c r="E16" s="246"/>
      <c r="F16" s="247"/>
      <c r="G16" s="55"/>
      <c r="H16" s="55"/>
      <c r="I16" s="56"/>
    </row>
    <row r="17" spans="2:9" s="11" customFormat="1" ht="40.5" customHeight="1">
      <c r="C17" s="263" t="s">
        <v>129</v>
      </c>
      <c r="D17" s="263"/>
      <c r="E17" s="263"/>
      <c r="F17" s="263"/>
      <c r="G17" s="58">
        <f>DATA!U135</f>
        <v>4.6691729323308273</v>
      </c>
      <c r="H17" s="58">
        <f>DATA!U136</f>
        <v>0.51818161832008325</v>
      </c>
      <c r="I17" s="59" t="str">
        <f t="shared" si="0"/>
        <v>มากที่สุด</v>
      </c>
    </row>
    <row r="18" spans="2:9" s="11" customFormat="1" ht="24">
      <c r="C18" s="241" t="s">
        <v>130</v>
      </c>
      <c r="D18" s="241"/>
      <c r="E18" s="241"/>
      <c r="F18" s="241"/>
      <c r="G18" s="58">
        <f>DATA!V135</f>
        <v>4.6240601503759402</v>
      </c>
      <c r="H18" s="58">
        <f>DATA!V136</f>
        <v>0.51641983976216055</v>
      </c>
      <c r="I18" s="59" t="str">
        <f t="shared" si="0"/>
        <v>มากที่สุด</v>
      </c>
    </row>
    <row r="19" spans="2:9" s="11" customFormat="1" ht="24">
      <c r="C19" s="248" t="s">
        <v>44</v>
      </c>
      <c r="D19" s="249"/>
      <c r="E19" s="249"/>
      <c r="F19" s="250"/>
      <c r="G19" s="55">
        <f>DATA!V138</f>
        <v>4.6466165413533833</v>
      </c>
      <c r="H19" s="55">
        <f>DATA!V137</f>
        <v>0.5168188430732199</v>
      </c>
      <c r="I19" s="56" t="str">
        <f t="shared" si="0"/>
        <v>มากที่สุด</v>
      </c>
    </row>
    <row r="20" spans="2:9" s="11" customFormat="1" ht="24">
      <c r="C20" s="245" t="s">
        <v>122</v>
      </c>
      <c r="D20" s="246"/>
      <c r="E20" s="246"/>
      <c r="F20" s="247"/>
      <c r="G20" s="57"/>
      <c r="H20" s="57"/>
      <c r="I20" s="36"/>
    </row>
    <row r="21" spans="2:9" s="11" customFormat="1" ht="24">
      <c r="C21" s="51" t="s">
        <v>126</v>
      </c>
      <c r="D21" s="51"/>
      <c r="E21" s="51"/>
      <c r="F21" s="51"/>
      <c r="G21" s="57">
        <f>DATA!W135</f>
        <v>4.5263157894736841</v>
      </c>
      <c r="H21" s="57">
        <f>DATA!W136</f>
        <v>0.5717986953521137</v>
      </c>
      <c r="I21" s="50" t="str">
        <f t="shared" ref="I21:I25" si="1">IF(G21&gt;4.5,"มากที่สุด",IF(G21&gt;3.5,"มาก",IF(G21&gt;2.5,"ปานกลาง",IF(G21&gt;1.5,"น้อย",IF(G21&lt;=1.5,"น้อยที่สุด")))))</f>
        <v>มากที่สุด</v>
      </c>
    </row>
    <row r="22" spans="2:9" s="11" customFormat="1" ht="24">
      <c r="C22" s="261" t="s">
        <v>127</v>
      </c>
      <c r="D22" s="262"/>
      <c r="E22" s="262"/>
      <c r="F22" s="262"/>
      <c r="G22" s="58">
        <f>DATA!X135</f>
        <v>4.5488721804511281</v>
      </c>
      <c r="H22" s="58">
        <f>DATA!X136</f>
        <v>0.57030249035760749</v>
      </c>
      <c r="I22" s="59" t="str">
        <f t="shared" si="1"/>
        <v>มากที่สุด</v>
      </c>
    </row>
    <row r="23" spans="2:9" s="11" customFormat="1" ht="24">
      <c r="C23" s="51" t="s">
        <v>128</v>
      </c>
      <c r="D23" s="51"/>
      <c r="E23" s="51"/>
      <c r="F23" s="51"/>
      <c r="G23" s="57">
        <f>DATA!Y135</f>
        <v>4.6015037593984962</v>
      </c>
      <c r="H23" s="57">
        <f>DATA!Y136</f>
        <v>0.54965346692064132</v>
      </c>
      <c r="I23" s="50" t="str">
        <f t="shared" si="1"/>
        <v>มากที่สุด</v>
      </c>
    </row>
    <row r="24" spans="2:9" s="11" customFormat="1" ht="24">
      <c r="C24" s="248" t="s">
        <v>45</v>
      </c>
      <c r="D24" s="249"/>
      <c r="E24" s="249"/>
      <c r="F24" s="250"/>
      <c r="G24" s="55">
        <f>DATA!Y138</f>
        <v>4.5588972431077694</v>
      </c>
      <c r="H24" s="55">
        <f>DATA!Y137</f>
        <v>0.56347342302873293</v>
      </c>
      <c r="I24" s="56" t="str">
        <f t="shared" si="1"/>
        <v>มากที่สุด</v>
      </c>
    </row>
    <row r="25" spans="2:9" s="11" customFormat="1" ht="24.75" thickBot="1">
      <c r="C25" s="265" t="s">
        <v>24</v>
      </c>
      <c r="D25" s="266"/>
      <c r="E25" s="266"/>
      <c r="F25" s="267"/>
      <c r="G25" s="60">
        <f>DATA!Z135</f>
        <v>4.5092276144907721</v>
      </c>
      <c r="H25" s="60">
        <f>DATA!Z136</f>
        <v>0.69176583024032079</v>
      </c>
      <c r="I25" s="61" t="str">
        <f t="shared" si="1"/>
        <v>มากที่สุด</v>
      </c>
    </row>
    <row r="26" spans="2:9" s="11" customFormat="1" ht="24.75" thickTop="1">
      <c r="C26" s="70"/>
      <c r="D26" s="70"/>
      <c r="E26" s="70"/>
      <c r="F26" s="70"/>
      <c r="G26" s="71"/>
      <c r="H26" s="71"/>
      <c r="I26" s="72"/>
    </row>
    <row r="27" spans="2:9" s="11" customFormat="1" ht="24">
      <c r="C27" s="70"/>
      <c r="D27" s="70"/>
      <c r="E27" s="70"/>
      <c r="F27" s="70"/>
      <c r="G27" s="71"/>
      <c r="H27" s="71"/>
      <c r="I27" s="72"/>
    </row>
    <row r="28" spans="2:9" s="11" customFormat="1" ht="24">
      <c r="C28" s="70"/>
      <c r="D28" s="70"/>
      <c r="E28" s="70"/>
      <c r="F28" s="70"/>
      <c r="G28" s="71"/>
      <c r="H28" s="71"/>
      <c r="I28" s="72"/>
    </row>
    <row r="29" spans="2:9" s="11" customFormat="1" ht="24">
      <c r="C29" s="70"/>
      <c r="D29" s="70"/>
      <c r="E29" s="70"/>
      <c r="F29" s="70"/>
      <c r="G29" s="71"/>
      <c r="H29" s="71"/>
      <c r="I29" s="72"/>
    </row>
    <row r="30" spans="2:9" s="11" customFormat="1" ht="24">
      <c r="C30" s="70"/>
      <c r="D30" s="70"/>
      <c r="E30" s="70"/>
      <c r="F30" s="70"/>
      <c r="G30" s="71"/>
      <c r="H30" s="71"/>
      <c r="I30" s="72"/>
    </row>
    <row r="31" spans="2:9" s="11" customFormat="1" ht="24">
      <c r="C31" s="70"/>
      <c r="D31" s="70"/>
      <c r="E31" s="70"/>
      <c r="F31" s="70"/>
      <c r="G31" s="71"/>
      <c r="H31" s="71"/>
      <c r="I31" s="72"/>
    </row>
    <row r="32" spans="2:9" s="11" customFormat="1" ht="24">
      <c r="B32" s="213" t="s">
        <v>73</v>
      </c>
      <c r="C32" s="213"/>
      <c r="D32" s="213"/>
      <c r="E32" s="213"/>
      <c r="F32" s="213"/>
      <c r="G32" s="213"/>
      <c r="H32" s="213"/>
      <c r="I32" s="213"/>
    </row>
    <row r="33" spans="3:9" s="18" customFormat="1" ht="24">
      <c r="C33" s="81"/>
      <c r="D33" s="81"/>
      <c r="E33" s="81"/>
      <c r="F33" s="81"/>
      <c r="G33" s="82"/>
      <c r="H33" s="82"/>
      <c r="I33" s="81"/>
    </row>
    <row r="34" spans="3:9" s="8" customFormat="1" ht="24">
      <c r="C34" s="25"/>
      <c r="D34" s="268" t="s">
        <v>46</v>
      </c>
      <c r="E34" s="268"/>
      <c r="F34" s="268"/>
      <c r="G34" s="268"/>
      <c r="H34" s="268"/>
      <c r="I34" s="268"/>
    </row>
    <row r="35" spans="3:9" s="8" customFormat="1" ht="24">
      <c r="C35" s="196" t="s">
        <v>200</v>
      </c>
      <c r="D35" s="264"/>
      <c r="E35" s="264"/>
      <c r="F35" s="264"/>
      <c r="G35" s="264"/>
      <c r="H35" s="264"/>
      <c r="I35" s="264"/>
    </row>
    <row r="36" spans="3:9" s="8" customFormat="1" ht="24">
      <c r="C36" s="196" t="s">
        <v>223</v>
      </c>
      <c r="D36" s="264"/>
      <c r="E36" s="264"/>
      <c r="F36" s="264"/>
      <c r="G36" s="264"/>
      <c r="H36" s="264"/>
      <c r="I36" s="264"/>
    </row>
    <row r="37" spans="3:9" s="8" customFormat="1" ht="24">
      <c r="C37" s="62"/>
      <c r="D37" s="196" t="s">
        <v>134</v>
      </c>
      <c r="E37" s="196"/>
      <c r="F37" s="196"/>
      <c r="G37" s="196"/>
      <c r="H37" s="196"/>
      <c r="I37" s="196"/>
    </row>
    <row r="38" spans="3:9" s="8" customFormat="1" ht="24">
      <c r="C38" s="62" t="s">
        <v>224</v>
      </c>
      <c r="D38" s="75"/>
      <c r="E38" s="75"/>
      <c r="F38" s="75"/>
      <c r="G38" s="75"/>
      <c r="H38" s="75"/>
      <c r="I38" s="75"/>
    </row>
    <row r="39" spans="3:9" s="8" customFormat="1" ht="24">
      <c r="C39" s="196" t="s">
        <v>225</v>
      </c>
      <c r="D39" s="264"/>
      <c r="E39" s="264"/>
      <c r="F39" s="264"/>
      <c r="G39" s="264"/>
      <c r="H39" s="264"/>
      <c r="I39" s="264"/>
    </row>
    <row r="40" spans="3:9" s="8" customFormat="1" ht="24">
      <c r="C40" s="8" t="s">
        <v>226</v>
      </c>
    </row>
    <row r="41" spans="3:9" s="8" customFormat="1" ht="24">
      <c r="C41" s="8" t="s">
        <v>232</v>
      </c>
    </row>
    <row r="42" spans="3:9" s="18" customFormat="1" ht="24"/>
    <row r="43" spans="3:9" s="18" customFormat="1" ht="24"/>
    <row r="44" spans="3:9" s="18" customFormat="1" ht="24"/>
    <row r="45" spans="3:9" s="18" customFormat="1" ht="24"/>
    <row r="46" spans="3:9" s="18" customFormat="1" ht="24"/>
    <row r="47" spans="3:9" s="18" customFormat="1" ht="24"/>
    <row r="48" spans="3:9" s="18" customFormat="1" ht="24"/>
    <row r="49" s="18" customFormat="1" ht="24"/>
    <row r="50" s="18" customFormat="1" ht="24"/>
    <row r="51" s="18" customFormat="1" ht="24"/>
    <row r="52" s="18" customFormat="1" ht="24"/>
    <row r="53" s="18" customFormat="1" ht="24"/>
    <row r="54" s="18" customFormat="1" ht="24"/>
    <row r="55" s="8" customFormat="1" ht="24"/>
    <row r="56" s="8" customFormat="1" ht="24"/>
    <row r="57" s="8" customFormat="1" ht="24"/>
    <row r="58" s="8" customFormat="1" ht="24"/>
    <row r="59" s="8" customFormat="1" ht="24"/>
    <row r="60" s="8" customFormat="1" ht="24"/>
    <row r="61" s="17" customFormat="1" ht="24"/>
    <row r="62" s="17" customFormat="1" ht="24"/>
    <row r="63" s="17" customFormat="1" ht="24"/>
    <row r="64" s="17" customFormat="1" ht="24"/>
    <row r="65" spans="3:9" s="17" customFormat="1" ht="24"/>
    <row r="66" spans="3:9" s="17" customFormat="1" ht="24"/>
    <row r="67" spans="3:9" s="6" customFormat="1">
      <c r="C67" s="7"/>
      <c r="D67" s="7"/>
    </row>
    <row r="68" spans="3:9">
      <c r="C68" s="4"/>
      <c r="D68" s="4"/>
      <c r="E68" s="4"/>
      <c r="F68" s="4"/>
      <c r="G68" s="5"/>
      <c r="H68" s="5"/>
      <c r="I68" s="5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  <row r="79" spans="3:9">
      <c r="C79" s="4"/>
      <c r="D79" s="4"/>
      <c r="E79" s="4"/>
      <c r="F79" s="4"/>
      <c r="G79" s="5"/>
      <c r="H79" s="5"/>
      <c r="I79" s="5"/>
    </row>
  </sheetData>
  <mergeCells count="27">
    <mergeCell ref="D37:I37"/>
    <mergeCell ref="C39:I39"/>
    <mergeCell ref="C24:F24"/>
    <mergeCell ref="C25:F25"/>
    <mergeCell ref="B32:I32"/>
    <mergeCell ref="D34:I34"/>
    <mergeCell ref="C35:I35"/>
    <mergeCell ref="C36:I36"/>
    <mergeCell ref="C22:F22"/>
    <mergeCell ref="C11:F11"/>
    <mergeCell ref="C12:F12"/>
    <mergeCell ref="C13:F13"/>
    <mergeCell ref="C15:F15"/>
    <mergeCell ref="C16:F16"/>
    <mergeCell ref="C17:F17"/>
    <mergeCell ref="C18:F18"/>
    <mergeCell ref="C19:F19"/>
    <mergeCell ref="C20:F20"/>
    <mergeCell ref="C14:F14"/>
    <mergeCell ref="C6:F6"/>
    <mergeCell ref="C7:F7"/>
    <mergeCell ref="C10:F10"/>
    <mergeCell ref="B1:I1"/>
    <mergeCell ref="C4:F5"/>
    <mergeCell ref="G4:G5"/>
    <mergeCell ref="H4:H5"/>
    <mergeCell ref="I4:I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27" zoomScale="140" zoomScaleNormal="140" workbookViewId="0">
      <selection activeCell="D18" sqref="D18"/>
    </sheetView>
  </sheetViews>
  <sheetFormatPr defaultRowHeight="24"/>
  <cols>
    <col min="1" max="1" width="3.85546875" style="8" customWidth="1"/>
    <col min="2" max="2" width="5.5703125" style="8" customWidth="1"/>
    <col min="3" max="3" width="70.28515625" style="8" customWidth="1"/>
    <col min="4" max="4" width="8.71093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13" t="s">
        <v>100</v>
      </c>
      <c r="B1" s="213"/>
      <c r="C1" s="213"/>
      <c r="D1" s="213"/>
    </row>
    <row r="2" spans="1:4">
      <c r="A2" s="130"/>
      <c r="B2" s="130"/>
      <c r="C2" s="130"/>
      <c r="D2" s="130"/>
    </row>
    <row r="3" spans="1:4">
      <c r="A3" s="9" t="s">
        <v>101</v>
      </c>
    </row>
    <row r="4" spans="1:4">
      <c r="B4" s="85" t="s">
        <v>63</v>
      </c>
    </row>
    <row r="5" spans="1:4">
      <c r="B5" s="12" t="s">
        <v>28</v>
      </c>
      <c r="C5" s="12" t="s">
        <v>19</v>
      </c>
      <c r="D5" s="13" t="s">
        <v>29</v>
      </c>
    </row>
    <row r="6" spans="1:4">
      <c r="B6" s="84">
        <v>1</v>
      </c>
      <c r="C6" s="15" t="s">
        <v>197</v>
      </c>
      <c r="D6" s="23">
        <v>6</v>
      </c>
    </row>
    <row r="7" spans="1:4" ht="48">
      <c r="B7" s="131">
        <v>2</v>
      </c>
      <c r="C7" s="137" t="s">
        <v>274</v>
      </c>
      <c r="D7" s="131">
        <v>2</v>
      </c>
    </row>
    <row r="8" spans="1:4">
      <c r="B8" s="84">
        <v>3</v>
      </c>
      <c r="C8" s="44" t="s">
        <v>196</v>
      </c>
      <c r="D8" s="14">
        <v>2</v>
      </c>
    </row>
    <row r="9" spans="1:4">
      <c r="B9" s="131">
        <v>4</v>
      </c>
      <c r="C9" s="137" t="s">
        <v>160</v>
      </c>
      <c r="D9" s="131">
        <v>1</v>
      </c>
    </row>
    <row r="10" spans="1:4">
      <c r="B10" s="84">
        <v>5</v>
      </c>
      <c r="C10" s="137" t="s">
        <v>161</v>
      </c>
      <c r="D10" s="23">
        <v>1</v>
      </c>
    </row>
    <row r="11" spans="1:4">
      <c r="B11" s="131">
        <v>6</v>
      </c>
      <c r="C11" s="83" t="s">
        <v>162</v>
      </c>
      <c r="D11" s="14">
        <v>1</v>
      </c>
    </row>
    <row r="12" spans="1:4">
      <c r="B12" s="84">
        <v>7</v>
      </c>
      <c r="C12" s="15" t="s">
        <v>163</v>
      </c>
      <c r="D12" s="14">
        <v>1</v>
      </c>
    </row>
    <row r="13" spans="1:4">
      <c r="B13" s="131">
        <v>8</v>
      </c>
      <c r="C13" s="44" t="s">
        <v>164</v>
      </c>
      <c r="D13" s="36">
        <v>1</v>
      </c>
    </row>
    <row r="14" spans="1:4">
      <c r="B14" s="84">
        <v>9</v>
      </c>
      <c r="C14" s="44" t="s">
        <v>165</v>
      </c>
      <c r="D14" s="36">
        <v>1</v>
      </c>
    </row>
    <row r="15" spans="1:4">
      <c r="B15" s="131">
        <v>10</v>
      </c>
      <c r="C15" s="8" t="s">
        <v>166</v>
      </c>
      <c r="D15" s="126">
        <v>1</v>
      </c>
    </row>
    <row r="16" spans="1:4">
      <c r="B16" s="273">
        <v>11</v>
      </c>
      <c r="C16" s="152" t="s">
        <v>233</v>
      </c>
      <c r="D16" s="275">
        <v>1</v>
      </c>
    </row>
    <row r="17" spans="2:5">
      <c r="B17" s="274"/>
      <c r="C17" s="153" t="s">
        <v>234</v>
      </c>
      <c r="D17" s="276"/>
    </row>
    <row r="18" spans="2:5">
      <c r="B18" s="269" t="s">
        <v>13</v>
      </c>
      <c r="C18" s="272"/>
      <c r="D18" s="281">
        <f>SUM(D6:D17)</f>
        <v>18</v>
      </c>
    </row>
    <row r="19" spans="2:5">
      <c r="B19" s="32"/>
      <c r="C19" s="32"/>
      <c r="D19" s="145"/>
    </row>
    <row r="20" spans="2:5">
      <c r="B20" s="32"/>
      <c r="C20" s="32"/>
      <c r="D20" s="145"/>
    </row>
    <row r="21" spans="2:5">
      <c r="B21" s="32"/>
      <c r="C21" s="32"/>
      <c r="D21" s="145"/>
    </row>
    <row r="22" spans="2:5">
      <c r="B22" s="32"/>
      <c r="C22" s="32"/>
      <c r="D22" s="145"/>
    </row>
    <row r="23" spans="2:5">
      <c r="B23" s="32"/>
      <c r="C23" s="32"/>
      <c r="D23" s="145"/>
    </row>
    <row r="24" spans="2:5">
      <c r="B24" s="32"/>
      <c r="C24" s="32"/>
      <c r="D24" s="145"/>
    </row>
    <row r="25" spans="2:5">
      <c r="B25" s="32"/>
      <c r="C25" s="32"/>
      <c r="D25" s="145"/>
    </row>
    <row r="26" spans="2:5">
      <c r="B26" s="32"/>
      <c r="C26" s="32"/>
      <c r="D26" s="145"/>
    </row>
    <row r="27" spans="2:5">
      <c r="B27" s="32"/>
      <c r="C27" s="32"/>
      <c r="D27" s="145"/>
    </row>
    <row r="28" spans="2:5">
      <c r="B28" s="32"/>
      <c r="C28" s="32"/>
      <c r="D28" s="145"/>
    </row>
    <row r="29" spans="2:5">
      <c r="B29" s="32"/>
      <c r="C29" s="32"/>
      <c r="D29" s="145"/>
    </row>
    <row r="30" spans="2:5">
      <c r="B30" s="32"/>
      <c r="C30" s="32"/>
      <c r="D30" s="145"/>
    </row>
    <row r="31" spans="2:5">
      <c r="B31" s="271" t="s">
        <v>136</v>
      </c>
      <c r="C31" s="271"/>
      <c r="D31" s="271"/>
      <c r="E31" s="88"/>
    </row>
    <row r="32" spans="2:5">
      <c r="B32" s="140"/>
      <c r="C32" s="140"/>
      <c r="D32" s="140"/>
      <c r="E32" s="146"/>
    </row>
    <row r="33" spans="2:4">
      <c r="B33" s="85" t="s">
        <v>135</v>
      </c>
    </row>
    <row r="34" spans="2:4">
      <c r="B34" s="12" t="s">
        <v>28</v>
      </c>
      <c r="C34" s="154" t="s">
        <v>19</v>
      </c>
      <c r="D34" s="13" t="s">
        <v>29</v>
      </c>
    </row>
    <row r="35" spans="2:4">
      <c r="B35" s="84">
        <v>1</v>
      </c>
      <c r="C35" s="15" t="s">
        <v>186</v>
      </c>
      <c r="D35" s="23">
        <v>4</v>
      </c>
    </row>
    <row r="36" spans="2:4">
      <c r="B36" s="273">
        <v>2</v>
      </c>
      <c r="C36" s="152" t="s">
        <v>235</v>
      </c>
      <c r="D36" s="277">
        <v>2</v>
      </c>
    </row>
    <row r="37" spans="2:4">
      <c r="B37" s="274"/>
      <c r="C37" s="153" t="s">
        <v>236</v>
      </c>
      <c r="D37" s="278"/>
    </row>
    <row r="38" spans="2:4">
      <c r="B38" s="84">
        <v>3</v>
      </c>
      <c r="C38" s="83" t="s">
        <v>167</v>
      </c>
      <c r="D38" s="23">
        <v>2</v>
      </c>
    </row>
    <row r="39" spans="2:4">
      <c r="B39" s="84">
        <v>4</v>
      </c>
      <c r="C39" s="83" t="s">
        <v>189</v>
      </c>
      <c r="D39" s="23">
        <v>2</v>
      </c>
    </row>
    <row r="40" spans="2:4">
      <c r="B40" s="84">
        <v>5</v>
      </c>
      <c r="C40" s="83" t="s">
        <v>275</v>
      </c>
      <c r="D40" s="23">
        <v>1</v>
      </c>
    </row>
    <row r="41" spans="2:4">
      <c r="B41" s="84">
        <v>6</v>
      </c>
      <c r="C41" s="83" t="s">
        <v>168</v>
      </c>
      <c r="D41" s="23">
        <v>1</v>
      </c>
    </row>
    <row r="42" spans="2:4">
      <c r="B42" s="84">
        <v>7</v>
      </c>
      <c r="C42" s="15" t="s">
        <v>276</v>
      </c>
      <c r="D42" s="23">
        <v>1</v>
      </c>
    </row>
    <row r="43" spans="2:4">
      <c r="B43" s="84">
        <v>8</v>
      </c>
      <c r="C43" s="137" t="s">
        <v>169</v>
      </c>
      <c r="D43" s="23">
        <v>1</v>
      </c>
    </row>
    <row r="44" spans="2:4">
      <c r="B44" s="84">
        <v>9</v>
      </c>
      <c r="C44" s="15" t="s">
        <v>277</v>
      </c>
      <c r="D44" s="23">
        <v>1</v>
      </c>
    </row>
    <row r="45" spans="2:4">
      <c r="B45" s="84">
        <v>10</v>
      </c>
      <c r="C45" s="83" t="s">
        <v>170</v>
      </c>
      <c r="D45" s="23">
        <v>1</v>
      </c>
    </row>
    <row r="46" spans="2:4">
      <c r="B46" s="84">
        <v>11</v>
      </c>
      <c r="C46" s="83" t="s">
        <v>171</v>
      </c>
      <c r="D46" s="23">
        <v>1</v>
      </c>
    </row>
    <row r="47" spans="2:4">
      <c r="B47" s="84">
        <v>12</v>
      </c>
      <c r="C47" s="83" t="s">
        <v>172</v>
      </c>
      <c r="D47" s="23">
        <v>1</v>
      </c>
    </row>
    <row r="48" spans="2:4">
      <c r="B48" s="84">
        <v>13</v>
      </c>
      <c r="C48" s="83" t="s">
        <v>173</v>
      </c>
      <c r="D48" s="23">
        <v>1</v>
      </c>
    </row>
    <row r="49" spans="2:4">
      <c r="B49" s="84">
        <v>14</v>
      </c>
      <c r="C49" s="15" t="s">
        <v>174</v>
      </c>
      <c r="D49" s="23">
        <v>1</v>
      </c>
    </row>
    <row r="50" spans="2:4">
      <c r="B50" s="84">
        <v>15</v>
      </c>
      <c r="C50" s="44" t="s">
        <v>175</v>
      </c>
      <c r="D50" s="23">
        <v>1</v>
      </c>
    </row>
    <row r="51" spans="2:4">
      <c r="B51" s="84">
        <v>16</v>
      </c>
      <c r="C51" s="83" t="s">
        <v>176</v>
      </c>
      <c r="D51" s="23">
        <v>1</v>
      </c>
    </row>
    <row r="52" spans="2:4">
      <c r="B52" s="84">
        <v>17</v>
      </c>
      <c r="C52" s="138" t="s">
        <v>177</v>
      </c>
      <c r="D52" s="131">
        <v>1</v>
      </c>
    </row>
    <row r="53" spans="2:4">
      <c r="B53" s="84">
        <v>18</v>
      </c>
      <c r="C53" s="83" t="s">
        <v>178</v>
      </c>
      <c r="D53" s="23">
        <v>1</v>
      </c>
    </row>
    <row r="54" spans="2:4">
      <c r="B54" s="84">
        <v>19</v>
      </c>
      <c r="C54" s="83" t="s">
        <v>181</v>
      </c>
      <c r="D54" s="23">
        <v>1</v>
      </c>
    </row>
    <row r="55" spans="2:4">
      <c r="B55" s="84">
        <v>20</v>
      </c>
      <c r="C55" s="83" t="s">
        <v>182</v>
      </c>
      <c r="D55" s="23">
        <v>1</v>
      </c>
    </row>
    <row r="56" spans="2:4">
      <c r="B56" s="84">
        <v>21</v>
      </c>
      <c r="C56" s="83" t="s">
        <v>179</v>
      </c>
      <c r="D56" s="23">
        <v>1</v>
      </c>
    </row>
    <row r="57" spans="2:4">
      <c r="B57" s="84">
        <v>22</v>
      </c>
      <c r="C57" s="10" t="s">
        <v>180</v>
      </c>
      <c r="D57" s="23">
        <v>1</v>
      </c>
    </row>
    <row r="58" spans="2:4">
      <c r="B58" s="273">
        <v>23</v>
      </c>
      <c r="C58" s="152" t="s">
        <v>237</v>
      </c>
      <c r="D58" s="279">
        <v>1</v>
      </c>
    </row>
    <row r="59" spans="2:4">
      <c r="B59" s="274"/>
      <c r="C59" s="153" t="s">
        <v>238</v>
      </c>
      <c r="D59" s="280"/>
    </row>
    <row r="60" spans="2:4">
      <c r="B60" s="84">
        <v>24</v>
      </c>
      <c r="C60" s="83" t="s">
        <v>187</v>
      </c>
      <c r="D60" s="23">
        <v>1</v>
      </c>
    </row>
    <row r="61" spans="2:4">
      <c r="B61" s="84">
        <v>25</v>
      </c>
      <c r="C61" s="83" t="s">
        <v>184</v>
      </c>
      <c r="D61" s="23">
        <v>1</v>
      </c>
    </row>
    <row r="62" spans="2:4">
      <c r="B62" s="271" t="s">
        <v>137</v>
      </c>
      <c r="C62" s="271"/>
      <c r="D62" s="271"/>
    </row>
    <row r="63" spans="2:4">
      <c r="B63" s="140"/>
      <c r="C63" s="140"/>
      <c r="D63" s="140"/>
    </row>
    <row r="64" spans="2:4">
      <c r="B64" s="12" t="s">
        <v>28</v>
      </c>
      <c r="C64" s="12" t="s">
        <v>19</v>
      </c>
      <c r="D64" s="13" t="s">
        <v>29</v>
      </c>
    </row>
    <row r="65" spans="2:4">
      <c r="B65" s="84">
        <v>26</v>
      </c>
      <c r="C65" s="83" t="s">
        <v>185</v>
      </c>
      <c r="D65" s="23">
        <v>1</v>
      </c>
    </row>
    <row r="66" spans="2:4">
      <c r="B66" s="84">
        <v>27</v>
      </c>
      <c r="C66" s="83" t="s">
        <v>183</v>
      </c>
      <c r="D66" s="23">
        <v>1</v>
      </c>
    </row>
    <row r="67" spans="2:4">
      <c r="B67" s="84">
        <v>28</v>
      </c>
      <c r="C67" s="83" t="s">
        <v>188</v>
      </c>
      <c r="D67" s="23">
        <v>1</v>
      </c>
    </row>
    <row r="68" spans="2:4">
      <c r="B68" s="84">
        <v>29</v>
      </c>
      <c r="C68" s="83" t="s">
        <v>190</v>
      </c>
      <c r="D68" s="23">
        <v>1</v>
      </c>
    </row>
    <row r="69" spans="2:4">
      <c r="B69" s="84">
        <v>30</v>
      </c>
      <c r="C69" s="83" t="s">
        <v>191</v>
      </c>
      <c r="D69" s="23">
        <v>1</v>
      </c>
    </row>
    <row r="70" spans="2:4">
      <c r="B70" s="84">
        <v>31</v>
      </c>
      <c r="C70" s="83" t="s">
        <v>192</v>
      </c>
      <c r="D70" s="23">
        <v>1</v>
      </c>
    </row>
    <row r="71" spans="2:4">
      <c r="B71" s="84">
        <v>32</v>
      </c>
      <c r="C71" s="138" t="s">
        <v>239</v>
      </c>
      <c r="D71" s="23">
        <v>1</v>
      </c>
    </row>
    <row r="72" spans="2:4">
      <c r="B72" s="84">
        <v>33</v>
      </c>
      <c r="C72" s="83" t="s">
        <v>193</v>
      </c>
      <c r="D72" s="23">
        <v>1</v>
      </c>
    </row>
    <row r="73" spans="2:4">
      <c r="B73" s="84">
        <v>34</v>
      </c>
      <c r="C73" s="83" t="s">
        <v>194</v>
      </c>
      <c r="D73" s="23">
        <v>1</v>
      </c>
    </row>
    <row r="74" spans="2:4">
      <c r="B74" s="84">
        <v>35</v>
      </c>
      <c r="C74" s="83" t="s">
        <v>195</v>
      </c>
      <c r="D74" s="23">
        <v>1</v>
      </c>
    </row>
    <row r="75" spans="2:4">
      <c r="B75" s="269" t="s">
        <v>13</v>
      </c>
      <c r="C75" s="270"/>
      <c r="D75" s="281">
        <f>SUM(D35:D74)</f>
        <v>41</v>
      </c>
    </row>
    <row r="76" spans="2:4">
      <c r="B76" s="32"/>
      <c r="C76" s="32"/>
      <c r="D76" s="145"/>
    </row>
  </sheetData>
  <mergeCells count="11">
    <mergeCell ref="B75:C75"/>
    <mergeCell ref="B31:D31"/>
    <mergeCell ref="A1:D1"/>
    <mergeCell ref="B18:C18"/>
    <mergeCell ref="B62:D62"/>
    <mergeCell ref="B16:B17"/>
    <mergeCell ref="D16:D17"/>
    <mergeCell ref="B36:B37"/>
    <mergeCell ref="D36:D37"/>
    <mergeCell ref="B58:B59"/>
    <mergeCell ref="D58:D59"/>
  </mergeCells>
  <pageMargins left="0.7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2021-05-27T06:15:21Z</cp:lastPrinted>
  <dcterms:created xsi:type="dcterms:W3CDTF">2014-10-15T08:34:52Z</dcterms:created>
  <dcterms:modified xsi:type="dcterms:W3CDTF">2021-05-27T06:15:25Z</dcterms:modified>
</cp:coreProperties>
</file>