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4044A072-80FF-47CC-81DC-24B9CF4E10E3}" xr6:coauthVersionLast="36" xr6:coauthVersionMax="36" xr10:uidLastSave="{00000000-0000-0000-0000-000000000000}"/>
  <bookViews>
    <workbookView xWindow="-105" yWindow="-105" windowWidth="23250" windowHeight="12570" activeTab="7" xr2:uid="{00000000-000D-0000-FFFF-FFFF00000000}"/>
  </bookViews>
  <sheets>
    <sheet name="การตอบแบบฟอร์ม 1" sheetId="1" r:id="rId1"/>
    <sheet name="EPE (Elementary 2)" sheetId="2" r:id="rId2"/>
    <sheet name="Intermediate" sheetId="10" r:id="rId3"/>
    <sheet name="Per-Intermediate" sheetId="4" r:id="rId4"/>
    <sheet name="Starter 2" sheetId="9" r:id="rId5"/>
    <sheet name="Upper-Intermediate" sheetId="11" r:id="rId6"/>
    <sheet name="สรุปรวม" sheetId="8" r:id="rId7"/>
    <sheet name="บทสรุปผู้บริหาร" sheetId="7" r:id="rId8"/>
  </sheets>
  <externalReferences>
    <externalReference r:id="rId9"/>
  </externalReferences>
  <definedNames>
    <definedName name="_xlnm._FilterDatabase" localSheetId="1" hidden="1">'EPE (Elementary 2)'!$F$1:$F$92</definedName>
    <definedName name="_xlnm._FilterDatabase" localSheetId="2" hidden="1">Intermediate!$H$1:$H$54</definedName>
    <definedName name="_xlnm._FilterDatabase" localSheetId="3" hidden="1">'Per-Intermediate'!$A$1:$U$69</definedName>
    <definedName name="_xlnm._FilterDatabase" localSheetId="4" hidden="1">'Starter 2'!$F$1:$F$58</definedName>
    <definedName name="_xlnm._FilterDatabase" localSheetId="5" hidden="1">'Upper-Intermediate'!$H$1:$H$54</definedName>
    <definedName name="_xlnm._FilterDatabase" localSheetId="0" hidden="1">'การตอบแบบฟอร์ม 1'!$F$1:$F$161</definedName>
  </definedNames>
  <calcPr calcId="191029"/>
</workbook>
</file>

<file path=xl/calcChain.xml><?xml version="1.0" encoding="utf-8"?>
<calcChain xmlns="http://schemas.openxmlformats.org/spreadsheetml/2006/main">
  <c r="C549" i="8" l="1"/>
  <c r="C550" i="8"/>
  <c r="C551" i="8"/>
  <c r="C552" i="8"/>
  <c r="C548" i="8"/>
  <c r="C499" i="8"/>
  <c r="B499" i="8"/>
  <c r="C496" i="8"/>
  <c r="B496" i="8"/>
  <c r="B472" i="8"/>
  <c r="B471" i="8"/>
  <c r="B470" i="8"/>
  <c r="B469" i="8"/>
  <c r="B468" i="8"/>
  <c r="B467" i="8"/>
  <c r="B466" i="8"/>
  <c r="B465" i="8"/>
  <c r="B464" i="8"/>
  <c r="B463" i="8"/>
  <c r="C439" i="8"/>
  <c r="C436" i="8"/>
  <c r="B439" i="8"/>
  <c r="B436" i="8"/>
  <c r="C403" i="8"/>
  <c r="B403" i="8"/>
  <c r="C400" i="8"/>
  <c r="B400" i="8"/>
  <c r="C376" i="8"/>
  <c r="C375" i="8"/>
  <c r="C374" i="8"/>
  <c r="C373" i="8"/>
  <c r="C372" i="8"/>
  <c r="C371" i="8"/>
  <c r="C370" i="8"/>
  <c r="C369" i="8"/>
  <c r="C368" i="8"/>
  <c r="C367" i="8"/>
  <c r="B376" i="8"/>
  <c r="B375" i="8"/>
  <c r="B374" i="8"/>
  <c r="B373" i="8"/>
  <c r="B372" i="8"/>
  <c r="B371" i="8"/>
  <c r="B370" i="8"/>
  <c r="B369" i="8"/>
  <c r="B368" i="8"/>
  <c r="B367" i="8"/>
  <c r="C343" i="8"/>
  <c r="C340" i="8"/>
  <c r="B343" i="8"/>
  <c r="B340" i="8"/>
  <c r="C324" i="8"/>
  <c r="C323" i="8"/>
  <c r="C322" i="8"/>
  <c r="C321" i="8"/>
  <c r="C320" i="8"/>
  <c r="C319" i="8"/>
  <c r="C318" i="8"/>
  <c r="C317" i="8"/>
  <c r="C316" i="8"/>
  <c r="C315" i="8"/>
  <c r="B324" i="8"/>
  <c r="B323" i="8"/>
  <c r="B322" i="8"/>
  <c r="B321" i="8"/>
  <c r="B320" i="8"/>
  <c r="B319" i="8"/>
  <c r="B318" i="8"/>
  <c r="B317" i="8"/>
  <c r="B316" i="8"/>
  <c r="B315" i="8"/>
  <c r="B287" i="8"/>
  <c r="C305" i="8"/>
  <c r="C302" i="8"/>
  <c r="B305" i="8"/>
  <c r="B302" i="8"/>
  <c r="B288" i="8"/>
  <c r="C288" i="8"/>
  <c r="C287" i="8"/>
  <c r="C286" i="8"/>
  <c r="C285" i="8"/>
  <c r="C284" i="8"/>
  <c r="C283" i="8"/>
  <c r="C282" i="8"/>
  <c r="C281" i="8"/>
  <c r="C280" i="8"/>
  <c r="C279" i="8"/>
  <c r="B286" i="8"/>
  <c r="B285" i="8"/>
  <c r="B284" i="8"/>
  <c r="B283" i="8"/>
  <c r="B282" i="8"/>
  <c r="B281" i="8"/>
  <c r="B280" i="8"/>
  <c r="B473" i="8" l="1"/>
  <c r="B377" i="8"/>
  <c r="C377" i="8"/>
  <c r="C325" i="8"/>
  <c r="B325" i="8"/>
  <c r="C289" i="8"/>
  <c r="I71" i="2"/>
  <c r="I70" i="2"/>
  <c r="B279" i="8"/>
  <c r="B289" i="8" s="1"/>
  <c r="I69" i="2"/>
  <c r="I68" i="2"/>
  <c r="C218" i="8"/>
  <c r="C206" i="8"/>
  <c r="H33" i="10"/>
  <c r="C253" i="8"/>
  <c r="C254" i="8"/>
  <c r="C255" i="8"/>
  <c r="C256" i="8"/>
  <c r="C257" i="8"/>
  <c r="C258" i="8"/>
  <c r="C259" i="8"/>
  <c r="C252" i="8"/>
  <c r="B260" i="8"/>
  <c r="C260" i="8" s="1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36" i="8"/>
  <c r="C219" i="8" l="1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07" i="8"/>
  <c r="C208" i="8"/>
  <c r="C209" i="8"/>
  <c r="C210" i="8"/>
  <c r="C211" i="8"/>
  <c r="C212" i="8"/>
  <c r="C213" i="8"/>
  <c r="C214" i="8"/>
  <c r="C215" i="8"/>
  <c r="C216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185" i="8"/>
  <c r="C155" i="8"/>
  <c r="C156" i="8"/>
  <c r="C157" i="8"/>
  <c r="C158" i="8"/>
  <c r="C159" i="8"/>
  <c r="C160" i="8"/>
  <c r="C154" i="8"/>
  <c r="C106" i="8"/>
  <c r="B161" i="8"/>
  <c r="C161" i="8" s="1"/>
  <c r="C145" i="8" l="1"/>
  <c r="C146" i="8"/>
  <c r="C147" i="8"/>
  <c r="C148" i="8"/>
  <c r="C149" i="8"/>
  <c r="C150" i="8"/>
  <c r="C151" i="8"/>
  <c r="C152" i="8"/>
  <c r="C144" i="8"/>
  <c r="C135" i="8"/>
  <c r="C136" i="8"/>
  <c r="C137" i="8"/>
  <c r="C138" i="8"/>
  <c r="C139" i="8"/>
  <c r="C140" i="8"/>
  <c r="C141" i="8"/>
  <c r="C142" i="8"/>
  <c r="C134" i="8"/>
  <c r="C118" i="8"/>
  <c r="C119" i="8"/>
  <c r="C120" i="8"/>
  <c r="C121" i="8"/>
  <c r="C122" i="8"/>
  <c r="C124" i="8"/>
  <c r="C125" i="8"/>
  <c r="C117" i="8"/>
  <c r="C107" i="8"/>
  <c r="C108" i="8"/>
  <c r="C109" i="8"/>
  <c r="C110" i="8"/>
  <c r="C111" i="8"/>
  <c r="C112" i="8"/>
  <c r="C113" i="8"/>
  <c r="C114" i="8"/>
  <c r="C115" i="8"/>
  <c r="E82" i="2"/>
  <c r="C88" i="8"/>
  <c r="C86" i="8"/>
  <c r="C85" i="8"/>
  <c r="C83" i="8"/>
  <c r="C82" i="8"/>
  <c r="C80" i="8"/>
  <c r="C79" i="8"/>
  <c r="C77" i="8"/>
  <c r="C76" i="8"/>
  <c r="C61" i="8"/>
  <c r="C62" i="8"/>
  <c r="C63" i="8"/>
  <c r="C60" i="8"/>
  <c r="C56" i="8"/>
  <c r="C57" i="8"/>
  <c r="C58" i="8"/>
  <c r="C55" i="8"/>
  <c r="C51" i="8"/>
  <c r="C52" i="8"/>
  <c r="C53" i="8"/>
  <c r="C50" i="8"/>
  <c r="C47" i="8"/>
  <c r="C48" i="8"/>
  <c r="C46" i="8"/>
  <c r="C42" i="8"/>
  <c r="C43" i="8"/>
  <c r="C44" i="8"/>
  <c r="C41" i="8"/>
  <c r="B64" i="8"/>
  <c r="C64" i="8" s="1"/>
  <c r="B31" i="8"/>
  <c r="C31" i="8" s="1"/>
  <c r="C30" i="8"/>
  <c r="C29" i="8"/>
  <c r="C26" i="8"/>
  <c r="C27" i="8"/>
  <c r="C24" i="8"/>
  <c r="C23" i="8"/>
  <c r="C21" i="8"/>
  <c r="C20" i="8"/>
  <c r="C18" i="8"/>
  <c r="C17" i="8"/>
  <c r="B31" i="11"/>
  <c r="B30" i="11"/>
  <c r="B558" i="8"/>
  <c r="C558" i="8" s="1"/>
  <c r="C557" i="8"/>
  <c r="C556" i="8"/>
  <c r="B553" i="8"/>
  <c r="C553" i="8" s="1"/>
  <c r="B545" i="8"/>
  <c r="C545" i="8" s="1"/>
  <c r="C544" i="8"/>
  <c r="C543" i="8"/>
  <c r="C542" i="8"/>
  <c r="C540" i="8"/>
  <c r="B537" i="8"/>
  <c r="C537" i="8" s="1"/>
  <c r="C536" i="8"/>
  <c r="B533" i="8"/>
  <c r="C533" i="8" s="1"/>
  <c r="C532" i="8"/>
  <c r="C531" i="8"/>
  <c r="C530" i="8"/>
  <c r="C529" i="8"/>
  <c r="C500" i="8"/>
  <c r="D499" i="8"/>
  <c r="C497" i="8"/>
  <c r="B497" i="8"/>
  <c r="D497" i="8" s="1"/>
  <c r="C472" i="8"/>
  <c r="D472" i="8"/>
  <c r="C471" i="8"/>
  <c r="D471" i="8"/>
  <c r="C470" i="8"/>
  <c r="D470" i="8"/>
  <c r="C469" i="8"/>
  <c r="D469" i="8"/>
  <c r="C468" i="8"/>
  <c r="D468" i="8"/>
  <c r="C467" i="8"/>
  <c r="D467" i="8"/>
  <c r="C466" i="8"/>
  <c r="D466" i="8"/>
  <c r="C465" i="8"/>
  <c r="D465" i="8"/>
  <c r="C464" i="8"/>
  <c r="D464" i="8"/>
  <c r="C463" i="8"/>
  <c r="D463" i="8"/>
  <c r="C440" i="8"/>
  <c r="D439" i="8"/>
  <c r="C437" i="8"/>
  <c r="B437" i="8"/>
  <c r="D437" i="8" s="1"/>
  <c r="C422" i="8"/>
  <c r="B422" i="8"/>
  <c r="D422" i="8" s="1"/>
  <c r="C421" i="8"/>
  <c r="B421" i="8"/>
  <c r="D421" i="8" s="1"/>
  <c r="C420" i="8"/>
  <c r="B420" i="8"/>
  <c r="D420" i="8" s="1"/>
  <c r="C419" i="8"/>
  <c r="B419" i="8"/>
  <c r="D419" i="8" s="1"/>
  <c r="C418" i="8"/>
  <c r="B418" i="8"/>
  <c r="D418" i="8" s="1"/>
  <c r="C417" i="8"/>
  <c r="B417" i="8"/>
  <c r="D417" i="8" s="1"/>
  <c r="C416" i="8"/>
  <c r="B416" i="8"/>
  <c r="D416" i="8" s="1"/>
  <c r="C415" i="8"/>
  <c r="B415" i="8"/>
  <c r="D415" i="8" s="1"/>
  <c r="C414" i="8"/>
  <c r="B414" i="8"/>
  <c r="D414" i="8" s="1"/>
  <c r="C413" i="8"/>
  <c r="B413" i="8"/>
  <c r="D413" i="8" s="1"/>
  <c r="C404" i="8"/>
  <c r="B404" i="8"/>
  <c r="D404" i="8" s="1"/>
  <c r="C401" i="8"/>
  <c r="B401" i="8"/>
  <c r="D401" i="8" s="1"/>
  <c r="D376" i="8"/>
  <c r="D375" i="8"/>
  <c r="D374" i="8"/>
  <c r="D373" i="8"/>
  <c r="D372" i="8"/>
  <c r="D371" i="8"/>
  <c r="D370" i="8"/>
  <c r="D369" i="8"/>
  <c r="D368" i="8"/>
  <c r="C344" i="8"/>
  <c r="B344" i="8"/>
  <c r="D344" i="8" s="1"/>
  <c r="C341" i="8"/>
  <c r="D340" i="8"/>
  <c r="D324" i="8"/>
  <c r="D323" i="8"/>
  <c r="D322" i="8"/>
  <c r="D321" i="8"/>
  <c r="D320" i="8"/>
  <c r="D319" i="8"/>
  <c r="D318" i="8"/>
  <c r="D317" i="8"/>
  <c r="D316" i="8"/>
  <c r="C306" i="8"/>
  <c r="B306" i="8"/>
  <c r="D306" i="8" s="1"/>
  <c r="C303" i="8"/>
  <c r="B303" i="8"/>
  <c r="D303" i="8" s="1"/>
  <c r="D288" i="8"/>
  <c r="D287" i="8"/>
  <c r="D286" i="8"/>
  <c r="D285" i="8"/>
  <c r="D284" i="8"/>
  <c r="D283" i="8"/>
  <c r="D282" i="8"/>
  <c r="D281" i="8"/>
  <c r="D280" i="8"/>
  <c r="D279" i="8"/>
  <c r="B89" i="8"/>
  <c r="C89" i="8" s="1"/>
  <c r="B500" i="8" l="1"/>
  <c r="D500" i="8" s="1"/>
  <c r="D325" i="8"/>
  <c r="B341" i="8"/>
  <c r="D341" i="8" s="1"/>
  <c r="D343" i="8"/>
  <c r="D377" i="8"/>
  <c r="B440" i="8"/>
  <c r="D440" i="8" s="1"/>
  <c r="C423" i="8"/>
  <c r="D305" i="8"/>
  <c r="D400" i="8"/>
  <c r="D436" i="8"/>
  <c r="C473" i="8"/>
  <c r="B423" i="8"/>
  <c r="D423" i="8" s="1"/>
  <c r="D473" i="8"/>
  <c r="D289" i="8"/>
  <c r="D302" i="8"/>
  <c r="D315" i="8"/>
  <c r="D403" i="8"/>
  <c r="D496" i="8"/>
  <c r="D367" i="8"/>
  <c r="H27" i="11" l="1"/>
  <c r="H29" i="11"/>
  <c r="H28" i="11"/>
  <c r="H26" i="11"/>
  <c r="H25" i="11"/>
  <c r="H24" i="11"/>
  <c r="H23" i="11"/>
  <c r="H22" i="11"/>
  <c r="H30" i="11" l="1"/>
  <c r="E28" i="11"/>
  <c r="E27" i="11"/>
  <c r="E26" i="11"/>
  <c r="E25" i="11"/>
  <c r="E24" i="11"/>
  <c r="E23" i="11"/>
  <c r="E22" i="11"/>
  <c r="E29" i="11" s="1"/>
  <c r="B35" i="11"/>
  <c r="B29" i="11"/>
  <c r="B28" i="11"/>
  <c r="B27" i="11"/>
  <c r="B23" i="11"/>
  <c r="B22" i="11"/>
  <c r="I20" i="11"/>
  <c r="I18" i="11"/>
  <c r="I19" i="11" s="1"/>
  <c r="I17" i="11"/>
  <c r="B56" i="9"/>
  <c r="B55" i="9"/>
  <c r="B54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E51" i="9"/>
  <c r="E49" i="9"/>
  <c r="E50" i="9"/>
  <c r="E48" i="9"/>
  <c r="J37" i="9"/>
  <c r="K37" i="9"/>
  <c r="L37" i="9"/>
  <c r="M37" i="9"/>
  <c r="N37" i="9"/>
  <c r="O37" i="9"/>
  <c r="P37" i="9"/>
  <c r="Q37" i="9"/>
  <c r="R37" i="9"/>
  <c r="S37" i="9"/>
  <c r="T37" i="9"/>
  <c r="J38" i="9"/>
  <c r="J39" i="9" s="1"/>
  <c r="K38" i="9"/>
  <c r="L38" i="9"/>
  <c r="N38" i="9"/>
  <c r="N39" i="9" s="1"/>
  <c r="O38" i="9"/>
  <c r="P38" i="9"/>
  <c r="R38" i="9"/>
  <c r="R39" i="9" s="1"/>
  <c r="S38" i="9"/>
  <c r="T38" i="9"/>
  <c r="K39" i="9"/>
  <c r="L39" i="9"/>
  <c r="O39" i="9"/>
  <c r="P39" i="9"/>
  <c r="S39" i="9"/>
  <c r="T39" i="9"/>
  <c r="J40" i="9"/>
  <c r="K40" i="9"/>
  <c r="L40" i="9"/>
  <c r="M40" i="9"/>
  <c r="N40" i="9"/>
  <c r="O40" i="9"/>
  <c r="P40" i="9"/>
  <c r="Q40" i="9"/>
  <c r="R40" i="9"/>
  <c r="S40" i="9"/>
  <c r="T40" i="9"/>
  <c r="I40" i="9"/>
  <c r="I39" i="9"/>
  <c r="I38" i="9"/>
  <c r="I37" i="9"/>
  <c r="E47" i="9"/>
  <c r="E46" i="9"/>
  <c r="E45" i="9"/>
  <c r="E44" i="9"/>
  <c r="E43" i="9"/>
  <c r="E42" i="9"/>
  <c r="B50" i="9"/>
  <c r="B49" i="9"/>
  <c r="B48" i="9"/>
  <c r="B47" i="9"/>
  <c r="B43" i="9"/>
  <c r="B42" i="9"/>
  <c r="H50" i="4"/>
  <c r="H43" i="4"/>
  <c r="H42" i="4"/>
  <c r="H41" i="4"/>
  <c r="H51" i="4"/>
  <c r="H49" i="4"/>
  <c r="H48" i="4"/>
  <c r="H47" i="4"/>
  <c r="H46" i="4"/>
  <c r="H45" i="4"/>
  <c r="H44" i="4"/>
  <c r="H40" i="4"/>
  <c r="H39" i="4"/>
  <c r="H38" i="4"/>
  <c r="H37" i="4"/>
  <c r="H36" i="4"/>
  <c r="H52" i="4" s="1"/>
  <c r="E36" i="4"/>
  <c r="E45" i="4" s="1"/>
  <c r="E44" i="4"/>
  <c r="E43" i="4"/>
  <c r="E42" i="4"/>
  <c r="E39" i="4"/>
  <c r="E37" i="4"/>
  <c r="B42" i="4"/>
  <c r="B41" i="4"/>
  <c r="B38" i="4"/>
  <c r="B37" i="4"/>
  <c r="B36" i="4"/>
  <c r="I31" i="4"/>
  <c r="H22" i="10"/>
  <c r="H24" i="10"/>
  <c r="H23" i="10"/>
  <c r="H26" i="10"/>
  <c r="H25" i="10"/>
  <c r="H32" i="10"/>
  <c r="H31" i="10"/>
  <c r="H30" i="10"/>
  <c r="H29" i="10"/>
  <c r="H28" i="10"/>
  <c r="H27" i="10"/>
  <c r="E30" i="10"/>
  <c r="E29" i="10"/>
  <c r="E25" i="10"/>
  <c r="E28" i="10"/>
  <c r="E27" i="10"/>
  <c r="E26" i="10"/>
  <c r="E24" i="10"/>
  <c r="E23" i="10"/>
  <c r="E22" i="10"/>
  <c r="E31" i="10" s="1"/>
  <c r="B29" i="10"/>
  <c r="B28" i="10"/>
  <c r="B27" i="10"/>
  <c r="B23" i="10"/>
  <c r="B22" i="10"/>
  <c r="B24" i="10" s="1"/>
  <c r="H75" i="2"/>
  <c r="H74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3" i="2"/>
  <c r="B88" i="2"/>
  <c r="B87" i="2"/>
  <c r="E73" i="2"/>
  <c r="E80" i="2"/>
  <c r="E79" i="2"/>
  <c r="E81" i="2"/>
  <c r="E78" i="2"/>
  <c r="E76" i="2"/>
  <c r="E75" i="2"/>
  <c r="E74" i="2"/>
  <c r="E77" i="2"/>
  <c r="B81" i="2"/>
  <c r="B80" i="2"/>
  <c r="B79" i="2"/>
  <c r="B78" i="2"/>
  <c r="B74" i="2"/>
  <c r="B73" i="2"/>
  <c r="J17" i="11"/>
  <c r="K17" i="11"/>
  <c r="L17" i="11"/>
  <c r="L18" i="11" s="1"/>
  <c r="M17" i="11"/>
  <c r="N17" i="11"/>
  <c r="O17" i="11"/>
  <c r="P17" i="11"/>
  <c r="Q17" i="11"/>
  <c r="R17" i="11"/>
  <c r="S17" i="11"/>
  <c r="T17" i="11"/>
  <c r="J18" i="11"/>
  <c r="J19" i="11" s="1"/>
  <c r="K18" i="11"/>
  <c r="K19" i="11" s="1"/>
  <c r="N18" i="11"/>
  <c r="N19" i="11" s="1"/>
  <c r="O18" i="11"/>
  <c r="O19" i="11" s="1"/>
  <c r="P18" i="11"/>
  <c r="P19" i="11" s="1"/>
  <c r="R18" i="11"/>
  <c r="R19" i="11" s="1"/>
  <c r="S18" i="11"/>
  <c r="S19" i="11" s="1"/>
  <c r="T18" i="11"/>
  <c r="T19" i="11"/>
  <c r="J20" i="11"/>
  <c r="K20" i="11"/>
  <c r="L20" i="11"/>
  <c r="M20" i="11"/>
  <c r="N20" i="11"/>
  <c r="O20" i="11"/>
  <c r="P20" i="11"/>
  <c r="Q20" i="11"/>
  <c r="R20" i="11"/>
  <c r="S20" i="11"/>
  <c r="T20" i="11"/>
  <c r="J31" i="4"/>
  <c r="K31" i="4"/>
  <c r="L31" i="4"/>
  <c r="M31" i="4"/>
  <c r="N31" i="4"/>
  <c r="O31" i="4"/>
  <c r="P31" i="4"/>
  <c r="Q31" i="4"/>
  <c r="R31" i="4"/>
  <c r="S31" i="4"/>
  <c r="T31" i="4"/>
  <c r="J32" i="4"/>
  <c r="J33" i="4" s="1"/>
  <c r="K32" i="4"/>
  <c r="L32" i="4"/>
  <c r="N32" i="4"/>
  <c r="N33" i="4" s="1"/>
  <c r="O32" i="4"/>
  <c r="P32" i="4"/>
  <c r="R32" i="4"/>
  <c r="R33" i="4" s="1"/>
  <c r="S32" i="4"/>
  <c r="T32" i="4"/>
  <c r="K33" i="4"/>
  <c r="L33" i="4"/>
  <c r="O33" i="4"/>
  <c r="P33" i="4"/>
  <c r="S33" i="4"/>
  <c r="T33" i="4"/>
  <c r="J34" i="4"/>
  <c r="K34" i="4"/>
  <c r="L34" i="4"/>
  <c r="M34" i="4"/>
  <c r="N34" i="4"/>
  <c r="O34" i="4"/>
  <c r="P34" i="4"/>
  <c r="Q34" i="4"/>
  <c r="R34" i="4"/>
  <c r="S34" i="4"/>
  <c r="T34" i="4"/>
  <c r="I34" i="4"/>
  <c r="I32" i="4"/>
  <c r="I33" i="4" s="1"/>
  <c r="J17" i="10"/>
  <c r="J18" i="10" s="1"/>
  <c r="J19" i="10" s="1"/>
  <c r="K17" i="10"/>
  <c r="K18" i="10" s="1"/>
  <c r="L17" i="10"/>
  <c r="L18" i="10" s="1"/>
  <c r="M17" i="10"/>
  <c r="N17" i="10"/>
  <c r="N18" i="10" s="1"/>
  <c r="N19" i="10" s="1"/>
  <c r="O17" i="10"/>
  <c r="O18" i="10" s="1"/>
  <c r="P17" i="10"/>
  <c r="Q17" i="10"/>
  <c r="R17" i="10"/>
  <c r="R18" i="10" s="1"/>
  <c r="R19" i="10" s="1"/>
  <c r="S17" i="10"/>
  <c r="T17" i="10"/>
  <c r="S18" i="10"/>
  <c r="S19" i="10" s="1"/>
  <c r="J20" i="10"/>
  <c r="K20" i="10"/>
  <c r="L20" i="10"/>
  <c r="M20" i="10"/>
  <c r="N20" i="10"/>
  <c r="O20" i="10"/>
  <c r="P20" i="10"/>
  <c r="Q20" i="10"/>
  <c r="R20" i="10"/>
  <c r="S20" i="10"/>
  <c r="T20" i="10"/>
  <c r="I20" i="10"/>
  <c r="I17" i="10"/>
  <c r="L19" i="11" l="1"/>
  <c r="Q38" i="9"/>
  <c r="Q39" i="9" s="1"/>
  <c r="M38" i="9"/>
  <c r="M39" i="9" s="1"/>
  <c r="B51" i="9"/>
  <c r="B44" i="9"/>
  <c r="O19" i="10"/>
  <c r="P18" i="10"/>
  <c r="P19" i="10" s="1"/>
  <c r="K19" i="10"/>
  <c r="I18" i="10"/>
  <c r="I19" i="10" s="1"/>
  <c r="T18" i="10"/>
  <c r="T19" i="10" s="1"/>
  <c r="L19" i="10"/>
  <c r="H92" i="2"/>
  <c r="E83" i="2"/>
  <c r="B75" i="2"/>
  <c r="Q18" i="11"/>
  <c r="Q19" i="11" s="1"/>
  <c r="M18" i="11"/>
  <c r="M19" i="11" s="1"/>
  <c r="Q32" i="4"/>
  <c r="Q33" i="4" s="1"/>
  <c r="M32" i="4"/>
  <c r="M33" i="4" s="1"/>
  <c r="Q18" i="10"/>
  <c r="Q19" i="10" s="1"/>
  <c r="M18" i="10"/>
  <c r="M19" i="10" s="1"/>
  <c r="J68" i="2"/>
  <c r="K68" i="2"/>
  <c r="L68" i="2"/>
  <c r="M68" i="2"/>
  <c r="N68" i="2"/>
  <c r="O68" i="2"/>
  <c r="P68" i="2"/>
  <c r="Q68" i="2"/>
  <c r="R68" i="2"/>
  <c r="S68" i="2"/>
  <c r="T68" i="2"/>
  <c r="B89" i="2"/>
  <c r="B82" i="2"/>
  <c r="B36" i="11" l="1"/>
  <c r="B36" i="10"/>
  <c r="B35" i="10"/>
  <c r="B37" i="10" s="1"/>
  <c r="B24" i="11" l="1"/>
  <c r="B37" i="11"/>
  <c r="B30" i="10"/>
  <c r="E41" i="4" l="1"/>
  <c r="E38" i="4"/>
  <c r="E40" i="4" l="1"/>
  <c r="B43" i="4"/>
  <c r="B44" i="4"/>
  <c r="S71" i="2" l="1"/>
  <c r="O71" i="2"/>
  <c r="O69" i="2"/>
  <c r="O70" i="2" s="1"/>
  <c r="K69" i="2"/>
  <c r="K70" i="2" s="1"/>
  <c r="K71" i="2"/>
  <c r="Q71" i="2"/>
  <c r="M71" i="2"/>
  <c r="T71" i="2"/>
  <c r="P71" i="2"/>
  <c r="L71" i="2"/>
  <c r="R71" i="2"/>
  <c r="N71" i="2"/>
  <c r="J71" i="2"/>
  <c r="J69" i="2" l="1"/>
  <c r="J70" i="2" s="1"/>
  <c r="P69" i="2"/>
  <c r="P70" i="2" s="1"/>
  <c r="M69" i="2"/>
  <c r="M70" i="2" s="1"/>
  <c r="L69" i="2"/>
  <c r="L70" i="2" s="1"/>
  <c r="R69" i="2"/>
  <c r="R70" i="2" s="1"/>
  <c r="S69" i="2"/>
  <c r="S70" i="2" s="1"/>
  <c r="Q69" i="2"/>
  <c r="Q70" i="2" s="1"/>
  <c r="N69" i="2"/>
  <c r="N70" i="2" s="1"/>
  <c r="T69" i="2"/>
  <c r="T70" i="2" s="1"/>
  <c r="B45" i="4"/>
  <c r="B50" i="4" l="1"/>
  <c r="B51" i="4" l="1"/>
  <c r="B52" i="4" l="1"/>
</calcChain>
</file>

<file path=xl/sharedStrings.xml><?xml version="1.0" encoding="utf-8"?>
<sst xmlns="http://schemas.openxmlformats.org/spreadsheetml/2006/main" count="3265" uniqueCount="630">
  <si>
    <t>ประทับเวลา</t>
  </si>
  <si>
    <t>1. สถานภาพ</t>
  </si>
  <si>
    <t>2. อายุ</t>
  </si>
  <si>
    <t>3. ระดับการศึกษา</t>
  </si>
  <si>
    <t>4. คณะที่นิสิตเรียน</t>
  </si>
  <si>
    <t>5. สาขาวิชา</t>
  </si>
  <si>
    <t>6. รายวิชาที่เรียน</t>
  </si>
  <si>
    <t>1. ความคิดเห็นเกี่ยวกับเจ้าหน้าที่ [เจ้าหน้าที่ให้บริการตอบคำถามออนไลน์ได้ถูกต้อง ชัดเจน และรวดเร็ว]</t>
  </si>
  <si>
    <t>2. ความคิดเห็นเกี่ยวกับโปรแกรมที่ใช้ในการจัดการเรียนการสอน [การสมัครเข้ารับการอบบรมมีความสะดวกและง่ายต่อการใช้งาน]</t>
  </si>
  <si>
    <t>2. ความคิดเห็นเกี่ยวกับโปรแกรมที่ใช้ในการจัดการเรียนการสอน [การใช้งานโปรแกรมออนไลน์ในการอบรมมีความชัดเจน ใช้งานง่าย ตอบสนองความต้องการของท่านได้]</t>
  </si>
  <si>
    <t>2. ความคิดเห็นเกี่ยวกับโปรแกรมที่ใช้ในการจัดการเรียนการสอน [โปรแกรมมีความเสถียร และมีเมนูที่ครบถ้วนตรงตามความต้องการ]</t>
  </si>
  <si>
    <t>3. ความคิดเห็นต่อเนื้อหาที่ใช้ในการอบรมและอาจารย์ผู้สอน [เนื้อหาสาระในบทเรียนที่ท่านอบรมมีความเหมาะสมกับระดับความรู้]</t>
  </si>
  <si>
    <t>3. ความคิดเห็นต่อเนื้อหาที่ใช้ในการอบรมและอาจารย์ผู้สอน [หนังสือที่เรียนมีเนื้อหาสาระ ความชัดเจน ความครบถ้วนตรงตามความต้องการ และเข้าใจง่าย]</t>
  </si>
  <si>
    <t>3. ความคิดเห็นต่อเนื้อหาที่ใช้ในการอบรมและอาจารย์ผู้สอน [อาจารย์ผู้สอนมีการอธิบายเนื้อหาวิชาได้อย่างชัดเจน และเข้าใจง่าย]</t>
  </si>
  <si>
    <t>3. ความคิดเห็นต่อเนื้อหาที่ใช้ในการอบรมและอาจารย์ผู้สอน [อาจารย์ผู้สอนใช้สื่อในการอบรมที่เหมาะสมกับเนื้อหา และตอบคำถามได้อย่างชัดเจน]</t>
  </si>
  <si>
    <t>3. ความคิดเห็นต่อเนื้อหาที่ใช้ในการอบรมและอาจารย์ผู้สอน [อาจารย์ผู้สอนเข้าสอน – เลิกสอน ตรงตามเวลา]</t>
  </si>
  <si>
    <t>4. ความคิดเห็นเกี่ยวกับระดับความรู้ [ความรู้ก่อนการเข้ารับการอบรมของท่านอยู่ในระดับใด]</t>
  </si>
  <si>
    <t>4. ความคิดเห็นเกี่ยวกับระดับความรู้ [ความรู้หลังการเข้ารับการอบรมของท่านอยู่ในระดับใด]</t>
  </si>
  <si>
    <t>4. ความคิดเห็นเกี่ยวกับระดับความรู้ [ท่านสามารถนำความรู้ไปประยุกต์ใช้ให้เกิดประโยชน์เพียงใด]</t>
  </si>
  <si>
    <t/>
  </si>
  <si>
    <t>ชาย</t>
  </si>
  <si>
    <t>41-50 ปี</t>
  </si>
  <si>
    <t>ปริญญาเอก</t>
  </si>
  <si>
    <t>EPE (Elementary 2)</t>
  </si>
  <si>
    <t>31-40 ปี</t>
  </si>
  <si>
    <t>หญิง</t>
  </si>
  <si>
    <t>20-30 ปี</t>
  </si>
  <si>
    <t>ศึกษาศาสตร์</t>
  </si>
  <si>
    <t>ปริญญาโท</t>
  </si>
  <si>
    <t>EPE (Starter 2)</t>
  </si>
  <si>
    <t>EPE (Pre-Intermediate)</t>
  </si>
  <si>
    <t>-</t>
  </si>
  <si>
    <t>51 ปีขึ้นไป</t>
  </si>
  <si>
    <t>บทสรุปสำหรับผู้บริหาร</t>
  </si>
  <si>
    <t>ปรากฏผลการประเมินดังนี้</t>
  </si>
  <si>
    <t>จากการสอบถามความพึงพอใจ พบว่า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</si>
  <si>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</si>
  <si>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</si>
  <si>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</si>
  <si>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</si>
  <si>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</si>
  <si>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</si>
  <si>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</si>
  <si>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</si>
  <si>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Elementary 2    </t>
  </si>
  <si>
    <t xml:space="preserve">   ชาย</t>
  </si>
  <si>
    <t xml:space="preserve">   หญิง</t>
  </si>
  <si>
    <t>Starter 2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</si>
  <si>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</si>
  <si>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</si>
  <si>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</si>
  <si>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</si>
  <si>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</si>
  <si>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>ตาราง 3 แสดงจำนวนผู้เข้ารับการอบรมจำแนกตามระดับการศึกษา</t>
  </si>
  <si>
    <t xml:space="preserve">Elementary 2  </t>
  </si>
  <si>
    <t xml:space="preserve">   ปริญญาโท</t>
  </si>
  <si>
    <t xml:space="preserve">   ปริญญาเอก</t>
  </si>
  <si>
    <t>ตาราง 4 แสดงจำนวนผู้เข้ารับการอบรมจำแนกตามคณะ/วิทยาลัย</t>
  </si>
  <si>
    <t>Elementary 2</t>
  </si>
  <si>
    <t xml:space="preserve">   คณะศึกษาศาสตร์</t>
  </si>
  <si>
    <t xml:space="preserve">Starter 2   </t>
  </si>
  <si>
    <t>ตาราง 5 แสดงจำนวนผู้เข้ารับการอบรมจำแนกตามสาขาวิชา</t>
  </si>
  <si>
    <t xml:space="preserve">Elementary 2     </t>
  </si>
  <si>
    <t xml:space="preserve">ตาราง 6 แสดงผลการประเมินโครงการฯ กลุ่ม Elementary 2 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</si>
  <si>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</si>
  <si>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</si>
  <si>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</si>
  <si>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</si>
  <si>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1. เจ้าหน้าที่ให้บริการตอบคำถามออนไลน์ได้ถูกต้อง ชัดเจน และรวดเร็ว</t>
  </si>
  <si>
    <t>2. การสมัครเข้ารับการอบบรมมีความสะดวกและง่ายต่อการใช้งาน</t>
  </si>
  <si>
    <t>3. การใช้งานโปรแกรมออนไลน์ในการอบรมมีความชัดเจน ใช้งานง่าย ตอบสนองความต้องการของท่านได้</t>
  </si>
  <si>
    <t>4. โปรแกรมมีความเสถียร และมีเมนูที่ครบถ้วนตรงตามความต้องการ</t>
  </si>
  <si>
    <t>5. เนื้อหาสาระในบทเรียนที่ท่านอบรมมีความเหมาะสมกับระดับความรู้</t>
  </si>
  <si>
    <t>6. หนังสือที่เรียนมีเนื้อหาสาระ ความชัดเจน ความครบถ้วนตรงตามความต้องการ และเข้าใจง่าย</t>
  </si>
  <si>
    <t>7. อาจารย์ผู้สอนมีการอธิบายเนื้อหาวิชาได้อย่างชัดเจน และเข้าใจง่าย</t>
  </si>
  <si>
    <t>8. อาจารย์ผู้สอนใช้สื่อในการอบรมที่เหมาะสมกับเนื้อหา และตอบคำถามได้อย่างชัดเจน</t>
  </si>
  <si>
    <t>9. อาจารย์ผู้สอนเข้าสอน – เลิกสอน ตรงตามเวลา</t>
  </si>
  <si>
    <t>12. ท่านสามารถนำความรู้ไปประยุกต์ใช้ให้เกิดประโยชน์เพียงใด</t>
  </si>
  <si>
    <t>รวมเฉลี่ย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</si>
  <si>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</si>
  <si>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SD</t>
  </si>
  <si>
    <t>ระดับความ</t>
  </si>
  <si>
    <t>คิดเห็น</t>
  </si>
  <si>
    <t>ความรู้ก่อนการอบรม</t>
  </si>
  <si>
    <t>10.ความรู้ก่อนการเข้ารับการอบรมโครงการ</t>
  </si>
  <si>
    <t>เฉลี่ยรวม</t>
  </si>
  <si>
    <t>ความรู้หลังการอบรม</t>
  </si>
  <si>
    <t>11.ความรู้หลังการเข้ารับการอบรมโครงการ</t>
  </si>
  <si>
    <t xml:space="preserve">ตาราง 11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</si>
  <si>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Elementary 2</t>
  </si>
  <si>
    <t>กลุ่ม Starter 2</t>
  </si>
  <si>
    <t>คณะ</t>
  </si>
  <si>
    <t>เพศ</t>
  </si>
  <si>
    <t>อายุ</t>
  </si>
  <si>
    <t>ระดับ</t>
  </si>
  <si>
    <t>สาขาวิชา</t>
  </si>
  <si>
    <t>ที่อยู่อีเมล</t>
  </si>
  <si>
    <t xml:space="preserve">ตาราง 9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</si>
  <si>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หลักสูตรและการสอน</t>
  </si>
  <si>
    <t>สาธารณสุขศาสตร์</t>
  </si>
  <si>
    <t>วิทยาศาสตร์</t>
  </si>
  <si>
    <t>เทคโนโลยีและสื่อสารการศึกษา</t>
  </si>
  <si>
    <t>วิศวกรรมศาสตร์</t>
  </si>
  <si>
    <t>บริหารธุรกิจ เศรษฐศาสตร์และการสื่อสาร</t>
  </si>
  <si>
    <t xml:space="preserve">   คณะสาธารณสุขศาสตร์</t>
  </si>
  <si>
    <t xml:space="preserve">   คณะวิศวกรรมศาสตร์</t>
  </si>
  <si>
    <t xml:space="preserve">   คณะวิทยาศาสตร์</t>
  </si>
  <si>
    <t xml:space="preserve">   คณะบริหารธุรกิจ เศรษฐศาสตร์และการสื่อสาร</t>
  </si>
  <si>
    <t xml:space="preserve">    สาขาวิชาสาธารณสุขศาสตร์</t>
  </si>
  <si>
    <t xml:space="preserve">    สาขาวิชาบริหารธุรกิจ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</si>
  <si>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</si>
  <si>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</si>
  <si>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ภาษาไทย</t>
  </si>
  <si>
    <t>มนุษยศาสตร์</t>
  </si>
  <si>
    <t>โลจิสติกส์และดิจิทัลซัพพลายเชน</t>
  </si>
  <si>
    <t>โลจิสติกส์และโซ่อุปทาน</t>
  </si>
  <si>
    <t xml:space="preserve">   คณะโลจิสติกส์และดิจิทัลซัพพลายเชน</t>
  </si>
  <si>
    <t xml:space="preserve">   คณะมนุษยศาสตร์</t>
  </si>
  <si>
    <t>sirimadc65@nu.ac.th</t>
  </si>
  <si>
    <t>piyatidak65@nu.ac.th</t>
  </si>
  <si>
    <t>panraykhan65@nu.ac.th</t>
  </si>
  <si>
    <t>pensudah65@nu.ac.th</t>
  </si>
  <si>
    <t>การบริหารการศึกษา</t>
  </si>
  <si>
    <t>บริหารธุรกิจ</t>
  </si>
  <si>
    <t>ฟิสิกส์ประยุกต์</t>
  </si>
  <si>
    <t>rungrawit65@nu.ac.th</t>
  </si>
  <si>
    <t>tra.piyaphan@hotmail.com</t>
  </si>
  <si>
    <t>krittaporna65@nu.ac.th</t>
  </si>
  <si>
    <t>arisaraju65@nu.ac.th</t>
  </si>
  <si>
    <t>วิทยาศาสตร์ศึกษา</t>
  </si>
  <si>
    <t>monthirac65@nu.ac.th</t>
  </si>
  <si>
    <t xml:space="preserve">    สาขาวิชาฟิสิกส์ประยุกต์</t>
  </si>
  <si>
    <t xml:space="preserve">    สาขาวิชาการบริหารการศึกษา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</si>
  <si>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นิสิต</t>
  </si>
  <si>
    <t>ขอบคุณครับ</t>
  </si>
  <si>
    <t>พลศึกษาและวิทยาศาสตร์การออกกำลังกาย</t>
  </si>
  <si>
    <t>nissornk65@nu.ac.th</t>
  </si>
  <si>
    <t>สังคมศึกษา</t>
  </si>
  <si>
    <t>punyawat.sn.korn105@gmail.com</t>
  </si>
  <si>
    <t>pattamam65@nu.ac.th</t>
  </si>
  <si>
    <t>phadetp65@nu.ac.th</t>
  </si>
  <si>
    <t>naraphon-@hotmail.com</t>
  </si>
  <si>
    <t>maomiiow@gmail.com</t>
  </si>
  <si>
    <t>treethipnipaj65@nu.ac.th</t>
  </si>
  <si>
    <t>gwok.za@gmail.com</t>
  </si>
  <si>
    <t>prisanaw65@nu.ac.th</t>
  </si>
  <si>
    <t>midchunsin@gmail.com</t>
  </si>
  <si>
    <t>ไม่มีครับ</t>
  </si>
  <si>
    <t>parnnapats63@nu.ac.th</t>
  </si>
  <si>
    <t>korakot.k@chs.ac.th</t>
  </si>
  <si>
    <t>บางครั้งสัญญาณอินเตอร์ไม่ดี</t>
  </si>
  <si>
    <t>kitphisarns65@nu.ac.th</t>
  </si>
  <si>
    <t>parichatmo65@nu.ac.th</t>
  </si>
  <si>
    <t>darawan186poo@gmail.com</t>
  </si>
  <si>
    <t>natthakornph65@nu.ac.th</t>
  </si>
  <si>
    <t>narubet.chaopanich1988@gmail.com</t>
  </si>
  <si>
    <t>_</t>
  </si>
  <si>
    <t>phatcharaphons65@nu.ac.th</t>
  </si>
  <si>
    <t>malaipim26@gmail.com</t>
  </si>
  <si>
    <t>sasiwimon170233@gmail.com</t>
  </si>
  <si>
    <t>phornniphac65@nu.ac.th</t>
  </si>
  <si>
    <t>nattaneew65@nu.ac.th</t>
  </si>
  <si>
    <t>nut.sisteng@gmail.com</t>
  </si>
  <si>
    <t>kantimay65@nu.ac.th</t>
  </si>
  <si>
    <t>napasonk65@nu.ac.th</t>
  </si>
  <si>
    <t>phonphimonk65@nu.ac.th</t>
  </si>
  <si>
    <t>rattanapornta64@nu.ac.th</t>
  </si>
  <si>
    <t>.</t>
  </si>
  <si>
    <t>nattaponga62@nu.ac.th</t>
  </si>
  <si>
    <t>Charthnatham64@nu.ac.th</t>
  </si>
  <si>
    <t>ไม่มี</t>
  </si>
  <si>
    <t>noppadonk65@nu.ac.th</t>
  </si>
  <si>
    <t>มนุษยศาตร์</t>
  </si>
  <si>
    <t>Watcharachs65@nu.ac.th</t>
  </si>
  <si>
    <t>budsakornl65@nu.ac.th</t>
  </si>
  <si>
    <t>natidap65@nu.ac.th</t>
  </si>
  <si>
    <t>kamonthips65@nu.ac.th</t>
  </si>
  <si>
    <t>coolm.numchokchai@gmail.com</t>
  </si>
  <si>
    <t>aomthipnoimor@gmail.com</t>
  </si>
  <si>
    <t>jirapanb65@nu.ac.th</t>
  </si>
  <si>
    <t>arka8483@gmail.com</t>
  </si>
  <si>
    <t>sudaratch64@nu.ac.th</t>
  </si>
  <si>
    <t>thanachai_k@windowslive.com</t>
  </si>
  <si>
    <t>nineww@gmail.com</t>
  </si>
  <si>
    <t>ดุริยางคศิลป์</t>
  </si>
  <si>
    <t>napassawank65@nu.ac.th</t>
  </si>
  <si>
    <t>kongphuwatch_nant141@hotmail.com</t>
  </si>
  <si>
    <t>hansachonf65@nu.ac.th</t>
  </si>
  <si>
    <t>เศรษฐศาสตร์</t>
  </si>
  <si>
    <t>wanwisap65@nu.ac.th</t>
  </si>
  <si>
    <t>pisits65@nu.ac.th</t>
  </si>
  <si>
    <t>kaesorn2202@gmail.com</t>
  </si>
  <si>
    <t>thiraphatch65@nu.ac.th</t>
  </si>
  <si>
    <t>pinkbird9@gmail.com</t>
  </si>
  <si>
    <t>krittiyak65@nu.ac.th</t>
  </si>
  <si>
    <t>nattapoomnaja@gmail.com</t>
  </si>
  <si>
    <t>kobpornn64@nu.ac.th</t>
  </si>
  <si>
    <t>troysutatta@gmail.com</t>
  </si>
  <si>
    <t>netnaphat65@nu.ac.th</t>
  </si>
  <si>
    <t>การบริหารธุรกิจดิจิทัลเชิงกลยุทธ์</t>
  </si>
  <si>
    <t>เมื่อสัญญาเครื่อข่ายของผู้สอนขาดหายไป ขอให้เจ้าหน้าที่ดูแลระบบการสอน ให้ติดต่อกับอาจารย์ผู้สอน และบอกกล่าวปัญหาที่ได้รับกับนิสิต ที่กำลังรอการสอนอยู่</t>
  </si>
  <si>
    <t>kanchanat65@nu.ac.th</t>
  </si>
  <si>
    <t>areerut@nongphai.ac.th</t>
  </si>
  <si>
    <t>อาจารย์ที่สอนสุภาพ เป็นกันเอง ตอบข้อสงสัยได้ชัดเจน</t>
  </si>
  <si>
    <t>t.re.rat16@gmail.com</t>
  </si>
  <si>
    <t>chanonsu65@nu.ac.th</t>
  </si>
  <si>
    <t>uthenthat@gmail.com</t>
  </si>
  <si>
    <t>ได้ความรู้ อาจารย์ผู้สอน และเจ้าหน้าที่ประสานงาน ทำงานได้อย่างดีเยี่ยม</t>
  </si>
  <si>
    <t>supangs65@nu.ac.th</t>
  </si>
  <si>
    <t>nongnutk65@nu.ac.th</t>
  </si>
  <si>
    <t>warapornu65@nu.ac.th</t>
  </si>
  <si>
    <t>suthasineear65@nu.ac.th</t>
  </si>
  <si>
    <t>jirapornv65@nu.ac.th</t>
  </si>
  <si>
    <t>วิศวกรรมการจัดการ</t>
  </si>
  <si>
    <t>nirutk65@nu.ac.th</t>
  </si>
  <si>
    <t>titipolm64@nu.ac.th</t>
  </si>
  <si>
    <t>สัตวศาสตร์</t>
  </si>
  <si>
    <t>anothais65@nu.ac.th</t>
  </si>
  <si>
    <t>kritiyaneem65@nu.ac.th</t>
  </si>
  <si>
    <t>napaphonc65@nu.ac.th</t>
  </si>
  <si>
    <t>punyaphatc65@nu.ac.th</t>
  </si>
  <si>
    <t>kaelynp65@nu.ac.th</t>
  </si>
  <si>
    <t>roipimm65@nu.ac.th</t>
  </si>
  <si>
    <t>jeerapornk65@nu.ac.th</t>
  </si>
  <si>
    <t>thanawatma65@nu.ac.th</t>
  </si>
  <si>
    <t>ronnawats65@nu.ac.th</t>
  </si>
  <si>
    <t>rewat.thongdee@gmail.com</t>
  </si>
  <si>
    <t>kanpitchas64@nu.ac.th</t>
  </si>
  <si>
    <t>การบัญชีมหาบัณฑิต</t>
  </si>
  <si>
    <t>jarawansi65@nu.ac.th</t>
  </si>
  <si>
    <t xml:space="preserve">ช่วงเวลาในการอบรม ขอให้ เริ่มประมาณ 20 ทุ่ม ได้ไหมคะ </t>
  </si>
  <si>
    <t>sudaratto65@nu.ac.th</t>
  </si>
  <si>
    <t>lalitpats65@nu.ac.th</t>
  </si>
  <si>
    <t>copter_jet@windowslive.com</t>
  </si>
  <si>
    <t>ได้ทบทวนความรู้ด้านภาษาอังกฤษ</t>
  </si>
  <si>
    <t>Parichatku65@nu.ac.th</t>
  </si>
  <si>
    <t>wijittrac65@nu.ac.th</t>
  </si>
  <si>
    <t>kateganyar64@nu.ac.th</t>
  </si>
  <si>
    <t>punnapa65@nu.ac.th</t>
  </si>
  <si>
    <t>krissadatharnc65@nu.ac.th</t>
  </si>
  <si>
    <t>orathaii65@nu.ac.th</t>
  </si>
  <si>
    <t>faronong@gmail.com</t>
  </si>
  <si>
    <t>rattanapornpi65@nu.ac.th</t>
  </si>
  <si>
    <t>warakorn.ed58@gmail.com</t>
  </si>
  <si>
    <t>kannikaar65@nu.ac.th</t>
  </si>
  <si>
    <t>pawineek65@nu.ac.th</t>
  </si>
  <si>
    <t>อาจารย์ผู้ควบคุมการสอบให้คำแนะนำดี4ครับ การตั้งกล้องมีอุปสรรคนิดหน่อยครับ</t>
  </si>
  <si>
    <t xml:space="preserve">อาจารย์สอนดี4ๆเลยค่ะ ไปช้าๆและเข้าใจง่าย </t>
  </si>
  <si>
    <t>ขอให้สอบผ่านค่ะ  เจ้าหน้าที่ดูแลใจดี4ค่ะ  ขอบคุณค่ะ</t>
  </si>
  <si>
    <t xml:space="preserve">เป็นโครงการที่ดี4ค่ะ เปิดโอกาสให้นักศึกษาที่ติดภารกิจงานประจำได้มีโอกาสพัฒนาตนเอง </t>
  </si>
  <si>
    <t>ได้รับความรู้4ๆค่ะ</t>
  </si>
  <si>
    <t>ขอให้อาจารย์ที่สอนเน้นแกรมม่า และ คำศัพท์ให้4กว่านี้หน่อยนะคะ</t>
  </si>
  <si>
    <t xml:space="preserve">ขอขอบคุณการจัดให้มีการจัดการเรียนการสอนออนไลน์แบบนี้ สะดวกต่อผู้เรียน4ๆเลยค่ะ อยากให้มีแบบนี้ต่อไปอีกนะคะ </t>
  </si>
  <si>
    <t>อาจารย์ใจดี4ค่ะ ชอบค่ะ สนุกค่ะ ขอบพระคุณนะคะ</t>
  </si>
  <si>
    <t>เป็นการเรียนที่ได้รับความรู้ดี4เลย สามารถนำไปใช้ได้เลย</t>
  </si>
  <si>
    <t>น่าจะมีข้อสอบให้ลองทำเยอะ และจะสับสนในส่วนต้องเปิดหนังสือไปมาหน้า-หลัง 4จนเกินไปค่ะ บางครั้งอาจจะมีหลุดจนตามไม่ทันค่ะ ควรสรุปเปิดตามไปเรื่องจะดีกว่าค่ะ คล้ายๆ สไลด์ตามหน้าไปเรื่อยๆค่ะ</t>
  </si>
  <si>
    <t>ข้อสอบ4ไปครับผม</t>
  </si>
  <si>
    <t>เกษตรศาสตร์ ทรัพยากรธรรมชาติและสิ่งแวดล้อม</t>
  </si>
  <si>
    <t>สถาปัตยกรรมศาสตร์ ศิลปะและการออกแบบ</t>
  </si>
  <si>
    <t>วิทยาลัยพลังงานทดแทนและสมาร์ตกริดเทคโนโลยี</t>
  </si>
  <si>
    <t xml:space="preserve">   51 ปีขึ้นไป</t>
  </si>
  <si>
    <t xml:space="preserve">   คณะสถาปัตยกรรมศาสตร์ ศิลปะและการออกแบบ</t>
  </si>
  <si>
    <t xml:space="preserve">   วิทยาลัยพลังงานทดแทนและสมาร์ตกริดเทคโนโลยี</t>
  </si>
  <si>
    <t xml:space="preserve">   คณะเกษตรศาสตร์ ทรัพยากรธรรมชาติและสิ่งแวดล้อม</t>
  </si>
  <si>
    <t xml:space="preserve">    สาขาวิชาหลักสูตรและการสอน</t>
  </si>
  <si>
    <t xml:space="preserve">    สาขาวิชาพลศึกษาและวิทยาศาสตร์การออกกำลังกาย</t>
  </si>
  <si>
    <t xml:space="preserve">    สาขาวิชาสังคมศึกษา</t>
  </si>
  <si>
    <t xml:space="preserve">    สาขาวิชาสัตวศาสตร์</t>
  </si>
  <si>
    <t xml:space="preserve">    สาขาวิชาวิศวกรรมการจัดการ</t>
  </si>
  <si>
    <t>กลุ่ม Per-Intermediate</t>
  </si>
  <si>
    <t>ในครั้งนี้ จำนวนทั้งสิ้น 160 คน จำแนกเป็น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</si>
  <si>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</si>
  <si>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kandanaip64@nu.ac.th</t>
  </si>
  <si>
    <t xml:space="preserve">- </t>
  </si>
  <si>
    <t>khomsan61@gmail.com</t>
  </si>
  <si>
    <t>สมาร์ท ซิตั้</t>
  </si>
  <si>
    <t>aphinidap65@nu.ac.th</t>
  </si>
  <si>
    <t>สรีรวิทยา</t>
  </si>
  <si>
    <t>nattakornd64@nu.ac.th</t>
  </si>
  <si>
    <t>สถาปัตยกรรม</t>
  </si>
  <si>
    <t>natchaphons65@nu.ac.th</t>
  </si>
  <si>
    <t>วิศวกรรมเครื่องกล</t>
  </si>
  <si>
    <t>natthawadeet65@nu.ac.th</t>
  </si>
  <si>
    <t>เภสัชศาสตร์</t>
  </si>
  <si>
    <t>Panchayas65@nu.ac.th</t>
  </si>
  <si>
    <t>คณะศึกษาศาสตร์</t>
  </si>
  <si>
    <t>เทคโนโลยีเเละสื่อสารการศึกษา</t>
  </si>
  <si>
    <t>matheea64@nu.ac.th</t>
  </si>
  <si>
    <t>EPE (Upper-Intermediate)</t>
  </si>
  <si>
    <t>anank65@nu.ac.th</t>
  </si>
  <si>
    <t>pawarutc65@nu.ac.th</t>
  </si>
  <si>
    <t>sorawatp65@nu.ac.th</t>
  </si>
  <si>
    <t>คณะวิทยาศาสตร์</t>
  </si>
  <si>
    <t>เทคโนโลยีสารสนเทศ</t>
  </si>
  <si>
    <t>fatonepiece@hotmail.com</t>
  </si>
  <si>
    <t>สิ่งแวดล้อม</t>
  </si>
  <si>
    <t>อยากให้มีลิ้งบันทึกย้อนหลังการสอนทุกสัปดาห์ครับ เพราะบางทีพลาดบางช่วงการเรียนครับ</t>
  </si>
  <si>
    <t>theeraphaklk63@nu.ac.th</t>
  </si>
  <si>
    <t>kununyaw65@nu.ac.th</t>
  </si>
  <si>
    <t>คณิตศาสตร์ศึกษา</t>
  </si>
  <si>
    <t>aj.thunchanok@gmail.com</t>
  </si>
  <si>
    <t>เทคโนโลยีและการสื่อสารการศึกษา</t>
  </si>
  <si>
    <t>EPE (Intermediate)</t>
  </si>
  <si>
    <t>nopphadolp61@nu.ac.th</t>
  </si>
  <si>
    <t>การสื่อสาร</t>
  </si>
  <si>
    <t>yotink65@nu.ac.th</t>
  </si>
  <si>
    <t>kriangsaks63@nu.ac.th</t>
  </si>
  <si>
    <t>warangkanas64@nu.ac.th</t>
  </si>
  <si>
    <t>aunchaleej64@nu.ac.th</t>
  </si>
  <si>
    <t>anakkanonr64@nu.ac.th</t>
  </si>
  <si>
    <t>ศิลปะและการออกแบบ</t>
  </si>
  <si>
    <t>aphiradeeb64@nu.ac.th</t>
  </si>
  <si>
    <t>pakkaponk@nu.ac.th</t>
  </si>
  <si>
    <t>PLOYCHMPOOM64@NU.AC.TH</t>
  </si>
  <si>
    <t>natchanu64@nu.ac.th</t>
  </si>
  <si>
    <t>ควรมี assignment ในแต่ละ unit บน google form เพราะมันทำได้สะดวกกว่าในหนังสือ จะได้รับฟีดแบคมาทันท่ีว่าทำข้อไหนผิด จะได้กลับมาฝึกทำได้อีก</t>
  </si>
  <si>
    <t>apwatp64@nu.ac.th</t>
  </si>
  <si>
    <t>songyots65@nu.ac.th</t>
  </si>
  <si>
    <t>punravees64@gmail.com</t>
  </si>
  <si>
    <t>chuleepornh63@nu.ac.th</t>
  </si>
  <si>
    <t>พยาบาล</t>
  </si>
  <si>
    <t>Phakpoomp64@nu.ac.th</t>
  </si>
  <si>
    <t>thitsana.unpai@gmail.com</t>
  </si>
  <si>
    <t>arunothaii65@nu.ac.th</t>
  </si>
  <si>
    <t>preechac62@nu.ac.th</t>
  </si>
  <si>
    <t>พลังงานทดแทน</t>
  </si>
  <si>
    <t>supattrak64@nu.ac.th</t>
  </si>
  <si>
    <t>อาจารย์ตรวจการบ้านผิดบ่อยค่ะ นิสิตตอบถูกแต่โปรแกรมให้ผิด</t>
  </si>
  <si>
    <t>chatponc65@nu.ac.th</t>
  </si>
  <si>
    <t>somrid53@gmail.com</t>
  </si>
  <si>
    <t>teenidaa62@nu.ac.th</t>
  </si>
  <si>
    <t>วิทยาศาสตร์เครื่องสำอาง</t>
  </si>
  <si>
    <t xml:space="preserve">เวลาเรียนสัญญาณอินเตอร์เน็ตของผู้สอนไม่ค่อยดี ทำให้เวลาเรียนภาพค้าง สัญญาณหลุดไม่ต่อเนื่องในการเรียน บ้างครั้งบางประโยคที่อาจารย์สอนก็ไม่ได้ยิน </t>
  </si>
  <si>
    <t>aitsareem65@nu.ac.th</t>
  </si>
  <si>
    <t>เทคนิคการแพทย์</t>
  </si>
  <si>
    <t>ช่วงที่อาจารย์สอนอินเตอร์เนตหลุดบ่อย ทำให้ขาดความต่อเนื่องในบางครั้ง</t>
  </si>
  <si>
    <t>sasithornn60@nu.ac.th</t>
  </si>
  <si>
    <t>aekachaip65@nu.ac.th</t>
  </si>
  <si>
    <t>sakulrats65@nu.ac.th</t>
  </si>
  <si>
    <t>ชีวเวชศาสตร์</t>
  </si>
  <si>
    <t>ratchaneewanpa64@nu.ac.th</t>
  </si>
  <si>
    <t>สถิติ</t>
  </si>
  <si>
    <t>sirinapasa64@nu.ac.th</t>
  </si>
  <si>
    <t>narintipk65@nu.ac.th</t>
  </si>
  <si>
    <t>pornnapac64@nu.ac.th</t>
  </si>
  <si>
    <t>พยาบาลศาสตร์</t>
  </si>
  <si>
    <t>tanakotnj62@nu.ac.th</t>
  </si>
  <si>
    <t>watchareeyaw64@nu.ac.th</t>
  </si>
  <si>
    <t>สาธารณสุขศาสตรมหาบัณฑิต</t>
  </si>
  <si>
    <t>wilaiporn63@nu.ac.th</t>
  </si>
  <si>
    <t>sarunp64@nu.ac.th</t>
  </si>
  <si>
    <t>phonthip.1995.p@gmail.com</t>
  </si>
  <si>
    <t>การบริหารเทคโนโลยีสารสนเทศเชิงกลยุทธ์</t>
  </si>
  <si>
    <t>chutimapa64@nu.ac.th</t>
  </si>
  <si>
    <t>รัฐศาสตร์</t>
  </si>
  <si>
    <t>adisakk64@nu.ac.th</t>
  </si>
  <si>
    <t>อยากให้เอาตัวอย่างข้อสอบให้ทดลองทำ-หรือจะให้เป็นแบบฝึกหัดก็ได้</t>
  </si>
  <si>
    <t>thotsaponp64@nu.ac.th</t>
  </si>
  <si>
    <t>yeunyongk65@nu.ac.th</t>
  </si>
  <si>
    <t>suwanatt65@nu.ac.th</t>
  </si>
  <si>
    <t>arkomt59@nu.ac.th</t>
  </si>
  <si>
    <t>suratp65@nu.ac.th</t>
  </si>
  <si>
    <t>สมาร์ตกริดเทคโนโลยี</t>
  </si>
  <si>
    <t>thanwamask65@nu.ac.th</t>
  </si>
  <si>
    <t>napalu64@nu.ac.th</t>
  </si>
  <si>
    <t>โลจิสติส์และโซ่อุปทาน</t>
  </si>
  <si>
    <t>สังคมศาสตร์</t>
  </si>
  <si>
    <t>สหเวชศาสตร์</t>
  </si>
  <si>
    <t>วิทยาศาสตร์การแพทย์</t>
  </si>
  <si>
    <t>เป็นการเรียนการสอนที่ดี4ค่ะเริ่มจากการปูพื้นฐานเลย เรียนเข้าใจง่ายค่ะ</t>
  </si>
  <si>
    <t>การเรียนถ้าทำแบบ video package ไว้สำหรับเรียนรู้ในแต่ละคอร์สจะดี4เลยค่ะ 
อาจารย์ผู้สอนมีศักยภาพการสอนในแต่ละคอร์ส
ระบบดีแล้ว และเจ้าหน้าที่อำนวยความสะดวกในการเรียนและการสอบดี4ค่ะ</t>
  </si>
  <si>
    <t>ทรัพยากรธรรมชาติและสิ่งแวดล้อม</t>
  </si>
  <si>
    <t>การบัญชี</t>
  </si>
  <si>
    <t xml:space="preserve">          5. Upper-Intermediate           จำนวน 15 คน</t>
  </si>
  <si>
    <t xml:space="preserve">1. กลุ่ม Elementary 2  พบว่า จำนวนผู้เข้ารับการอบรมจำแนกตามเพศ เป็นเพศหญิง คิดเป็นร้อยละ </t>
  </si>
  <si>
    <t>17.81 เพศชาย คิดเป็นร้อยละ 4.79 แสดงจำนวนผู้เข้ารับการอบรมจำแนกตามอายุพบว่า ผู้เข้ารับการอบรม</t>
  </si>
  <si>
    <t xml:space="preserve">ส่วนใหญ่มีอายุระหว่าง 20 - 30 ปี  คิดเป็นร้อยละ 10.27 รองลงมาคืออายุระหว่าง 41 - 50 ปี คิดเป็นร้อยละ </t>
  </si>
  <si>
    <t>7.53 แสดงจำนวนผู้เข้ารับการอบรมจำแนกตามระดับการศึกษา พบว่า เป็นนิสิตปริญญาโท คิดเป็นร้อยละ 16.44</t>
  </si>
  <si>
    <t>นิสิตปริญญาเอก คิดเป็นร้อยละ 6.16 แสดงจำนวนผู้เข้ารับการอบรมจำแนกตามคณะ/วิทยาลัย พบว่า เป็นนิสิต</t>
  </si>
  <si>
    <t>สังกัดคณะพยาบาลศาสตร์ คิดเป็นร้อยละ 7.53 รองลงมาคือ คณะศึกษาศาสตร์ คิดเป็นร้อยละ 4.79</t>
  </si>
  <si>
    <t xml:space="preserve">แสดงจำนวนผู้เข้ารับการอบรมจำแนกตามสาขาวิชา พบว่า ส่วนใหญ่สาขาวิชาหลักสูตรและการสอน  </t>
  </si>
  <si>
    <t>คิดเป็นร้อยละ 2.80 รองลงมาคือ สาขาวิชาคณิตศาสตร์ สาขาวิชาเทคโนโลยีชีวภาพ คิดเป็นร้อยละ 1.87</t>
  </si>
  <si>
    <t xml:space="preserve">              2. กลุ่ม Intermediate พบว่า จำนวนผู้เข้ารับการอบรมจำแนกตามเพศเป็นเพศหญิง คิดเป็นร้อยละ </t>
  </si>
  <si>
    <t>17.12 เพศชาย คิดเป็นร้อยละ 8.90 แสดงจำนวนผู้เข้ารับการอบรมจำแนกตามอายุ พบว่า ผู้เข้ารับการอบรม</t>
  </si>
  <si>
    <t>ส่วนใหญ่ มีอายุระหว่าง 20 - 30 ปี คิดเป็นร้อยละ 10.96 อายุระหว่าง 31 - 40 ปี คิดเป็นร้อยละ 8.90</t>
  </si>
  <si>
    <t>จำนวนผู้เข้ารับการอบรมจำแนกตามระดับการศึกษา พบว่า นิสิตปริญญาโท คิดเป็นร้อยละ 15.07 และนิสิต</t>
  </si>
  <si>
    <t>ปริญญาเอก คิดเป็นร้อยละ 10.96 จำนวนผู้เข้ารับการอบรมจำแนกตามคณะ/วิทยาลัย พบว่า เป็นนิสิตสังกัด</t>
  </si>
  <si>
    <t>คณะศึกษาศาสตร์ คิดเป็นร้อยละ 11.64 รองลงมาคือ วิทยาศาสตร์ คิดเป็นร้อยละ 4.79 แสดงจำนวนผู้เข้ารับ</t>
  </si>
  <si>
    <t xml:space="preserve">การอบรมจำแนกตามสาขาวิชา พบว่า ส่วนใหญ่สาขาวิชาฟิสิกส์ประยุกต์ สาขาวิชาสังคมศึกษา </t>
  </si>
  <si>
    <t xml:space="preserve">สาขาวิชาบริหารธุรกิจ สาขาวิชาสาธารณสุขศาสตร์ และสาขาวิชาปริสิตวิทยา คิดเป็นร้อยละ 1.87  </t>
  </si>
  <si>
    <t xml:space="preserve">รองลงมาคือ สาขาวิชาเทคโนโลยีสารสนเทศ สาขาวิชาเทคนิคการแพทย์ สาขาวิชาวิศวกรรมไฟฟ้า </t>
  </si>
  <si>
    <t xml:space="preserve">         สาขาวิชาสถิติ สาขาวิชาเคมี สาขาวิชาเอเชียตะวันออกเฉียงใต้ สาขาวิชาการจัดการการท่องเที่ยว</t>
  </si>
  <si>
    <t xml:space="preserve">         และจิตบริการ สาขาวิชาจุลชีววิทยา สาขาวิชาการสื่อสาร สาขาวิชานวัตกรรมทางการวัดผลการเรียนรู้ </t>
  </si>
  <si>
    <t>คิดเป็นร้อยละ 0.93</t>
  </si>
  <si>
    <t xml:space="preserve">              3. กลุ่ม Pre - Intermediate พบว่า จำนวนผู้เข้ารับการอบรมจำแนกตามเพศเป็นเพศหญิง </t>
  </si>
  <si>
    <t xml:space="preserve">คิดเป็นร้อยละ 16.44 เพศชาย คิดเป็นร้อยละ 7.53 แสดงจำนวนผู้เข้ารับการอบรมจำแนกตามอายุ พบว่า </t>
  </si>
  <si>
    <t xml:space="preserve">ผู้เข้ารับการอบรมส่วนใหญ่ มีอายุระหว่าง 20 - 30 ปี คิดเป็นร้อยละ 9.59 อายุระหว่าง 31 - 40 ปี </t>
  </si>
  <si>
    <t>คิดเป็นร้อยละ 8.90 จำนวนผู้เข้ารับการอบรมจำแนกตามระดับการศึกษา พบว่า นิสิตปริญญาโท</t>
  </si>
  <si>
    <t>คิดเป็นร้อยละ 18.49 นิสิตปริญญาเอก คิดเป็นร้อยละ 5.48 จำนวนผู้เข้ารับการอบรมจำแนกตามคณะ/</t>
  </si>
  <si>
    <t xml:space="preserve">วิทยาลัย พบว่า เป็นนิสิตสังกัดคณะศึกษาศาสตร์ คิดเป็นร้อยละ 4.79 รองลงมาคือ พยาบาลศาสตร์ </t>
  </si>
  <si>
    <t>คิดเป็นร้อยละ 4.11 แสดงจำนวนผู้เข้ารับการอบรมจำแนกตามสาขาวิชา พบว่า ส่วนใหญ่สาขาวิชา</t>
  </si>
  <si>
    <t xml:space="preserve">หลักสูตรและการสอน สาขาวิชาวิจัยและประเมินผลทางการศึกษา คิดเป็นร้อยละ 3.74 </t>
  </si>
  <si>
    <t>รองลงมาคือ สาขาวิชาสาธารณสุขศาสตร์ คิดเป็นร้อยละ 2.80</t>
  </si>
  <si>
    <t xml:space="preserve">              4. กลุ่ม Starter 2 พบว่า จำนวนผู้เข้ารับการอบรมจำแนกตามเพศเป็นเพศหญิง </t>
  </si>
  <si>
    <t xml:space="preserve">คิดเป็นร้อยละ 12.15 เพศชาย คิดเป็นร้อยละ 4.79 แสดงจำนวนผู้เข้ารับการอบรมจำแนกตามอายุ  </t>
  </si>
  <si>
    <t xml:space="preserve">พบว่า ผู้เข้ารับการอบรมส่วนใหญ่มีอายุระหว่าง 20 - 30 ปี คิดเป็นร้อยละ 8.90 รองลงมาคือ </t>
  </si>
  <si>
    <t xml:space="preserve">อายุระหว่าง 31 - 40 ปี  คิดเป็นร้อยละ 6.85 จำนวนผู้เข้ารับการอบรมจำแนกตามระดับการศึกษา </t>
  </si>
  <si>
    <t>พบว่า เป็นนิสิตปริญญาโท คิดเป็นร้อยละ 14.38 นิสิตปริญญาเอก คิดเป็นร้อยละ 2.74 จำนวนผู้เข้า</t>
  </si>
  <si>
    <t xml:space="preserve">รับการอบรมจำแนกตามคณะ/วิทยาลัย พบว่า เป็นนิสิตสังกัดคณะสาธารณสุขศาสตร์ คิดเป็นร้อยละ 5.48 </t>
  </si>
  <si>
    <t xml:space="preserve">         รองลงมาคือ คณะสถาปัตยกรรมศาสตร์ ศิลปะและการออกแบบ และคณะศึกษาศาสตร์ คิดเป็นร้อยละ 3.42 </t>
  </si>
  <si>
    <t xml:space="preserve">แสดงจำนวนผู้เข้ารับการอบรมจำแนกตามสาขาวิชาพบว่า ส่วนใหญ่สาขาศิลปะและการออกแบบ </t>
  </si>
  <si>
    <t xml:space="preserve">คิดเป็นร้อยละ 2.80 รองลงมาคือ สาขาวิชานวัตกรรมทางการวัดผลการเรียนรู้ สาขาวิชาสาธารณสุขศาสตร์ </t>
  </si>
  <si>
    <t>สาขาวิชาวิทยาการคอมพิวเตอร์  สาขาวิชาการสื่อสาร และสาขาวิชาคณิตศาสตร์ คิดเป็นร้อยละ 1.87</t>
  </si>
  <si>
    <t xml:space="preserve">              5. กลุ่ม Upper - Intermediate พบว่า จำนวนผู้เข้ารับการอบรมจำแนกตามเพศ</t>
  </si>
  <si>
    <t>เป็นเพศชาย คิดเป็นร้อยละ 6.16 เพศหญิง คิดเป็นร้อยละ 4.11 แสดงจำนวนผู้เข้ารับการอบรม</t>
  </si>
  <si>
    <t xml:space="preserve">จำแนกตามอายุ พบว่า ผู้เข้ารับการอบรมส่วนใหญ่ มีอายุระหว่าง 31 - 40 ปี อายุระหว่าง 41 - 50 ปี </t>
  </si>
  <si>
    <t>คิดเป็นร้อยละ 4.11 รองลงมาคือ มีอายุระหว่าง 31 - 40 ปี คิดเป็นร้อยละ 2.05 จำนวนผู้เข้ารับการ</t>
  </si>
  <si>
    <t>อบรมจำแนกตามระดับการศึกษาพบว่า เป็นนิสิตปริญญาเอก คิดเป็นร้อยละ 10.27 จำนวนผู้เข้ารับ</t>
  </si>
  <si>
    <t xml:space="preserve">การอบรมจำแนกตามคณะ/วิทยาลัย พบว่า เป็นนิสิตสังกัดคณะศึกษาศาสตร์ คิดเป็นร้อยละ 5.48 </t>
  </si>
  <si>
    <t>รองลงมาคือ คณะบริหารธุรกิจ เศรษฐศาสตร์และการสื่อสาร คิดเป็นร้อยละ 1.37 แสดงจำนวนผู้เข้ารับ</t>
  </si>
  <si>
    <t xml:space="preserve">การอบรมจำแนกตามสาขาวิชา พบว่า ส่วนใหญ่สาขาวิชาสาธารณสุขศาสตร์ คิดเป็นร้อยละ 3.74 </t>
  </si>
  <si>
    <t>รองลงมาคือ สาขาวิชาวิจัยและประเมินผลการศึกษา สาขาวิชาเอเชียตะวันออกเฉียงใต้ สาขาวิชา</t>
  </si>
  <si>
    <t>การบริหารการศึกษา สาขาวิชาการเทคโนโลยีสื่อสารการศึกษา สาขาวิชาทรัพยากรธรรมชาติ</t>
  </si>
  <si>
    <t xml:space="preserve">และสิ่งแวดล้อม สาขาวิชาสถิติ สาขาวิชาเภสัชศาสตร์สาขาวิชาบริหารธุรกิจ สาขาวิชาวิศวกรรม </t>
  </si>
  <si>
    <t xml:space="preserve">การจัดการสาขาวิชาพัฒนาสังคม สาขาวิชาเคมี สาขาวิชาการจัดการการท่องเที่ยวและจิตบริการ </t>
  </si>
  <si>
    <t>1. กลุ่ม Elementary 2 พบว่า  ก่อนเข้ารับการอบรมผู้เข้าร่วมโครงการมีความรู้ความเข้าใจ</t>
  </si>
  <si>
    <t>เกี่ยวกับกิจกรรมที่จัดในโครงการฯ ภาพรวม อยู่ในระดับปานกลาง (ค่าเฉลี่ย 3.06) และหลังเข้ารับ</t>
  </si>
  <si>
    <t>การอบรมมีค่าเฉลี่ยความรู้ ความเข้าใจสูงขึ้นอยู่ในระดับมาก (ค่าเฉลี่ย 4.00)</t>
  </si>
  <si>
    <t>2. กลุ่ม Intermediate  พบว่า  ก่อนเข้ารับการอบรมผู้เข้าร่วมโครงการมีความรู้ความเข้าใจ</t>
  </si>
  <si>
    <t>เกี่ยวกับกิจกรรมที่จัดก่อนการอบรมอยู่ในระดับปานกลาง (ค่าเฉลี่ย 3.32) และหลังเข้ารับการอบรมค่าเฉลี่ย</t>
  </si>
  <si>
    <t xml:space="preserve">ความรู้ ความเข้าใจสูงขึ้นอยู่ในระดับมาก (ค่าเฉลี่ย 4.11) </t>
  </si>
  <si>
    <t>3. กลุ่ม Pre - Intermediate  พบว่า  ก่อนเข้ารับการอบรมผู้เข้าร่วมโครงการมีความรู้</t>
  </si>
  <si>
    <t>ความเข้าใจเกี่ยวกับกิจกรรมที่จัดก่อนการอบรมอยู่ในระดับปานกลาง (ค่าเฉลี่ย 3.06)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</si>
  <si>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4.03) </t>
  </si>
  <si>
    <t>4. กลุ่ม Starter 2 พบว่า  ก่อนเข้ารับการอบรมผู้เข้าร่วมโครงการมีความรู้ความเข้าใจ</t>
  </si>
  <si>
    <t>เกี่ยวกับกิจกรรมที่จัดก่อนการอบรมอยู่ในระดับปานกลาง (ค่าเฉลี่ย 3.04) และหลังเข้ารับการอบรม</t>
  </si>
  <si>
    <t xml:space="preserve">ค่าเฉลี่ยความรู้ ความเข้าใจสูงขึ้นอยู่ในระดับมาก (ค่าเฉลี่ย 4.28) </t>
  </si>
  <si>
    <t>5. กลุ่ม Upper - Intermediate   พบว่า  ก่อนเข้ารับการอบรมผู้เข้าร่วมโครงการมีความรู้</t>
  </si>
  <si>
    <t>ความเข้าใจเกี่ยวกับกิจกรรมที่จัดก่อนการอบรม อยู่ในระดับปานกลาง (ค่าเฉลี่ย 2.87)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</si>
  <si>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4.07) </t>
  </si>
  <si>
    <t xml:space="preserve">1. กลุ่ม Elementary 2  พบว่า ภาพรวมมีความพึงพอใจอยู่ในระดับมากที่สุด (ค่าเฉลี่ยเท่ากับ 4.59) </t>
  </si>
  <si>
    <t xml:space="preserve"> 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</t>
  </si>
  <si>
    <t xml:space="preserve">          อยู่ในระดับมากที่สุด (ค่าเฉลี่ยเท่ากับ 4.88) รองลงมาคือ ข้อ 7) อาจารย์ผู้สอนมีการอธิบายเนื้อหาวิชาได้</t>
  </si>
  <si>
    <t xml:space="preserve">          อย่างชัดเจน และเข้าใจง่าย และข้อ 8) อาจารย์ผู้สอนใช้สื่อในการอบรมที่เหมาะสมกับเนื้อหา และตอบคำถาม</t>
  </si>
  <si>
    <t xml:space="preserve">          ได้อย่างชัดเจนอยู่ในระดับมากที่สุด (ค่าเฉลี่ยเท่ากับ 4.76)</t>
  </si>
  <si>
    <t xml:space="preserve">2. กลุ่ม Intermediate พบว่า ภาพรวมมีความพึงพอใจอยู่ในระดับมากที่สุด (ค่าเฉลี่ยเท่ากับ 4.57)  </t>
  </si>
  <si>
    <t xml:space="preserve">          เมื่อพิจารณารายข้อพบว่า ข้อที่มีค่าเฉลี่ยสูงสุด คือ ข้อ 6) หนังสือที่เรียนมีเนื้อหาสาระ ความชัดเจน ความครบถ้วน</t>
  </si>
  <si>
    <t xml:space="preserve">          ตรงตามความต้องการและเข้าใจง่าย และข้อ 8) อาจารย์ผู้สอนใช้สื่อในการอบรมที่เหมาะสมกับเนื้อหาและตอบ</t>
  </si>
  <si>
    <t xml:space="preserve">          คำถามได้อย่างชัดเจนอยู่ในระดับมากที่สุด (ค่าเฉลี่ยเท่ากับ 4.63) รองลงมาคือ ข้อ 1) เจ้าหน้าที่ให้บริการ</t>
  </si>
  <si>
    <t xml:space="preserve">          ตอบคำถามออนไลน์ได้ถูกต้อง ชัดเจนและรวดเร็ว และข้อ 9) อาจารย์ผู้สอนเข้าสอน – เลิกสอน ตรงตามเวลา</t>
  </si>
  <si>
    <t xml:space="preserve">          อยู่ในระดับมากที่สุด (ค่าเฉลี่ยเท่ากับ 4.61)  </t>
  </si>
  <si>
    <t xml:space="preserve">3. กลุ่ม Pre - Intermediate พบว่า ภาพรวมมีความพึงพอใจอยู่ในระดับมากที่สุด </t>
  </si>
  <si>
    <t xml:space="preserve">          (ค่าเฉลี่ยเท่ากับ 4.51) เมื่อพิจารณารายข้อพบว่า ข้อที่มีค่าเฉลี่ยสูงสุด คือ ข้อ 9) อาจารย์ผู้สอนเข้าสอน – </t>
  </si>
  <si>
    <t xml:space="preserve">          เลิกสอน ตรงตามเวลาอยู่ในระดับมากที่สุด (ค่าเฉลี่ยเท่ากับ 4.69) รองลงมาคือ ข้อ 1) เจ้าหน้าที่ให้บริการ</t>
  </si>
  <si>
    <t xml:space="preserve">          ตอบคำถามออนไลน์ได้ถูกต้อง ชัดเจน และรวดเร็วอยู่ในระดับมากที่สุด (ค่าเฉลี่ยเท่ากับ 4.63) </t>
  </si>
  <si>
    <t xml:space="preserve">4. กลุ่ม Starter 2 พบว่า ภาพรวมมีความพึงพอใจอยู่ในระดับมากที่สุด (ค่าเฉลี่ยเท่ากับ 4.70) </t>
  </si>
  <si>
    <t xml:space="preserve">          อยู่ในระดับมากที่สุด (ค่าเฉลี่ยเท่ากับ 4.92) รองลงมาคือ ข้อ 8) อาจารย์ผู้สอนใช้สื่อในการอบรมที่เหมาะสม</t>
  </si>
  <si>
    <t xml:space="preserve">          กับเนื้อหาและตอบคำถามได้อย่างชัดเจนอยู่ในระดับมากที่สุด (ค่าเฉลี่ยเท่ากับ 4.84) </t>
  </si>
  <si>
    <t xml:space="preserve">5. กลุ่ม Upper Intermediate พบว่า ภาพรวมมีความพึงพอใจอยู่ในระดับมากที่สุด (ค่าเฉลี่ยเท่ากับ 4.63) </t>
  </si>
  <si>
    <t xml:space="preserve"> 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ตรงตามเวลาอยู่ใน</t>
  </si>
  <si>
    <t xml:space="preserve">          ระดับมากที่สุด (ค่าเฉลี่ยเท่ากับ 4.87) รองลงมาคือ ข้อ 1) เจ้าหน้าที่ให้บริการตอบคำถามออนไลน์ถูกต้อง ชัดเจน </t>
  </si>
  <si>
    <t xml:space="preserve">          และรวดเร็วอยู่ในระดับมากที่สุด (ค่าเฉลี่ยเท่ากับ 4.80) </t>
  </si>
  <si>
    <t xml:space="preserve">    5. Upper-Intermediate           จำนวน 15 คน</t>
  </si>
  <si>
    <t>Intermediate</t>
  </si>
  <si>
    <t xml:space="preserve">Pre - Intermediate    </t>
  </si>
  <si>
    <t>Upper-Intermediate</t>
  </si>
  <si>
    <t xml:space="preserve">Intermediate   </t>
  </si>
  <si>
    <t xml:space="preserve">Pre - Intermediate   </t>
  </si>
  <si>
    <t xml:space="preserve">Pre - Intermediate </t>
  </si>
  <si>
    <t xml:space="preserve">   คณะพยาบาลศาสตร์</t>
  </si>
  <si>
    <t xml:space="preserve">   คณะวิทยาศาสตร์การแพทย์</t>
  </si>
  <si>
    <t xml:space="preserve">   คณะสังคมศาสตร์</t>
  </si>
  <si>
    <t>Pre - Intermediate</t>
  </si>
  <si>
    <t xml:space="preserve">   คณะสหเวชศาสตร์</t>
  </si>
  <si>
    <t xml:space="preserve">   คณะเภสัชศาสตร์</t>
  </si>
  <si>
    <t xml:space="preserve">Upper-Intermediate </t>
  </si>
  <si>
    <t xml:space="preserve">          จากตารางแสดงจำนวนผู้เข้าร่วมรับการอบรมจำแนกตามคณะ/วิทยาลัย พบว่า กลุ่ม Elementary 2 </t>
  </si>
  <si>
    <t xml:space="preserve">    สาขาวิชาคณิตศาสตร์</t>
  </si>
  <si>
    <t xml:space="preserve">    สาขาวิชาศิลปะและการออกแบบ</t>
  </si>
  <si>
    <t xml:space="preserve">    สาขาวิชาสถิติ</t>
  </si>
  <si>
    <t xml:space="preserve">    สาขาวิชาเทคโนโลยีสารสนเทศ</t>
  </si>
  <si>
    <t xml:space="preserve">    สาขาวิชาเทคนิคการแพทย์</t>
  </si>
  <si>
    <t xml:space="preserve">    สาขาวิชาการสื่อสาร</t>
  </si>
  <si>
    <t xml:space="preserve">    สาขาวิชาการบริหารเทคโนโลยีสารสนเทศเชิงกลยุทธ์</t>
  </si>
  <si>
    <t xml:space="preserve">    สาขาวิชาทรัพยากรธรรมชาติและสิ่งแวดล้อม</t>
  </si>
  <si>
    <t xml:space="preserve">    สาขาวิชาชีวเวชศาสตร์</t>
  </si>
  <si>
    <t xml:space="preserve">    สาขาวิชาเภสัชศาสตร์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</si>
  <si>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</si>
  <si>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ตาราง 8 แสดงผลการประเมินโครงการฯ กลุ่ม Intermediate</t>
  </si>
  <si>
    <t xml:space="preserve">ตาราง 10 แสดงผลการประเมินโครงการฯ กลุ่ม Pre - Intermediate </t>
  </si>
  <si>
    <t xml:space="preserve">EPE (Pre - Intermediate) </t>
  </si>
  <si>
    <t>ตาราง 12 แสดงผลการประเมินโครงการฯ กลุ่ม Starter 2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</si>
  <si>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</t>
  </si>
  <si>
    <t>สำหรับนิสิตบัณฑิตศึกษา ในกลุ่ม Starter 2 พบว่า ภาพรวมมีความพึงพอใจอยู่ในระดับมากที่สุด (ค่าเฉลี่ยเท่ากับ 4.70)</t>
  </si>
  <si>
    <t>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</t>
  </si>
  <si>
    <t>อยู่ในระดับมากที่สุด (ค่าเฉลี่ยเท่ากับ 4.92) รองลงมาคือ ข้อ 8) อาจารย์ผู้สอนใช้สื่อในการอบรมที่เหมาะสมกับเนื้อหา</t>
  </si>
  <si>
    <t xml:space="preserve">และตอบคำถามได้อย่างชัดเจนอยู่ในระดับมากที่สุด (ค่าเฉลี่ยเท่ากับ 4.84) </t>
  </si>
  <si>
    <t xml:space="preserve">ตาราง 13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</si>
  <si>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</si>
  <si>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ตาราง 14 แสดงผลการประเมินโครงการฯ กลุ่ม Upper-Intermediate</t>
  </si>
  <si>
    <t>EPE (Upper-Intermediate) N = 15</t>
  </si>
  <si>
    <t>สำหรับนิสิตบัณฑิตศึกษา ในกลุ่ม Upper-Intermediate พบว่า ภาพรวมมีความพึงพอใจอยู่ในระดับมากที่สุด</t>
  </si>
  <si>
    <t xml:space="preserve">ตาราง 15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</si>
  <si>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Upper-Intermediate 2 (N = 15)</t>
  </si>
  <si>
    <t xml:space="preserve">      จากตาราง 15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</si>
  <si>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2.ควรปรับเวลาเรียนเหลือแค่ครึ่งวัน แล้วยืดระยะเวลาสัปดาห์เพิ่มแทน</t>
  </si>
  <si>
    <t xml:space="preserve">4.อาจารย์และเจ้าหน้าที่ทุกท่านคอยให้ความช่วยเหลือเป็นอย่างดี </t>
  </si>
  <si>
    <t>กลุ่ม Intermediate</t>
  </si>
  <si>
    <t>กลุ่ม Upper-Intermediate</t>
  </si>
  <si>
    <t>วันที่ 22 ตุลาคม 2565</t>
  </si>
  <si>
    <t xml:space="preserve">    1. Elementary 2                    จำนวน 66 คน</t>
  </si>
  <si>
    <t xml:space="preserve">    2. Intermediate                     จำนวน 15 คน</t>
  </si>
  <si>
    <t xml:space="preserve">    3. Pre - Intermediate              จำนวน 29 คน</t>
  </si>
  <si>
    <t xml:space="preserve">    4. Starter 2                           จำนวน 35 คน</t>
  </si>
  <si>
    <t xml:space="preserve">           จากตารางพบว่า กลุ่ม Elementary 2 เป็นเพศหญิง คิดเป็นร้อยละ 23.75 เพศชาย คิดเป็นร้อยละ 17.50</t>
  </si>
  <si>
    <t xml:space="preserve">กลุ่ม Intermediate เพศหญิง คิดเป็นร้อยละ 5.00 เพศชาย คิดเป็นร้อยละ 4.38 กลุ่ม Pre - Intermediate </t>
  </si>
  <si>
    <t>เพศหญิง คิดเป็นร้อยละ 13.75 เพศชาย คิดเป็นร้อยละ 4.38 กลุ่ม Starter 2 เป็นเพศหญิง คิดเป็นร้อยละ 14.38</t>
  </si>
  <si>
    <t>เพศชาย คิดเป็นร้อยละ 7.50 กลุ่ม Upper-Intermediate เพศชาย คิดเป็นร้อยละ 6.25 เพศหญิง คิดเป็นร้อยละ 6.25</t>
  </si>
  <si>
    <t xml:space="preserve">          จากตารางพบว่า กลุ่ม Elementary 2  มีอายุระหว่าง 20 - 30 ปี คิดเป็นร้อยละ 18.75 รองลงมาคือ </t>
  </si>
  <si>
    <t>อายุระหว่าง 31 - 40 ปี คิดเป็นร้อยละ 13.75 กลุ่ม Intermediate มีอายุระหว่าง 31 - 40 ปี คิดเป็นร้อยละ 5.00</t>
  </si>
  <si>
    <t xml:space="preserve">รองลงมาคือ อายุระหว่าง 20 - 30 ปี คิดเป็นร้อยละ 3.13 กลุ่ม Pre - Intermediate มีอายุระหว่าง 20 - 30 ปี </t>
  </si>
  <si>
    <t xml:space="preserve">คิดเป็นร้อยละ 10.00 รองลงมาคือ มีอายุระหว่าง 31 - 40 ปี คิดเป็นร้อยละ 6.25 กลุ่ม Starter 2 อายุระหว่าง </t>
  </si>
  <si>
    <t>20 - 30 ปี คิดเป็นร้อยละ 8.75 รองลงมาคือ มีอายุระหว่าง 31 - 40 ปี คิดเป็นร้อยละ 8.13 กลุ่ม Upper-Intermediate</t>
  </si>
  <si>
    <t>มีอายุระหว่าง 31 - 40 ปี คิดเป็นร้อยละ 5.00 รองลงมาคือ มีอายุระหว่าง 20 - 30 ปี คิดเป็นร้อยละ 2.50</t>
  </si>
  <si>
    <t xml:space="preserve">          จากตารางพบว่า กลุ่ม Elementary 2 เป็นนิสิตปริญญาโท คิดเป็นร้อยละ 28.13 นิสิตปริญญาเอก </t>
  </si>
  <si>
    <t>คิดเป็นร้อยละ 13.13 กลุ่ม Intermediate เป็นนิสิตปริญญาเอก คิดเป็นร้อยละ 6.25 รองลงมาคือ นิสิตปริญญาโท</t>
  </si>
  <si>
    <t xml:space="preserve">คิดเป็นร้อยละ 3.13 กลุ่ม Pre - Intermediate นิสิตปริญญาโท คิดเป็นร้อยละ 12.50 นิสิตปริญญาเอก </t>
  </si>
  <si>
    <t>คิดเป็นร้อยละ 5.63 กลุ่ม Starter 2 เป็นนิสิตปริญญาเอก คิดเป็นร้อยละ 11.25 นิสิตปริญญาโท</t>
  </si>
  <si>
    <t>คิดเป็นร้อยละ 10.63 กลุ่ม Upper-Intermediate เป็นนิสิตปริญญาเอก คิดเป็นร้อยละ 9.38</t>
  </si>
  <si>
    <t>สังกัดคณะศึกษาศาสตร์  คิดเป็นร้อยละ 30.63 รองลงมาคือ วิทยาลัยพลังงานทดแทนและสมาร์ตกริดเทคโนโลยี</t>
  </si>
  <si>
    <t>คิดเป็นร้อยละ 1.88 กลุ่ม Intermediate สังกัดคณะศึกษาศาสตร์ คิดเป็นร้อยละ 3.13 รองลงมาคือ คณะวิทยาศาสตร์</t>
  </si>
  <si>
    <t>และคณะสาธารณสุขศาสตร์ คิดเป็นร้อยละ 1.25 กลุ่ม Pre - Intermediate สังกัดคณะศึกษาศาสตร์ คิดเป็นร้อยละ 4.38</t>
  </si>
  <si>
    <t>รองลงมาคือ คณะมนุษยศาสตร์ คิดเป็นร้อยละ 2.50 กลุ่ม Starter 2 สังกัดคณะศึกษาศาสตร์ คิดเป็นร้อยละ 14.38</t>
  </si>
  <si>
    <t xml:space="preserve">รองลงมาคือ คณะเกษตรศาสตร์ ทรัพยากรธรรมชาติและสิ่งแวดล้อม คณะบริหารธุรกิจ เศรษฐศาสตร์และการสื่อสาร </t>
  </si>
  <si>
    <t xml:space="preserve">คณะสถาปัตยกรรมศาสตร์ ศิลปะและการออกแบบ คิดเป็นร้อยละ 1.25 กลุ่ม Upper-Intermediate </t>
  </si>
  <si>
    <t>คณะศึกษาศาสตร์ คิดเป็นร้อยละ 3.75 รองลงมาคือ คณะสังคมศาสตร์ คิดเป็นร้อยละ 1.25</t>
  </si>
  <si>
    <t xml:space="preserve">    สาขาวิชาดุริยางคศิลป์</t>
  </si>
  <si>
    <t xml:space="preserve">    สาขาวิชาเศรษฐศาสตร์</t>
  </si>
  <si>
    <t xml:space="preserve">    สาขาวิชาสถาปัตยกรรมศาสตร์ ศิลปะและการออกแบบ</t>
  </si>
  <si>
    <t xml:space="preserve">    สาขาวิชามนุษยศาสตร์</t>
  </si>
  <si>
    <t xml:space="preserve">    สาขาวิชาสมาร์ตกริดเทคโนโลยี</t>
  </si>
  <si>
    <t xml:space="preserve">    สาขาวิชาสรีรวิทยา</t>
  </si>
  <si>
    <t xml:space="preserve">    สาขาวิชาโลจิสติกส์และดิจิทัลซัพพลายเชน</t>
  </si>
  <si>
    <t xml:space="preserve">    สาขาวิชาวิศวกรรมเครื่องกล</t>
  </si>
  <si>
    <t xml:space="preserve">    สาขาวิชาภาษาไทย</t>
  </si>
  <si>
    <t xml:space="preserve">    สาขาวิชาการบริหารธุรกิจดิจิทัลเชิงกลยุทธ์</t>
  </si>
  <si>
    <t xml:space="preserve">    สาขาวิชาพลังงานทดแทน</t>
  </si>
  <si>
    <t xml:space="preserve">    สาขาวิชาเทคโนโลยีและการสื่อสารการศึกษา</t>
  </si>
  <si>
    <t xml:space="preserve">    สาขาวิชาพยาบาลศาสตร์</t>
  </si>
  <si>
    <t xml:space="preserve">    สาขาวิชาดุริยางศิลป์</t>
  </si>
  <si>
    <t xml:space="preserve">    สาขาวิชาวิทยาศาสตร์ศึกษา</t>
  </si>
  <si>
    <t xml:space="preserve">    สาขาวิชาวิทยาศาสตร์เครื่องสำอาง</t>
  </si>
  <si>
    <t xml:space="preserve">    สาขาวิชาการบัญชี</t>
  </si>
  <si>
    <t xml:space="preserve">    สาขาวิชารัฐศาสตร์</t>
  </si>
  <si>
    <t>สาขาวิชาหลักสูตรและการสอน คิดเป็นร้อยละ 25.63 รองลงมาคือ สาขาวิชาบริหารธุรกิจ คิดเป็นร้อยละ 1.88</t>
  </si>
  <si>
    <t>กลุ่ม Intermediate  สาขาวิชาเทคโนโลยีและการสื่อสารการศึกษา คิดเป็นร้อยละ 1.88 รองลงมาคือ สาขาวิชา</t>
  </si>
  <si>
    <t>สาธารณสุขศาสตร์ และสาขาวิชาหลักสูตรและการสอน คิดเป็นร้อยละ 1.25 กลุ่ม Pre - Intermediate สาขาวิชา</t>
  </si>
  <si>
    <t xml:space="preserve">การบริหารการศึกษา คิดเป็นร้อยละ 3.75 รองลงมาคือ สาขาวิชาภาษาไทย และสาขาวิชาสาธารณสุขศาสตร์ </t>
  </si>
  <si>
    <t>สาขาวิชาหลักสูตรและการสอน คิดเป็นร้อยละ 1.88 กลุ่ม Upper-Intermediate ส่วนใหญ่สาขาวิชา</t>
  </si>
  <si>
    <t xml:space="preserve">คิดเป็นร้อยละ 1.88 กลุ่ม Starter 2 สาขาวิชาสาขาวิชาการบริหารการศึกษา คิดเป็นร้อยละ 10.00 รองลงมาคือ </t>
  </si>
  <si>
    <t xml:space="preserve">หลักสูตรและการสอน คิดเป็นร้อยละ 2.50 รองลงมาคือ สาขาวิชาพยาบาลศาสตร์ คิดเป็นร้อยละ 1.88 </t>
  </si>
  <si>
    <t xml:space="preserve">   จากตารางแสดงจำนวนผู้เข้าร่วมรับการอบรมจำแนกตามสาขาวิชา พบว่า กลุ่ม Elementary 2 ส่วนใหญ่</t>
  </si>
  <si>
    <t>EPE (Elementary 2) N=66</t>
  </si>
  <si>
    <t xml:space="preserve">เมื่อพิจารณารายข้อพบว่า ข้อที่มีค่าเฉลี่ยสูงสุด คือ ข้อ 1) เจ้าหน้าที่ให้บริการตอบคำถามออนไลน์ได้ถูกต้อง ชัดเจน </t>
  </si>
  <si>
    <t xml:space="preserve">และรวดเร็ว ข้อ 7) อาจารย์ผู้สอนมีการอธิบายเนื้อหาวิชาได้อย่างชัดเจน และเข้าใจง่าย (ค่าเฉลี่ยเท่ากับ 4.77) รองลงมาคือ </t>
  </si>
  <si>
    <t xml:space="preserve">ข้อ 3) การใช้งานโปรแกรมออนไลน์ในการอบรมมีความชัดเจน ใช้งานง่าย ตอบสนองความต้องการ และข้อ 8) อาจารย์ผู้สอน </t>
  </si>
  <si>
    <t xml:space="preserve">ใช้สื่อในการอบรมที่เหมาะสมกับเนื้อหา และตอบคำถามได้อย่างชัดเจนอยู่ในระดับมากที่สุด (ค่าเฉลี่ยเท่ากับ 4.76) </t>
  </si>
  <si>
    <t>กลุ่ม Elementary 2 (N = 66)</t>
  </si>
  <si>
    <t xml:space="preserve">บัณฑิตศึกษา ในกลุ่ม Elementary 2  พบว่า ภาพรวมมีความพึงพอใจอยู่ในระดับมากที่สุด (ค่าเฉลี่ยเท่ากับ 4.72) </t>
  </si>
  <si>
    <t>ภาพรวม อยู่ในระดับมาก (ค่าเฉลี่ย 3.53)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</si>
  <si>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4.38) </t>
  </si>
  <si>
    <t>EPE (Intermediate) N=15</t>
  </si>
  <si>
    <t xml:space="preserve">นิสิตบัณฑิตศึกษา ในกลุ่ม Intermediate  พบว่า ภาพรวมมีความพึงพอใจอยู่ในระดับมาก (ค่าเฉลี่ยเท่ากับ 4.49) </t>
  </si>
  <si>
    <t xml:space="preserve">และรวดเร็ว ข้อ 2) การสมัครเข้ารับการอบบรมมีความสะดวกและง่ายต่อการใช้งานอยู่ในระดับมากที่สุด </t>
  </si>
  <si>
    <t xml:space="preserve">(ค่าเฉลี่ยเท่ากับ 4.73) รองลงมาคือ ข้อ 3) เการใช้งานโปรแกรมออนไลน์ในการอบรมมีความชัดเจน ใช้งานง่าย </t>
  </si>
  <si>
    <t xml:space="preserve">ตอบสนองความต้องการอยู่ในระดับมากที่สุด (ค่าเฉลี่ยเท่ากับ 4.60) </t>
  </si>
  <si>
    <t>กลุ่ม Intermediate (N =15)</t>
  </si>
  <si>
    <t>ภาพรวม อยู่ในระดับปานกลาง (ค่าเฉลี่ย 3.33)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</si>
  <si>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3.87) </t>
  </si>
  <si>
    <t xml:space="preserve"> N = 29</t>
  </si>
  <si>
    <t>กลุ่ม Pre - Intermediate (N = 29)</t>
  </si>
  <si>
    <t xml:space="preserve">นิสิตบัณฑิตศึกษา ในกลุ่ม Pre - Intermediate  พบว่า ภาพรวมมีความพึงพอใจอยู่ในระดับมาก(ค่าเฉลี่ยเท่ากับ 4.28) </t>
  </si>
  <si>
    <t>และรวดเร็วอยู่ในระดับมากที่สุด (ค่าเฉลี่ยเท่ากับ 4.52) รองลงมาคือ ข้อ 2) การสมัครเข้ารับการอบบรมมีความสะดวก</t>
  </si>
  <si>
    <t>และง่ายต่อการใช้งาน ข้อ 6) หนังสือที่เรียนมีเนื้อหาสาระ ความชัดเจน ความครบถ้วนตรงตามความต้องการ และเข้าใจง่าย</t>
  </si>
  <si>
    <t xml:space="preserve">อยู่ในระดับมากที่สุด (ค่าเฉลี่ยเท่ากับ 4.38) </t>
  </si>
  <si>
    <t>อยู่ในระดับปานกลาง (ค่าเฉลี่ย 3.34) และหลังเข้ารับการอบรมค่าเฉลี่ยความรู้ ความเข้าใจสูงขึ้นอยู่ในระดับมาก</t>
  </si>
  <si>
    <t xml:space="preserve">(ค่าเฉลี่ย 4.00) </t>
  </si>
  <si>
    <t>EPE (Starter 2) N =35</t>
  </si>
  <si>
    <t>กลุ่ม Starter 2 (N = 35)</t>
  </si>
  <si>
    <t xml:space="preserve">อยู่ในระดับมาก (ค่าเฉลี่ย 3.60) และหลังเข้ารับการอบรมค่าเฉลี่ยความรู้ ความเข้าใจสูงขึ้นอยู่ในระดับมาก </t>
  </si>
  <si>
    <t xml:space="preserve">(ค่าเฉลี่ย 4.40) </t>
  </si>
  <si>
    <t xml:space="preserve">(ค่าเฉลี่ยเท่ากับ 4.76) เมื่อพิจารณารายข้อพบว่า ข้อที่มีค่าเฉลี่ยสูงสุด คือ ข้อ 9) อาจารย์ผู้สอนเข้าสอน – เลิกสอน </t>
  </si>
  <si>
    <t>ตรงตามเวลาอยู่ในระดับมากที่สุด (ค่าเฉลี่ยเท่ากับ 4.93) รองลงมาคือ ข้อ 2) การสมัครเข้ารับการอบบรมมีความสะดวก</t>
  </si>
  <si>
    <t>และง่ายต่อการใช้งาน ข้อ 3) การใช้งานโปรแกรมออนไลน์ในการอบรมมีความชัดเจน ใช้งานง่าย ตอบสนองความต้องการ</t>
  </si>
  <si>
    <t xml:space="preserve">4.โปรแกรมมีความเสถียร และมีเมนูที่ครบถ้วนตรงตามความต้องการอยู่ในระดับมากที่สุด (ค่าเฉลี่ยเท่ากับ 4.87) </t>
  </si>
  <si>
    <t xml:space="preserve">อยู่ในระดับปานกลาง (ค่าเฉลี่ย 3.20) และหลังเข้ารับการอบรมค่าเฉลี่ยความรู้ ความเข้าใจสูงขึ้นอยู่ในระดับมาก </t>
  </si>
  <si>
    <t xml:space="preserve">(ค่าเฉลี่ย 4.27) </t>
  </si>
  <si>
    <t>3.อาจารย์ที่สอนสุภาพ เป็นกันเอง ตอบข้อสงสัยได้ชัดเจน</t>
  </si>
  <si>
    <t>1.เป็นการเรียนที่ได้รับความรู้ดีสามารถนำไปใช้ได้เลย</t>
  </si>
  <si>
    <t>1.อยากให้เอาตัวอย่างข้อสอบให้ทดลองทำ-หรือจะให้เป็นแบบฝึกหัดก็ได้</t>
  </si>
  <si>
    <t>1.เวลาเรียนสัญญาณอินเตอร์เน็ตของผู้สอนไม่ค่อยดี ทำให้เวลาเรียนภาพค้าง สัญญาณหลุด</t>
  </si>
  <si>
    <t xml:space="preserve">2.เป็นโครงการที่ดีเปิดโอกาสให้นักศึกษาที่ติดภารกิจงานประจำได้มีโอกาสพัฒนาตนเอง </t>
  </si>
  <si>
    <t>3.ขอให้อาจารย์ที่สอนเน้นแกรมม่าและคำศัพท์</t>
  </si>
  <si>
    <t>4.ได้ความรู้ อาจารย์ผู้สอน และเจ้าหน้าที่ประสานงาน ทำงานได้อย่างดีเยี่ยม</t>
  </si>
  <si>
    <t>1.เป็นการเรียนการสอนที่ดีเริ่มจากการปูพื้นฐานเลยเรียนเข้าใจง่าย</t>
  </si>
  <si>
    <t xml:space="preserve">2.อาจารย์สอนดีไปช้าๆและเข้าใจง่าย </t>
  </si>
  <si>
    <t>4.อยากให้มีโครงการแบบนี้ต่อไปอีก</t>
  </si>
  <si>
    <t>3.ขอขอบคุณการจัดให้มีการจัดการเรียนการสอนออนไลน์แบบนี้ สะดวกต่อผู้เรียน</t>
  </si>
  <si>
    <t>5.ช่วงเวลาในการอบรมขอให้เริ่มประมาณ 20 ทุ่ม</t>
  </si>
  <si>
    <t>เจ้าหน้าที่อำนวยความสะดวกในการเรียนและการสอบดี</t>
  </si>
  <si>
    <t>ผลการประเมินโครงการภาษาอังกฤษเพื่อยกระดับความรู้นิสิตบัณฑิตศึกษา วันที่ 22 ตุลาคม 2565</t>
  </si>
  <si>
    <t>จำนวนทั้งสิ้น 160 คน จำแนกเป็น</t>
  </si>
  <si>
    <t xml:space="preserve">          1. Elementary 2                    จำนวน 66 คน</t>
  </si>
  <si>
    <t xml:space="preserve">          2. Intermediate                     จำนวน 15 คน</t>
  </si>
  <si>
    <t xml:space="preserve">          3. Pre - Intermediate              จำนวน 29 คน</t>
  </si>
  <si>
    <t xml:space="preserve">          4. Starter 2                           จำนวน 35 คน</t>
  </si>
  <si>
    <t xml:space="preserve">จากการสอบถามความรู้ก่อน - หลังการอบรม พบว่า </t>
  </si>
  <si>
    <r>
      <rPr>
        <b/>
        <sz val="16"/>
        <color rgb="FF000000"/>
        <rFont val="TH SarabunPSK"/>
        <family val="2"/>
      </rPr>
      <t xml:space="preserve">             ข้อเสนอแนะ</t>
    </r>
    <r>
      <rPr>
        <sz val="16"/>
        <color rgb="FF000000"/>
        <rFont val="TH SarabunPSK"/>
        <family val="2"/>
      </rPr>
      <t xml:space="preserve">  เป็นการเรียนที่ได้รับความรู้ดีสามารถนำไปใช้ได้เลย ควรปรับเวลาเรียนเหลือแค่ครึ่งวัน </t>
    </r>
  </si>
  <si>
    <t>แล้วยืดระยะเวลาสัปดาห์เพิ่มแทนอาจารย์ที่สอนสุภาพ เป็นกันเอง ตอบข้อสงสัยได้ชัดเจน อาจารย์และเจ้าหน้าที่</t>
  </si>
  <si>
    <t>ทุกท่านคอยให้ความช่วยเหลือเป็นอย่างดี อยากให้เอาตัวอย่างข้อสอบให้ทดลองทำ-หรือจะให้เป็นแบบฝึกหัดก็ได้</t>
  </si>
  <si>
    <t xml:space="preserve">เวลาเรียนสัญญาณอินเตอร์เน็ตของผู้สอนไม่ค่อยดี ทำให้เวลาเรียนภาพค้าง สัญญาณหลุด ไม่ต่อเนื่องในการเรียน </t>
  </si>
  <si>
    <t xml:space="preserve">ไม่ต่อเนื่องในการเรียน บางครั้งบางประโยคที่อาจารย์สอนก็ไม่ได้ยิน </t>
  </si>
  <si>
    <t xml:space="preserve">1.การเรียนถ้าทำแบบ video package ไว้สำหรับเรียนรู้ในแต่ละคอร์สจะดี 
อาจารย์ผู้สอนมีศักยภาพการสอนในแต่ละคอร์สระบบดีแล้ว </t>
  </si>
  <si>
    <t>2.เจ้าหน้าที่อำนวยความสะดวกในการเรียนและการสอบดี</t>
  </si>
  <si>
    <t>บางครั้งบางประโยคที่อาจารย์สอนก็ไม่ได้ยิน เป็นโครงการที่ดีเปิดโอกาสให้นักศึกษาที่ติดภารกิจงานประจำได้มี</t>
  </si>
  <si>
    <t xml:space="preserve">โอกาสพัฒนาตนเอง ขอให้อาจารย์ที่สอนเน้นแกรมม่าและคำศัพท์ได้ความรู้ อาจารย์ผู้สอน และเจ้าหน้าที่ประสานงาน </t>
  </si>
  <si>
    <t xml:space="preserve">ทำงานได้อย่างดีเยี่ยม เป็นการเรียนการสอนที่ดีเริ่มจากการปูพื้นฐานเลยเรียนเข้าใจง่าย อาจารย์สอนดีไปช้าๆ </t>
  </si>
  <si>
    <t>และเข้าใจง่ายขอขอบคุณการจัดให้มีการจัดการเรียนการสอนออนไลน์แบบนี้ สะดวกต่อผู้เรียน อยากให้มีโครงการ</t>
  </si>
  <si>
    <t xml:space="preserve">แบบนี้ต่อไปอีก ช่วงเวลาในการอบรมขอให้เริ่มประมาณ 20 ทุ่ม การเรียนถ้าทำแบบ video package </t>
  </si>
  <si>
    <t xml:space="preserve">ไว้สำหรับเรียนรู้ในแต่ละคอร์สจะดี อาจารย์ผู้สอนมีศักยภาพการสอนในแต่ละคอร์สระบบดีแล้ว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</si>
</sst>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34">
    <font>
      <sz val="10"/>
      <color rgb="FF000000"/>
      <name val="Arial"/>
    </font>
    <font>
      <sz val="10"/>
      <color theme="1"/>
      <name val="Arial"/>
      <family val="2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b/>
      <sz val="16"/>
      <color rgb="FF000000"/>
      <name val="TH Sarabun New"/>
      <family val="2"/>
    </font>
    <font>
      <b/>
      <sz val="16"/>
      <color theme="1"/>
      <name val="TH Sarabun Ne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0"/>
      <color theme="1"/>
      <name val="Arial"/>
      <family val="2"/>
      <scheme val="minor"/>
    </font>
    <font>
      <sz val="16"/>
      <name val="TH SarabunPSK"/>
      <family val="2"/>
      <charset val="222"/>
    </font>
    <font>
      <sz val="10"/>
      <color rgb="FF262828"/>
      <name val="Prompt"/>
    </font>
    <font>
      <sz val="16"/>
      <color rgb="FF000000"/>
      <name val="TH SarabunPSK"/>
      <family val="2"/>
      <charset val="222"/>
    </font>
    <font>
      <b/>
      <sz val="11"/>
      <color rgb="FF000000"/>
      <name val="Arial"/>
      <family val="2"/>
      <charset val="22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 applyFont="1" applyAlignment="1"/>
    <xf numFmtId="2" fontId="2" fillId="2" borderId="1" xfId="0" applyNumberFormat="1" applyFont="1" applyFill="1" applyBorder="1" applyAlignment="1">
      <alignment vertical="top"/>
    </xf>
    <xf numFmtId="2" fontId="2" fillId="3" borderId="1" xfId="0" applyNumberFormat="1" applyFont="1" applyFill="1" applyBorder="1" applyAlignment="1">
      <alignment vertical="top"/>
    </xf>
    <xf numFmtId="2" fontId="2" fillId="4" borderId="1" xfId="0" applyNumberFormat="1" applyFont="1" applyFill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3" fillId="0" borderId="0" xfId="0" applyFont="1" applyAlignment="1"/>
    <xf numFmtId="0" fontId="5" fillId="0" borderId="0" xfId="0" applyFont="1" applyFill="1" applyAlignment="1"/>
    <xf numFmtId="0" fontId="5" fillId="0" borderId="0" xfId="0" applyFont="1" applyAlignme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1" fillId="0" borderId="0" xfId="0" applyFont="1" applyAlignment="1"/>
    <xf numFmtId="0" fontId="11" fillId="0" borderId="0" xfId="0" applyFont="1" applyFill="1" applyAlignment="1"/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5" xfId="0" applyFont="1" applyFill="1" applyBorder="1" applyAlignment="1"/>
    <xf numFmtId="0" fontId="5" fillId="0" borderId="6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7" xfId="0" applyFont="1" applyFill="1" applyBorder="1" applyAlignment="1"/>
    <xf numFmtId="0" fontId="5" fillId="0" borderId="8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Fill="1" applyAlignment="1"/>
    <xf numFmtId="0" fontId="7" fillId="0" borderId="2" xfId="0" applyFont="1" applyBorder="1" applyAlignment="1">
      <alignment horizontal="center"/>
    </xf>
    <xf numFmtId="0" fontId="5" fillId="0" borderId="6" xfId="0" applyFont="1" applyBorder="1" applyAlignment="1"/>
    <xf numFmtId="0" fontId="5" fillId="0" borderId="0" xfId="0" applyFont="1" applyBorder="1" applyAlignment="1"/>
    <xf numFmtId="0" fontId="7" fillId="0" borderId="4" xfId="0" applyFont="1" applyFill="1" applyBorder="1" applyAlignment="1">
      <alignment horizontal="center" vertical="center"/>
    </xf>
    <xf numFmtId="0" fontId="5" fillId="0" borderId="2" xfId="0" applyFont="1" applyBorder="1" applyAlignment="1"/>
    <xf numFmtId="0" fontId="5" fillId="0" borderId="6" xfId="0" applyFont="1" applyFill="1" applyBorder="1" applyAlignment="1"/>
    <xf numFmtId="0" fontId="5" fillId="0" borderId="8" xfId="0" applyFont="1" applyFill="1" applyBorder="1" applyAlignment="1"/>
    <xf numFmtId="0" fontId="5" fillId="0" borderId="0" xfId="0" applyFont="1" applyFill="1" applyBorder="1" applyAlignment="1"/>
    <xf numFmtId="0" fontId="13" fillId="0" borderId="0" xfId="0" applyFont="1" applyAlignment="1"/>
    <xf numFmtId="0" fontId="7" fillId="0" borderId="4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top"/>
    </xf>
    <xf numFmtId="2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/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top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top"/>
    </xf>
    <xf numFmtId="2" fontId="5" fillId="0" borderId="4" xfId="0" applyNumberFormat="1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20" fillId="0" borderId="13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22" fillId="0" borderId="0" xfId="0" applyFont="1" applyAlignment="1"/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4" xfId="0" applyFont="1" applyFill="1" applyBorder="1" applyAlignment="1"/>
    <xf numFmtId="0" fontId="6" fillId="0" borderId="4" xfId="0" applyFont="1" applyBorder="1" applyAlignment="1">
      <alignment horizontal="center"/>
    </xf>
    <xf numFmtId="0" fontId="3" fillId="0" borderId="2" xfId="0" applyFont="1" applyFill="1" applyBorder="1" applyAlignment="1"/>
    <xf numFmtId="0" fontId="3" fillId="0" borderId="4" xfId="0" applyFont="1" applyFill="1" applyBorder="1" applyAlignment="1"/>
    <xf numFmtId="0" fontId="13" fillId="0" borderId="0" xfId="0" applyFont="1" applyFill="1" applyAlignment="1"/>
    <xf numFmtId="0" fontId="13" fillId="0" borderId="0" xfId="0" applyFont="1" applyAlignment="1">
      <alignment horizontal="center"/>
    </xf>
    <xf numFmtId="2" fontId="3" fillId="0" borderId="4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17" fillId="0" borderId="0" xfId="0" applyFont="1" applyFill="1" applyAlignment="1"/>
    <xf numFmtId="0" fontId="17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" xfId="0" applyFont="1" applyBorder="1" applyAlignment="1"/>
    <xf numFmtId="0" fontId="23" fillId="0" borderId="0" xfId="0" applyFont="1" applyAlignment="1"/>
    <xf numFmtId="0" fontId="7" fillId="0" borderId="16" xfId="0" applyFont="1" applyBorder="1" applyAlignment="1">
      <alignment horizontal="left"/>
    </xf>
    <xf numFmtId="187" fontId="24" fillId="0" borderId="16" xfId="0" applyNumberFormat="1" applyFont="1" applyBorder="1" applyAlignment="1"/>
    <xf numFmtId="0" fontId="3" fillId="0" borderId="2" xfId="0" applyFont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/>
    <xf numFmtId="0" fontId="19" fillId="0" borderId="3" xfId="0" applyFont="1" applyBorder="1" applyAlignment="1"/>
    <xf numFmtId="0" fontId="19" fillId="0" borderId="2" xfId="0" applyFont="1" applyBorder="1" applyAlignment="1"/>
    <xf numFmtId="0" fontId="5" fillId="0" borderId="5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0" fontId="5" fillId="5" borderId="0" xfId="0" applyFont="1" applyFill="1" applyAlignment="1"/>
    <xf numFmtId="0" fontId="12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26" fillId="0" borderId="0" xfId="0" applyFont="1" applyAlignment="1">
      <alignment horizontal="center"/>
    </xf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center"/>
    </xf>
    <xf numFmtId="0" fontId="8" fillId="6" borderId="4" xfId="0" applyFont="1" applyFill="1" applyBorder="1" applyAlignment="1"/>
    <xf numFmtId="0" fontId="8" fillId="6" borderId="4" xfId="0" applyNumberFormat="1" applyFont="1" applyFill="1" applyBorder="1" applyAlignment="1"/>
    <xf numFmtId="0" fontId="25" fillId="0" borderId="0" xfId="0" applyFont="1" applyAlignment="1"/>
    <xf numFmtId="0" fontId="3" fillId="6" borderId="4" xfId="0" applyFont="1" applyFill="1" applyBorder="1" applyAlignment="1"/>
    <xf numFmtId="0" fontId="27" fillId="0" borderId="0" xfId="0" applyFont="1" applyAlignment="1">
      <alignment horizontal="center"/>
    </xf>
    <xf numFmtId="0" fontId="5" fillId="6" borderId="11" xfId="0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8" fillId="0" borderId="0" xfId="0" applyFont="1" applyAlignment="1"/>
    <xf numFmtId="0" fontId="8" fillId="5" borderId="0" xfId="0" applyFont="1" applyFill="1" applyAlignment="1"/>
    <xf numFmtId="0" fontId="26" fillId="0" borderId="0" xfId="0" applyFont="1" applyAlignment="1">
      <alignment horizontal="center" vertical="center"/>
    </xf>
    <xf numFmtId="0" fontId="29" fillId="0" borderId="0" xfId="0" applyFont="1"/>
    <xf numFmtId="0" fontId="29" fillId="0" borderId="0" xfId="0" applyFont="1" applyAlignment="1"/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87" fontId="29" fillId="0" borderId="0" xfId="0" applyNumberFormat="1" applyFont="1" applyAlignment="1"/>
    <xf numFmtId="187" fontId="29" fillId="7" borderId="0" xfId="0" applyNumberFormat="1" applyFont="1" applyFill="1" applyAlignment="1"/>
    <xf numFmtId="0" fontId="29" fillId="7" borderId="0" xfId="0" applyFont="1" applyFill="1" applyAlignment="1"/>
    <xf numFmtId="0" fontId="0" fillId="7" borderId="0" xfId="0" applyFont="1" applyFill="1" applyAlignment="1"/>
    <xf numFmtId="0" fontId="5" fillId="6" borderId="4" xfId="0" applyFont="1" applyFill="1" applyBorder="1" applyAlignment="1"/>
    <xf numFmtId="0" fontId="30" fillId="6" borderId="11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8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2" fontId="3" fillId="0" borderId="2" xfId="0" applyNumberFormat="1" applyFont="1" applyBorder="1" applyAlignment="1">
      <alignment horizontal="center" vertical="top"/>
    </xf>
    <xf numFmtId="0" fontId="15" fillId="0" borderId="7" xfId="0" applyFont="1" applyBorder="1" applyAlignment="1">
      <alignment horizontal="center" vertical="center"/>
    </xf>
    <xf numFmtId="0" fontId="31" fillId="0" borderId="0" xfId="0" applyFont="1" applyAlignment="1"/>
    <xf numFmtId="0" fontId="29" fillId="0" borderId="0" xfId="0" applyFont="1" applyAlignment="1">
      <alignment wrapText="1"/>
    </xf>
    <xf numFmtId="0" fontId="32" fillId="6" borderId="4" xfId="0" applyFont="1" applyFill="1" applyBorder="1" applyAlignment="1"/>
    <xf numFmtId="0" fontId="30" fillId="6" borderId="4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87" fontId="24" fillId="0" borderId="17" xfId="0" applyNumberFormat="1" applyFont="1" applyBorder="1" applyAlignment="1"/>
    <xf numFmtId="0" fontId="5" fillId="8" borderId="0" xfId="0" applyFont="1" applyFill="1" applyAlignment="1"/>
    <xf numFmtId="0" fontId="7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18" fillId="0" borderId="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6" fillId="0" borderId="2" xfId="0" applyFont="1" applyFill="1" applyBorder="1" applyAlignment="1"/>
    <xf numFmtId="0" fontId="3" fillId="0" borderId="19" xfId="0" applyFont="1" applyBorder="1" applyAlignment="1">
      <alignment horizontal="center" vertical="top"/>
    </xf>
    <xf numFmtId="0" fontId="3" fillId="0" borderId="5" xfId="0" applyFont="1" applyFill="1" applyBorder="1" applyAlignment="1"/>
    <xf numFmtId="0" fontId="6" fillId="0" borderId="2" xfId="0" applyFont="1" applyBorder="1" applyAlignment="1">
      <alignment horizontal="center"/>
    </xf>
    <xf numFmtId="0" fontId="8" fillId="0" borderId="4" xfId="0" applyFont="1" applyBorder="1" applyAlignment="1"/>
    <xf numFmtId="0" fontId="6" fillId="0" borderId="22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 vertical="top"/>
    </xf>
    <xf numFmtId="0" fontId="6" fillId="0" borderId="7" xfId="0" applyFont="1" applyFill="1" applyBorder="1" applyAlignment="1"/>
    <xf numFmtId="0" fontId="6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0" fontId="3" fillId="0" borderId="4" xfId="0" applyFont="1" applyFill="1" applyBorder="1" applyAlignment="1">
      <alignment wrapText="1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A95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258</xdr:row>
          <xdr:rowOff>106507</xdr:rowOff>
        </xdr:from>
        <xdr:to>
          <xdr:col>6</xdr:col>
          <xdr:colOff>161925</xdr:colOff>
          <xdr:row>258</xdr:row>
          <xdr:rowOff>276225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7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396</xdr:row>
          <xdr:rowOff>161925</xdr:rowOff>
        </xdr:from>
        <xdr:to>
          <xdr:col>1</xdr:col>
          <xdr:colOff>257175</xdr:colOff>
          <xdr:row>397</xdr:row>
          <xdr:rowOff>28575</xdr:rowOff>
        </xdr:to>
        <xdr:sp macro="" textlink="">
          <xdr:nvSpPr>
            <xdr:cNvPr id="8204" name="Object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7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298</xdr:row>
          <xdr:rowOff>219075</xdr:rowOff>
        </xdr:from>
        <xdr:to>
          <xdr:col>1</xdr:col>
          <xdr:colOff>257175</xdr:colOff>
          <xdr:row>299</xdr:row>
          <xdr:rowOff>85725</xdr:rowOff>
        </xdr:to>
        <xdr:sp macro="" textlink="">
          <xdr:nvSpPr>
            <xdr:cNvPr id="8205" name="Object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7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432</xdr:row>
          <xdr:rowOff>161925</xdr:rowOff>
        </xdr:from>
        <xdr:to>
          <xdr:col>1</xdr:col>
          <xdr:colOff>257175</xdr:colOff>
          <xdr:row>433</xdr:row>
          <xdr:rowOff>28575</xdr:rowOff>
        </xdr:to>
        <xdr:sp macro="" textlink="">
          <xdr:nvSpPr>
            <xdr:cNvPr id="8206" name="Object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7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396</xdr:row>
          <xdr:rowOff>161925</xdr:rowOff>
        </xdr:from>
        <xdr:to>
          <xdr:col>1</xdr:col>
          <xdr:colOff>257175</xdr:colOff>
          <xdr:row>397</xdr:row>
          <xdr:rowOff>28575</xdr:rowOff>
        </xdr:to>
        <xdr:sp macro="" textlink="">
          <xdr:nvSpPr>
            <xdr:cNvPr id="8207" name="Object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7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298</xdr:row>
          <xdr:rowOff>219075</xdr:rowOff>
        </xdr:from>
        <xdr:to>
          <xdr:col>1</xdr:col>
          <xdr:colOff>257175</xdr:colOff>
          <xdr:row>299</xdr:row>
          <xdr:rowOff>85725</xdr:rowOff>
        </xdr:to>
        <xdr:sp macro="" textlink="">
          <xdr:nvSpPr>
            <xdr:cNvPr id="8208" name="Object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7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432</xdr:row>
          <xdr:rowOff>161925</xdr:rowOff>
        </xdr:from>
        <xdr:to>
          <xdr:col>1</xdr:col>
          <xdr:colOff>257175</xdr:colOff>
          <xdr:row>433</xdr:row>
          <xdr:rowOff>28575</xdr:rowOff>
        </xdr:to>
        <xdr:sp macro="" textlink="">
          <xdr:nvSpPr>
            <xdr:cNvPr id="8209" name="Object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7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336</xdr:row>
          <xdr:rowOff>219075</xdr:rowOff>
        </xdr:from>
        <xdr:to>
          <xdr:col>1</xdr:col>
          <xdr:colOff>257175</xdr:colOff>
          <xdr:row>337</xdr:row>
          <xdr:rowOff>85725</xdr:rowOff>
        </xdr:to>
        <xdr:sp macro="" textlink="">
          <xdr:nvSpPr>
            <xdr:cNvPr id="8210" name="Object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7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336</xdr:row>
          <xdr:rowOff>219075</xdr:rowOff>
        </xdr:from>
        <xdr:to>
          <xdr:col>1</xdr:col>
          <xdr:colOff>257175</xdr:colOff>
          <xdr:row>337</xdr:row>
          <xdr:rowOff>85725</xdr:rowOff>
        </xdr:to>
        <xdr:sp macro="" textlink="">
          <xdr:nvSpPr>
            <xdr:cNvPr id="8211" name="Object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7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492</xdr:row>
          <xdr:rowOff>161925</xdr:rowOff>
        </xdr:from>
        <xdr:to>
          <xdr:col>1</xdr:col>
          <xdr:colOff>257175</xdr:colOff>
          <xdr:row>493</xdr:row>
          <xdr:rowOff>28575</xdr:rowOff>
        </xdr:to>
        <xdr:sp macro="" textlink="">
          <xdr:nvSpPr>
            <xdr:cNvPr id="8212" name="Object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7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492</xdr:row>
          <xdr:rowOff>161925</xdr:rowOff>
        </xdr:from>
        <xdr:to>
          <xdr:col>1</xdr:col>
          <xdr:colOff>257175</xdr:colOff>
          <xdr:row>493</xdr:row>
          <xdr:rowOff>28575</xdr:rowOff>
        </xdr:to>
        <xdr:sp macro="" textlink="">
          <xdr:nvSpPr>
            <xdr:cNvPr id="8213" name="Object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7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2;&#3621;&#3611;&#3619;&#3632;&#3648;&#3617;&#3636;&#3609;&#3650;&#3588;&#3619;&#3591;&#3585;&#3634;&#3619;%20&#3585;&#3636;&#3592;&#3585;&#3619;&#3619;&#3617;/&#3612;&#3621;&#3611;&#3619;&#3632;&#3648;&#3617;&#3636;&#3609;&#3650;&#3588;&#3619;&#3591;&#3585;&#3634;&#3619;%20&#3611;&#3619;&#3632;&#3592;&#3635;&#3611;&#3637;%202565/EPE-&#3623;&#3633;&#3609;&#3607;&#3637;&#3656;%204%20&#3617;&#3636;&#3606;&#3640;&#3609;&#3634;&#3618;&#3609;%2025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อบแบบฟอร์ม 1"/>
      <sheetName val="EPE (Elementary 2)"/>
      <sheetName val="EPE (Intermediate)"/>
      <sheetName val="EPE (Pre-Intermediate)"/>
      <sheetName val="EPE (Starter 2)"/>
      <sheetName val="Upper-Intermediate"/>
      <sheetName val="สรุปรวม"/>
      <sheetName val="บทสรุปผู้บริหาร"/>
    </sheetNames>
    <sheetDataSet>
      <sheetData sheetId="0"/>
      <sheetData sheetId="1">
        <row r="35">
          <cell r="I35">
            <v>4.3030303030303028</v>
          </cell>
        </row>
      </sheetData>
      <sheetData sheetId="2">
        <row r="40">
          <cell r="I40">
            <v>4.6052631578947372</v>
          </cell>
        </row>
      </sheetData>
      <sheetData sheetId="3">
        <row r="37">
          <cell r="I37">
            <v>4.628571428571429</v>
          </cell>
        </row>
      </sheetData>
      <sheetData sheetId="4">
        <row r="27">
          <cell r="I27">
            <v>4.5999999999999996</v>
          </cell>
          <cell r="J27">
            <v>4.75</v>
          </cell>
          <cell r="K27">
            <v>4.708333333333333</v>
          </cell>
          <cell r="L27">
            <v>4.5</v>
          </cell>
          <cell r="M27">
            <v>4.8</v>
          </cell>
          <cell r="N27">
            <v>4.76</v>
          </cell>
          <cell r="O27">
            <v>4.8</v>
          </cell>
          <cell r="P27">
            <v>4.84</v>
          </cell>
          <cell r="Q27">
            <v>4.916666666666667</v>
          </cell>
          <cell r="T27">
            <v>4.28</v>
          </cell>
        </row>
        <row r="28">
          <cell r="I28">
            <v>0.56568542494923801</v>
          </cell>
          <cell r="J28">
            <v>0.4330127018922193</v>
          </cell>
          <cell r="K28">
            <v>0.53845199930500942</v>
          </cell>
          <cell r="L28">
            <v>0.6454972243679028</v>
          </cell>
          <cell r="M28">
            <v>0.39999999999999997</v>
          </cell>
          <cell r="N28">
            <v>0.42708313008125254</v>
          </cell>
          <cell r="O28">
            <v>0.39999999999999997</v>
          </cell>
          <cell r="P28">
            <v>0.36660605559646725</v>
          </cell>
          <cell r="Q28">
            <v>0.27638539919628335</v>
          </cell>
          <cell r="T28">
            <v>0.77562877718661172</v>
          </cell>
        </row>
      </sheetData>
      <sheetData sheetId="5">
        <row r="17">
          <cell r="I17">
            <v>4.8</v>
          </cell>
        </row>
        <row r="18">
          <cell r="I18">
            <v>0.39999999999999997</v>
          </cell>
          <cell r="J18">
            <v>0.47140452079103162</v>
          </cell>
          <cell r="K18">
            <v>0.44221663871405337</v>
          </cell>
          <cell r="L18">
            <v>0.48989794855663715</v>
          </cell>
          <cell r="M18">
            <v>0.48989794855663715</v>
          </cell>
          <cell r="N18">
            <v>0.47140452079103162</v>
          </cell>
          <cell r="O18">
            <v>0.48989794855663715</v>
          </cell>
          <cell r="P18">
            <v>0.48989794855663715</v>
          </cell>
          <cell r="Q18">
            <v>0.33993463423951903</v>
          </cell>
          <cell r="T18">
            <v>0.39999999999999997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kokulope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ekokulope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61"/>
  <sheetViews>
    <sheetView zoomScaleNormal="100" workbookViewId="0">
      <pane ySplit="1" topLeftCell="A149" activePane="bottomLeft" state="frozen"/>
      <selection pane="bottomLeft" activeCell="A161" sqref="A2:XFD161"/>
    </sheetView>
  </sheetViews>
  <sheetFormatPr defaultColWidth="12.7109375" defaultRowHeight="15.75" customHeight="1"/>
  <cols>
    <col min="1" max="27" width="18.85546875" customWidth="1"/>
  </cols>
  <sheetData>
    <row r="1" spans="1:21" ht="15.75" customHeight="1">
      <c r="A1" s="148" t="s">
        <v>0</v>
      </c>
      <c r="B1" s="148" t="s">
        <v>96</v>
      </c>
      <c r="C1" s="148" t="s">
        <v>1</v>
      </c>
      <c r="D1" s="148" t="s">
        <v>2</v>
      </c>
      <c r="E1" s="148" t="s">
        <v>3</v>
      </c>
      <c r="F1" s="148" t="s">
        <v>4</v>
      </c>
      <c r="G1" s="148" t="s">
        <v>5</v>
      </c>
      <c r="H1" s="148" t="s">
        <v>6</v>
      </c>
      <c r="I1" s="148" t="s">
        <v>7</v>
      </c>
      <c r="J1" s="148" t="s">
        <v>8</v>
      </c>
      <c r="K1" s="148" t="s">
        <v>9</v>
      </c>
      <c r="L1" s="148" t="s">
        <v>10</v>
      </c>
      <c r="M1" s="148" t="s">
        <v>11</v>
      </c>
      <c r="N1" s="148" t="s">
        <v>12</v>
      </c>
      <c r="O1" s="148" t="s">
        <v>13</v>
      </c>
      <c r="P1" s="148" t="s">
        <v>14</v>
      </c>
      <c r="Q1" s="148" t="s">
        <v>15</v>
      </c>
      <c r="R1" s="148" t="s">
        <v>16</v>
      </c>
      <c r="S1" s="148" t="s">
        <v>17</v>
      </c>
      <c r="T1" s="148" t="s">
        <v>18</v>
      </c>
      <c r="U1" s="148" t="s">
        <v>19</v>
      </c>
    </row>
    <row r="2" spans="1:21" ht="12.75">
      <c r="A2" s="153">
        <v>44856.411927453708</v>
      </c>
      <c r="B2" s="149" t="s">
        <v>272</v>
      </c>
      <c r="C2" s="149" t="s">
        <v>20</v>
      </c>
      <c r="D2" s="149" t="s">
        <v>24</v>
      </c>
      <c r="E2" s="149" t="s">
        <v>28</v>
      </c>
      <c r="F2" s="149" t="s">
        <v>259</v>
      </c>
      <c r="G2" s="167" t="s">
        <v>362</v>
      </c>
      <c r="H2" s="149" t="s">
        <v>23</v>
      </c>
      <c r="I2" s="149">
        <v>5</v>
      </c>
      <c r="J2" s="149">
        <v>5</v>
      </c>
      <c r="K2" s="149">
        <v>5</v>
      </c>
      <c r="L2" s="149">
        <v>5</v>
      </c>
      <c r="M2" s="149">
        <v>5</v>
      </c>
      <c r="N2" s="149">
        <v>5</v>
      </c>
      <c r="O2" s="149">
        <v>5</v>
      </c>
      <c r="P2" s="149">
        <v>5</v>
      </c>
      <c r="Q2" s="149">
        <v>5</v>
      </c>
      <c r="R2" s="149">
        <v>5</v>
      </c>
      <c r="S2" s="149">
        <v>5</v>
      </c>
      <c r="T2" s="149">
        <v>5</v>
      </c>
      <c r="U2" s="149" t="s">
        <v>273</v>
      </c>
    </row>
    <row r="3" spans="1:21" ht="12.75">
      <c r="A3" s="153">
        <v>44856.412396701387</v>
      </c>
      <c r="B3" s="149" t="s">
        <v>274</v>
      </c>
      <c r="C3" s="149" t="s">
        <v>20</v>
      </c>
      <c r="D3" s="149" t="s">
        <v>21</v>
      </c>
      <c r="E3" s="149" t="s">
        <v>28</v>
      </c>
      <c r="F3" s="149" t="s">
        <v>259</v>
      </c>
      <c r="G3" s="149" t="s">
        <v>275</v>
      </c>
      <c r="H3" s="149" t="s">
        <v>23</v>
      </c>
      <c r="I3" s="149">
        <v>4</v>
      </c>
      <c r="J3" s="149">
        <v>4</v>
      </c>
      <c r="K3" s="149">
        <v>4</v>
      </c>
      <c r="L3" s="149">
        <v>4</v>
      </c>
      <c r="M3" s="149">
        <v>4</v>
      </c>
      <c r="N3" s="149">
        <v>4</v>
      </c>
      <c r="O3" s="149">
        <v>4</v>
      </c>
      <c r="P3" s="149">
        <v>4</v>
      </c>
      <c r="Q3" s="149">
        <v>4</v>
      </c>
      <c r="R3" s="149">
        <v>5</v>
      </c>
      <c r="S3" s="149">
        <v>5</v>
      </c>
      <c r="T3" s="149">
        <v>5</v>
      </c>
    </row>
    <row r="4" spans="1:21" ht="12.75">
      <c r="A4" s="153">
        <v>44856.412443391207</v>
      </c>
      <c r="B4" s="149" t="s">
        <v>276</v>
      </c>
      <c r="C4" s="149" t="s">
        <v>25</v>
      </c>
      <c r="D4" s="149" t="s">
        <v>26</v>
      </c>
      <c r="E4" s="149" t="s">
        <v>28</v>
      </c>
      <c r="F4" s="149" t="s">
        <v>368</v>
      </c>
      <c r="G4" s="149" t="s">
        <v>277</v>
      </c>
      <c r="H4" s="149" t="s">
        <v>23</v>
      </c>
      <c r="I4" s="149">
        <v>5</v>
      </c>
      <c r="J4" s="149">
        <v>5</v>
      </c>
      <c r="K4" s="149">
        <v>5</v>
      </c>
      <c r="L4" s="149">
        <v>5</v>
      </c>
      <c r="M4" s="149">
        <v>5</v>
      </c>
      <c r="N4" s="149">
        <v>5</v>
      </c>
      <c r="O4" s="149">
        <v>5</v>
      </c>
      <c r="P4" s="149">
        <v>5</v>
      </c>
      <c r="Q4" s="149">
        <v>5</v>
      </c>
      <c r="R4" s="149">
        <v>5</v>
      </c>
      <c r="S4" s="149">
        <v>5</v>
      </c>
      <c r="T4" s="149">
        <v>5</v>
      </c>
      <c r="U4" s="149" t="s">
        <v>31</v>
      </c>
    </row>
    <row r="5" spans="1:21" ht="12.75">
      <c r="A5" s="153">
        <v>44856.412661655093</v>
      </c>
      <c r="B5" s="149" t="s">
        <v>278</v>
      </c>
      <c r="C5" s="149" t="s">
        <v>25</v>
      </c>
      <c r="D5" s="149" t="s">
        <v>26</v>
      </c>
      <c r="E5" s="149" t="s">
        <v>28</v>
      </c>
      <c r="F5" s="149" t="s">
        <v>258</v>
      </c>
      <c r="G5" s="149" t="s">
        <v>279</v>
      </c>
      <c r="H5" s="149" t="s">
        <v>23</v>
      </c>
      <c r="I5" s="149">
        <v>5</v>
      </c>
      <c r="J5" s="149">
        <v>5</v>
      </c>
      <c r="K5" s="149">
        <v>5</v>
      </c>
      <c r="L5" s="149">
        <v>5</v>
      </c>
      <c r="M5" s="149">
        <v>5</v>
      </c>
      <c r="N5" s="149">
        <v>5</v>
      </c>
      <c r="O5" s="149">
        <v>5</v>
      </c>
      <c r="P5" s="149">
        <v>5</v>
      </c>
      <c r="Q5" s="149">
        <v>5</v>
      </c>
      <c r="R5" s="149">
        <v>5</v>
      </c>
      <c r="S5" s="149">
        <v>5</v>
      </c>
      <c r="T5" s="149">
        <v>5</v>
      </c>
    </row>
    <row r="6" spans="1:21" ht="12.75">
      <c r="A6" s="153">
        <v>44856.417055706013</v>
      </c>
      <c r="B6" s="149" t="s">
        <v>280</v>
      </c>
      <c r="C6" s="149" t="s">
        <v>20</v>
      </c>
      <c r="D6" s="149" t="s">
        <v>26</v>
      </c>
      <c r="E6" s="149" t="s">
        <v>28</v>
      </c>
      <c r="F6" s="149" t="s">
        <v>102</v>
      </c>
      <c r="G6" s="149" t="s">
        <v>281</v>
      </c>
      <c r="H6" s="149" t="s">
        <v>23</v>
      </c>
      <c r="I6" s="149">
        <v>5</v>
      </c>
      <c r="J6" s="149">
        <v>4</v>
      </c>
      <c r="K6" s="149">
        <v>5</v>
      </c>
      <c r="L6" s="149">
        <v>5</v>
      </c>
      <c r="M6" s="149">
        <v>5</v>
      </c>
      <c r="N6" s="149">
        <v>5</v>
      </c>
      <c r="O6" s="149">
        <v>5</v>
      </c>
      <c r="P6" s="149">
        <v>5</v>
      </c>
      <c r="Q6" s="149">
        <v>5</v>
      </c>
      <c r="R6" s="149">
        <v>5</v>
      </c>
      <c r="S6" s="149">
        <v>5</v>
      </c>
      <c r="T6" s="149">
        <v>5</v>
      </c>
    </row>
    <row r="7" spans="1:21" ht="12.75">
      <c r="A7" s="153">
        <v>44856.417981643521</v>
      </c>
      <c r="B7" s="149" t="s">
        <v>282</v>
      </c>
      <c r="C7" s="149" t="s">
        <v>25</v>
      </c>
      <c r="D7" s="149" t="s">
        <v>26</v>
      </c>
      <c r="E7" s="149" t="s">
        <v>22</v>
      </c>
      <c r="F7" s="149" t="s">
        <v>283</v>
      </c>
      <c r="G7" s="149" t="s">
        <v>283</v>
      </c>
      <c r="H7" s="149" t="s">
        <v>30</v>
      </c>
      <c r="I7" s="149">
        <v>5</v>
      </c>
      <c r="J7" s="149">
        <v>5</v>
      </c>
      <c r="K7" s="149">
        <v>5</v>
      </c>
      <c r="L7" s="149">
        <v>4</v>
      </c>
      <c r="M7" s="149">
        <v>5</v>
      </c>
      <c r="N7" s="149">
        <v>5</v>
      </c>
      <c r="O7" s="149">
        <v>5</v>
      </c>
      <c r="P7" s="149">
        <v>5</v>
      </c>
      <c r="Q7" s="149">
        <v>5</v>
      </c>
      <c r="R7" s="149">
        <v>4</v>
      </c>
      <c r="S7" s="149">
        <v>5</v>
      </c>
      <c r="T7" s="149">
        <v>5</v>
      </c>
    </row>
    <row r="8" spans="1:21" ht="12.75">
      <c r="A8" s="153">
        <v>44856.418470833334</v>
      </c>
      <c r="B8" s="149" t="s">
        <v>284</v>
      </c>
      <c r="C8" s="149" t="s">
        <v>25</v>
      </c>
      <c r="D8" s="149" t="s">
        <v>26</v>
      </c>
      <c r="E8" s="149" t="s">
        <v>28</v>
      </c>
      <c r="F8" s="149" t="s">
        <v>27</v>
      </c>
      <c r="G8" s="149" t="s">
        <v>286</v>
      </c>
      <c r="H8" s="149" t="s">
        <v>29</v>
      </c>
      <c r="I8" s="149">
        <v>5</v>
      </c>
      <c r="J8" s="149">
        <v>5</v>
      </c>
      <c r="K8" s="149">
        <v>5</v>
      </c>
      <c r="L8" s="149">
        <v>5</v>
      </c>
      <c r="M8" s="149">
        <v>5</v>
      </c>
      <c r="N8" s="149">
        <v>5</v>
      </c>
      <c r="O8" s="149">
        <v>5</v>
      </c>
      <c r="P8" s="149">
        <v>5</v>
      </c>
      <c r="Q8" s="149">
        <v>5</v>
      </c>
      <c r="R8" s="149">
        <v>5</v>
      </c>
      <c r="S8" s="149">
        <v>5</v>
      </c>
      <c r="T8" s="149">
        <v>5</v>
      </c>
      <c r="U8" s="149" t="s">
        <v>369</v>
      </c>
    </row>
    <row r="9" spans="1:21" ht="12.75">
      <c r="A9" s="153">
        <v>44856.419044317125</v>
      </c>
      <c r="B9" s="149" t="s">
        <v>287</v>
      </c>
      <c r="C9" s="149" t="s">
        <v>20</v>
      </c>
      <c r="D9" s="149" t="s">
        <v>24</v>
      </c>
      <c r="E9" s="149" t="s">
        <v>22</v>
      </c>
      <c r="F9" s="149" t="s">
        <v>285</v>
      </c>
      <c r="G9" s="149" t="s">
        <v>98</v>
      </c>
      <c r="H9" s="149" t="s">
        <v>288</v>
      </c>
      <c r="I9" s="149">
        <v>4</v>
      </c>
      <c r="J9" s="149">
        <v>4</v>
      </c>
      <c r="K9" s="149">
        <v>4</v>
      </c>
      <c r="L9" s="149">
        <v>4</v>
      </c>
      <c r="M9" s="149">
        <v>4</v>
      </c>
      <c r="N9" s="149">
        <v>4</v>
      </c>
      <c r="O9" s="149">
        <v>5</v>
      </c>
      <c r="P9" s="149">
        <v>4</v>
      </c>
      <c r="Q9" s="149">
        <v>4</v>
      </c>
      <c r="R9" s="149">
        <v>4</v>
      </c>
      <c r="S9" s="149">
        <v>4</v>
      </c>
      <c r="T9" s="149">
        <v>4</v>
      </c>
    </row>
    <row r="10" spans="1:21" ht="12.75">
      <c r="A10" s="153">
        <v>44856.419422141204</v>
      </c>
      <c r="B10" s="149" t="s">
        <v>289</v>
      </c>
      <c r="C10" s="149" t="s">
        <v>20</v>
      </c>
      <c r="D10" s="149" t="s">
        <v>26</v>
      </c>
      <c r="E10" s="149" t="s">
        <v>22</v>
      </c>
      <c r="F10" s="149" t="s">
        <v>27</v>
      </c>
      <c r="G10" s="149" t="s">
        <v>112</v>
      </c>
      <c r="H10" s="149" t="s">
        <v>23</v>
      </c>
      <c r="I10" s="149">
        <v>5</v>
      </c>
      <c r="J10" s="149">
        <v>5</v>
      </c>
      <c r="K10" s="149">
        <v>5</v>
      </c>
      <c r="L10" s="149">
        <v>5</v>
      </c>
      <c r="M10" s="149">
        <v>5</v>
      </c>
      <c r="N10" s="149">
        <v>5</v>
      </c>
      <c r="O10" s="149">
        <v>5</v>
      </c>
      <c r="P10" s="149">
        <v>5</v>
      </c>
      <c r="Q10" s="149">
        <v>5</v>
      </c>
      <c r="R10" s="149">
        <v>4</v>
      </c>
      <c r="S10" s="149">
        <v>5</v>
      </c>
      <c r="T10" s="149">
        <v>5</v>
      </c>
    </row>
    <row r="11" spans="1:21" ht="12.75">
      <c r="A11" s="153">
        <v>44856.420071493056</v>
      </c>
      <c r="B11" s="149" t="s">
        <v>290</v>
      </c>
      <c r="C11" s="149" t="s">
        <v>20</v>
      </c>
      <c r="D11" s="149" t="s">
        <v>26</v>
      </c>
      <c r="E11" s="149" t="s">
        <v>28</v>
      </c>
      <c r="F11" s="148" t="s">
        <v>123</v>
      </c>
      <c r="G11" s="149" t="s">
        <v>199</v>
      </c>
      <c r="H11" s="149" t="s">
        <v>23</v>
      </c>
      <c r="I11" s="149">
        <v>5</v>
      </c>
      <c r="J11" s="149">
        <v>5</v>
      </c>
      <c r="K11" s="149">
        <v>5</v>
      </c>
      <c r="L11" s="149">
        <v>5</v>
      </c>
      <c r="M11" s="149">
        <v>5</v>
      </c>
      <c r="N11" s="149">
        <v>5</v>
      </c>
      <c r="O11" s="149">
        <v>5</v>
      </c>
      <c r="P11" s="149">
        <v>5</v>
      </c>
      <c r="Q11" s="149">
        <v>5</v>
      </c>
      <c r="R11" s="149">
        <v>3</v>
      </c>
      <c r="S11" s="149">
        <v>4</v>
      </c>
      <c r="T11" s="149">
        <v>5</v>
      </c>
      <c r="U11" s="149" t="s">
        <v>31</v>
      </c>
    </row>
    <row r="12" spans="1:21" ht="12.75">
      <c r="A12" s="153">
        <v>44856.420154780091</v>
      </c>
      <c r="B12" s="149" t="s">
        <v>291</v>
      </c>
      <c r="C12" s="149" t="s">
        <v>20</v>
      </c>
      <c r="D12" s="149" t="s">
        <v>24</v>
      </c>
      <c r="E12" s="149" t="s">
        <v>22</v>
      </c>
      <c r="F12" s="149" t="s">
        <v>292</v>
      </c>
      <c r="G12" s="149" t="s">
        <v>293</v>
      </c>
      <c r="H12" s="149" t="s">
        <v>30</v>
      </c>
      <c r="I12" s="149">
        <v>5</v>
      </c>
      <c r="J12" s="149">
        <v>5</v>
      </c>
      <c r="K12" s="149">
        <v>5</v>
      </c>
      <c r="L12" s="149">
        <v>5</v>
      </c>
      <c r="M12" s="149">
        <v>4</v>
      </c>
      <c r="N12" s="149">
        <v>4</v>
      </c>
      <c r="O12" s="149">
        <v>4</v>
      </c>
      <c r="P12" s="149">
        <v>4</v>
      </c>
      <c r="Q12" s="149">
        <v>5</v>
      </c>
      <c r="R12" s="149">
        <v>2</v>
      </c>
      <c r="S12" s="149">
        <v>4</v>
      </c>
      <c r="T12" s="149">
        <v>4</v>
      </c>
    </row>
    <row r="13" spans="1:21" ht="12.75">
      <c r="A13" s="153">
        <v>44856.420437106484</v>
      </c>
      <c r="B13" s="149" t="s">
        <v>294</v>
      </c>
      <c r="C13" s="149" t="s">
        <v>20</v>
      </c>
      <c r="D13" s="149" t="s">
        <v>21</v>
      </c>
      <c r="E13" s="149" t="s">
        <v>22</v>
      </c>
      <c r="F13" s="149" t="s">
        <v>257</v>
      </c>
      <c r="G13" s="149" t="s">
        <v>295</v>
      </c>
      <c r="H13" s="149" t="s">
        <v>23</v>
      </c>
      <c r="I13" s="149">
        <v>5</v>
      </c>
      <c r="J13" s="149">
        <v>5</v>
      </c>
      <c r="K13" s="149">
        <v>5</v>
      </c>
      <c r="L13" s="149">
        <v>5</v>
      </c>
      <c r="M13" s="149">
        <v>5</v>
      </c>
      <c r="N13" s="149">
        <v>5</v>
      </c>
      <c r="O13" s="149">
        <v>5</v>
      </c>
      <c r="P13" s="149">
        <v>5</v>
      </c>
      <c r="Q13" s="149">
        <v>5</v>
      </c>
      <c r="R13" s="149">
        <v>5</v>
      </c>
      <c r="S13" s="149">
        <v>5</v>
      </c>
      <c r="T13" s="149">
        <v>5</v>
      </c>
      <c r="U13" s="149" t="s">
        <v>296</v>
      </c>
    </row>
    <row r="14" spans="1:21" ht="12.75">
      <c r="A14" s="153">
        <v>44856.421240185184</v>
      </c>
      <c r="B14" s="149" t="s">
        <v>297</v>
      </c>
      <c r="C14" s="149" t="s">
        <v>25</v>
      </c>
      <c r="D14" s="149" t="s">
        <v>24</v>
      </c>
      <c r="E14" s="149" t="s">
        <v>22</v>
      </c>
      <c r="F14" s="149" t="s">
        <v>114</v>
      </c>
      <c r="G14" s="149" t="s">
        <v>114</v>
      </c>
      <c r="H14" s="149" t="s">
        <v>30</v>
      </c>
      <c r="I14" s="149">
        <v>4</v>
      </c>
      <c r="J14" s="149">
        <v>4</v>
      </c>
      <c r="K14" s="149">
        <v>4</v>
      </c>
      <c r="L14" s="149">
        <v>4</v>
      </c>
      <c r="M14" s="149">
        <v>3</v>
      </c>
      <c r="N14" s="149">
        <v>4</v>
      </c>
      <c r="O14" s="149">
        <v>2</v>
      </c>
      <c r="P14" s="149">
        <v>3</v>
      </c>
      <c r="Q14" s="149">
        <v>4</v>
      </c>
      <c r="R14" s="149">
        <v>3</v>
      </c>
      <c r="S14" s="149">
        <v>4</v>
      </c>
      <c r="T14" s="149">
        <v>4</v>
      </c>
    </row>
    <row r="15" spans="1:21" ht="12.75">
      <c r="A15" s="153">
        <v>44856.422340462959</v>
      </c>
      <c r="B15" s="149" t="s">
        <v>298</v>
      </c>
      <c r="C15" s="149" t="s">
        <v>25</v>
      </c>
      <c r="D15" s="149" t="s">
        <v>24</v>
      </c>
      <c r="E15" s="149" t="s">
        <v>22</v>
      </c>
      <c r="F15" s="149" t="s">
        <v>27</v>
      </c>
      <c r="G15" s="149" t="s">
        <v>299</v>
      </c>
      <c r="H15" s="149" t="s">
        <v>23</v>
      </c>
      <c r="I15" s="149">
        <v>5</v>
      </c>
      <c r="J15" s="149">
        <v>5</v>
      </c>
      <c r="K15" s="149">
        <v>5</v>
      </c>
      <c r="L15" s="149">
        <v>5</v>
      </c>
      <c r="M15" s="149">
        <v>5</v>
      </c>
      <c r="N15" s="149">
        <v>5</v>
      </c>
      <c r="O15" s="149">
        <v>5</v>
      </c>
      <c r="P15" s="149">
        <v>5</v>
      </c>
      <c r="Q15" s="149">
        <v>5</v>
      </c>
      <c r="R15" s="149">
        <v>3</v>
      </c>
      <c r="S15" s="149">
        <v>4</v>
      </c>
      <c r="T15" s="149">
        <v>4</v>
      </c>
    </row>
    <row r="16" spans="1:21" ht="12.75">
      <c r="A16" s="153">
        <v>44856.423310266204</v>
      </c>
      <c r="B16" s="149" t="s">
        <v>300</v>
      </c>
      <c r="C16" s="149" t="s">
        <v>25</v>
      </c>
      <c r="D16" s="149" t="s">
        <v>24</v>
      </c>
      <c r="E16" s="149" t="s">
        <v>22</v>
      </c>
      <c r="F16" s="149" t="s">
        <v>27</v>
      </c>
      <c r="G16" s="149" t="s">
        <v>301</v>
      </c>
      <c r="H16" s="149" t="s">
        <v>302</v>
      </c>
      <c r="I16" s="149">
        <v>5</v>
      </c>
      <c r="J16" s="149">
        <v>5</v>
      </c>
      <c r="K16" s="149">
        <v>5</v>
      </c>
      <c r="L16" s="149">
        <v>5</v>
      </c>
      <c r="M16" s="149">
        <v>5</v>
      </c>
      <c r="N16" s="149">
        <v>5</v>
      </c>
      <c r="O16" s="149">
        <v>5</v>
      </c>
      <c r="P16" s="149">
        <v>5</v>
      </c>
      <c r="Q16" s="149">
        <v>5</v>
      </c>
      <c r="R16" s="149">
        <v>3</v>
      </c>
      <c r="S16" s="149">
        <v>4</v>
      </c>
      <c r="T16" s="149">
        <v>4</v>
      </c>
      <c r="U16" s="149" t="s">
        <v>31</v>
      </c>
    </row>
    <row r="17" spans="1:21" ht="12.75">
      <c r="A17" s="153">
        <v>44856.42368738426</v>
      </c>
      <c r="B17" s="149" t="s">
        <v>303</v>
      </c>
      <c r="C17" s="149" t="s">
        <v>20</v>
      </c>
      <c r="D17" s="149" t="s">
        <v>26</v>
      </c>
      <c r="E17" s="149" t="s">
        <v>22</v>
      </c>
      <c r="F17" s="149" t="s">
        <v>123</v>
      </c>
      <c r="G17" s="149" t="s">
        <v>304</v>
      </c>
      <c r="H17" s="149" t="s">
        <v>288</v>
      </c>
      <c r="I17" s="149">
        <v>5</v>
      </c>
      <c r="J17" s="149">
        <v>5</v>
      </c>
      <c r="K17" s="149">
        <v>5</v>
      </c>
      <c r="L17" s="149">
        <v>5</v>
      </c>
      <c r="M17" s="149">
        <v>5</v>
      </c>
      <c r="N17" s="149">
        <v>4</v>
      </c>
      <c r="O17" s="149">
        <v>5</v>
      </c>
      <c r="P17" s="149">
        <v>5</v>
      </c>
      <c r="Q17" s="149">
        <v>5</v>
      </c>
      <c r="R17" s="149">
        <v>2</v>
      </c>
      <c r="S17" s="149">
        <v>4</v>
      </c>
      <c r="T17" s="149">
        <v>4</v>
      </c>
      <c r="U17" s="149" t="s">
        <v>31</v>
      </c>
    </row>
    <row r="18" spans="1:21" ht="12.75">
      <c r="A18" s="153">
        <v>44856.424300208339</v>
      </c>
      <c r="B18" s="149" t="s">
        <v>305</v>
      </c>
      <c r="C18" s="149" t="s">
        <v>20</v>
      </c>
      <c r="D18" s="149" t="s">
        <v>24</v>
      </c>
      <c r="E18" s="149" t="s">
        <v>22</v>
      </c>
      <c r="F18" s="149" t="s">
        <v>27</v>
      </c>
      <c r="G18" s="149" t="s">
        <v>112</v>
      </c>
      <c r="H18" s="149" t="s">
        <v>288</v>
      </c>
      <c r="I18" s="149">
        <v>5</v>
      </c>
      <c r="J18" s="149">
        <v>5</v>
      </c>
      <c r="K18" s="149">
        <v>5</v>
      </c>
      <c r="L18" s="149">
        <v>5</v>
      </c>
      <c r="M18" s="149">
        <v>4</v>
      </c>
      <c r="N18" s="149">
        <v>4</v>
      </c>
      <c r="O18" s="149">
        <v>5</v>
      </c>
      <c r="P18" s="149">
        <v>5</v>
      </c>
      <c r="Q18" s="149">
        <v>5</v>
      </c>
      <c r="R18" s="149">
        <v>1</v>
      </c>
      <c r="S18" s="149">
        <v>4</v>
      </c>
      <c r="T18" s="149">
        <v>4</v>
      </c>
    </row>
    <row r="19" spans="1:21" ht="12.75">
      <c r="A19" s="153">
        <v>44856.42701767361</v>
      </c>
      <c r="B19" s="149" t="s">
        <v>306</v>
      </c>
      <c r="C19" s="149" t="s">
        <v>20</v>
      </c>
      <c r="D19" s="149" t="s">
        <v>24</v>
      </c>
      <c r="E19" s="149" t="s">
        <v>28</v>
      </c>
      <c r="F19" s="149" t="s">
        <v>99</v>
      </c>
      <c r="G19" s="149" t="s">
        <v>99</v>
      </c>
      <c r="H19" s="149" t="s">
        <v>302</v>
      </c>
      <c r="I19" s="149">
        <v>5</v>
      </c>
      <c r="J19" s="149">
        <v>5</v>
      </c>
      <c r="K19" s="149">
        <v>5</v>
      </c>
      <c r="L19" s="149">
        <v>5</v>
      </c>
      <c r="M19" s="149">
        <v>5</v>
      </c>
      <c r="N19" s="149">
        <v>5</v>
      </c>
      <c r="O19" s="149">
        <v>5</v>
      </c>
      <c r="P19" s="149">
        <v>5</v>
      </c>
      <c r="Q19" s="149">
        <v>5</v>
      </c>
      <c r="R19" s="149">
        <v>5</v>
      </c>
      <c r="S19" s="149">
        <v>5</v>
      </c>
      <c r="T19" s="149">
        <v>5</v>
      </c>
    </row>
    <row r="20" spans="1:21" ht="12.75">
      <c r="A20" s="153">
        <v>44856.427149467592</v>
      </c>
      <c r="B20" s="149" t="s">
        <v>307</v>
      </c>
      <c r="C20" s="149" t="s">
        <v>25</v>
      </c>
      <c r="D20" s="149" t="s">
        <v>26</v>
      </c>
      <c r="E20" s="149" t="s">
        <v>22</v>
      </c>
      <c r="F20" s="149" t="s">
        <v>27</v>
      </c>
      <c r="G20" s="149" t="s">
        <v>98</v>
      </c>
      <c r="H20" s="149" t="s">
        <v>288</v>
      </c>
      <c r="I20" s="149">
        <v>5</v>
      </c>
      <c r="J20" s="149">
        <v>5</v>
      </c>
      <c r="K20" s="149">
        <v>5</v>
      </c>
      <c r="L20" s="149">
        <v>5</v>
      </c>
      <c r="M20" s="149">
        <v>5</v>
      </c>
      <c r="N20" s="149">
        <v>5</v>
      </c>
      <c r="O20" s="149">
        <v>5</v>
      </c>
      <c r="P20" s="149">
        <v>5</v>
      </c>
      <c r="Q20" s="149">
        <v>5</v>
      </c>
      <c r="R20" s="149">
        <v>3</v>
      </c>
      <c r="S20" s="149">
        <v>4</v>
      </c>
      <c r="T20" s="149">
        <v>4</v>
      </c>
    </row>
    <row r="21" spans="1:21" ht="12.75">
      <c r="A21" s="153">
        <v>44856.427574525464</v>
      </c>
      <c r="B21" s="149" t="s">
        <v>308</v>
      </c>
      <c r="C21" s="149" t="s">
        <v>25</v>
      </c>
      <c r="D21" s="149" t="s">
        <v>26</v>
      </c>
      <c r="E21" s="149" t="s">
        <v>28</v>
      </c>
      <c r="F21" s="149" t="s">
        <v>113</v>
      </c>
      <c r="G21" s="149" t="s">
        <v>112</v>
      </c>
      <c r="H21" s="149" t="s">
        <v>30</v>
      </c>
      <c r="I21" s="149">
        <v>4</v>
      </c>
      <c r="J21" s="149">
        <v>4</v>
      </c>
      <c r="K21" s="149">
        <v>4</v>
      </c>
      <c r="L21" s="149">
        <v>4</v>
      </c>
      <c r="M21" s="149">
        <v>4</v>
      </c>
      <c r="N21" s="149">
        <v>4</v>
      </c>
      <c r="O21" s="149">
        <v>4</v>
      </c>
      <c r="P21" s="149">
        <v>4</v>
      </c>
      <c r="Q21" s="149">
        <v>4</v>
      </c>
      <c r="R21" s="149">
        <v>4</v>
      </c>
      <c r="S21" s="149">
        <v>4</v>
      </c>
      <c r="T21" s="149">
        <v>4</v>
      </c>
    </row>
    <row r="22" spans="1:21" ht="12.75">
      <c r="A22" s="153">
        <v>44856.428719409727</v>
      </c>
      <c r="B22" s="149" t="s">
        <v>309</v>
      </c>
      <c r="C22" s="149" t="s">
        <v>20</v>
      </c>
      <c r="D22" s="149" t="s">
        <v>26</v>
      </c>
      <c r="E22" s="149" t="s">
        <v>22</v>
      </c>
      <c r="F22" s="149" t="s">
        <v>258</v>
      </c>
      <c r="G22" s="149" t="s">
        <v>310</v>
      </c>
      <c r="H22" s="149" t="s">
        <v>29</v>
      </c>
      <c r="I22" s="149">
        <v>5</v>
      </c>
      <c r="J22" s="149">
        <v>5</v>
      </c>
      <c r="K22" s="149">
        <v>5</v>
      </c>
      <c r="L22" s="149">
        <v>5</v>
      </c>
      <c r="M22" s="149">
        <v>5</v>
      </c>
      <c r="N22" s="149">
        <v>5</v>
      </c>
      <c r="O22" s="149">
        <v>5</v>
      </c>
      <c r="P22" s="149">
        <v>5</v>
      </c>
      <c r="Q22" s="149">
        <v>5</v>
      </c>
      <c r="R22" s="149">
        <v>5</v>
      </c>
      <c r="S22" s="149">
        <v>5</v>
      </c>
      <c r="T22" s="149">
        <v>5</v>
      </c>
    </row>
    <row r="23" spans="1:21" ht="12.75">
      <c r="A23" s="153">
        <v>44856.429322523152</v>
      </c>
      <c r="B23" s="149" t="s">
        <v>311</v>
      </c>
      <c r="C23" s="149" t="s">
        <v>25</v>
      </c>
      <c r="D23" s="149" t="s">
        <v>24</v>
      </c>
      <c r="E23" s="149" t="s">
        <v>22</v>
      </c>
      <c r="F23" s="149" t="s">
        <v>283</v>
      </c>
      <c r="G23" s="149" t="s">
        <v>283</v>
      </c>
      <c r="H23" s="149" t="s">
        <v>30</v>
      </c>
      <c r="I23" s="149">
        <v>5</v>
      </c>
      <c r="J23" s="149">
        <v>5</v>
      </c>
      <c r="K23" s="149">
        <v>5</v>
      </c>
      <c r="L23" s="149">
        <v>5</v>
      </c>
      <c r="M23" s="149">
        <v>5</v>
      </c>
      <c r="N23" s="149">
        <v>5</v>
      </c>
      <c r="O23" s="149">
        <v>5</v>
      </c>
      <c r="P23" s="149">
        <v>5</v>
      </c>
      <c r="Q23" s="149">
        <v>5</v>
      </c>
      <c r="R23" s="149">
        <v>3</v>
      </c>
      <c r="S23" s="149">
        <v>4</v>
      </c>
      <c r="T23" s="149">
        <v>4</v>
      </c>
    </row>
    <row r="24" spans="1:21" ht="12.75">
      <c r="A24" s="153">
        <v>44856.43107259259</v>
      </c>
      <c r="B24" s="149" t="s">
        <v>312</v>
      </c>
      <c r="C24" s="149" t="s">
        <v>20</v>
      </c>
      <c r="D24" s="149" t="s">
        <v>24</v>
      </c>
      <c r="E24" s="149" t="s">
        <v>22</v>
      </c>
      <c r="F24" s="149" t="s">
        <v>27</v>
      </c>
      <c r="G24" s="149" t="s">
        <v>112</v>
      </c>
      <c r="H24" s="149" t="s">
        <v>23</v>
      </c>
      <c r="I24" s="149">
        <v>5</v>
      </c>
      <c r="J24" s="149">
        <v>5</v>
      </c>
      <c r="K24" s="149">
        <v>5</v>
      </c>
      <c r="L24" s="149">
        <v>5</v>
      </c>
      <c r="M24" s="149">
        <v>5</v>
      </c>
      <c r="N24" s="149">
        <v>5</v>
      </c>
      <c r="O24" s="149">
        <v>5</v>
      </c>
      <c r="P24" s="149">
        <v>5</v>
      </c>
      <c r="Q24" s="149">
        <v>5</v>
      </c>
      <c r="R24" s="149">
        <v>2</v>
      </c>
      <c r="S24" s="149">
        <v>4</v>
      </c>
      <c r="T24" s="149">
        <v>4</v>
      </c>
    </row>
    <row r="25" spans="1:21" ht="12.75">
      <c r="A25" s="153">
        <v>44856.431187361115</v>
      </c>
      <c r="B25" s="149" t="s">
        <v>313</v>
      </c>
      <c r="C25" s="149" t="s">
        <v>25</v>
      </c>
      <c r="D25" s="149" t="s">
        <v>24</v>
      </c>
      <c r="E25" s="149" t="s">
        <v>28</v>
      </c>
      <c r="F25" s="149" t="s">
        <v>258</v>
      </c>
      <c r="G25" s="149" t="s">
        <v>310</v>
      </c>
      <c r="H25" s="149" t="s">
        <v>30</v>
      </c>
      <c r="I25" s="149">
        <v>3</v>
      </c>
      <c r="J25" s="149">
        <v>4</v>
      </c>
      <c r="K25" s="149">
        <v>4</v>
      </c>
      <c r="L25" s="149">
        <v>4</v>
      </c>
      <c r="M25" s="149">
        <v>4</v>
      </c>
      <c r="N25" s="149">
        <v>4</v>
      </c>
      <c r="O25" s="149">
        <v>3</v>
      </c>
      <c r="P25" s="149">
        <v>3</v>
      </c>
      <c r="Q25" s="149">
        <v>4</v>
      </c>
      <c r="R25" s="149">
        <v>3</v>
      </c>
      <c r="S25" s="149">
        <v>3</v>
      </c>
      <c r="T25" s="149">
        <v>3</v>
      </c>
    </row>
    <row r="26" spans="1:21" ht="12.75">
      <c r="A26" s="153">
        <v>44856.432478240742</v>
      </c>
      <c r="B26" s="149" t="s">
        <v>314</v>
      </c>
      <c r="C26" s="149" t="s">
        <v>25</v>
      </c>
      <c r="D26" s="149" t="s">
        <v>26</v>
      </c>
      <c r="E26" s="149" t="s">
        <v>28</v>
      </c>
      <c r="F26" s="149" t="s">
        <v>258</v>
      </c>
      <c r="G26" s="149" t="s">
        <v>310</v>
      </c>
      <c r="H26" s="149" t="s">
        <v>30</v>
      </c>
      <c r="I26" s="149">
        <v>3</v>
      </c>
      <c r="J26" s="149">
        <v>3</v>
      </c>
      <c r="K26" s="149">
        <v>3</v>
      </c>
      <c r="L26" s="149">
        <v>3</v>
      </c>
      <c r="M26" s="149">
        <v>3</v>
      </c>
      <c r="N26" s="149">
        <v>3</v>
      </c>
      <c r="O26" s="149">
        <v>3</v>
      </c>
      <c r="P26" s="149">
        <v>3</v>
      </c>
      <c r="Q26" s="149">
        <v>3</v>
      </c>
      <c r="R26" s="149">
        <v>3</v>
      </c>
      <c r="S26" s="149">
        <v>3</v>
      </c>
      <c r="T26" s="149">
        <v>3</v>
      </c>
      <c r="U26" s="149" t="s">
        <v>315</v>
      </c>
    </row>
    <row r="27" spans="1:21" ht="12.75">
      <c r="A27" s="153">
        <v>44856.433064675926</v>
      </c>
      <c r="B27" s="149" t="s">
        <v>316</v>
      </c>
      <c r="C27" s="149" t="s">
        <v>20</v>
      </c>
      <c r="D27" s="149" t="s">
        <v>24</v>
      </c>
      <c r="E27" s="149" t="s">
        <v>22</v>
      </c>
      <c r="F27" s="149" t="s">
        <v>258</v>
      </c>
      <c r="G27" s="149" t="s">
        <v>310</v>
      </c>
      <c r="H27" s="149" t="s">
        <v>30</v>
      </c>
      <c r="I27" s="149">
        <v>4</v>
      </c>
      <c r="J27" s="149">
        <v>4</v>
      </c>
      <c r="K27" s="149">
        <v>4</v>
      </c>
      <c r="L27" s="149">
        <v>4</v>
      </c>
      <c r="M27" s="149">
        <v>4</v>
      </c>
      <c r="N27" s="149">
        <v>4</v>
      </c>
      <c r="O27" s="149">
        <v>3</v>
      </c>
      <c r="P27" s="149">
        <v>4</v>
      </c>
      <c r="Q27" s="149">
        <v>4</v>
      </c>
      <c r="R27" s="149">
        <v>3</v>
      </c>
      <c r="S27" s="149">
        <v>3</v>
      </c>
      <c r="T27" s="149">
        <v>3</v>
      </c>
    </row>
    <row r="28" spans="1:21" ht="12.75">
      <c r="A28" s="153">
        <v>44856.433149386576</v>
      </c>
      <c r="B28" s="149" t="s">
        <v>317</v>
      </c>
      <c r="C28" s="149" t="s">
        <v>20</v>
      </c>
      <c r="D28" s="149" t="s">
        <v>24</v>
      </c>
      <c r="E28" s="149" t="s">
        <v>22</v>
      </c>
      <c r="F28" s="149" t="s">
        <v>27</v>
      </c>
      <c r="G28" s="149" t="s">
        <v>299</v>
      </c>
      <c r="H28" s="149" t="s">
        <v>23</v>
      </c>
      <c r="I28" s="149">
        <v>5</v>
      </c>
      <c r="J28" s="149">
        <v>5</v>
      </c>
      <c r="K28" s="149">
        <v>5</v>
      </c>
      <c r="L28" s="149">
        <v>5</v>
      </c>
      <c r="M28" s="149">
        <v>5</v>
      </c>
      <c r="N28" s="149">
        <v>5</v>
      </c>
      <c r="O28" s="149">
        <v>5</v>
      </c>
      <c r="P28" s="149">
        <v>5</v>
      </c>
      <c r="Q28" s="149">
        <v>5</v>
      </c>
      <c r="R28" s="149">
        <v>3</v>
      </c>
      <c r="S28" s="149">
        <v>4</v>
      </c>
      <c r="T28" s="149">
        <v>4</v>
      </c>
    </row>
    <row r="29" spans="1:21" ht="12.75">
      <c r="A29" s="153">
        <v>44856.433687372686</v>
      </c>
      <c r="B29" s="149" t="s">
        <v>318</v>
      </c>
      <c r="C29" s="149" t="s">
        <v>25</v>
      </c>
      <c r="D29" s="149" t="s">
        <v>26</v>
      </c>
      <c r="E29" s="149" t="s">
        <v>28</v>
      </c>
      <c r="F29" s="149" t="s">
        <v>258</v>
      </c>
      <c r="G29" s="149" t="s">
        <v>310</v>
      </c>
      <c r="H29" s="149" t="s">
        <v>302</v>
      </c>
      <c r="I29" s="149">
        <v>5</v>
      </c>
      <c r="J29" s="149">
        <v>4</v>
      </c>
      <c r="K29" s="149">
        <v>3</v>
      </c>
      <c r="L29" s="149">
        <v>3</v>
      </c>
      <c r="M29" s="149">
        <v>4</v>
      </c>
      <c r="N29" s="149">
        <v>2</v>
      </c>
      <c r="O29" s="149">
        <v>2</v>
      </c>
      <c r="P29" s="149">
        <v>2</v>
      </c>
      <c r="Q29" s="149">
        <v>5</v>
      </c>
      <c r="R29" s="149">
        <v>3</v>
      </c>
      <c r="S29" s="149">
        <v>2</v>
      </c>
      <c r="T29" s="149">
        <v>2</v>
      </c>
    </row>
    <row r="30" spans="1:21" ht="12.75">
      <c r="A30" s="153">
        <v>44856.434391053241</v>
      </c>
      <c r="B30" s="149" t="s">
        <v>319</v>
      </c>
      <c r="C30" s="149" t="s">
        <v>25</v>
      </c>
      <c r="D30" s="149" t="s">
        <v>24</v>
      </c>
      <c r="E30" s="149" t="s">
        <v>22</v>
      </c>
      <c r="F30" s="149" t="s">
        <v>345</v>
      </c>
      <c r="G30" s="149" t="s">
        <v>320</v>
      </c>
      <c r="H30" s="149" t="s">
        <v>288</v>
      </c>
      <c r="I30" s="149">
        <v>5</v>
      </c>
      <c r="J30" s="149">
        <v>5</v>
      </c>
      <c r="K30" s="149">
        <v>5</v>
      </c>
      <c r="L30" s="149">
        <v>5</v>
      </c>
      <c r="M30" s="149">
        <v>5</v>
      </c>
      <c r="N30" s="149">
        <v>5</v>
      </c>
      <c r="O30" s="149">
        <v>5</v>
      </c>
      <c r="P30" s="149">
        <v>5</v>
      </c>
      <c r="Q30" s="149">
        <v>5</v>
      </c>
      <c r="R30" s="149">
        <v>5</v>
      </c>
      <c r="S30" s="149">
        <v>5</v>
      </c>
      <c r="T30" s="149">
        <v>5</v>
      </c>
    </row>
    <row r="31" spans="1:21" ht="12.75">
      <c r="A31" s="153">
        <v>44856.438142824074</v>
      </c>
      <c r="B31" s="149" t="s">
        <v>321</v>
      </c>
      <c r="C31" s="149" t="s">
        <v>20</v>
      </c>
      <c r="D31" s="149" t="s">
        <v>26</v>
      </c>
      <c r="E31" s="149" t="s">
        <v>22</v>
      </c>
      <c r="F31" s="149" t="s">
        <v>27</v>
      </c>
      <c r="G31" s="149" t="s">
        <v>98</v>
      </c>
      <c r="H31" s="149" t="s">
        <v>302</v>
      </c>
      <c r="I31" s="149">
        <v>5</v>
      </c>
      <c r="J31" s="149">
        <v>5</v>
      </c>
      <c r="K31" s="149">
        <v>5</v>
      </c>
      <c r="L31" s="149">
        <v>5</v>
      </c>
      <c r="M31" s="149">
        <v>5</v>
      </c>
      <c r="N31" s="149">
        <v>4</v>
      </c>
      <c r="O31" s="149">
        <v>4</v>
      </c>
      <c r="P31" s="149">
        <v>5</v>
      </c>
      <c r="Q31" s="149">
        <v>5</v>
      </c>
      <c r="R31" s="149">
        <v>3</v>
      </c>
      <c r="S31" s="149">
        <v>4</v>
      </c>
      <c r="T31" s="149">
        <v>4</v>
      </c>
      <c r="U31" s="149" t="s">
        <v>31</v>
      </c>
    </row>
    <row r="32" spans="1:21" ht="12.75">
      <c r="A32" s="153">
        <v>44856.439104201389</v>
      </c>
      <c r="B32" s="149" t="s">
        <v>322</v>
      </c>
      <c r="C32" s="149" t="s">
        <v>25</v>
      </c>
      <c r="D32" s="149" t="s">
        <v>26</v>
      </c>
      <c r="E32" s="149" t="s">
        <v>28</v>
      </c>
      <c r="F32" s="149" t="s">
        <v>123</v>
      </c>
      <c r="G32" s="149" t="s">
        <v>123</v>
      </c>
      <c r="H32" s="149" t="s">
        <v>23</v>
      </c>
      <c r="I32" s="149">
        <v>5</v>
      </c>
      <c r="J32" s="149">
        <v>5</v>
      </c>
      <c r="K32" s="149">
        <v>5</v>
      </c>
      <c r="L32" s="149">
        <v>5</v>
      </c>
      <c r="M32" s="149">
        <v>5</v>
      </c>
      <c r="N32" s="149">
        <v>5</v>
      </c>
      <c r="O32" s="149">
        <v>5</v>
      </c>
      <c r="P32" s="149">
        <v>5</v>
      </c>
      <c r="Q32" s="149">
        <v>5</v>
      </c>
      <c r="R32" s="149">
        <v>3</v>
      </c>
      <c r="S32" s="149">
        <v>5</v>
      </c>
      <c r="T32" s="149">
        <v>5</v>
      </c>
    </row>
    <row r="33" spans="1:21" ht="12.75">
      <c r="A33" s="153">
        <v>44856.439177465276</v>
      </c>
      <c r="B33" s="149" t="s">
        <v>323</v>
      </c>
      <c r="C33" s="149" t="s">
        <v>25</v>
      </c>
      <c r="D33" s="149" t="s">
        <v>24</v>
      </c>
      <c r="E33" s="149" t="s">
        <v>22</v>
      </c>
      <c r="F33" s="149" t="s">
        <v>27</v>
      </c>
      <c r="G33" s="149" t="s">
        <v>112</v>
      </c>
      <c r="H33" s="149" t="s">
        <v>288</v>
      </c>
      <c r="I33" s="149">
        <v>5</v>
      </c>
      <c r="J33" s="149">
        <v>5</v>
      </c>
      <c r="K33" s="149">
        <v>5</v>
      </c>
      <c r="L33" s="149">
        <v>5</v>
      </c>
      <c r="M33" s="149">
        <v>5</v>
      </c>
      <c r="N33" s="149">
        <v>5</v>
      </c>
      <c r="O33" s="149">
        <v>5</v>
      </c>
      <c r="P33" s="149">
        <v>5</v>
      </c>
      <c r="Q33" s="149">
        <v>5</v>
      </c>
      <c r="R33" s="149">
        <v>5</v>
      </c>
      <c r="S33" s="149">
        <v>5</v>
      </c>
      <c r="T33" s="149">
        <v>5</v>
      </c>
    </row>
    <row r="34" spans="1:21" ht="12.75">
      <c r="A34" s="153">
        <v>44856.439703148149</v>
      </c>
      <c r="B34" s="149" t="s">
        <v>324</v>
      </c>
      <c r="C34" s="149" t="s">
        <v>20</v>
      </c>
      <c r="D34" s="149" t="s">
        <v>21</v>
      </c>
      <c r="E34" s="149" t="s">
        <v>28</v>
      </c>
      <c r="F34" s="149" t="s">
        <v>259</v>
      </c>
      <c r="G34" s="149" t="s">
        <v>325</v>
      </c>
      <c r="H34" s="149" t="s">
        <v>23</v>
      </c>
      <c r="I34" s="149">
        <v>5</v>
      </c>
      <c r="J34" s="149">
        <v>4</v>
      </c>
      <c r="K34" s="149">
        <v>4</v>
      </c>
      <c r="L34" s="149">
        <v>4</v>
      </c>
      <c r="M34" s="149">
        <v>5</v>
      </c>
      <c r="N34" s="149">
        <v>5</v>
      </c>
      <c r="O34" s="149">
        <v>5</v>
      </c>
      <c r="P34" s="149">
        <v>5</v>
      </c>
      <c r="Q34" s="149">
        <v>5</v>
      </c>
      <c r="R34" s="149">
        <v>3</v>
      </c>
      <c r="S34" s="149">
        <v>4</v>
      </c>
      <c r="T34" s="149">
        <v>4</v>
      </c>
    </row>
    <row r="35" spans="1:21" ht="12.75">
      <c r="A35" s="153">
        <v>44856.439751134254</v>
      </c>
      <c r="B35" s="149" t="s">
        <v>326</v>
      </c>
      <c r="C35" s="149" t="s">
        <v>25</v>
      </c>
      <c r="D35" s="149" t="s">
        <v>26</v>
      </c>
      <c r="E35" s="149" t="s">
        <v>22</v>
      </c>
      <c r="F35" s="149" t="s">
        <v>27</v>
      </c>
      <c r="G35" s="149" t="s">
        <v>98</v>
      </c>
      <c r="H35" s="149" t="s">
        <v>288</v>
      </c>
      <c r="I35" s="149">
        <v>5</v>
      </c>
      <c r="J35" s="149">
        <v>5</v>
      </c>
      <c r="K35" s="149">
        <v>5</v>
      </c>
      <c r="L35" s="149">
        <v>5</v>
      </c>
      <c r="M35" s="149">
        <v>5</v>
      </c>
      <c r="N35" s="149">
        <v>5</v>
      </c>
      <c r="O35" s="149">
        <v>5</v>
      </c>
      <c r="P35" s="149">
        <v>5</v>
      </c>
      <c r="Q35" s="149">
        <v>5</v>
      </c>
      <c r="R35" s="149">
        <v>3</v>
      </c>
      <c r="S35" s="149">
        <v>5</v>
      </c>
      <c r="T35" s="149">
        <v>5</v>
      </c>
      <c r="U35" s="149" t="s">
        <v>327</v>
      </c>
    </row>
    <row r="36" spans="1:21" ht="12.75">
      <c r="A36" s="153">
        <v>44856.440055856481</v>
      </c>
      <c r="B36" s="149" t="s">
        <v>328</v>
      </c>
      <c r="C36" s="149" t="s">
        <v>20</v>
      </c>
      <c r="D36" s="149" t="s">
        <v>26</v>
      </c>
      <c r="E36" s="149" t="s">
        <v>28</v>
      </c>
      <c r="F36" s="149" t="s">
        <v>100</v>
      </c>
      <c r="G36" s="149" t="s">
        <v>124</v>
      </c>
      <c r="H36" s="149" t="s">
        <v>302</v>
      </c>
      <c r="I36" s="149">
        <v>4</v>
      </c>
      <c r="J36" s="149">
        <v>4</v>
      </c>
      <c r="K36" s="149">
        <v>3</v>
      </c>
      <c r="L36" s="149">
        <v>4</v>
      </c>
      <c r="M36" s="149">
        <v>4</v>
      </c>
      <c r="N36" s="149">
        <v>4</v>
      </c>
      <c r="O36" s="149">
        <v>3</v>
      </c>
      <c r="P36" s="149">
        <v>4</v>
      </c>
      <c r="Q36" s="149">
        <v>4</v>
      </c>
      <c r="R36" s="149">
        <v>4</v>
      </c>
      <c r="S36" s="149">
        <v>4</v>
      </c>
      <c r="T36" s="149">
        <v>3</v>
      </c>
    </row>
    <row r="37" spans="1:21" ht="12.75">
      <c r="A37" s="153">
        <v>44856.443686030092</v>
      </c>
      <c r="B37" s="149" t="s">
        <v>329</v>
      </c>
      <c r="C37" s="149" t="s">
        <v>20</v>
      </c>
      <c r="D37" s="149" t="s">
        <v>24</v>
      </c>
      <c r="E37" s="149" t="s">
        <v>22</v>
      </c>
      <c r="F37" s="149" t="s">
        <v>27</v>
      </c>
      <c r="G37" s="149" t="s">
        <v>101</v>
      </c>
      <c r="H37" s="149" t="s">
        <v>302</v>
      </c>
      <c r="I37" s="149">
        <v>5</v>
      </c>
      <c r="J37" s="149">
        <v>5</v>
      </c>
      <c r="K37" s="149">
        <v>5</v>
      </c>
      <c r="L37" s="149">
        <v>5</v>
      </c>
      <c r="M37" s="149">
        <v>5</v>
      </c>
      <c r="N37" s="149">
        <v>4</v>
      </c>
      <c r="O37" s="149">
        <v>4</v>
      </c>
      <c r="P37" s="149">
        <v>4</v>
      </c>
      <c r="Q37" s="149">
        <v>5</v>
      </c>
      <c r="R37" s="149">
        <v>3</v>
      </c>
      <c r="S37" s="149">
        <v>4</v>
      </c>
      <c r="T37" s="149">
        <v>4</v>
      </c>
    </row>
    <row r="38" spans="1:21" ht="12.75">
      <c r="A38" s="153">
        <v>44856.447145358798</v>
      </c>
      <c r="B38" s="149" t="s">
        <v>330</v>
      </c>
      <c r="C38" s="149" t="s">
        <v>25</v>
      </c>
      <c r="D38" s="149" t="s">
        <v>26</v>
      </c>
      <c r="E38" s="149" t="s">
        <v>28</v>
      </c>
      <c r="F38" s="149" t="s">
        <v>283</v>
      </c>
      <c r="G38" s="149" t="s">
        <v>331</v>
      </c>
      <c r="H38" s="149" t="s">
        <v>30</v>
      </c>
      <c r="I38" s="149">
        <v>4</v>
      </c>
      <c r="J38" s="149">
        <v>4</v>
      </c>
      <c r="K38" s="149">
        <v>4</v>
      </c>
      <c r="L38" s="149">
        <v>3</v>
      </c>
      <c r="M38" s="149">
        <v>4</v>
      </c>
      <c r="N38" s="149">
        <v>4</v>
      </c>
      <c r="O38" s="149">
        <v>3</v>
      </c>
      <c r="P38" s="149">
        <v>4</v>
      </c>
      <c r="Q38" s="149">
        <v>3</v>
      </c>
      <c r="R38" s="149">
        <v>3</v>
      </c>
      <c r="S38" s="149">
        <v>4</v>
      </c>
      <c r="T38" s="149">
        <v>4</v>
      </c>
      <c r="U38" s="149" t="s">
        <v>332</v>
      </c>
    </row>
    <row r="39" spans="1:21" ht="12.75">
      <c r="A39" s="153">
        <v>44856.448331203705</v>
      </c>
      <c r="B39" s="149" t="s">
        <v>333</v>
      </c>
      <c r="C39" s="149" t="s">
        <v>25</v>
      </c>
      <c r="D39" s="149" t="s">
        <v>24</v>
      </c>
      <c r="E39" s="149" t="s">
        <v>28</v>
      </c>
      <c r="F39" s="149" t="s">
        <v>367</v>
      </c>
      <c r="G39" s="149" t="s">
        <v>334</v>
      </c>
      <c r="H39" s="149" t="s">
        <v>30</v>
      </c>
      <c r="I39" s="149">
        <v>5</v>
      </c>
      <c r="J39" s="149">
        <v>3</v>
      </c>
      <c r="K39" s="149">
        <v>4</v>
      </c>
      <c r="L39" s="149">
        <v>2</v>
      </c>
      <c r="M39" s="149">
        <v>4</v>
      </c>
      <c r="N39" s="149">
        <v>4</v>
      </c>
      <c r="O39" s="149">
        <v>4</v>
      </c>
      <c r="P39" s="149">
        <v>4</v>
      </c>
      <c r="Q39" s="149">
        <v>4</v>
      </c>
      <c r="R39" s="149">
        <v>4</v>
      </c>
      <c r="S39" s="149">
        <v>4</v>
      </c>
      <c r="T39" s="149">
        <v>4</v>
      </c>
      <c r="U39" s="149" t="s">
        <v>335</v>
      </c>
    </row>
    <row r="40" spans="1:21" ht="12.75">
      <c r="A40" s="153">
        <v>44856.448425509254</v>
      </c>
      <c r="B40" s="149" t="s">
        <v>336</v>
      </c>
      <c r="C40" s="149" t="s">
        <v>25</v>
      </c>
      <c r="D40" s="149" t="s">
        <v>24</v>
      </c>
      <c r="E40" s="149" t="s">
        <v>22</v>
      </c>
      <c r="F40" s="149" t="s">
        <v>27</v>
      </c>
      <c r="G40" s="149" t="s">
        <v>101</v>
      </c>
      <c r="H40" s="149" t="s">
        <v>302</v>
      </c>
      <c r="I40" s="149">
        <v>5</v>
      </c>
      <c r="J40" s="149">
        <v>5</v>
      </c>
      <c r="K40" s="149">
        <v>5</v>
      </c>
      <c r="L40" s="149">
        <v>4</v>
      </c>
      <c r="M40" s="149">
        <v>4</v>
      </c>
      <c r="N40" s="149">
        <v>4</v>
      </c>
      <c r="O40" s="149">
        <v>5</v>
      </c>
      <c r="P40" s="149">
        <v>5</v>
      </c>
      <c r="Q40" s="149">
        <v>5</v>
      </c>
      <c r="R40" s="149">
        <v>2</v>
      </c>
      <c r="S40" s="149">
        <v>3</v>
      </c>
      <c r="T40" s="149">
        <v>4</v>
      </c>
    </row>
    <row r="41" spans="1:21" ht="12.75">
      <c r="A41" s="153">
        <v>44856.450095717591</v>
      </c>
      <c r="B41" s="149" t="s">
        <v>337</v>
      </c>
      <c r="C41" s="149" t="s">
        <v>20</v>
      </c>
      <c r="D41" s="149" t="s">
        <v>24</v>
      </c>
      <c r="E41" s="149" t="s">
        <v>22</v>
      </c>
      <c r="F41" s="149" t="s">
        <v>114</v>
      </c>
      <c r="G41" s="149" t="s">
        <v>114</v>
      </c>
      <c r="H41" s="149" t="s">
        <v>23</v>
      </c>
      <c r="I41" s="149">
        <v>5</v>
      </c>
      <c r="J41" s="149">
        <v>5</v>
      </c>
      <c r="K41" s="149">
        <v>5</v>
      </c>
      <c r="L41" s="149">
        <v>5</v>
      </c>
      <c r="M41" s="149">
        <v>5</v>
      </c>
      <c r="N41" s="149">
        <v>5</v>
      </c>
      <c r="O41" s="149">
        <v>5</v>
      </c>
      <c r="P41" s="149">
        <v>5</v>
      </c>
      <c r="Q41" s="149">
        <v>5</v>
      </c>
      <c r="R41" s="149">
        <v>2</v>
      </c>
      <c r="S41" s="149">
        <v>4</v>
      </c>
      <c r="T41" s="149">
        <v>5</v>
      </c>
    </row>
    <row r="42" spans="1:21" ht="12.75">
      <c r="A42" s="153">
        <v>44856.450263425926</v>
      </c>
      <c r="B42" s="149" t="s">
        <v>338</v>
      </c>
      <c r="C42" s="149" t="s">
        <v>25</v>
      </c>
      <c r="D42" s="149" t="s">
        <v>21</v>
      </c>
      <c r="E42" s="149" t="s">
        <v>28</v>
      </c>
      <c r="F42" s="149" t="s">
        <v>367</v>
      </c>
      <c r="G42" s="149" t="s">
        <v>339</v>
      </c>
      <c r="H42" s="149" t="s">
        <v>30</v>
      </c>
      <c r="I42" s="149">
        <v>5</v>
      </c>
      <c r="J42" s="149">
        <v>5</v>
      </c>
      <c r="K42" s="149">
        <v>5</v>
      </c>
      <c r="L42" s="149">
        <v>4</v>
      </c>
      <c r="M42" s="149">
        <v>4</v>
      </c>
      <c r="N42" s="149">
        <v>4</v>
      </c>
      <c r="O42" s="149">
        <v>4</v>
      </c>
      <c r="P42" s="149">
        <v>4</v>
      </c>
      <c r="Q42" s="149">
        <v>4</v>
      </c>
      <c r="R42" s="149">
        <v>2</v>
      </c>
      <c r="S42" s="149">
        <v>4</v>
      </c>
      <c r="T42" s="149">
        <v>4</v>
      </c>
    </row>
    <row r="43" spans="1:21" ht="12.75">
      <c r="A43" s="153">
        <v>44856.450712928243</v>
      </c>
      <c r="B43" s="149" t="s">
        <v>340</v>
      </c>
      <c r="C43" s="149" t="s">
        <v>25</v>
      </c>
      <c r="D43" s="149" t="s">
        <v>26</v>
      </c>
      <c r="E43" s="149" t="s">
        <v>22</v>
      </c>
      <c r="F43" s="149" t="s">
        <v>100</v>
      </c>
      <c r="G43" s="149" t="s">
        <v>341</v>
      </c>
      <c r="H43" s="149" t="s">
        <v>288</v>
      </c>
      <c r="I43" s="149">
        <v>5</v>
      </c>
      <c r="J43" s="149">
        <v>5</v>
      </c>
      <c r="K43" s="149">
        <v>5</v>
      </c>
      <c r="L43" s="149">
        <v>5</v>
      </c>
      <c r="M43" s="149">
        <v>5</v>
      </c>
      <c r="N43" s="149">
        <v>5</v>
      </c>
      <c r="O43" s="149">
        <v>5</v>
      </c>
      <c r="P43" s="149">
        <v>5</v>
      </c>
      <c r="Q43" s="149">
        <v>5</v>
      </c>
      <c r="R43" s="149">
        <v>5</v>
      </c>
      <c r="S43" s="149">
        <v>5</v>
      </c>
      <c r="T43" s="149">
        <v>5</v>
      </c>
    </row>
    <row r="44" spans="1:21" ht="12.75">
      <c r="A44" s="153">
        <v>44856.454166782409</v>
      </c>
      <c r="B44" s="149" t="s">
        <v>342</v>
      </c>
      <c r="C44" s="149" t="s">
        <v>25</v>
      </c>
      <c r="D44" s="149" t="s">
        <v>24</v>
      </c>
      <c r="E44" s="149" t="s">
        <v>22</v>
      </c>
      <c r="F44" s="149" t="s">
        <v>27</v>
      </c>
      <c r="G44" s="149" t="s">
        <v>98</v>
      </c>
      <c r="H44" s="149" t="s">
        <v>288</v>
      </c>
      <c r="I44" s="149">
        <v>5</v>
      </c>
      <c r="J44" s="149">
        <v>5</v>
      </c>
      <c r="K44" s="149">
        <v>5</v>
      </c>
      <c r="L44" s="149">
        <v>5</v>
      </c>
      <c r="M44" s="149">
        <v>4</v>
      </c>
      <c r="N44" s="149">
        <v>5</v>
      </c>
      <c r="O44" s="149">
        <v>5</v>
      </c>
      <c r="P44" s="149">
        <v>5</v>
      </c>
      <c r="Q44" s="149">
        <v>5</v>
      </c>
      <c r="R44" s="149">
        <v>3</v>
      </c>
      <c r="S44" s="149">
        <v>4</v>
      </c>
      <c r="T44" s="149">
        <v>4</v>
      </c>
    </row>
    <row r="45" spans="1:21" ht="12.75">
      <c r="A45" s="153">
        <v>44856.468120347221</v>
      </c>
      <c r="B45" s="149" t="s">
        <v>343</v>
      </c>
      <c r="C45" s="149" t="s">
        <v>25</v>
      </c>
      <c r="D45" s="149" t="s">
        <v>21</v>
      </c>
      <c r="E45" s="149" t="s">
        <v>22</v>
      </c>
      <c r="F45" s="149" t="s">
        <v>27</v>
      </c>
      <c r="G45" s="149" t="s">
        <v>98</v>
      </c>
      <c r="H45" s="149" t="s">
        <v>302</v>
      </c>
      <c r="I45" s="149">
        <v>5</v>
      </c>
      <c r="J45" s="149">
        <v>5</v>
      </c>
      <c r="K45" s="149">
        <v>5</v>
      </c>
      <c r="L45" s="149">
        <v>5</v>
      </c>
      <c r="M45" s="149">
        <v>5</v>
      </c>
      <c r="N45" s="149">
        <v>5</v>
      </c>
      <c r="O45" s="149">
        <v>5</v>
      </c>
      <c r="P45" s="149">
        <v>5</v>
      </c>
      <c r="Q45" s="149">
        <v>5</v>
      </c>
      <c r="R45" s="149">
        <v>5</v>
      </c>
      <c r="S45" s="149">
        <v>5</v>
      </c>
      <c r="T45" s="149">
        <v>5</v>
      </c>
    </row>
    <row r="46" spans="1:21" ht="140.25">
      <c r="A46" s="153">
        <v>44856.468245277778</v>
      </c>
      <c r="B46" s="149" t="s">
        <v>344</v>
      </c>
      <c r="C46" s="149" t="s">
        <v>25</v>
      </c>
      <c r="D46" s="149" t="s">
        <v>24</v>
      </c>
      <c r="E46" s="149" t="s">
        <v>22</v>
      </c>
      <c r="F46" s="149" t="s">
        <v>345</v>
      </c>
      <c r="G46" s="149" t="s">
        <v>345</v>
      </c>
      <c r="H46" s="149" t="s">
        <v>288</v>
      </c>
      <c r="I46" s="149">
        <v>5</v>
      </c>
      <c r="J46" s="149">
        <v>5</v>
      </c>
      <c r="K46" s="149">
        <v>5</v>
      </c>
      <c r="L46" s="149">
        <v>5</v>
      </c>
      <c r="M46" s="149">
        <v>5</v>
      </c>
      <c r="N46" s="149">
        <v>5</v>
      </c>
      <c r="O46" s="149">
        <v>5</v>
      </c>
      <c r="P46" s="149">
        <v>5</v>
      </c>
      <c r="Q46" s="149">
        <v>5</v>
      </c>
      <c r="R46" s="149">
        <v>3</v>
      </c>
      <c r="S46" s="149">
        <v>4</v>
      </c>
      <c r="T46" s="149">
        <v>4</v>
      </c>
      <c r="U46" s="168" t="s">
        <v>370</v>
      </c>
    </row>
    <row r="47" spans="1:21" ht="12.75">
      <c r="A47" s="153">
        <v>44856.475543668981</v>
      </c>
      <c r="B47" s="149" t="s">
        <v>346</v>
      </c>
      <c r="C47" s="149" t="s">
        <v>20</v>
      </c>
      <c r="D47" s="149" t="s">
        <v>26</v>
      </c>
      <c r="E47" s="149" t="s">
        <v>28</v>
      </c>
      <c r="F47" s="149" t="s">
        <v>113</v>
      </c>
      <c r="G47" s="149" t="s">
        <v>112</v>
      </c>
      <c r="H47" s="149" t="s">
        <v>30</v>
      </c>
      <c r="I47" s="149">
        <v>5</v>
      </c>
      <c r="J47" s="149">
        <v>5</v>
      </c>
      <c r="K47" s="149">
        <v>5</v>
      </c>
      <c r="L47" s="149">
        <v>5</v>
      </c>
      <c r="M47" s="149">
        <v>5</v>
      </c>
      <c r="N47" s="149">
        <v>5</v>
      </c>
      <c r="O47" s="149">
        <v>5</v>
      </c>
      <c r="P47" s="149">
        <v>5</v>
      </c>
      <c r="Q47" s="149">
        <v>5</v>
      </c>
      <c r="R47" s="149">
        <v>5</v>
      </c>
      <c r="S47" s="149">
        <v>5</v>
      </c>
      <c r="T47" s="149">
        <v>5</v>
      </c>
    </row>
    <row r="48" spans="1:21" ht="12.75">
      <c r="A48" s="153">
        <v>44856.477727627316</v>
      </c>
      <c r="B48" s="149" t="s">
        <v>347</v>
      </c>
      <c r="C48" s="149" t="s">
        <v>25</v>
      </c>
      <c r="D48" s="149" t="s">
        <v>26</v>
      </c>
      <c r="E48" s="149" t="s">
        <v>28</v>
      </c>
      <c r="F48" s="149" t="s">
        <v>99</v>
      </c>
      <c r="G48" s="149" t="s">
        <v>348</v>
      </c>
      <c r="H48" s="149" t="s">
        <v>302</v>
      </c>
      <c r="I48" s="149">
        <v>5</v>
      </c>
      <c r="J48" s="149">
        <v>5</v>
      </c>
      <c r="K48" s="149">
        <v>5</v>
      </c>
      <c r="L48" s="149">
        <v>5</v>
      </c>
      <c r="M48" s="149">
        <v>5</v>
      </c>
      <c r="N48" s="149">
        <v>5</v>
      </c>
      <c r="O48" s="149">
        <v>5</v>
      </c>
      <c r="P48" s="149">
        <v>5</v>
      </c>
      <c r="Q48" s="149">
        <v>5</v>
      </c>
      <c r="R48" s="149">
        <v>2</v>
      </c>
      <c r="S48" s="149">
        <v>3</v>
      </c>
      <c r="T48" s="149">
        <v>3</v>
      </c>
      <c r="U48" s="149" t="s">
        <v>31</v>
      </c>
    </row>
    <row r="49" spans="1:21" ht="12.75">
      <c r="A49" s="153">
        <v>44856.479805451389</v>
      </c>
      <c r="B49" s="149" t="s">
        <v>349</v>
      </c>
      <c r="C49" s="149" t="s">
        <v>25</v>
      </c>
      <c r="D49" s="149" t="s">
        <v>21</v>
      </c>
      <c r="E49" s="149" t="s">
        <v>22</v>
      </c>
      <c r="F49" s="149" t="s">
        <v>345</v>
      </c>
      <c r="G49" s="149" t="s">
        <v>345</v>
      </c>
      <c r="H49" s="149" t="s">
        <v>288</v>
      </c>
      <c r="I49" s="149">
        <v>5</v>
      </c>
      <c r="J49" s="149">
        <v>5</v>
      </c>
      <c r="K49" s="149">
        <v>5</v>
      </c>
      <c r="L49" s="149">
        <v>5</v>
      </c>
      <c r="M49" s="149">
        <v>5</v>
      </c>
      <c r="N49" s="149">
        <v>5</v>
      </c>
      <c r="O49" s="149">
        <v>5</v>
      </c>
      <c r="P49" s="149">
        <v>5</v>
      </c>
      <c r="Q49" s="149">
        <v>5</v>
      </c>
      <c r="R49" s="149">
        <v>3</v>
      </c>
      <c r="S49" s="149">
        <v>4</v>
      </c>
      <c r="T49" s="149">
        <v>4</v>
      </c>
      <c r="U49" s="149" t="s">
        <v>31</v>
      </c>
    </row>
    <row r="50" spans="1:21" ht="12.75">
      <c r="A50" s="153">
        <v>44856.486248773144</v>
      </c>
      <c r="B50" s="149" t="s">
        <v>350</v>
      </c>
      <c r="C50" s="149" t="s">
        <v>20</v>
      </c>
      <c r="D50" s="149" t="s">
        <v>24</v>
      </c>
      <c r="E50" s="149" t="s">
        <v>22</v>
      </c>
      <c r="F50" s="149" t="s">
        <v>345</v>
      </c>
      <c r="G50" s="149" t="s">
        <v>345</v>
      </c>
      <c r="H50" s="149" t="s">
        <v>302</v>
      </c>
      <c r="I50" s="149">
        <v>5</v>
      </c>
      <c r="J50" s="149">
        <v>5</v>
      </c>
      <c r="K50" s="149">
        <v>5</v>
      </c>
      <c r="L50" s="149">
        <v>5</v>
      </c>
      <c r="M50" s="149">
        <v>5</v>
      </c>
      <c r="N50" s="149">
        <v>5</v>
      </c>
      <c r="O50" s="149">
        <v>5</v>
      </c>
      <c r="P50" s="149">
        <v>5</v>
      </c>
      <c r="Q50" s="149">
        <v>5</v>
      </c>
      <c r="R50" s="149">
        <v>3</v>
      </c>
      <c r="S50" s="149">
        <v>4</v>
      </c>
      <c r="T50" s="149">
        <v>4</v>
      </c>
    </row>
    <row r="51" spans="1:21" ht="12.75">
      <c r="A51" s="153">
        <v>44856.486917997681</v>
      </c>
      <c r="B51" s="149" t="s">
        <v>351</v>
      </c>
      <c r="C51" s="149" t="s">
        <v>25</v>
      </c>
      <c r="D51" s="149" t="s">
        <v>26</v>
      </c>
      <c r="E51" s="149" t="s">
        <v>28</v>
      </c>
      <c r="F51" s="149" t="s">
        <v>123</v>
      </c>
      <c r="G51" s="149" t="s">
        <v>352</v>
      </c>
      <c r="H51" s="149" t="s">
        <v>30</v>
      </c>
      <c r="I51" s="149">
        <v>5</v>
      </c>
      <c r="J51" s="149">
        <v>5</v>
      </c>
      <c r="K51" s="149">
        <v>4</v>
      </c>
      <c r="L51" s="149">
        <v>5</v>
      </c>
      <c r="M51" s="149">
        <v>4</v>
      </c>
      <c r="N51" s="149">
        <v>5</v>
      </c>
      <c r="O51" s="149">
        <v>4</v>
      </c>
      <c r="P51" s="149">
        <v>3</v>
      </c>
      <c r="Q51" s="149">
        <v>5</v>
      </c>
      <c r="R51" s="149">
        <v>2</v>
      </c>
      <c r="S51" s="149">
        <v>4</v>
      </c>
      <c r="T51" s="149">
        <v>5</v>
      </c>
    </row>
    <row r="52" spans="1:21" ht="12.75">
      <c r="A52" s="153">
        <v>44856.490784108799</v>
      </c>
      <c r="B52" s="149" t="s">
        <v>353</v>
      </c>
      <c r="C52" s="149" t="s">
        <v>25</v>
      </c>
      <c r="D52" s="149" t="s">
        <v>24</v>
      </c>
      <c r="E52" s="149" t="s">
        <v>22</v>
      </c>
      <c r="F52" s="149" t="s">
        <v>366</v>
      </c>
      <c r="G52" s="149" t="s">
        <v>354</v>
      </c>
      <c r="H52" s="149" t="s">
        <v>288</v>
      </c>
      <c r="I52" s="149">
        <v>4</v>
      </c>
      <c r="J52" s="149">
        <v>4</v>
      </c>
      <c r="K52" s="149">
        <v>4</v>
      </c>
      <c r="L52" s="149">
        <v>4</v>
      </c>
      <c r="M52" s="149">
        <v>5</v>
      </c>
      <c r="N52" s="149">
        <v>5</v>
      </c>
      <c r="O52" s="149">
        <v>5</v>
      </c>
      <c r="P52" s="149">
        <v>4</v>
      </c>
      <c r="Q52" s="149">
        <v>5</v>
      </c>
      <c r="R52" s="149">
        <v>2</v>
      </c>
      <c r="S52" s="149">
        <v>4</v>
      </c>
      <c r="T52" s="149">
        <v>4</v>
      </c>
    </row>
    <row r="53" spans="1:21" ht="12.75">
      <c r="A53" s="153">
        <v>44856.492538275459</v>
      </c>
      <c r="B53" s="149" t="s">
        <v>355</v>
      </c>
      <c r="C53" s="149" t="s">
        <v>20</v>
      </c>
      <c r="D53" s="149" t="s">
        <v>26</v>
      </c>
      <c r="E53" s="149" t="s">
        <v>22</v>
      </c>
      <c r="F53" s="149" t="s">
        <v>257</v>
      </c>
      <c r="G53" s="149" t="s">
        <v>216</v>
      </c>
      <c r="H53" s="149" t="s">
        <v>302</v>
      </c>
      <c r="I53" s="149">
        <v>5</v>
      </c>
      <c r="J53" s="149">
        <v>5</v>
      </c>
      <c r="K53" s="149">
        <v>5</v>
      </c>
      <c r="L53" s="149">
        <v>4</v>
      </c>
      <c r="M53" s="149">
        <v>4</v>
      </c>
      <c r="N53" s="149">
        <v>5</v>
      </c>
      <c r="O53" s="149">
        <v>5</v>
      </c>
      <c r="P53" s="149">
        <v>5</v>
      </c>
      <c r="Q53" s="149">
        <v>5</v>
      </c>
      <c r="R53" s="149">
        <v>5</v>
      </c>
      <c r="S53" s="149">
        <v>5</v>
      </c>
      <c r="T53" s="149">
        <v>5</v>
      </c>
      <c r="U53" s="149" t="s">
        <v>356</v>
      </c>
    </row>
    <row r="54" spans="1:21" ht="12.75">
      <c r="A54" s="153">
        <v>44856.493233842593</v>
      </c>
      <c r="B54" s="149" t="s">
        <v>357</v>
      </c>
      <c r="C54" s="149" t="s">
        <v>20</v>
      </c>
      <c r="D54" s="149" t="s">
        <v>24</v>
      </c>
      <c r="E54" s="149" t="s">
        <v>22</v>
      </c>
      <c r="F54" s="149" t="s">
        <v>366</v>
      </c>
      <c r="G54" s="149" t="s">
        <v>354</v>
      </c>
      <c r="H54" s="149" t="s">
        <v>288</v>
      </c>
      <c r="I54" s="149">
        <v>4</v>
      </c>
      <c r="J54" s="149">
        <v>5</v>
      </c>
      <c r="K54" s="149">
        <v>5</v>
      </c>
      <c r="L54" s="149">
        <v>5</v>
      </c>
      <c r="M54" s="149">
        <v>4</v>
      </c>
      <c r="N54" s="149">
        <v>5</v>
      </c>
      <c r="O54" s="149">
        <v>4</v>
      </c>
      <c r="P54" s="149">
        <v>4</v>
      </c>
      <c r="Q54" s="149">
        <v>5</v>
      </c>
      <c r="R54" s="149">
        <v>3</v>
      </c>
      <c r="S54" s="149">
        <v>4</v>
      </c>
      <c r="T54" s="149">
        <v>4</v>
      </c>
      <c r="U54" s="149" t="s">
        <v>31</v>
      </c>
    </row>
    <row r="55" spans="1:21" ht="12.75">
      <c r="A55" s="153">
        <v>44856.496340289348</v>
      </c>
      <c r="B55" s="149" t="s">
        <v>358</v>
      </c>
      <c r="C55" s="149" t="s">
        <v>20</v>
      </c>
      <c r="D55" s="149" t="s">
        <v>24</v>
      </c>
      <c r="E55" s="149" t="s">
        <v>22</v>
      </c>
      <c r="F55" s="149" t="s">
        <v>100</v>
      </c>
      <c r="G55" s="149" t="s">
        <v>293</v>
      </c>
      <c r="H55" s="149" t="s">
        <v>302</v>
      </c>
      <c r="I55" s="149">
        <v>4</v>
      </c>
      <c r="J55" s="149">
        <v>4</v>
      </c>
      <c r="K55" s="149">
        <v>4</v>
      </c>
      <c r="L55" s="149">
        <v>4</v>
      </c>
      <c r="M55" s="149">
        <v>3</v>
      </c>
      <c r="N55" s="149">
        <v>4</v>
      </c>
      <c r="O55" s="149">
        <v>4</v>
      </c>
      <c r="P55" s="149">
        <v>4</v>
      </c>
      <c r="Q55" s="149">
        <v>4</v>
      </c>
      <c r="R55" s="149">
        <v>3</v>
      </c>
      <c r="S55" s="149">
        <v>4</v>
      </c>
      <c r="T55" s="149">
        <v>4</v>
      </c>
      <c r="U55" s="149" t="s">
        <v>31</v>
      </c>
    </row>
    <row r="56" spans="1:21" ht="12.75">
      <c r="A56" s="153">
        <v>44856.498660972225</v>
      </c>
      <c r="B56" s="149" t="s">
        <v>359</v>
      </c>
      <c r="C56" s="149" t="s">
        <v>25</v>
      </c>
      <c r="D56" s="149" t="s">
        <v>24</v>
      </c>
      <c r="E56" s="149" t="s">
        <v>28</v>
      </c>
      <c r="F56" s="149" t="s">
        <v>123</v>
      </c>
      <c r="G56" s="149" t="s">
        <v>304</v>
      </c>
      <c r="H56" s="149" t="s">
        <v>302</v>
      </c>
      <c r="I56" s="149">
        <v>4</v>
      </c>
      <c r="J56" s="149">
        <v>4</v>
      </c>
      <c r="K56" s="149">
        <v>4</v>
      </c>
      <c r="L56" s="149">
        <v>4</v>
      </c>
      <c r="M56" s="149">
        <v>4</v>
      </c>
      <c r="N56" s="149">
        <v>4</v>
      </c>
      <c r="O56" s="149">
        <v>4</v>
      </c>
      <c r="P56" s="149">
        <v>4</v>
      </c>
      <c r="Q56" s="149">
        <v>4</v>
      </c>
      <c r="R56" s="149">
        <v>3</v>
      </c>
      <c r="S56" s="149">
        <v>4</v>
      </c>
      <c r="T56" s="149">
        <v>4</v>
      </c>
    </row>
    <row r="57" spans="1:21" ht="12.75">
      <c r="A57" s="153">
        <v>44856.498896574078</v>
      </c>
      <c r="B57" s="149" t="s">
        <v>360</v>
      </c>
      <c r="C57" s="149" t="s">
        <v>20</v>
      </c>
      <c r="D57" s="149" t="s">
        <v>32</v>
      </c>
      <c r="E57" s="149" t="s">
        <v>22</v>
      </c>
      <c r="F57" s="149" t="s">
        <v>258</v>
      </c>
      <c r="G57" s="149" t="s">
        <v>310</v>
      </c>
      <c r="H57" s="149" t="s">
        <v>288</v>
      </c>
      <c r="I57" s="149">
        <v>5</v>
      </c>
      <c r="J57" s="149">
        <v>5</v>
      </c>
      <c r="K57" s="149">
        <v>5</v>
      </c>
      <c r="L57" s="149">
        <v>5</v>
      </c>
      <c r="M57" s="149">
        <v>5</v>
      </c>
      <c r="N57" s="149">
        <v>5</v>
      </c>
      <c r="O57" s="149">
        <v>5</v>
      </c>
      <c r="P57" s="149">
        <v>5</v>
      </c>
      <c r="Q57" s="149">
        <v>5</v>
      </c>
      <c r="R57" s="149">
        <v>3</v>
      </c>
      <c r="S57" s="149">
        <v>4</v>
      </c>
      <c r="T57" s="149">
        <v>5</v>
      </c>
    </row>
    <row r="58" spans="1:21" ht="12.75">
      <c r="A58" s="153">
        <v>44856.500172777778</v>
      </c>
      <c r="B58" s="149" t="s">
        <v>361</v>
      </c>
      <c r="C58" s="149" t="s">
        <v>20</v>
      </c>
      <c r="D58" s="149" t="s">
        <v>21</v>
      </c>
      <c r="E58" s="149" t="s">
        <v>22</v>
      </c>
      <c r="F58" s="149" t="s">
        <v>259</v>
      </c>
      <c r="G58" s="149" t="s">
        <v>362</v>
      </c>
      <c r="H58" s="149" t="s">
        <v>302</v>
      </c>
      <c r="I58" s="149">
        <v>5</v>
      </c>
      <c r="J58" s="149">
        <v>5</v>
      </c>
      <c r="K58" s="149">
        <v>5</v>
      </c>
      <c r="L58" s="149">
        <v>5</v>
      </c>
      <c r="M58" s="149">
        <v>5</v>
      </c>
      <c r="N58" s="149">
        <v>5</v>
      </c>
      <c r="O58" s="149">
        <v>4</v>
      </c>
      <c r="P58" s="149">
        <v>4</v>
      </c>
      <c r="Q58" s="149">
        <v>5</v>
      </c>
      <c r="R58" s="149">
        <v>4</v>
      </c>
      <c r="S58" s="149">
        <v>4</v>
      </c>
      <c r="T58" s="149">
        <v>4</v>
      </c>
    </row>
    <row r="59" spans="1:21" ht="12.75">
      <c r="A59" s="153">
        <v>44856.50211199074</v>
      </c>
      <c r="B59" s="149" t="s">
        <v>363</v>
      </c>
      <c r="C59" s="149" t="s">
        <v>25</v>
      </c>
      <c r="D59" s="149" t="s">
        <v>24</v>
      </c>
      <c r="E59" s="149" t="s">
        <v>22</v>
      </c>
      <c r="F59" s="149" t="s">
        <v>102</v>
      </c>
      <c r="G59" s="149" t="s">
        <v>281</v>
      </c>
      <c r="H59" s="149" t="s">
        <v>302</v>
      </c>
      <c r="I59" s="149">
        <v>4</v>
      </c>
      <c r="J59" s="149">
        <v>5</v>
      </c>
      <c r="K59" s="149">
        <v>5</v>
      </c>
      <c r="L59" s="149">
        <v>5</v>
      </c>
      <c r="M59" s="149">
        <v>5</v>
      </c>
      <c r="N59" s="149">
        <v>4</v>
      </c>
      <c r="O59" s="149">
        <v>4</v>
      </c>
      <c r="P59" s="149">
        <v>4</v>
      </c>
      <c r="Q59" s="149">
        <v>5</v>
      </c>
      <c r="R59" s="149">
        <v>2</v>
      </c>
      <c r="S59" s="149">
        <v>3</v>
      </c>
      <c r="T59" s="149">
        <v>4</v>
      </c>
    </row>
    <row r="60" spans="1:21" ht="12.75">
      <c r="A60" s="153">
        <v>44856.502304062495</v>
      </c>
      <c r="B60" s="149" t="s">
        <v>364</v>
      </c>
      <c r="C60" s="149" t="s">
        <v>25</v>
      </c>
      <c r="D60" s="149" t="s">
        <v>21</v>
      </c>
      <c r="E60" s="149" t="s">
        <v>22</v>
      </c>
      <c r="F60" s="149" t="s">
        <v>114</v>
      </c>
      <c r="G60" s="149" t="s">
        <v>365</v>
      </c>
      <c r="H60" s="149" t="s">
        <v>288</v>
      </c>
      <c r="I60" s="149">
        <v>5</v>
      </c>
      <c r="J60" s="149">
        <v>5</v>
      </c>
      <c r="K60" s="149">
        <v>5</v>
      </c>
      <c r="L60" s="149">
        <v>5</v>
      </c>
      <c r="M60" s="149">
        <v>4</v>
      </c>
      <c r="N60" s="149">
        <v>5</v>
      </c>
      <c r="O60" s="149">
        <v>3</v>
      </c>
      <c r="P60" s="149">
        <v>3</v>
      </c>
      <c r="Q60" s="149">
        <v>5</v>
      </c>
      <c r="R60" s="149">
        <v>3</v>
      </c>
      <c r="S60" s="149">
        <v>4</v>
      </c>
      <c r="T60" s="149">
        <v>4</v>
      </c>
    </row>
    <row r="61" spans="1:21" ht="15.75" customHeight="1">
      <c r="A61" s="153">
        <v>44837.799822233792</v>
      </c>
      <c r="B61" s="149" t="s">
        <v>136</v>
      </c>
      <c r="C61" s="149" t="s">
        <v>25</v>
      </c>
      <c r="D61" s="149" t="s">
        <v>21</v>
      </c>
      <c r="E61" s="149" t="s">
        <v>22</v>
      </c>
      <c r="F61" s="149" t="s">
        <v>27</v>
      </c>
      <c r="G61" s="149" t="s">
        <v>122</v>
      </c>
      <c r="H61" s="149" t="s">
        <v>23</v>
      </c>
      <c r="I61" s="149">
        <v>5</v>
      </c>
      <c r="J61" s="149">
        <v>5</v>
      </c>
      <c r="K61" s="149">
        <v>5</v>
      </c>
      <c r="L61" s="149">
        <v>5</v>
      </c>
      <c r="M61" s="149">
        <v>5</v>
      </c>
      <c r="N61" s="149">
        <v>5</v>
      </c>
      <c r="O61" s="149">
        <v>5</v>
      </c>
      <c r="P61" s="149">
        <v>5</v>
      </c>
      <c r="Q61" s="149">
        <v>5</v>
      </c>
      <c r="R61" s="149">
        <v>5</v>
      </c>
      <c r="S61" s="149">
        <v>5</v>
      </c>
      <c r="T61" s="149">
        <v>5</v>
      </c>
    </row>
    <row r="62" spans="1:21" s="156" customFormat="1" ht="15.75" customHeight="1">
      <c r="A62" s="154">
        <v>44837.80038803241</v>
      </c>
      <c r="B62" s="155" t="s">
        <v>138</v>
      </c>
      <c r="C62" s="155" t="s">
        <v>20</v>
      </c>
      <c r="D62" s="155" t="s">
        <v>24</v>
      </c>
      <c r="E62" s="155" t="s">
        <v>22</v>
      </c>
      <c r="F62" s="149" t="s">
        <v>27</v>
      </c>
      <c r="G62" s="149" t="s">
        <v>122</v>
      </c>
      <c r="H62" s="155" t="s">
        <v>23</v>
      </c>
      <c r="I62" s="155">
        <v>5</v>
      </c>
      <c r="J62" s="155">
        <v>5</v>
      </c>
      <c r="K62" s="155">
        <v>5</v>
      </c>
      <c r="L62" s="155">
        <v>5</v>
      </c>
      <c r="M62" s="155">
        <v>5</v>
      </c>
      <c r="N62" s="155">
        <v>5</v>
      </c>
      <c r="O62" s="155">
        <v>5</v>
      </c>
      <c r="P62" s="155">
        <v>5</v>
      </c>
      <c r="Q62" s="155">
        <v>5</v>
      </c>
      <c r="R62" s="155">
        <v>5</v>
      </c>
      <c r="S62" s="155">
        <v>5</v>
      </c>
      <c r="T62" s="155">
        <v>5</v>
      </c>
      <c r="U62" s="155" t="s">
        <v>246</v>
      </c>
    </row>
    <row r="63" spans="1:21" ht="15.75" customHeight="1">
      <c r="A63" s="153">
        <v>44837.800585150464</v>
      </c>
      <c r="B63" s="149" t="s">
        <v>139</v>
      </c>
      <c r="C63" s="149" t="s">
        <v>25</v>
      </c>
      <c r="D63" s="149" t="s">
        <v>24</v>
      </c>
      <c r="E63" s="149" t="s">
        <v>28</v>
      </c>
      <c r="F63" s="149" t="s">
        <v>27</v>
      </c>
      <c r="G63" s="149" t="s">
        <v>122</v>
      </c>
      <c r="H63" s="149" t="s">
        <v>29</v>
      </c>
      <c r="I63" s="149">
        <v>5</v>
      </c>
      <c r="J63" s="149">
        <v>5</v>
      </c>
      <c r="K63" s="149">
        <v>5</v>
      </c>
      <c r="L63" s="149">
        <v>5</v>
      </c>
      <c r="M63" s="149">
        <v>5</v>
      </c>
      <c r="N63" s="149">
        <v>5</v>
      </c>
      <c r="O63" s="149">
        <v>5</v>
      </c>
      <c r="P63" s="149">
        <v>5</v>
      </c>
      <c r="Q63" s="149">
        <v>5</v>
      </c>
      <c r="R63" s="149">
        <v>4</v>
      </c>
      <c r="S63" s="149">
        <v>5</v>
      </c>
      <c r="T63" s="149">
        <v>4</v>
      </c>
    </row>
    <row r="64" spans="1:21" ht="15.75" customHeight="1">
      <c r="A64" s="153">
        <v>44837.800853449073</v>
      </c>
      <c r="B64" s="149" t="s">
        <v>140</v>
      </c>
      <c r="C64" s="149" t="s">
        <v>20</v>
      </c>
      <c r="D64" s="149" t="s">
        <v>26</v>
      </c>
      <c r="E64" s="149" t="s">
        <v>28</v>
      </c>
      <c r="F64" s="149" t="s">
        <v>27</v>
      </c>
      <c r="G64" s="149" t="s">
        <v>122</v>
      </c>
      <c r="H64" s="149" t="s">
        <v>23</v>
      </c>
      <c r="I64" s="149">
        <v>5</v>
      </c>
      <c r="J64" s="149">
        <v>5</v>
      </c>
      <c r="K64" s="149">
        <v>5</v>
      </c>
      <c r="L64" s="149">
        <v>5</v>
      </c>
      <c r="M64" s="149">
        <v>5</v>
      </c>
      <c r="N64" s="149">
        <v>5</v>
      </c>
      <c r="O64" s="149">
        <v>5</v>
      </c>
      <c r="P64" s="149">
        <v>5</v>
      </c>
      <c r="Q64" s="149">
        <v>5</v>
      </c>
      <c r="R64" s="149">
        <v>5</v>
      </c>
      <c r="S64" s="149">
        <v>5</v>
      </c>
      <c r="T64" s="149">
        <v>5</v>
      </c>
    </row>
    <row r="65" spans="1:21" ht="15.75" customHeight="1">
      <c r="A65" s="153">
        <v>44837.80142077546</v>
      </c>
      <c r="B65" s="149" t="s">
        <v>141</v>
      </c>
      <c r="C65" s="149" t="s">
        <v>25</v>
      </c>
      <c r="D65" s="149" t="s">
        <v>26</v>
      </c>
      <c r="E65" s="149" t="s">
        <v>28</v>
      </c>
      <c r="F65" s="149" t="s">
        <v>27</v>
      </c>
      <c r="G65" s="149" t="s">
        <v>122</v>
      </c>
      <c r="H65" s="149" t="s">
        <v>29</v>
      </c>
      <c r="I65" s="149">
        <v>4</v>
      </c>
      <c r="J65" s="149">
        <v>4</v>
      </c>
      <c r="K65" s="149">
        <v>4</v>
      </c>
      <c r="L65" s="149">
        <v>4</v>
      </c>
      <c r="M65" s="149">
        <v>5</v>
      </c>
      <c r="N65" s="149">
        <v>5</v>
      </c>
      <c r="O65" s="149">
        <v>5</v>
      </c>
      <c r="P65" s="149">
        <v>5</v>
      </c>
      <c r="Q65" s="149">
        <v>5</v>
      </c>
      <c r="R65" s="149">
        <v>3</v>
      </c>
      <c r="S65" s="149">
        <v>4</v>
      </c>
      <c r="T65" s="149">
        <v>4</v>
      </c>
    </row>
    <row r="66" spans="1:21" ht="15.75" customHeight="1">
      <c r="A66" s="153">
        <v>44837.801473819447</v>
      </c>
      <c r="B66" s="149" t="s">
        <v>142</v>
      </c>
      <c r="C66" s="149" t="s">
        <v>25</v>
      </c>
      <c r="D66" s="149" t="s">
        <v>24</v>
      </c>
      <c r="E66" s="149" t="s">
        <v>22</v>
      </c>
      <c r="F66" s="149" t="s">
        <v>27</v>
      </c>
      <c r="G66" s="149" t="s">
        <v>122</v>
      </c>
      <c r="H66" s="149" t="s">
        <v>29</v>
      </c>
      <c r="I66" s="149">
        <v>5</v>
      </c>
      <c r="J66" s="149">
        <v>5</v>
      </c>
      <c r="K66" s="149">
        <v>5</v>
      </c>
      <c r="L66" s="149">
        <v>5</v>
      </c>
      <c r="M66" s="149">
        <v>5</v>
      </c>
      <c r="N66" s="149">
        <v>5</v>
      </c>
      <c r="O66" s="149">
        <v>5</v>
      </c>
      <c r="P66" s="149">
        <v>5</v>
      </c>
      <c r="Q66" s="149">
        <v>5</v>
      </c>
      <c r="R66" s="149">
        <v>3</v>
      </c>
      <c r="S66" s="149">
        <v>5</v>
      </c>
      <c r="T66" s="149">
        <v>5</v>
      </c>
      <c r="U66" s="149" t="s">
        <v>31</v>
      </c>
    </row>
    <row r="67" spans="1:21" ht="15.75" customHeight="1">
      <c r="A67" s="153">
        <v>44837.801687314815</v>
      </c>
      <c r="B67" s="149" t="s">
        <v>143</v>
      </c>
      <c r="C67" s="149" t="s">
        <v>25</v>
      </c>
      <c r="D67" s="149" t="s">
        <v>26</v>
      </c>
      <c r="E67" s="149" t="s">
        <v>28</v>
      </c>
      <c r="F67" s="149" t="s">
        <v>27</v>
      </c>
      <c r="G67" s="149" t="s">
        <v>122</v>
      </c>
      <c r="H67" s="149" t="s">
        <v>23</v>
      </c>
      <c r="I67" s="149">
        <v>4</v>
      </c>
      <c r="J67" s="149">
        <v>5</v>
      </c>
      <c r="K67" s="149">
        <v>5</v>
      </c>
      <c r="L67" s="149">
        <v>5</v>
      </c>
      <c r="M67" s="149">
        <v>5</v>
      </c>
      <c r="N67" s="149">
        <v>5</v>
      </c>
      <c r="O67" s="149">
        <v>4</v>
      </c>
      <c r="P67" s="149">
        <v>4</v>
      </c>
      <c r="Q67" s="149">
        <v>5</v>
      </c>
      <c r="R67" s="149">
        <v>2</v>
      </c>
      <c r="S67" s="149">
        <v>4</v>
      </c>
      <c r="T67" s="149">
        <v>4</v>
      </c>
      <c r="U67" s="149" t="s">
        <v>31</v>
      </c>
    </row>
    <row r="68" spans="1:21" ht="15.75" customHeight="1">
      <c r="A68" s="153">
        <v>44837.801817777778</v>
      </c>
      <c r="B68" s="149" t="s">
        <v>144</v>
      </c>
      <c r="C68" s="149" t="s">
        <v>20</v>
      </c>
      <c r="D68" s="149" t="s">
        <v>24</v>
      </c>
      <c r="E68" s="149" t="s">
        <v>22</v>
      </c>
      <c r="F68" s="149" t="s">
        <v>27</v>
      </c>
      <c r="G68" s="149" t="s">
        <v>98</v>
      </c>
      <c r="H68" s="149" t="s">
        <v>29</v>
      </c>
      <c r="I68" s="149">
        <v>5</v>
      </c>
      <c r="J68" s="149">
        <v>4</v>
      </c>
      <c r="K68" s="149">
        <v>5</v>
      </c>
      <c r="L68" s="149">
        <v>4</v>
      </c>
      <c r="M68" s="149">
        <v>5</v>
      </c>
      <c r="N68" s="149">
        <v>5</v>
      </c>
      <c r="O68" s="149">
        <v>5</v>
      </c>
      <c r="P68" s="149">
        <v>5</v>
      </c>
      <c r="Q68" s="149">
        <v>5</v>
      </c>
      <c r="R68" s="149">
        <v>4</v>
      </c>
      <c r="S68" s="149">
        <v>4</v>
      </c>
      <c r="T68" s="149">
        <v>4</v>
      </c>
      <c r="U68" s="149" t="s">
        <v>31</v>
      </c>
    </row>
    <row r="69" spans="1:21" ht="15.75" customHeight="1">
      <c r="A69" s="153">
        <v>44837.802036122681</v>
      </c>
      <c r="B69" s="149" t="s">
        <v>145</v>
      </c>
      <c r="C69" s="149" t="s">
        <v>25</v>
      </c>
      <c r="D69" s="149" t="s">
        <v>21</v>
      </c>
      <c r="E69" s="149" t="s">
        <v>22</v>
      </c>
      <c r="F69" s="149" t="s">
        <v>27</v>
      </c>
      <c r="G69" s="149" t="s">
        <v>122</v>
      </c>
      <c r="H69" s="149" t="s">
        <v>29</v>
      </c>
      <c r="I69" s="149">
        <v>5</v>
      </c>
      <c r="J69" s="149">
        <v>5</v>
      </c>
      <c r="K69" s="149">
        <v>5</v>
      </c>
      <c r="L69" s="149">
        <v>5</v>
      </c>
      <c r="M69" s="149">
        <v>5</v>
      </c>
      <c r="N69" s="149">
        <v>5</v>
      </c>
      <c r="O69" s="149">
        <v>5</v>
      </c>
      <c r="P69" s="149">
        <v>5</v>
      </c>
      <c r="Q69" s="149">
        <v>5</v>
      </c>
      <c r="R69" s="149">
        <v>5</v>
      </c>
      <c r="S69" s="149">
        <v>5</v>
      </c>
      <c r="T69" s="149">
        <v>5</v>
      </c>
      <c r="U69" s="149" t="s">
        <v>31</v>
      </c>
    </row>
    <row r="70" spans="1:21" ht="15.75" customHeight="1">
      <c r="A70" s="153">
        <v>44837.802222812505</v>
      </c>
      <c r="B70" s="149" t="s">
        <v>146</v>
      </c>
      <c r="C70" s="149" t="s">
        <v>20</v>
      </c>
      <c r="D70" s="149" t="s">
        <v>21</v>
      </c>
      <c r="E70" s="149" t="s">
        <v>28</v>
      </c>
      <c r="F70" s="149" t="s">
        <v>27</v>
      </c>
      <c r="G70" s="149" t="s">
        <v>122</v>
      </c>
      <c r="H70" s="149" t="s">
        <v>29</v>
      </c>
      <c r="I70" s="149">
        <v>5</v>
      </c>
      <c r="J70" s="149">
        <v>5</v>
      </c>
      <c r="K70" s="149">
        <v>5</v>
      </c>
      <c r="L70" s="149">
        <v>4</v>
      </c>
      <c r="M70" s="149">
        <v>5</v>
      </c>
      <c r="N70" s="149">
        <v>5</v>
      </c>
      <c r="O70" s="149">
        <v>5</v>
      </c>
      <c r="P70" s="149">
        <v>4</v>
      </c>
      <c r="Q70" s="149">
        <v>5</v>
      </c>
      <c r="R70" s="149">
        <v>5</v>
      </c>
      <c r="S70" s="149">
        <v>5</v>
      </c>
      <c r="T70" s="149">
        <v>5</v>
      </c>
      <c r="U70" s="149" t="s">
        <v>147</v>
      </c>
    </row>
    <row r="71" spans="1:21" ht="15.75" customHeight="1">
      <c r="A71" s="153">
        <v>44837.802354421292</v>
      </c>
      <c r="B71" s="149" t="s">
        <v>148</v>
      </c>
      <c r="C71" s="149" t="s">
        <v>25</v>
      </c>
      <c r="D71" s="149" t="s">
        <v>26</v>
      </c>
      <c r="E71" s="149" t="s">
        <v>28</v>
      </c>
      <c r="F71" s="149" t="s">
        <v>99</v>
      </c>
      <c r="G71" s="149" t="s">
        <v>99</v>
      </c>
      <c r="H71" s="149" t="s">
        <v>29</v>
      </c>
      <c r="I71" s="149">
        <v>5</v>
      </c>
      <c r="J71" s="149">
        <v>5</v>
      </c>
      <c r="K71" s="149">
        <v>5</v>
      </c>
      <c r="L71" s="149">
        <v>5</v>
      </c>
      <c r="M71" s="149">
        <v>5</v>
      </c>
      <c r="N71" s="149">
        <v>5</v>
      </c>
      <c r="O71" s="149">
        <v>5</v>
      </c>
      <c r="P71" s="149">
        <v>5</v>
      </c>
      <c r="Q71" s="149">
        <v>5</v>
      </c>
      <c r="R71" s="149">
        <v>2</v>
      </c>
      <c r="S71" s="149">
        <v>5</v>
      </c>
      <c r="T71" s="149">
        <v>5</v>
      </c>
    </row>
    <row r="72" spans="1:21" ht="15.75" customHeight="1">
      <c r="A72" s="153">
        <v>44837.802623900461</v>
      </c>
      <c r="B72" s="149" t="s">
        <v>149</v>
      </c>
      <c r="C72" s="149" t="s">
        <v>20</v>
      </c>
      <c r="D72" s="149" t="s">
        <v>26</v>
      </c>
      <c r="E72" s="149" t="s">
        <v>28</v>
      </c>
      <c r="F72" s="149" t="s">
        <v>113</v>
      </c>
      <c r="G72" s="149" t="s">
        <v>112</v>
      </c>
      <c r="H72" s="149" t="s">
        <v>30</v>
      </c>
      <c r="I72" s="149">
        <v>5</v>
      </c>
      <c r="J72" s="149">
        <v>5</v>
      </c>
      <c r="K72" s="149">
        <v>5</v>
      </c>
      <c r="L72" s="149">
        <v>4</v>
      </c>
      <c r="M72" s="149">
        <v>5</v>
      </c>
      <c r="N72" s="149">
        <v>5</v>
      </c>
      <c r="O72" s="149">
        <v>4</v>
      </c>
      <c r="P72" s="149">
        <v>4</v>
      </c>
      <c r="Q72" s="149">
        <v>5</v>
      </c>
      <c r="R72" s="149">
        <v>3</v>
      </c>
      <c r="S72" s="149">
        <v>4</v>
      </c>
      <c r="T72" s="149">
        <v>4</v>
      </c>
      <c r="U72" s="149" t="s">
        <v>150</v>
      </c>
    </row>
    <row r="73" spans="1:21" ht="15.75" customHeight="1">
      <c r="A73" s="153">
        <v>44837.802799791665</v>
      </c>
      <c r="B73" s="149" t="s">
        <v>151</v>
      </c>
      <c r="C73" s="149" t="s">
        <v>20</v>
      </c>
      <c r="D73" s="149" t="s">
        <v>21</v>
      </c>
      <c r="E73" s="149" t="s">
        <v>28</v>
      </c>
      <c r="F73" s="149" t="s">
        <v>27</v>
      </c>
      <c r="G73" s="149" t="s">
        <v>122</v>
      </c>
      <c r="H73" s="149" t="s">
        <v>29</v>
      </c>
      <c r="I73" s="149">
        <v>5</v>
      </c>
      <c r="J73" s="149">
        <v>5</v>
      </c>
      <c r="K73" s="149">
        <v>5</v>
      </c>
      <c r="L73" s="149">
        <v>5</v>
      </c>
      <c r="M73" s="149">
        <v>5</v>
      </c>
      <c r="N73" s="149">
        <v>5</v>
      </c>
      <c r="O73" s="149">
        <v>5</v>
      </c>
      <c r="P73" s="149">
        <v>5</v>
      </c>
      <c r="Q73" s="149">
        <v>5</v>
      </c>
      <c r="R73" s="149">
        <v>1</v>
      </c>
      <c r="S73" s="149">
        <v>3</v>
      </c>
      <c r="T73" s="149">
        <v>3</v>
      </c>
    </row>
    <row r="74" spans="1:21" ht="15.75" customHeight="1">
      <c r="A74" s="153">
        <v>44837.802911076389</v>
      </c>
      <c r="B74" s="149" t="s">
        <v>152</v>
      </c>
      <c r="C74" s="149" t="s">
        <v>25</v>
      </c>
      <c r="D74" s="149" t="s">
        <v>21</v>
      </c>
      <c r="E74" s="149" t="s">
        <v>22</v>
      </c>
      <c r="F74" s="149" t="s">
        <v>27</v>
      </c>
      <c r="G74" s="149" t="s">
        <v>122</v>
      </c>
      <c r="H74" s="149" t="s">
        <v>29</v>
      </c>
      <c r="I74" s="149">
        <v>5</v>
      </c>
      <c r="J74" s="149">
        <v>5</v>
      </c>
      <c r="K74" s="149">
        <v>5</v>
      </c>
      <c r="L74" s="149">
        <v>5</v>
      </c>
      <c r="M74" s="149">
        <v>5</v>
      </c>
      <c r="N74" s="149">
        <v>5</v>
      </c>
      <c r="O74" s="149">
        <v>5</v>
      </c>
      <c r="P74" s="149">
        <v>5</v>
      </c>
      <c r="Q74" s="149">
        <v>5</v>
      </c>
      <c r="R74" s="149">
        <v>3</v>
      </c>
      <c r="S74" s="149">
        <v>4</v>
      </c>
      <c r="T74" s="149">
        <v>5</v>
      </c>
      <c r="U74" s="149" t="s">
        <v>247</v>
      </c>
    </row>
    <row r="75" spans="1:21" ht="15.75" customHeight="1">
      <c r="A75" s="153">
        <v>44837.804382141199</v>
      </c>
      <c r="B75" s="149" t="s">
        <v>153</v>
      </c>
      <c r="C75" s="149" t="s">
        <v>25</v>
      </c>
      <c r="D75" s="149" t="s">
        <v>24</v>
      </c>
      <c r="E75" s="149" t="s">
        <v>28</v>
      </c>
      <c r="F75" s="149" t="s">
        <v>27</v>
      </c>
      <c r="G75" s="149" t="s">
        <v>122</v>
      </c>
      <c r="H75" s="149" t="s">
        <v>23</v>
      </c>
      <c r="I75" s="149">
        <v>5</v>
      </c>
      <c r="J75" s="149">
        <v>5</v>
      </c>
      <c r="K75" s="149">
        <v>5</v>
      </c>
      <c r="L75" s="149">
        <v>5</v>
      </c>
      <c r="M75" s="149">
        <v>5</v>
      </c>
      <c r="N75" s="149">
        <v>5</v>
      </c>
      <c r="O75" s="149">
        <v>5</v>
      </c>
      <c r="P75" s="149">
        <v>5</v>
      </c>
      <c r="Q75" s="149">
        <v>5</v>
      </c>
      <c r="R75" s="149">
        <v>5</v>
      </c>
      <c r="S75" s="149">
        <v>5</v>
      </c>
      <c r="T75" s="149">
        <v>5</v>
      </c>
      <c r="U75" s="149" t="s">
        <v>248</v>
      </c>
    </row>
    <row r="76" spans="1:21" ht="15.75" customHeight="1">
      <c r="A76" s="153">
        <v>44837.804760150466</v>
      </c>
      <c r="B76" s="149" t="s">
        <v>154</v>
      </c>
      <c r="C76" s="149" t="s">
        <v>20</v>
      </c>
      <c r="D76" s="149" t="s">
        <v>24</v>
      </c>
      <c r="E76" s="149" t="s">
        <v>22</v>
      </c>
      <c r="F76" s="149" t="s">
        <v>27</v>
      </c>
      <c r="G76" s="149" t="s">
        <v>135</v>
      </c>
      <c r="H76" s="149" t="s">
        <v>29</v>
      </c>
      <c r="I76" s="149">
        <v>4</v>
      </c>
      <c r="J76" s="149">
        <v>4</v>
      </c>
      <c r="K76" s="149">
        <v>4</v>
      </c>
      <c r="L76" s="149">
        <v>4</v>
      </c>
      <c r="M76" s="149">
        <v>4</v>
      </c>
      <c r="N76" s="149">
        <v>4</v>
      </c>
      <c r="O76" s="149">
        <v>4</v>
      </c>
      <c r="P76" s="149">
        <v>4</v>
      </c>
      <c r="Q76" s="149">
        <v>3</v>
      </c>
      <c r="R76" s="149">
        <v>2</v>
      </c>
      <c r="S76" s="149">
        <v>3</v>
      </c>
      <c r="T76" s="149">
        <v>4</v>
      </c>
      <c r="U76" s="149" t="s">
        <v>31</v>
      </c>
    </row>
    <row r="77" spans="1:21" ht="15.75" customHeight="1">
      <c r="A77" s="153">
        <v>44837.805009374999</v>
      </c>
      <c r="B77" s="149" t="s">
        <v>155</v>
      </c>
      <c r="C77" s="149" t="s">
        <v>20</v>
      </c>
      <c r="D77" s="149" t="s">
        <v>24</v>
      </c>
      <c r="E77" s="149" t="s">
        <v>28</v>
      </c>
      <c r="F77" s="149" t="s">
        <v>27</v>
      </c>
      <c r="G77" s="149" t="s">
        <v>122</v>
      </c>
      <c r="H77" s="149" t="s">
        <v>23</v>
      </c>
      <c r="I77" s="149">
        <v>5</v>
      </c>
      <c r="J77" s="149">
        <v>5</v>
      </c>
      <c r="K77" s="149">
        <v>5</v>
      </c>
      <c r="L77" s="149">
        <v>5</v>
      </c>
      <c r="M77" s="149">
        <v>5</v>
      </c>
      <c r="N77" s="149">
        <v>5</v>
      </c>
      <c r="O77" s="149">
        <v>5</v>
      </c>
      <c r="P77" s="149">
        <v>5</v>
      </c>
      <c r="Q77" s="149">
        <v>5</v>
      </c>
      <c r="R77" s="149">
        <v>5</v>
      </c>
      <c r="S77" s="149">
        <v>5</v>
      </c>
      <c r="T77" s="149">
        <v>5</v>
      </c>
      <c r="U77" s="149" t="s">
        <v>156</v>
      </c>
    </row>
    <row r="78" spans="1:21" ht="15.75" customHeight="1">
      <c r="A78" s="153">
        <v>44837.805064768516</v>
      </c>
      <c r="B78" s="149" t="s">
        <v>128</v>
      </c>
      <c r="C78" s="149" t="s">
        <v>25</v>
      </c>
      <c r="D78" s="149" t="s">
        <v>24</v>
      </c>
      <c r="E78" s="149" t="s">
        <v>22</v>
      </c>
      <c r="F78" s="149" t="s">
        <v>27</v>
      </c>
      <c r="G78" s="149" t="s">
        <v>129</v>
      </c>
      <c r="H78" s="149" t="s">
        <v>30</v>
      </c>
      <c r="I78" s="149">
        <v>5</v>
      </c>
      <c r="J78" s="149">
        <v>5</v>
      </c>
      <c r="K78" s="149">
        <v>4</v>
      </c>
      <c r="L78" s="149">
        <v>4</v>
      </c>
      <c r="M78" s="149">
        <v>5</v>
      </c>
      <c r="N78" s="149">
        <v>5</v>
      </c>
      <c r="O78" s="149">
        <v>5</v>
      </c>
      <c r="P78" s="149">
        <v>5</v>
      </c>
      <c r="Q78" s="149">
        <v>4</v>
      </c>
      <c r="R78" s="149">
        <v>3</v>
      </c>
      <c r="S78" s="149">
        <v>4</v>
      </c>
      <c r="T78" s="149">
        <v>4</v>
      </c>
      <c r="U78" s="149" t="s">
        <v>249</v>
      </c>
    </row>
    <row r="79" spans="1:21" ht="15.75" customHeight="1">
      <c r="A79" s="153">
        <v>44837.805254560182</v>
      </c>
      <c r="B79" s="149" t="s">
        <v>157</v>
      </c>
      <c r="C79" s="149" t="s">
        <v>20</v>
      </c>
      <c r="D79" s="149" t="s">
        <v>26</v>
      </c>
      <c r="E79" s="149" t="s">
        <v>28</v>
      </c>
      <c r="F79" s="149" t="s">
        <v>27</v>
      </c>
      <c r="G79" s="149" t="s">
        <v>122</v>
      </c>
      <c r="H79" s="149" t="s">
        <v>29</v>
      </c>
      <c r="I79" s="149">
        <v>5</v>
      </c>
      <c r="J79" s="149">
        <v>5</v>
      </c>
      <c r="K79" s="149">
        <v>5</v>
      </c>
      <c r="L79" s="149">
        <v>5</v>
      </c>
      <c r="M79" s="149">
        <v>5</v>
      </c>
      <c r="N79" s="149">
        <v>5</v>
      </c>
      <c r="O79" s="149">
        <v>5</v>
      </c>
      <c r="P79" s="149">
        <v>5</v>
      </c>
      <c r="Q79" s="149">
        <v>5</v>
      </c>
      <c r="R79" s="149">
        <v>3</v>
      </c>
      <c r="S79" s="149">
        <v>5</v>
      </c>
      <c r="T79" s="149">
        <v>5</v>
      </c>
    </row>
    <row r="80" spans="1:21" ht="15.75" customHeight="1">
      <c r="A80" s="153">
        <v>44837.805731168977</v>
      </c>
      <c r="B80" s="149" t="s">
        <v>158</v>
      </c>
      <c r="C80" s="149" t="s">
        <v>25</v>
      </c>
      <c r="D80" s="149" t="s">
        <v>24</v>
      </c>
      <c r="E80" s="149" t="s">
        <v>28</v>
      </c>
      <c r="F80" s="149" t="s">
        <v>27</v>
      </c>
      <c r="G80" s="149" t="s">
        <v>122</v>
      </c>
      <c r="H80" s="149" t="s">
        <v>23</v>
      </c>
      <c r="I80" s="149">
        <v>5</v>
      </c>
      <c r="J80" s="149">
        <v>5</v>
      </c>
      <c r="K80" s="149">
        <v>5</v>
      </c>
      <c r="L80" s="149">
        <v>5</v>
      </c>
      <c r="M80" s="149">
        <v>5</v>
      </c>
      <c r="N80" s="149">
        <v>5</v>
      </c>
      <c r="O80" s="149">
        <v>5</v>
      </c>
      <c r="P80" s="149">
        <v>5</v>
      </c>
      <c r="Q80" s="149">
        <v>5</v>
      </c>
      <c r="R80" s="149">
        <v>2</v>
      </c>
      <c r="S80" s="149">
        <v>4</v>
      </c>
      <c r="T80" s="149">
        <v>4</v>
      </c>
    </row>
    <row r="81" spans="1:21" ht="15.75" customHeight="1">
      <c r="A81" s="153">
        <v>44837.805827488424</v>
      </c>
      <c r="B81" s="149" t="s">
        <v>159</v>
      </c>
      <c r="C81" s="149" t="s">
        <v>25</v>
      </c>
      <c r="D81" s="149" t="s">
        <v>24</v>
      </c>
      <c r="E81" s="149" t="s">
        <v>28</v>
      </c>
      <c r="F81" s="149" t="s">
        <v>27</v>
      </c>
      <c r="G81" s="149" t="s">
        <v>122</v>
      </c>
      <c r="H81" s="149" t="s">
        <v>29</v>
      </c>
      <c r="I81" s="149">
        <v>5</v>
      </c>
      <c r="J81" s="149">
        <v>5</v>
      </c>
      <c r="K81" s="149">
        <v>5</v>
      </c>
      <c r="L81" s="149">
        <v>5</v>
      </c>
      <c r="M81" s="149">
        <v>5</v>
      </c>
      <c r="N81" s="149">
        <v>5</v>
      </c>
      <c r="O81" s="149">
        <v>5</v>
      </c>
      <c r="P81" s="149">
        <v>5</v>
      </c>
      <c r="Q81" s="149">
        <v>5</v>
      </c>
      <c r="R81" s="149">
        <v>2</v>
      </c>
      <c r="S81" s="149">
        <v>4</v>
      </c>
      <c r="T81" s="149">
        <v>4</v>
      </c>
    </row>
    <row r="82" spans="1:21" ht="15.75" customHeight="1">
      <c r="A82" s="153">
        <v>44837.805949513888</v>
      </c>
      <c r="B82" s="149" t="s">
        <v>160</v>
      </c>
      <c r="C82" s="149" t="s">
        <v>25</v>
      </c>
      <c r="D82" s="149" t="s">
        <v>26</v>
      </c>
      <c r="E82" s="149" t="s">
        <v>28</v>
      </c>
      <c r="F82" s="149" t="s">
        <v>27</v>
      </c>
      <c r="G82" s="149" t="s">
        <v>122</v>
      </c>
      <c r="H82" s="149" t="s">
        <v>29</v>
      </c>
      <c r="I82" s="149">
        <v>5</v>
      </c>
      <c r="J82" s="149">
        <v>5</v>
      </c>
      <c r="K82" s="149">
        <v>5</v>
      </c>
      <c r="L82" s="149">
        <v>5</v>
      </c>
      <c r="M82" s="149">
        <v>5</v>
      </c>
      <c r="N82" s="149">
        <v>5</v>
      </c>
      <c r="O82" s="149">
        <v>5</v>
      </c>
      <c r="P82" s="149">
        <v>5</v>
      </c>
      <c r="Q82" s="149">
        <v>5</v>
      </c>
      <c r="R82" s="149">
        <v>5</v>
      </c>
      <c r="S82" s="149">
        <v>5</v>
      </c>
      <c r="T82" s="149">
        <v>5</v>
      </c>
      <c r="U82" s="149" t="s">
        <v>250</v>
      </c>
    </row>
    <row r="83" spans="1:21" ht="15.75" customHeight="1">
      <c r="A83" s="153">
        <v>44837.80623962963</v>
      </c>
      <c r="B83" s="149" t="s">
        <v>161</v>
      </c>
      <c r="C83" s="149" t="s">
        <v>25</v>
      </c>
      <c r="D83" s="149" t="s">
        <v>26</v>
      </c>
      <c r="E83" s="149" t="s">
        <v>28</v>
      </c>
      <c r="F83" s="149" t="s">
        <v>27</v>
      </c>
      <c r="G83" s="149" t="s">
        <v>122</v>
      </c>
      <c r="H83" s="149" t="s">
        <v>23</v>
      </c>
      <c r="I83" s="149">
        <v>5</v>
      </c>
      <c r="J83" s="149">
        <v>5</v>
      </c>
      <c r="K83" s="149">
        <v>5</v>
      </c>
      <c r="L83" s="149">
        <v>5</v>
      </c>
      <c r="M83" s="149">
        <v>4</v>
      </c>
      <c r="N83" s="149">
        <v>4</v>
      </c>
      <c r="O83" s="149">
        <v>5</v>
      </c>
      <c r="P83" s="149">
        <v>5</v>
      </c>
      <c r="Q83" s="149">
        <v>5</v>
      </c>
      <c r="R83" s="149">
        <v>2</v>
      </c>
      <c r="S83" s="149">
        <v>4</v>
      </c>
      <c r="T83" s="149">
        <v>4</v>
      </c>
    </row>
    <row r="84" spans="1:21" ht="15.75" customHeight="1">
      <c r="A84" s="153">
        <v>44837.806389745369</v>
      </c>
      <c r="B84" s="149" t="s">
        <v>162</v>
      </c>
      <c r="C84" s="149" t="s">
        <v>25</v>
      </c>
      <c r="D84" s="149" t="s">
        <v>26</v>
      </c>
      <c r="E84" s="149" t="s">
        <v>28</v>
      </c>
      <c r="F84" s="149" t="s">
        <v>27</v>
      </c>
      <c r="G84" s="149" t="s">
        <v>122</v>
      </c>
      <c r="H84" s="149" t="s">
        <v>23</v>
      </c>
      <c r="I84" s="149">
        <v>5</v>
      </c>
      <c r="J84" s="149">
        <v>5</v>
      </c>
      <c r="K84" s="149">
        <v>5</v>
      </c>
      <c r="L84" s="149">
        <v>5</v>
      </c>
      <c r="M84" s="149">
        <v>5</v>
      </c>
      <c r="N84" s="149">
        <v>5</v>
      </c>
      <c r="O84" s="149">
        <v>5</v>
      </c>
      <c r="P84" s="149">
        <v>5</v>
      </c>
      <c r="Q84" s="149">
        <v>5</v>
      </c>
      <c r="R84" s="149">
        <v>5</v>
      </c>
      <c r="S84" s="149">
        <v>5</v>
      </c>
      <c r="T84" s="149">
        <v>5</v>
      </c>
    </row>
    <row r="85" spans="1:21" ht="15.75" customHeight="1">
      <c r="A85" s="153">
        <v>44837.806444803238</v>
      </c>
      <c r="B85" s="149" t="s">
        <v>163</v>
      </c>
      <c r="C85" s="149" t="s">
        <v>25</v>
      </c>
      <c r="D85" s="149" t="s">
        <v>26</v>
      </c>
      <c r="E85" s="149" t="s">
        <v>28</v>
      </c>
      <c r="F85" s="149" t="s">
        <v>27</v>
      </c>
      <c r="G85" s="149" t="s">
        <v>122</v>
      </c>
      <c r="H85" s="149" t="s">
        <v>23</v>
      </c>
      <c r="I85" s="149">
        <v>5</v>
      </c>
      <c r="J85" s="149">
        <v>4</v>
      </c>
      <c r="K85" s="149">
        <v>5</v>
      </c>
      <c r="L85" s="149">
        <v>5</v>
      </c>
      <c r="M85" s="149">
        <v>5</v>
      </c>
      <c r="N85" s="149">
        <v>5</v>
      </c>
      <c r="O85" s="149">
        <v>4</v>
      </c>
      <c r="P85" s="149">
        <v>4</v>
      </c>
      <c r="Q85" s="149">
        <v>5</v>
      </c>
      <c r="R85" s="149">
        <v>3</v>
      </c>
      <c r="S85" s="149">
        <v>4</v>
      </c>
      <c r="T85" s="149">
        <v>5</v>
      </c>
      <c r="U85" s="149" t="s">
        <v>31</v>
      </c>
    </row>
    <row r="86" spans="1:21" ht="15.75" customHeight="1">
      <c r="A86" s="153">
        <v>44837.806751643519</v>
      </c>
      <c r="B86" s="149" t="s">
        <v>164</v>
      </c>
      <c r="C86" s="149" t="s">
        <v>25</v>
      </c>
      <c r="D86" s="149" t="s">
        <v>24</v>
      </c>
      <c r="E86" s="149" t="s">
        <v>28</v>
      </c>
      <c r="F86" s="149" t="s">
        <v>27</v>
      </c>
      <c r="G86" s="149" t="s">
        <v>122</v>
      </c>
      <c r="H86" s="149" t="s">
        <v>23</v>
      </c>
      <c r="I86" s="149">
        <v>5</v>
      </c>
      <c r="J86" s="149">
        <v>5</v>
      </c>
      <c r="K86" s="149">
        <v>5</v>
      </c>
      <c r="L86" s="149">
        <v>5</v>
      </c>
      <c r="M86" s="149">
        <v>5</v>
      </c>
      <c r="N86" s="149">
        <v>5</v>
      </c>
      <c r="O86" s="149">
        <v>5</v>
      </c>
      <c r="P86" s="149">
        <v>5</v>
      </c>
      <c r="Q86" s="149">
        <v>5</v>
      </c>
      <c r="R86" s="149">
        <v>3</v>
      </c>
      <c r="S86" s="149">
        <v>4</v>
      </c>
      <c r="T86" s="149">
        <v>4</v>
      </c>
    </row>
    <row r="87" spans="1:21" ht="15.75" customHeight="1">
      <c r="A87" s="153">
        <v>44837.807062974534</v>
      </c>
      <c r="B87" s="149" t="s">
        <v>165</v>
      </c>
      <c r="C87" s="149" t="s">
        <v>25</v>
      </c>
      <c r="D87" s="149" t="s">
        <v>24</v>
      </c>
      <c r="E87" s="149" t="s">
        <v>28</v>
      </c>
      <c r="F87" s="149" t="s">
        <v>27</v>
      </c>
      <c r="G87" s="149" t="s">
        <v>122</v>
      </c>
      <c r="H87" s="149" t="s">
        <v>23</v>
      </c>
      <c r="I87" s="149">
        <v>5</v>
      </c>
      <c r="J87" s="149">
        <v>5</v>
      </c>
      <c r="K87" s="149">
        <v>5</v>
      </c>
      <c r="L87" s="149">
        <v>5</v>
      </c>
      <c r="M87" s="149">
        <v>5</v>
      </c>
      <c r="N87" s="149">
        <v>5</v>
      </c>
      <c r="O87" s="149">
        <v>5</v>
      </c>
      <c r="P87" s="149">
        <v>5</v>
      </c>
      <c r="Q87" s="149">
        <v>5</v>
      </c>
      <c r="R87" s="149">
        <v>5</v>
      </c>
      <c r="S87" s="149">
        <v>5</v>
      </c>
      <c r="T87" s="149">
        <v>5</v>
      </c>
      <c r="U87" s="149" t="s">
        <v>31</v>
      </c>
    </row>
    <row r="88" spans="1:21" ht="15.75" customHeight="1">
      <c r="A88" s="153">
        <v>44837.80716167824</v>
      </c>
      <c r="B88" s="149" t="s">
        <v>166</v>
      </c>
      <c r="C88" s="149" t="s">
        <v>25</v>
      </c>
      <c r="D88" s="149" t="s">
        <v>26</v>
      </c>
      <c r="E88" s="149" t="s">
        <v>28</v>
      </c>
      <c r="F88" s="149" t="s">
        <v>27</v>
      </c>
      <c r="G88" s="149" t="s">
        <v>112</v>
      </c>
      <c r="H88" s="149" t="s">
        <v>29</v>
      </c>
      <c r="I88" s="149">
        <v>5</v>
      </c>
      <c r="J88" s="149">
        <v>5</v>
      </c>
      <c r="K88" s="149">
        <v>5</v>
      </c>
      <c r="L88" s="149">
        <v>5</v>
      </c>
      <c r="M88" s="149">
        <v>5</v>
      </c>
      <c r="N88" s="149">
        <v>5</v>
      </c>
      <c r="O88" s="149">
        <v>5</v>
      </c>
      <c r="P88" s="149">
        <v>5</v>
      </c>
      <c r="Q88" s="149">
        <v>5</v>
      </c>
      <c r="R88" s="149">
        <v>5</v>
      </c>
      <c r="S88" s="149">
        <v>5</v>
      </c>
      <c r="T88" s="149">
        <v>5</v>
      </c>
      <c r="U88" s="149" t="s">
        <v>167</v>
      </c>
    </row>
    <row r="89" spans="1:21" ht="15.75" customHeight="1">
      <c r="A89" s="153">
        <v>44837.807238854162</v>
      </c>
      <c r="B89" s="149" t="s">
        <v>119</v>
      </c>
      <c r="C89" s="149" t="s">
        <v>25</v>
      </c>
      <c r="D89" s="149" t="s">
        <v>24</v>
      </c>
      <c r="E89" s="149" t="s">
        <v>22</v>
      </c>
      <c r="F89" s="149" t="s">
        <v>99</v>
      </c>
      <c r="G89" s="149" t="s">
        <v>99</v>
      </c>
      <c r="H89" s="149" t="s">
        <v>30</v>
      </c>
      <c r="I89" s="149">
        <v>4</v>
      </c>
      <c r="J89" s="149">
        <v>4</v>
      </c>
      <c r="K89" s="149">
        <v>4</v>
      </c>
      <c r="L89" s="149">
        <v>4</v>
      </c>
      <c r="M89" s="149">
        <v>4</v>
      </c>
      <c r="N89" s="149">
        <v>4</v>
      </c>
      <c r="O89" s="149">
        <v>3</v>
      </c>
      <c r="P89" s="149">
        <v>3</v>
      </c>
      <c r="Q89" s="149">
        <v>4</v>
      </c>
      <c r="R89" s="149">
        <v>3</v>
      </c>
      <c r="S89" s="149">
        <v>4</v>
      </c>
      <c r="T89" s="149">
        <v>5</v>
      </c>
      <c r="U89" s="149" t="s">
        <v>251</v>
      </c>
    </row>
    <row r="90" spans="1:21" ht="15.75" customHeight="1">
      <c r="A90" s="153">
        <v>44837.807465381949</v>
      </c>
      <c r="B90" s="149" t="s">
        <v>126</v>
      </c>
      <c r="C90" s="149" t="s">
        <v>25</v>
      </c>
      <c r="D90" s="149" t="s">
        <v>21</v>
      </c>
      <c r="E90" s="149" t="s">
        <v>22</v>
      </c>
      <c r="F90" s="149" t="s">
        <v>99</v>
      </c>
      <c r="G90" s="149" t="s">
        <v>99</v>
      </c>
      <c r="H90" s="149" t="s">
        <v>30</v>
      </c>
      <c r="I90" s="149">
        <v>4</v>
      </c>
      <c r="J90" s="149">
        <v>4</v>
      </c>
      <c r="K90" s="149">
        <v>4</v>
      </c>
      <c r="L90" s="149">
        <v>4</v>
      </c>
      <c r="M90" s="149">
        <v>4</v>
      </c>
      <c r="N90" s="149">
        <v>4</v>
      </c>
      <c r="O90" s="149">
        <v>2</v>
      </c>
      <c r="P90" s="149">
        <v>3</v>
      </c>
      <c r="Q90" s="149">
        <v>3</v>
      </c>
      <c r="R90" s="149">
        <v>2</v>
      </c>
      <c r="S90" s="149">
        <v>3</v>
      </c>
      <c r="T90" s="149">
        <v>4</v>
      </c>
    </row>
    <row r="91" spans="1:21" ht="15.75" customHeight="1">
      <c r="A91" s="153">
        <v>44837.808139942128</v>
      </c>
      <c r="B91" s="149" t="s">
        <v>168</v>
      </c>
      <c r="C91" s="149" t="s">
        <v>20</v>
      </c>
      <c r="D91" s="149" t="s">
        <v>26</v>
      </c>
      <c r="E91" s="149" t="s">
        <v>28</v>
      </c>
      <c r="F91" s="149" t="s">
        <v>100</v>
      </c>
      <c r="G91" s="149" t="s">
        <v>124</v>
      </c>
      <c r="H91" s="149" t="s">
        <v>23</v>
      </c>
      <c r="I91" s="149">
        <v>4</v>
      </c>
      <c r="J91" s="149">
        <v>4</v>
      </c>
      <c r="K91" s="149">
        <v>4</v>
      </c>
      <c r="L91" s="149">
        <v>4</v>
      </c>
      <c r="M91" s="149">
        <v>4</v>
      </c>
      <c r="N91" s="149">
        <v>4</v>
      </c>
      <c r="O91" s="149">
        <v>4</v>
      </c>
      <c r="P91" s="149">
        <v>4</v>
      </c>
      <c r="Q91" s="149">
        <v>4</v>
      </c>
      <c r="R91" s="149">
        <v>4</v>
      </c>
      <c r="S91" s="149">
        <v>4</v>
      </c>
      <c r="T91" s="149">
        <v>4</v>
      </c>
      <c r="U91" s="149" t="s">
        <v>31</v>
      </c>
    </row>
    <row r="92" spans="1:21" ht="15.75" customHeight="1">
      <c r="A92" s="153">
        <v>44837.808485682872</v>
      </c>
      <c r="B92" s="149" t="s">
        <v>169</v>
      </c>
      <c r="C92" s="149" t="s">
        <v>20</v>
      </c>
      <c r="D92" s="149" t="s">
        <v>21</v>
      </c>
      <c r="E92" s="149" t="s">
        <v>28</v>
      </c>
      <c r="F92" s="149" t="s">
        <v>258</v>
      </c>
      <c r="G92" s="149" t="s">
        <v>258</v>
      </c>
      <c r="H92" s="149" t="s">
        <v>23</v>
      </c>
      <c r="I92" s="149">
        <v>5</v>
      </c>
      <c r="J92" s="149">
        <v>5</v>
      </c>
      <c r="K92" s="149">
        <v>5</v>
      </c>
      <c r="L92" s="149">
        <v>4</v>
      </c>
      <c r="M92" s="149">
        <v>4</v>
      </c>
      <c r="N92" s="149">
        <v>4</v>
      </c>
      <c r="O92" s="149">
        <v>5</v>
      </c>
      <c r="P92" s="149">
        <v>5</v>
      </c>
      <c r="Q92" s="149">
        <v>5</v>
      </c>
      <c r="R92" s="149">
        <v>5</v>
      </c>
      <c r="S92" s="149">
        <v>5</v>
      </c>
      <c r="T92" s="149">
        <v>5</v>
      </c>
      <c r="U92" s="149" t="s">
        <v>170</v>
      </c>
    </row>
    <row r="93" spans="1:21" ht="15.75" customHeight="1">
      <c r="A93" s="153">
        <v>44837.808818587961</v>
      </c>
      <c r="B93" s="149" t="s">
        <v>171</v>
      </c>
      <c r="C93" s="149" t="s">
        <v>20</v>
      </c>
      <c r="D93" s="149" t="s">
        <v>24</v>
      </c>
      <c r="E93" s="149" t="s">
        <v>22</v>
      </c>
      <c r="F93" s="149" t="s">
        <v>113</v>
      </c>
      <c r="G93" s="149" t="s">
        <v>172</v>
      </c>
      <c r="H93" s="149" t="s">
        <v>23</v>
      </c>
      <c r="I93" s="149">
        <v>5</v>
      </c>
      <c r="J93" s="149">
        <v>5</v>
      </c>
      <c r="K93" s="149">
        <v>5</v>
      </c>
      <c r="L93" s="149">
        <v>5</v>
      </c>
      <c r="M93" s="149">
        <v>5</v>
      </c>
      <c r="N93" s="149">
        <v>5</v>
      </c>
      <c r="O93" s="149">
        <v>5</v>
      </c>
      <c r="P93" s="149">
        <v>5</v>
      </c>
      <c r="Q93" s="149">
        <v>5</v>
      </c>
      <c r="R93" s="149">
        <v>5</v>
      </c>
      <c r="S93" s="149">
        <v>5</v>
      </c>
      <c r="T93" s="149">
        <v>5</v>
      </c>
    </row>
    <row r="94" spans="1:21" ht="15.75" customHeight="1">
      <c r="A94" s="153">
        <v>44837.80896253472</v>
      </c>
      <c r="B94" s="149" t="s">
        <v>173</v>
      </c>
      <c r="C94" s="149" t="s">
        <v>20</v>
      </c>
      <c r="D94" s="149" t="s">
        <v>24</v>
      </c>
      <c r="E94" s="149" t="s">
        <v>22</v>
      </c>
      <c r="F94" s="149" t="s">
        <v>27</v>
      </c>
      <c r="G94" s="149" t="s">
        <v>135</v>
      </c>
      <c r="H94" s="149" t="s">
        <v>29</v>
      </c>
      <c r="I94" s="149">
        <v>5</v>
      </c>
      <c r="J94" s="149">
        <v>5</v>
      </c>
      <c r="K94" s="149">
        <v>5</v>
      </c>
      <c r="L94" s="149">
        <v>5</v>
      </c>
      <c r="M94" s="149">
        <v>5</v>
      </c>
      <c r="N94" s="149">
        <v>5</v>
      </c>
      <c r="O94" s="149">
        <v>5</v>
      </c>
      <c r="P94" s="149">
        <v>5</v>
      </c>
      <c r="Q94" s="149">
        <v>5</v>
      </c>
      <c r="R94" s="149">
        <v>2</v>
      </c>
      <c r="S94" s="149">
        <v>5</v>
      </c>
      <c r="T94" s="149">
        <v>5</v>
      </c>
    </row>
    <row r="95" spans="1:21" ht="15.75" customHeight="1">
      <c r="A95" s="153">
        <v>44837.809002256945</v>
      </c>
      <c r="B95" s="149" t="s">
        <v>174</v>
      </c>
      <c r="C95" s="149" t="s">
        <v>25</v>
      </c>
      <c r="D95" s="149" t="s">
        <v>26</v>
      </c>
      <c r="E95" s="149" t="s">
        <v>28</v>
      </c>
      <c r="F95" s="149" t="s">
        <v>27</v>
      </c>
      <c r="G95" s="149" t="s">
        <v>122</v>
      </c>
      <c r="H95" s="149" t="s">
        <v>23</v>
      </c>
      <c r="I95" s="149">
        <v>5</v>
      </c>
      <c r="J95" s="149">
        <v>4</v>
      </c>
      <c r="K95" s="149">
        <v>4</v>
      </c>
      <c r="L95" s="149">
        <v>5</v>
      </c>
      <c r="M95" s="149">
        <v>4</v>
      </c>
      <c r="N95" s="149">
        <v>5</v>
      </c>
      <c r="O95" s="149">
        <v>5</v>
      </c>
      <c r="P95" s="149">
        <v>5</v>
      </c>
      <c r="Q95" s="149">
        <v>5</v>
      </c>
      <c r="R95" s="149">
        <v>3</v>
      </c>
      <c r="S95" s="149">
        <v>4</v>
      </c>
      <c r="T95" s="149">
        <v>4</v>
      </c>
      <c r="U95" s="149" t="s">
        <v>31</v>
      </c>
    </row>
    <row r="96" spans="1:21" ht="15.75" customHeight="1">
      <c r="A96" s="153">
        <v>44837.809109166672</v>
      </c>
      <c r="B96" s="149" t="s">
        <v>175</v>
      </c>
      <c r="C96" s="149" t="s">
        <v>25</v>
      </c>
      <c r="D96" s="149" t="s">
        <v>26</v>
      </c>
      <c r="E96" s="149" t="s">
        <v>28</v>
      </c>
      <c r="F96" s="149" t="s">
        <v>27</v>
      </c>
      <c r="G96" s="149" t="s">
        <v>122</v>
      </c>
      <c r="H96" s="149" t="s">
        <v>30</v>
      </c>
      <c r="I96" s="149">
        <v>5</v>
      </c>
      <c r="J96" s="149">
        <v>5</v>
      </c>
      <c r="K96" s="149">
        <v>5</v>
      </c>
      <c r="L96" s="149">
        <v>4</v>
      </c>
      <c r="M96" s="149">
        <v>5</v>
      </c>
      <c r="N96" s="149">
        <v>5</v>
      </c>
      <c r="O96" s="149">
        <v>5</v>
      </c>
      <c r="P96" s="149">
        <v>5</v>
      </c>
      <c r="Q96" s="149">
        <v>5</v>
      </c>
      <c r="R96" s="149">
        <v>4</v>
      </c>
      <c r="S96" s="149">
        <v>4</v>
      </c>
      <c r="T96" s="149">
        <v>4</v>
      </c>
      <c r="U96" s="149" t="s">
        <v>31</v>
      </c>
    </row>
    <row r="97" spans="1:21" ht="15.75" customHeight="1">
      <c r="A97" s="153">
        <v>44837.809415324075</v>
      </c>
      <c r="B97" s="149" t="s">
        <v>176</v>
      </c>
      <c r="C97" s="149" t="s">
        <v>25</v>
      </c>
      <c r="D97" s="149" t="s">
        <v>24</v>
      </c>
      <c r="E97" s="149" t="s">
        <v>22</v>
      </c>
      <c r="F97" s="149" t="s">
        <v>27</v>
      </c>
      <c r="G97" s="149" t="s">
        <v>98</v>
      </c>
      <c r="H97" s="149" t="s">
        <v>23</v>
      </c>
      <c r="I97" s="149">
        <v>5</v>
      </c>
      <c r="J97" s="149">
        <v>5</v>
      </c>
      <c r="K97" s="149">
        <v>5</v>
      </c>
      <c r="L97" s="149">
        <v>5</v>
      </c>
      <c r="M97" s="149">
        <v>5</v>
      </c>
      <c r="N97" s="149">
        <v>5</v>
      </c>
      <c r="O97" s="149">
        <v>5</v>
      </c>
      <c r="P97" s="149">
        <v>5</v>
      </c>
      <c r="Q97" s="149">
        <v>5</v>
      </c>
      <c r="R97" s="149">
        <v>3</v>
      </c>
      <c r="S97" s="149">
        <v>5</v>
      </c>
      <c r="T97" s="149">
        <v>5</v>
      </c>
      <c r="U97" s="149" t="s">
        <v>31</v>
      </c>
    </row>
    <row r="98" spans="1:21" ht="15.75" customHeight="1">
      <c r="A98" s="153">
        <v>44837.809528078702</v>
      </c>
      <c r="B98" s="149" t="s">
        <v>177</v>
      </c>
      <c r="C98" s="149" t="s">
        <v>20</v>
      </c>
      <c r="D98" s="149" t="s">
        <v>26</v>
      </c>
      <c r="E98" s="149" t="s">
        <v>28</v>
      </c>
      <c r="F98" s="149" t="s">
        <v>27</v>
      </c>
      <c r="G98" s="149" t="s">
        <v>122</v>
      </c>
      <c r="H98" s="149" t="s">
        <v>23</v>
      </c>
      <c r="I98" s="149">
        <v>4</v>
      </c>
      <c r="J98" s="149">
        <v>4</v>
      </c>
      <c r="K98" s="149">
        <v>4</v>
      </c>
      <c r="L98" s="149">
        <v>4</v>
      </c>
      <c r="M98" s="149">
        <v>3</v>
      </c>
      <c r="N98" s="149">
        <v>4</v>
      </c>
      <c r="O98" s="149">
        <v>4</v>
      </c>
      <c r="P98" s="149">
        <v>4</v>
      </c>
      <c r="Q98" s="149">
        <v>4</v>
      </c>
      <c r="R98" s="149">
        <v>3</v>
      </c>
      <c r="S98" s="149">
        <v>4</v>
      </c>
      <c r="T98" s="149">
        <v>4</v>
      </c>
      <c r="U98" s="149" t="s">
        <v>31</v>
      </c>
    </row>
    <row r="99" spans="1:21" ht="15.75" customHeight="1">
      <c r="A99" s="153">
        <v>44837.809545173615</v>
      </c>
      <c r="B99" s="149" t="s">
        <v>178</v>
      </c>
      <c r="C99" s="149" t="s">
        <v>25</v>
      </c>
      <c r="D99" s="149" t="s">
        <v>24</v>
      </c>
      <c r="E99" s="149" t="s">
        <v>22</v>
      </c>
      <c r="F99" s="149" t="s">
        <v>27</v>
      </c>
      <c r="G99" s="149" t="s">
        <v>98</v>
      </c>
      <c r="H99" s="149" t="s">
        <v>29</v>
      </c>
      <c r="I99" s="149">
        <v>5</v>
      </c>
      <c r="J99" s="149">
        <v>5</v>
      </c>
      <c r="K99" s="149">
        <v>5</v>
      </c>
      <c r="L99" s="149">
        <v>5</v>
      </c>
      <c r="M99" s="149">
        <v>5</v>
      </c>
      <c r="N99" s="149">
        <v>5</v>
      </c>
      <c r="O99" s="149">
        <v>5</v>
      </c>
      <c r="P99" s="149">
        <v>5</v>
      </c>
      <c r="Q99" s="149">
        <v>5</v>
      </c>
      <c r="R99" s="149">
        <v>3</v>
      </c>
      <c r="S99" s="149">
        <v>4</v>
      </c>
      <c r="T99" s="149">
        <v>4</v>
      </c>
      <c r="U99" s="149" t="s">
        <v>31</v>
      </c>
    </row>
    <row r="100" spans="1:21" ht="15.75" customHeight="1">
      <c r="A100" s="153">
        <v>44837.809599467597</v>
      </c>
      <c r="B100" s="149" t="s">
        <v>127</v>
      </c>
      <c r="C100" s="149" t="s">
        <v>25</v>
      </c>
      <c r="D100" s="149" t="s">
        <v>26</v>
      </c>
      <c r="E100" s="149" t="s">
        <v>28</v>
      </c>
      <c r="F100" s="149" t="s">
        <v>100</v>
      </c>
      <c r="G100" s="149" t="s">
        <v>124</v>
      </c>
      <c r="H100" s="149" t="s">
        <v>30</v>
      </c>
      <c r="I100" s="149">
        <v>5</v>
      </c>
      <c r="J100" s="149">
        <v>4</v>
      </c>
      <c r="K100" s="149">
        <v>5</v>
      </c>
      <c r="L100" s="149">
        <v>4</v>
      </c>
      <c r="M100" s="149">
        <v>5</v>
      </c>
      <c r="N100" s="149">
        <v>5</v>
      </c>
      <c r="O100" s="149">
        <v>5</v>
      </c>
      <c r="P100" s="149">
        <v>5</v>
      </c>
      <c r="Q100" s="149">
        <v>4</v>
      </c>
      <c r="R100" s="149">
        <v>3</v>
      </c>
      <c r="S100" s="149">
        <v>5</v>
      </c>
      <c r="T100" s="149">
        <v>5</v>
      </c>
      <c r="U100" s="149" t="s">
        <v>31</v>
      </c>
    </row>
    <row r="101" spans="1:21" ht="15.75" customHeight="1">
      <c r="A101" s="153">
        <v>44837.809733634262</v>
      </c>
      <c r="B101" s="149" t="s">
        <v>179</v>
      </c>
      <c r="C101" s="149" t="s">
        <v>25</v>
      </c>
      <c r="D101" s="149" t="s">
        <v>24</v>
      </c>
      <c r="E101" s="149" t="s">
        <v>22</v>
      </c>
      <c r="F101" s="149" t="s">
        <v>27</v>
      </c>
      <c r="G101" s="149" t="s">
        <v>122</v>
      </c>
      <c r="H101" s="149" t="s">
        <v>23</v>
      </c>
      <c r="I101" s="149">
        <v>5</v>
      </c>
      <c r="J101" s="149">
        <v>5</v>
      </c>
      <c r="K101" s="149">
        <v>5</v>
      </c>
      <c r="L101" s="149">
        <v>5</v>
      </c>
      <c r="M101" s="149">
        <v>5</v>
      </c>
      <c r="N101" s="149">
        <v>5</v>
      </c>
      <c r="O101" s="149">
        <v>5</v>
      </c>
      <c r="P101" s="149">
        <v>5</v>
      </c>
      <c r="Q101" s="149">
        <v>5</v>
      </c>
      <c r="R101" s="149">
        <v>2</v>
      </c>
      <c r="S101" s="149">
        <v>5</v>
      </c>
      <c r="T101" s="149">
        <v>4</v>
      </c>
    </row>
    <row r="102" spans="1:21" ht="15.75" customHeight="1">
      <c r="A102" s="153">
        <v>44837.810183159723</v>
      </c>
      <c r="B102" s="149" t="s">
        <v>180</v>
      </c>
      <c r="C102" s="149" t="s">
        <v>25</v>
      </c>
      <c r="D102" s="149" t="s">
        <v>21</v>
      </c>
      <c r="E102" s="149" t="s">
        <v>22</v>
      </c>
      <c r="F102" s="149" t="s">
        <v>27</v>
      </c>
      <c r="G102" s="149" t="s">
        <v>122</v>
      </c>
      <c r="H102" s="149" t="s">
        <v>23</v>
      </c>
      <c r="I102" s="149">
        <v>4</v>
      </c>
      <c r="J102" s="149">
        <v>4</v>
      </c>
      <c r="K102" s="149">
        <v>4</v>
      </c>
      <c r="L102" s="149">
        <v>3</v>
      </c>
      <c r="M102" s="149">
        <v>3</v>
      </c>
      <c r="N102" s="149">
        <v>3</v>
      </c>
      <c r="O102" s="149">
        <v>4</v>
      </c>
      <c r="P102" s="149">
        <v>4</v>
      </c>
      <c r="Q102" s="149">
        <v>4</v>
      </c>
      <c r="R102" s="149">
        <v>4</v>
      </c>
      <c r="S102" s="149">
        <v>4</v>
      </c>
      <c r="T102" s="149">
        <v>4</v>
      </c>
    </row>
    <row r="103" spans="1:21" ht="15.75" customHeight="1">
      <c r="A103" s="153">
        <v>44837.810475277773</v>
      </c>
      <c r="B103" s="149" t="s">
        <v>181</v>
      </c>
      <c r="C103" s="149" t="s">
        <v>25</v>
      </c>
      <c r="D103" s="149" t="s">
        <v>26</v>
      </c>
      <c r="E103" s="149" t="s">
        <v>28</v>
      </c>
      <c r="F103" s="149" t="s">
        <v>114</v>
      </c>
      <c r="G103" s="149" t="s">
        <v>115</v>
      </c>
      <c r="H103" s="149" t="s">
        <v>30</v>
      </c>
      <c r="I103" s="149">
        <v>5</v>
      </c>
      <c r="J103" s="149">
        <v>5</v>
      </c>
      <c r="K103" s="149">
        <v>5</v>
      </c>
      <c r="L103" s="149">
        <v>4</v>
      </c>
      <c r="M103" s="149">
        <v>4</v>
      </c>
      <c r="N103" s="149">
        <v>4</v>
      </c>
      <c r="O103" s="149">
        <v>4</v>
      </c>
      <c r="P103" s="149">
        <v>4</v>
      </c>
      <c r="Q103" s="149">
        <v>4</v>
      </c>
      <c r="R103" s="149">
        <v>3</v>
      </c>
      <c r="S103" s="149">
        <v>4</v>
      </c>
      <c r="T103" s="149">
        <v>4</v>
      </c>
    </row>
    <row r="104" spans="1:21" ht="15.75" customHeight="1">
      <c r="A104" s="153">
        <v>44837.811003541668</v>
      </c>
      <c r="B104" s="149" t="s">
        <v>182</v>
      </c>
      <c r="C104" s="149" t="s">
        <v>20</v>
      </c>
      <c r="D104" s="149" t="s">
        <v>24</v>
      </c>
      <c r="E104" s="149" t="s">
        <v>28</v>
      </c>
      <c r="F104" s="149" t="s">
        <v>27</v>
      </c>
      <c r="G104" s="149" t="s">
        <v>122</v>
      </c>
      <c r="H104" s="149" t="s">
        <v>23</v>
      </c>
      <c r="I104" s="149">
        <v>5</v>
      </c>
      <c r="J104" s="149">
        <v>5</v>
      </c>
      <c r="K104" s="149">
        <v>5</v>
      </c>
      <c r="L104" s="149">
        <v>5</v>
      </c>
      <c r="M104" s="149">
        <v>5</v>
      </c>
      <c r="N104" s="149">
        <v>5</v>
      </c>
      <c r="O104" s="149">
        <v>5</v>
      </c>
      <c r="P104" s="149">
        <v>5</v>
      </c>
      <c r="Q104" s="149">
        <v>5</v>
      </c>
      <c r="R104" s="149">
        <v>5</v>
      </c>
      <c r="S104" s="149">
        <v>5</v>
      </c>
      <c r="T104" s="149">
        <v>5</v>
      </c>
      <c r="U104" s="149" t="s">
        <v>31</v>
      </c>
    </row>
    <row r="105" spans="1:21" ht="15.75" customHeight="1">
      <c r="A105" s="153">
        <v>44837.81129273148</v>
      </c>
      <c r="B105" s="149" t="s">
        <v>183</v>
      </c>
      <c r="C105" s="149" t="s">
        <v>20</v>
      </c>
      <c r="D105" s="149" t="s">
        <v>24</v>
      </c>
      <c r="E105" s="149" t="s">
        <v>22</v>
      </c>
      <c r="F105" s="149" t="s">
        <v>113</v>
      </c>
      <c r="G105" s="149" t="s">
        <v>184</v>
      </c>
      <c r="H105" s="149" t="s">
        <v>29</v>
      </c>
      <c r="I105" s="149">
        <v>5</v>
      </c>
      <c r="J105" s="149">
        <v>5</v>
      </c>
      <c r="K105" s="149">
        <v>5</v>
      </c>
      <c r="L105" s="149">
        <v>5</v>
      </c>
      <c r="M105" s="149">
        <v>5</v>
      </c>
      <c r="N105" s="149">
        <v>5</v>
      </c>
      <c r="O105" s="149">
        <v>5</v>
      </c>
      <c r="P105" s="149">
        <v>5</v>
      </c>
      <c r="Q105" s="149">
        <v>4</v>
      </c>
      <c r="R105" s="149">
        <v>5</v>
      </c>
      <c r="S105" s="149">
        <v>5</v>
      </c>
      <c r="T105" s="149">
        <v>5</v>
      </c>
    </row>
    <row r="106" spans="1:21" ht="15.75" customHeight="1">
      <c r="A106" s="153">
        <v>44837.811522037038</v>
      </c>
      <c r="B106" s="149" t="s">
        <v>185</v>
      </c>
      <c r="C106" s="149" t="s">
        <v>25</v>
      </c>
      <c r="D106" s="149" t="s">
        <v>26</v>
      </c>
      <c r="E106" s="149" t="s">
        <v>28</v>
      </c>
      <c r="F106" s="149" t="s">
        <v>27</v>
      </c>
      <c r="G106" s="149" t="s">
        <v>122</v>
      </c>
      <c r="H106" s="149" t="s">
        <v>23</v>
      </c>
      <c r="I106" s="149">
        <v>5</v>
      </c>
      <c r="J106" s="149">
        <v>4</v>
      </c>
      <c r="K106" s="149">
        <v>5</v>
      </c>
      <c r="L106" s="149">
        <v>4</v>
      </c>
      <c r="M106" s="149">
        <v>4</v>
      </c>
      <c r="N106" s="149">
        <v>3</v>
      </c>
      <c r="O106" s="149">
        <v>5</v>
      </c>
      <c r="P106" s="149">
        <v>4</v>
      </c>
      <c r="Q106" s="149">
        <v>5</v>
      </c>
      <c r="R106" s="149">
        <v>3</v>
      </c>
      <c r="S106" s="149">
        <v>4</v>
      </c>
      <c r="T106" s="149">
        <v>4</v>
      </c>
      <c r="U106" s="149" t="s">
        <v>31</v>
      </c>
    </row>
    <row r="107" spans="1:21" ht="15.75" customHeight="1">
      <c r="A107" s="153">
        <v>44837.811827060184</v>
      </c>
      <c r="B107" s="149" t="s">
        <v>186</v>
      </c>
      <c r="C107" s="149" t="s">
        <v>25</v>
      </c>
      <c r="D107" s="149" t="s">
        <v>21</v>
      </c>
      <c r="E107" s="149" t="s">
        <v>22</v>
      </c>
      <c r="F107" s="149" t="s">
        <v>27</v>
      </c>
      <c r="G107" s="149" t="s">
        <v>122</v>
      </c>
      <c r="H107" s="149" t="s">
        <v>29</v>
      </c>
      <c r="I107" s="149">
        <v>5</v>
      </c>
      <c r="J107" s="149">
        <v>4</v>
      </c>
      <c r="K107" s="149">
        <v>5</v>
      </c>
      <c r="L107" s="149">
        <v>5</v>
      </c>
      <c r="M107" s="149">
        <v>5</v>
      </c>
      <c r="N107" s="149">
        <v>4</v>
      </c>
      <c r="O107" s="149">
        <v>5</v>
      </c>
      <c r="P107" s="149">
        <v>5</v>
      </c>
      <c r="Q107" s="149">
        <v>5</v>
      </c>
      <c r="R107" s="149">
        <v>3</v>
      </c>
      <c r="S107" s="149">
        <v>4</v>
      </c>
      <c r="T107" s="149">
        <v>4</v>
      </c>
    </row>
    <row r="108" spans="1:21" ht="15.75" customHeight="1">
      <c r="A108" s="153">
        <v>44837.812186331023</v>
      </c>
      <c r="B108" s="149" t="s">
        <v>187</v>
      </c>
      <c r="C108" s="149" t="s">
        <v>25</v>
      </c>
      <c r="D108" s="149" t="s">
        <v>24</v>
      </c>
      <c r="E108" s="149" t="s">
        <v>22</v>
      </c>
      <c r="F108" s="149" t="s">
        <v>123</v>
      </c>
      <c r="G108" s="149" t="s">
        <v>188</v>
      </c>
      <c r="H108" s="149" t="s">
        <v>23</v>
      </c>
      <c r="I108" s="149">
        <v>5</v>
      </c>
      <c r="J108" s="149">
        <v>5</v>
      </c>
      <c r="K108" s="149">
        <v>5</v>
      </c>
      <c r="L108" s="149">
        <v>5</v>
      </c>
      <c r="M108" s="149">
        <v>5</v>
      </c>
      <c r="N108" s="149">
        <v>5</v>
      </c>
      <c r="O108" s="149">
        <v>5</v>
      </c>
      <c r="P108" s="149">
        <v>5</v>
      </c>
      <c r="Q108" s="149">
        <v>5</v>
      </c>
      <c r="R108" s="149">
        <v>3</v>
      </c>
      <c r="S108" s="149">
        <v>5</v>
      </c>
      <c r="T108" s="149">
        <v>5</v>
      </c>
      <c r="U108" s="149" t="s">
        <v>31</v>
      </c>
    </row>
    <row r="109" spans="1:21" ht="15.75" customHeight="1">
      <c r="A109" s="153">
        <v>44837.812205856477</v>
      </c>
      <c r="B109" s="149" t="s">
        <v>189</v>
      </c>
      <c r="C109" s="149" t="s">
        <v>25</v>
      </c>
      <c r="D109" s="149" t="s">
        <v>24</v>
      </c>
      <c r="E109" s="149" t="s">
        <v>22</v>
      </c>
      <c r="F109" s="149" t="s">
        <v>27</v>
      </c>
      <c r="G109" s="149" t="s">
        <v>98</v>
      </c>
      <c r="H109" s="149" t="s">
        <v>29</v>
      </c>
      <c r="I109" s="149">
        <v>5</v>
      </c>
      <c r="J109" s="149">
        <v>4</v>
      </c>
      <c r="K109" s="149">
        <v>4</v>
      </c>
      <c r="L109" s="149">
        <v>4</v>
      </c>
      <c r="M109" s="149">
        <v>5</v>
      </c>
      <c r="N109" s="149">
        <v>5</v>
      </c>
      <c r="O109" s="149">
        <v>5</v>
      </c>
      <c r="P109" s="149">
        <v>5</v>
      </c>
      <c r="Q109" s="149">
        <v>5</v>
      </c>
      <c r="R109" s="149">
        <v>3</v>
      </c>
      <c r="S109" s="149">
        <v>4</v>
      </c>
      <c r="T109" s="149">
        <v>5</v>
      </c>
      <c r="U109" s="149" t="s">
        <v>252</v>
      </c>
    </row>
    <row r="110" spans="1:21" ht="15.75" customHeight="1">
      <c r="A110" s="153">
        <v>44837.812229097224</v>
      </c>
      <c r="B110" s="149" t="s">
        <v>190</v>
      </c>
      <c r="C110" s="149" t="s">
        <v>20</v>
      </c>
      <c r="D110" s="149" t="s">
        <v>26</v>
      </c>
      <c r="E110" s="149" t="s">
        <v>28</v>
      </c>
      <c r="F110" s="149" t="s">
        <v>27</v>
      </c>
      <c r="G110" s="149" t="s">
        <v>122</v>
      </c>
      <c r="H110" s="149" t="s">
        <v>23</v>
      </c>
      <c r="I110" s="149">
        <v>4</v>
      </c>
      <c r="J110" s="149">
        <v>4</v>
      </c>
      <c r="K110" s="149">
        <v>4</v>
      </c>
      <c r="L110" s="149">
        <v>4</v>
      </c>
      <c r="M110" s="149">
        <v>4</v>
      </c>
      <c r="N110" s="149">
        <v>4</v>
      </c>
      <c r="O110" s="149">
        <v>4</v>
      </c>
      <c r="P110" s="149">
        <v>4</v>
      </c>
      <c r="Q110" s="149">
        <v>4</v>
      </c>
      <c r="R110" s="149">
        <v>4</v>
      </c>
      <c r="S110" s="149">
        <v>4</v>
      </c>
      <c r="T110" s="149">
        <v>4</v>
      </c>
    </row>
    <row r="111" spans="1:21" ht="15.75" customHeight="1">
      <c r="A111" s="153">
        <v>44837.812400787036</v>
      </c>
      <c r="B111" s="149" t="s">
        <v>191</v>
      </c>
      <c r="C111" s="149" t="s">
        <v>25</v>
      </c>
      <c r="D111" s="149" t="s">
        <v>26</v>
      </c>
      <c r="E111" s="149" t="s">
        <v>28</v>
      </c>
      <c r="F111" s="149" t="s">
        <v>27</v>
      </c>
      <c r="G111" s="149" t="s">
        <v>122</v>
      </c>
      <c r="H111" s="149" t="s">
        <v>23</v>
      </c>
      <c r="I111" s="149">
        <v>5</v>
      </c>
      <c r="J111" s="149">
        <v>5</v>
      </c>
      <c r="K111" s="149">
        <v>5</v>
      </c>
      <c r="L111" s="149">
        <v>5</v>
      </c>
      <c r="M111" s="149">
        <v>5</v>
      </c>
      <c r="N111" s="149">
        <v>5</v>
      </c>
      <c r="O111" s="149">
        <v>5</v>
      </c>
      <c r="P111" s="149">
        <v>5</v>
      </c>
      <c r="Q111" s="149">
        <v>5</v>
      </c>
      <c r="R111" s="149">
        <v>5</v>
      </c>
      <c r="S111" s="149">
        <v>5</v>
      </c>
      <c r="T111" s="149">
        <v>5</v>
      </c>
    </row>
    <row r="112" spans="1:21" ht="15.75" customHeight="1">
      <c r="A112" s="153">
        <v>44837.813369039352</v>
      </c>
      <c r="B112" s="149" t="s">
        <v>192</v>
      </c>
      <c r="C112" s="149" t="s">
        <v>20</v>
      </c>
      <c r="D112" s="149" t="s">
        <v>26</v>
      </c>
      <c r="E112" s="149" t="s">
        <v>28</v>
      </c>
      <c r="F112" s="149" t="s">
        <v>27</v>
      </c>
      <c r="G112" s="149" t="s">
        <v>122</v>
      </c>
      <c r="H112" s="149" t="s">
        <v>23</v>
      </c>
      <c r="I112" s="149">
        <v>4</v>
      </c>
      <c r="J112" s="149">
        <v>4</v>
      </c>
      <c r="K112" s="149">
        <v>4</v>
      </c>
      <c r="L112" s="149">
        <v>4</v>
      </c>
      <c r="M112" s="149">
        <v>4</v>
      </c>
      <c r="N112" s="149">
        <v>4</v>
      </c>
      <c r="O112" s="149">
        <v>5</v>
      </c>
      <c r="P112" s="149">
        <v>4</v>
      </c>
      <c r="Q112" s="149">
        <v>5</v>
      </c>
      <c r="R112" s="149">
        <v>2</v>
      </c>
      <c r="S112" s="149">
        <v>3</v>
      </c>
      <c r="T112" s="149">
        <v>4</v>
      </c>
      <c r="U112" s="149" t="s">
        <v>170</v>
      </c>
    </row>
    <row r="113" spans="1:21" ht="15.75" customHeight="1">
      <c r="A113" s="153">
        <v>44837.813460682868</v>
      </c>
      <c r="B113" s="149" t="s">
        <v>193</v>
      </c>
      <c r="C113" s="149" t="s">
        <v>25</v>
      </c>
      <c r="D113" s="149" t="s">
        <v>32</v>
      </c>
      <c r="E113" s="149" t="s">
        <v>22</v>
      </c>
      <c r="F113" s="149" t="s">
        <v>27</v>
      </c>
      <c r="G113" s="149" t="s">
        <v>98</v>
      </c>
      <c r="H113" s="149" t="s">
        <v>23</v>
      </c>
      <c r="I113" s="149">
        <v>5</v>
      </c>
      <c r="J113" s="149">
        <v>5</v>
      </c>
      <c r="K113" s="149">
        <v>4</v>
      </c>
      <c r="L113" s="149">
        <v>4</v>
      </c>
      <c r="M113" s="149">
        <v>4</v>
      </c>
      <c r="N113" s="149">
        <v>5</v>
      </c>
      <c r="O113" s="149">
        <v>4</v>
      </c>
      <c r="P113" s="149">
        <v>5</v>
      </c>
      <c r="Q113" s="149">
        <v>5</v>
      </c>
      <c r="R113" s="149">
        <v>3</v>
      </c>
      <c r="S113" s="149">
        <v>4</v>
      </c>
      <c r="T113" s="149">
        <v>4</v>
      </c>
      <c r="U113" s="149" t="s">
        <v>170</v>
      </c>
    </row>
    <row r="114" spans="1:21" ht="15.75" customHeight="1">
      <c r="A114" s="153">
        <v>44837.814249270828</v>
      </c>
      <c r="B114" s="149" t="s">
        <v>194</v>
      </c>
      <c r="C114" s="149" t="s">
        <v>25</v>
      </c>
      <c r="D114" s="149" t="s">
        <v>26</v>
      </c>
      <c r="E114" s="149" t="s">
        <v>28</v>
      </c>
      <c r="F114" s="149" t="s">
        <v>27</v>
      </c>
      <c r="G114" s="149" t="s">
        <v>122</v>
      </c>
      <c r="H114" s="149" t="s">
        <v>29</v>
      </c>
      <c r="I114" s="149">
        <v>5</v>
      </c>
      <c r="J114" s="149">
        <v>5</v>
      </c>
      <c r="K114" s="149">
        <v>5</v>
      </c>
      <c r="L114" s="149">
        <v>5</v>
      </c>
      <c r="M114" s="149">
        <v>5</v>
      </c>
      <c r="N114" s="149">
        <v>5</v>
      </c>
      <c r="O114" s="149">
        <v>5</v>
      </c>
      <c r="P114" s="149">
        <v>5</v>
      </c>
      <c r="Q114" s="149">
        <v>5</v>
      </c>
      <c r="R114" s="149">
        <v>5</v>
      </c>
      <c r="S114" s="149">
        <v>5</v>
      </c>
      <c r="T114" s="149">
        <v>5</v>
      </c>
      <c r="U114" s="149" t="s">
        <v>253</v>
      </c>
    </row>
    <row r="115" spans="1:21" ht="15.75" customHeight="1">
      <c r="A115" s="153">
        <v>44837.814516701386</v>
      </c>
      <c r="B115" s="149" t="s">
        <v>195</v>
      </c>
      <c r="C115" s="149" t="s">
        <v>20</v>
      </c>
      <c r="D115" s="149" t="s">
        <v>26</v>
      </c>
      <c r="E115" s="149" t="s">
        <v>28</v>
      </c>
      <c r="F115" s="149" t="s">
        <v>27</v>
      </c>
      <c r="G115" s="149" t="s">
        <v>122</v>
      </c>
      <c r="H115" s="149" t="s">
        <v>23</v>
      </c>
      <c r="I115" s="149">
        <v>4</v>
      </c>
      <c r="J115" s="149">
        <v>5</v>
      </c>
      <c r="K115" s="149">
        <v>5</v>
      </c>
      <c r="L115" s="149">
        <v>4</v>
      </c>
      <c r="M115" s="149">
        <v>5</v>
      </c>
      <c r="N115" s="149">
        <v>5</v>
      </c>
      <c r="O115" s="149">
        <v>4</v>
      </c>
      <c r="P115" s="149">
        <v>5</v>
      </c>
      <c r="Q115" s="149">
        <v>5</v>
      </c>
      <c r="R115" s="149">
        <v>3</v>
      </c>
      <c r="S115" s="149">
        <v>5</v>
      </c>
      <c r="T115" s="149">
        <v>5</v>
      </c>
      <c r="U115" s="149" t="s">
        <v>31</v>
      </c>
    </row>
    <row r="116" spans="1:21" ht="15.75" customHeight="1">
      <c r="A116" s="153">
        <v>44837.814619270837</v>
      </c>
      <c r="B116" s="149" t="s">
        <v>196</v>
      </c>
      <c r="C116" s="149" t="s">
        <v>20</v>
      </c>
      <c r="D116" s="149" t="s">
        <v>24</v>
      </c>
      <c r="E116" s="149" t="s">
        <v>22</v>
      </c>
      <c r="F116" s="149" t="s">
        <v>258</v>
      </c>
      <c r="G116" s="149" t="s">
        <v>258</v>
      </c>
      <c r="H116" s="149" t="s">
        <v>29</v>
      </c>
      <c r="I116" s="149">
        <v>4</v>
      </c>
      <c r="J116" s="149">
        <v>4</v>
      </c>
      <c r="K116" s="149">
        <v>4</v>
      </c>
      <c r="L116" s="149">
        <v>4</v>
      </c>
      <c r="M116" s="149">
        <v>5</v>
      </c>
      <c r="N116" s="149">
        <v>5</v>
      </c>
      <c r="O116" s="149">
        <v>5</v>
      </c>
      <c r="P116" s="149">
        <v>5</v>
      </c>
      <c r="Q116" s="149">
        <v>5</v>
      </c>
      <c r="R116" s="149">
        <v>5</v>
      </c>
      <c r="S116" s="149">
        <v>5</v>
      </c>
      <c r="T116" s="149">
        <v>5</v>
      </c>
      <c r="U116" s="149" t="s">
        <v>31</v>
      </c>
    </row>
    <row r="117" spans="1:21" ht="15.75" customHeight="1">
      <c r="A117" s="153">
        <v>44837.814653113426</v>
      </c>
      <c r="B117" s="149" t="s">
        <v>197</v>
      </c>
      <c r="C117" s="149" t="s">
        <v>20</v>
      </c>
      <c r="D117" s="149" t="s">
        <v>24</v>
      </c>
      <c r="E117" s="149" t="s">
        <v>22</v>
      </c>
      <c r="F117" s="149" t="s">
        <v>27</v>
      </c>
      <c r="G117" s="149" t="s">
        <v>122</v>
      </c>
      <c r="H117" s="149" t="s">
        <v>23</v>
      </c>
      <c r="I117" s="149">
        <v>4</v>
      </c>
      <c r="J117" s="149">
        <v>5</v>
      </c>
      <c r="K117" s="149">
        <v>4</v>
      </c>
      <c r="L117" s="149">
        <v>5</v>
      </c>
      <c r="M117" s="149">
        <v>4</v>
      </c>
      <c r="N117" s="149">
        <v>4</v>
      </c>
      <c r="O117" s="149">
        <v>5</v>
      </c>
      <c r="P117" s="149">
        <v>5</v>
      </c>
      <c r="Q117" s="149">
        <v>4</v>
      </c>
      <c r="R117" s="149">
        <v>4</v>
      </c>
      <c r="S117" s="149">
        <v>4</v>
      </c>
      <c r="T117" s="149">
        <v>4</v>
      </c>
    </row>
    <row r="118" spans="1:21" ht="15.75" customHeight="1">
      <c r="A118" s="153">
        <v>44837.815152997689</v>
      </c>
      <c r="B118" s="149" t="s">
        <v>198</v>
      </c>
      <c r="C118" s="149" t="s">
        <v>25</v>
      </c>
      <c r="D118" s="149" t="s">
        <v>26</v>
      </c>
      <c r="E118" s="149" t="s">
        <v>28</v>
      </c>
      <c r="F118" s="149" t="s">
        <v>123</v>
      </c>
      <c r="G118" s="149" t="s">
        <v>199</v>
      </c>
      <c r="H118" s="149" t="s">
        <v>30</v>
      </c>
      <c r="I118" s="149">
        <v>4</v>
      </c>
      <c r="J118" s="149">
        <v>4</v>
      </c>
      <c r="K118" s="149">
        <v>4</v>
      </c>
      <c r="L118" s="149">
        <v>3</v>
      </c>
      <c r="M118" s="149">
        <v>3</v>
      </c>
      <c r="N118" s="149">
        <v>4</v>
      </c>
      <c r="O118" s="149">
        <v>4</v>
      </c>
      <c r="P118" s="149">
        <v>3</v>
      </c>
      <c r="Q118" s="149">
        <v>4</v>
      </c>
      <c r="R118" s="149">
        <v>3</v>
      </c>
      <c r="S118" s="149">
        <v>4</v>
      </c>
      <c r="T118" s="149">
        <v>5</v>
      </c>
      <c r="U118" s="149" t="s">
        <v>200</v>
      </c>
    </row>
    <row r="119" spans="1:21" ht="15.75" customHeight="1">
      <c r="A119" s="153">
        <v>44837.815430636576</v>
      </c>
      <c r="B119" s="149" t="s">
        <v>201</v>
      </c>
      <c r="C119" s="149" t="s">
        <v>25</v>
      </c>
      <c r="D119" s="149" t="s">
        <v>26</v>
      </c>
      <c r="E119" s="149" t="s">
        <v>28</v>
      </c>
      <c r="F119" s="149" t="s">
        <v>27</v>
      </c>
      <c r="G119" s="149" t="s">
        <v>122</v>
      </c>
      <c r="H119" s="149" t="s">
        <v>23</v>
      </c>
      <c r="I119" s="149">
        <v>5</v>
      </c>
      <c r="J119" s="149">
        <v>5</v>
      </c>
      <c r="K119" s="149">
        <v>5</v>
      </c>
      <c r="L119" s="149">
        <v>5</v>
      </c>
      <c r="M119" s="149">
        <v>5</v>
      </c>
      <c r="N119" s="149">
        <v>5</v>
      </c>
      <c r="O119" s="149">
        <v>5</v>
      </c>
      <c r="P119" s="149">
        <v>5</v>
      </c>
      <c r="Q119" s="149">
        <v>5</v>
      </c>
      <c r="R119" s="149">
        <v>5</v>
      </c>
      <c r="S119" s="149">
        <v>5</v>
      </c>
      <c r="T119" s="149">
        <v>5</v>
      </c>
    </row>
    <row r="120" spans="1:21" ht="15.75" customHeight="1">
      <c r="A120" s="153">
        <v>44837.815643587965</v>
      </c>
      <c r="B120" s="149" t="s">
        <v>202</v>
      </c>
      <c r="C120" s="149" t="s">
        <v>25</v>
      </c>
      <c r="D120" s="149" t="s">
        <v>21</v>
      </c>
      <c r="E120" s="149" t="s">
        <v>22</v>
      </c>
      <c r="F120" s="149" t="s">
        <v>27</v>
      </c>
      <c r="G120" s="149" t="s">
        <v>122</v>
      </c>
      <c r="H120" s="149" t="s">
        <v>23</v>
      </c>
      <c r="I120" s="149">
        <v>5</v>
      </c>
      <c r="J120" s="149">
        <v>5</v>
      </c>
      <c r="K120" s="149">
        <v>5</v>
      </c>
      <c r="L120" s="149">
        <v>5</v>
      </c>
      <c r="M120" s="149">
        <v>5</v>
      </c>
      <c r="N120" s="149">
        <v>5</v>
      </c>
      <c r="O120" s="149">
        <v>5</v>
      </c>
      <c r="P120" s="149">
        <v>5</v>
      </c>
      <c r="Q120" s="149">
        <v>5</v>
      </c>
      <c r="R120" s="149">
        <v>3</v>
      </c>
      <c r="S120" s="149">
        <v>4</v>
      </c>
      <c r="T120" s="149">
        <v>4</v>
      </c>
      <c r="U120" s="149" t="s">
        <v>203</v>
      </c>
    </row>
    <row r="121" spans="1:21" ht="15.75" customHeight="1">
      <c r="A121" s="153">
        <v>44837.815971840275</v>
      </c>
      <c r="B121" s="149" t="s">
        <v>125</v>
      </c>
      <c r="C121" s="149" t="s">
        <v>25</v>
      </c>
      <c r="D121" s="149" t="s">
        <v>24</v>
      </c>
      <c r="E121" s="149" t="s">
        <v>22</v>
      </c>
      <c r="F121" s="149" t="s">
        <v>99</v>
      </c>
      <c r="G121" s="149" t="s">
        <v>99</v>
      </c>
      <c r="H121" s="149" t="s">
        <v>30</v>
      </c>
      <c r="I121" s="149">
        <v>4</v>
      </c>
      <c r="J121" s="149">
        <v>4</v>
      </c>
      <c r="K121" s="149">
        <v>3</v>
      </c>
      <c r="L121" s="149">
        <v>3</v>
      </c>
      <c r="M121" s="149">
        <v>5</v>
      </c>
      <c r="N121" s="149">
        <v>4</v>
      </c>
      <c r="O121" s="149">
        <v>4</v>
      </c>
      <c r="P121" s="149">
        <v>4</v>
      </c>
      <c r="Q121" s="149">
        <v>5</v>
      </c>
      <c r="R121" s="149">
        <v>2</v>
      </c>
      <c r="S121" s="149">
        <v>3</v>
      </c>
      <c r="T121" s="149">
        <v>3</v>
      </c>
    </row>
    <row r="122" spans="1:21" ht="15.75" customHeight="1">
      <c r="A122" s="153">
        <v>44837.816078807868</v>
      </c>
      <c r="B122" s="149" t="s">
        <v>204</v>
      </c>
      <c r="C122" s="149" t="s">
        <v>25</v>
      </c>
      <c r="D122" s="149" t="s">
        <v>21</v>
      </c>
      <c r="E122" s="149" t="s">
        <v>22</v>
      </c>
      <c r="F122" s="149" t="s">
        <v>27</v>
      </c>
      <c r="G122" s="149" t="s">
        <v>122</v>
      </c>
      <c r="H122" s="149" t="s">
        <v>23</v>
      </c>
      <c r="I122" s="149">
        <v>5</v>
      </c>
      <c r="J122" s="149">
        <v>5</v>
      </c>
      <c r="K122" s="149">
        <v>5</v>
      </c>
      <c r="L122" s="149">
        <v>5</v>
      </c>
      <c r="M122" s="149">
        <v>5</v>
      </c>
      <c r="N122" s="149">
        <v>5</v>
      </c>
      <c r="O122" s="149">
        <v>5</v>
      </c>
      <c r="P122" s="149">
        <v>5</v>
      </c>
      <c r="Q122" s="149">
        <v>5</v>
      </c>
      <c r="R122" s="149">
        <v>3</v>
      </c>
      <c r="S122" s="149">
        <v>4</v>
      </c>
      <c r="T122" s="149">
        <v>4</v>
      </c>
      <c r="U122" s="149" t="s">
        <v>254</v>
      </c>
    </row>
    <row r="123" spans="1:21" ht="15.75" customHeight="1">
      <c r="A123" s="153">
        <v>44837.816169965277</v>
      </c>
      <c r="B123" s="149" t="s">
        <v>205</v>
      </c>
      <c r="C123" s="149" t="s">
        <v>20</v>
      </c>
      <c r="D123" s="149" t="s">
        <v>24</v>
      </c>
      <c r="E123" s="149" t="s">
        <v>28</v>
      </c>
      <c r="F123" s="149" t="s">
        <v>113</v>
      </c>
      <c r="G123" s="149" t="s">
        <v>184</v>
      </c>
      <c r="H123" s="149" t="s">
        <v>30</v>
      </c>
      <c r="I123" s="149">
        <v>5</v>
      </c>
      <c r="J123" s="149">
        <v>5</v>
      </c>
      <c r="K123" s="149">
        <v>5</v>
      </c>
      <c r="L123" s="149">
        <v>5</v>
      </c>
      <c r="M123" s="149">
        <v>5</v>
      </c>
      <c r="N123" s="149">
        <v>5</v>
      </c>
      <c r="O123" s="149">
        <v>5</v>
      </c>
      <c r="P123" s="149">
        <v>5</v>
      </c>
      <c r="Q123" s="149">
        <v>5</v>
      </c>
      <c r="R123" s="149">
        <v>5</v>
      </c>
      <c r="S123" s="149">
        <v>5</v>
      </c>
      <c r="T123" s="149">
        <v>5</v>
      </c>
    </row>
    <row r="124" spans="1:21" ht="15.75" customHeight="1">
      <c r="A124" s="153">
        <v>44837.816702314813</v>
      </c>
      <c r="B124" s="149" t="s">
        <v>206</v>
      </c>
      <c r="C124" s="149" t="s">
        <v>20</v>
      </c>
      <c r="D124" s="149" t="s">
        <v>32</v>
      </c>
      <c r="E124" s="149" t="s">
        <v>28</v>
      </c>
      <c r="F124" s="149" t="s">
        <v>123</v>
      </c>
      <c r="G124" s="149" t="s">
        <v>123</v>
      </c>
      <c r="H124" s="149" t="s">
        <v>30</v>
      </c>
      <c r="I124" s="149">
        <v>5</v>
      </c>
      <c r="J124" s="149">
        <v>4</v>
      </c>
      <c r="K124" s="149">
        <v>4</v>
      </c>
      <c r="L124" s="149">
        <v>5</v>
      </c>
      <c r="M124" s="149">
        <v>5</v>
      </c>
      <c r="N124" s="149">
        <v>5</v>
      </c>
      <c r="O124" s="149">
        <v>5</v>
      </c>
      <c r="P124" s="149">
        <v>5</v>
      </c>
      <c r="Q124" s="149">
        <v>5</v>
      </c>
      <c r="R124" s="149">
        <v>3</v>
      </c>
      <c r="S124" s="149">
        <v>4</v>
      </c>
      <c r="T124" s="149">
        <v>4</v>
      </c>
      <c r="U124" s="149" t="s">
        <v>207</v>
      </c>
    </row>
    <row r="125" spans="1:21" ht="15.75" customHeight="1">
      <c r="A125" s="153">
        <v>44837.817113090277</v>
      </c>
      <c r="B125" s="149" t="s">
        <v>208</v>
      </c>
      <c r="C125" s="149" t="s">
        <v>25</v>
      </c>
      <c r="D125" s="149" t="s">
        <v>26</v>
      </c>
      <c r="E125" s="149" t="s">
        <v>28</v>
      </c>
      <c r="F125" s="149" t="s">
        <v>27</v>
      </c>
      <c r="G125" s="149" t="s">
        <v>122</v>
      </c>
      <c r="H125" s="149" t="s">
        <v>23</v>
      </c>
      <c r="I125" s="149">
        <v>5</v>
      </c>
      <c r="J125" s="149">
        <v>5</v>
      </c>
      <c r="K125" s="149">
        <v>5</v>
      </c>
      <c r="L125" s="149">
        <v>5</v>
      </c>
      <c r="M125" s="149">
        <v>4</v>
      </c>
      <c r="N125" s="149">
        <v>3</v>
      </c>
      <c r="O125" s="149">
        <v>4</v>
      </c>
      <c r="P125" s="149">
        <v>4</v>
      </c>
      <c r="Q125" s="149">
        <v>5</v>
      </c>
      <c r="R125" s="149">
        <v>3</v>
      </c>
      <c r="S125" s="149">
        <v>4</v>
      </c>
      <c r="T125" s="149">
        <v>4</v>
      </c>
    </row>
    <row r="126" spans="1:21" ht="15.75" customHeight="1">
      <c r="A126" s="153">
        <v>44837.817370775461</v>
      </c>
      <c r="B126" s="149" t="s">
        <v>209</v>
      </c>
      <c r="C126" s="149" t="s">
        <v>25</v>
      </c>
      <c r="D126" s="149" t="s">
        <v>26</v>
      </c>
      <c r="E126" s="149" t="s">
        <v>28</v>
      </c>
      <c r="F126" s="149" t="s">
        <v>27</v>
      </c>
      <c r="G126" s="149" t="s">
        <v>135</v>
      </c>
      <c r="H126" s="149" t="s">
        <v>23</v>
      </c>
      <c r="I126" s="149">
        <v>4</v>
      </c>
      <c r="J126" s="149">
        <v>4</v>
      </c>
      <c r="K126" s="149">
        <v>3</v>
      </c>
      <c r="L126" s="149">
        <v>4</v>
      </c>
      <c r="M126" s="149">
        <v>4</v>
      </c>
      <c r="N126" s="149">
        <v>4</v>
      </c>
      <c r="O126" s="149">
        <v>4</v>
      </c>
      <c r="P126" s="149">
        <v>4</v>
      </c>
      <c r="R126" s="149">
        <v>4</v>
      </c>
      <c r="S126" s="149">
        <v>4</v>
      </c>
      <c r="T126" s="149">
        <v>4</v>
      </c>
    </row>
    <row r="127" spans="1:21" ht="15.75" customHeight="1">
      <c r="A127" s="153">
        <v>44837.817973599536</v>
      </c>
      <c r="B127" s="149" t="s">
        <v>210</v>
      </c>
      <c r="C127" s="149" t="s">
        <v>25</v>
      </c>
      <c r="D127" s="149" t="s">
        <v>26</v>
      </c>
      <c r="E127" s="149" t="s">
        <v>28</v>
      </c>
      <c r="F127" s="149" t="s">
        <v>27</v>
      </c>
      <c r="G127" s="149" t="s">
        <v>122</v>
      </c>
      <c r="H127" s="149" t="s">
        <v>29</v>
      </c>
      <c r="I127" s="149">
        <v>5</v>
      </c>
      <c r="J127" s="149">
        <v>5</v>
      </c>
      <c r="K127" s="149">
        <v>5</v>
      </c>
      <c r="L127" s="149">
        <v>5</v>
      </c>
      <c r="M127" s="149">
        <v>5</v>
      </c>
      <c r="N127" s="149">
        <v>5</v>
      </c>
      <c r="O127" s="149">
        <v>5</v>
      </c>
      <c r="P127" s="149">
        <v>5</v>
      </c>
      <c r="Q127" s="149">
        <v>5</v>
      </c>
      <c r="R127" s="149">
        <v>5</v>
      </c>
      <c r="S127" s="149">
        <v>5</v>
      </c>
      <c r="T127" s="149">
        <v>5</v>
      </c>
      <c r="U127" s="149" t="s">
        <v>31</v>
      </c>
    </row>
    <row r="128" spans="1:21" ht="15.75" customHeight="1">
      <c r="A128" s="153">
        <v>44837.81854168982</v>
      </c>
      <c r="B128" s="149" t="s">
        <v>211</v>
      </c>
      <c r="C128" s="149" t="s">
        <v>25</v>
      </c>
      <c r="D128" s="149" t="s">
        <v>21</v>
      </c>
      <c r="E128" s="149" t="s">
        <v>22</v>
      </c>
      <c r="F128" s="149" t="s">
        <v>123</v>
      </c>
      <c r="G128" s="149" t="s">
        <v>123</v>
      </c>
      <c r="H128" s="149" t="s">
        <v>23</v>
      </c>
      <c r="I128" s="149">
        <v>5</v>
      </c>
      <c r="J128" s="149">
        <v>5</v>
      </c>
      <c r="K128" s="149">
        <v>5</v>
      </c>
      <c r="L128" s="149">
        <v>5</v>
      </c>
      <c r="M128" s="149">
        <v>5</v>
      </c>
      <c r="N128" s="149">
        <v>5</v>
      </c>
      <c r="O128" s="149">
        <v>5</v>
      </c>
      <c r="P128" s="149">
        <v>5</v>
      </c>
      <c r="Q128" s="149">
        <v>5</v>
      </c>
      <c r="R128" s="149">
        <v>3</v>
      </c>
      <c r="S128" s="149">
        <v>5</v>
      </c>
      <c r="T128" s="149">
        <v>5</v>
      </c>
      <c r="U128" s="149" t="s">
        <v>31</v>
      </c>
    </row>
    <row r="129" spans="1:21" ht="15.75" customHeight="1">
      <c r="A129" s="153">
        <v>44837.818816400468</v>
      </c>
      <c r="B129" s="149" t="s">
        <v>212</v>
      </c>
      <c r="C129" s="149" t="s">
        <v>25</v>
      </c>
      <c r="D129" s="149" t="s">
        <v>24</v>
      </c>
      <c r="E129" s="149" t="s">
        <v>22</v>
      </c>
      <c r="F129" s="149" t="s">
        <v>102</v>
      </c>
      <c r="G129" s="149" t="s">
        <v>213</v>
      </c>
      <c r="H129" s="149" t="s">
        <v>29</v>
      </c>
      <c r="I129" s="149">
        <v>4</v>
      </c>
      <c r="J129" s="149">
        <v>4</v>
      </c>
      <c r="K129" s="149">
        <v>4</v>
      </c>
      <c r="L129" s="149">
        <v>4</v>
      </c>
      <c r="M129" s="149">
        <v>5</v>
      </c>
      <c r="N129" s="149">
        <v>5</v>
      </c>
      <c r="O129" s="149">
        <v>5</v>
      </c>
      <c r="P129" s="149">
        <v>5</v>
      </c>
      <c r="Q129" s="149">
        <v>5</v>
      </c>
      <c r="R129" s="149">
        <v>3</v>
      </c>
      <c r="S129" s="149">
        <v>4</v>
      </c>
      <c r="T129" s="149">
        <v>4</v>
      </c>
    </row>
    <row r="130" spans="1:21" ht="15.75" customHeight="1">
      <c r="A130" s="153">
        <v>44837.819184722219</v>
      </c>
      <c r="B130" s="149" t="s">
        <v>214</v>
      </c>
      <c r="C130" s="149" t="s">
        <v>20</v>
      </c>
      <c r="D130" s="149" t="s">
        <v>21</v>
      </c>
      <c r="E130" s="149" t="s">
        <v>22</v>
      </c>
      <c r="F130" s="149" t="s">
        <v>27</v>
      </c>
      <c r="G130" s="149" t="s">
        <v>122</v>
      </c>
      <c r="H130" s="149" t="s">
        <v>29</v>
      </c>
      <c r="I130" s="149">
        <v>5</v>
      </c>
      <c r="J130" s="149">
        <v>5</v>
      </c>
      <c r="K130" s="149">
        <v>5</v>
      </c>
      <c r="L130" s="149">
        <v>5</v>
      </c>
      <c r="M130" s="149">
        <v>5</v>
      </c>
      <c r="N130" s="149">
        <v>5</v>
      </c>
      <c r="O130" s="149">
        <v>5</v>
      </c>
      <c r="P130" s="149">
        <v>5</v>
      </c>
      <c r="Q130" s="149">
        <v>5</v>
      </c>
      <c r="R130" s="149">
        <v>1</v>
      </c>
      <c r="S130" s="149">
        <v>3</v>
      </c>
      <c r="T130" s="149">
        <v>4</v>
      </c>
      <c r="U130" s="149" t="s">
        <v>134</v>
      </c>
    </row>
    <row r="131" spans="1:21" ht="15.75" customHeight="1">
      <c r="A131" s="153">
        <v>44837.819366180556</v>
      </c>
      <c r="B131" s="149" t="s">
        <v>215</v>
      </c>
      <c r="C131" s="149" t="s">
        <v>20</v>
      </c>
      <c r="D131" s="149" t="s">
        <v>26</v>
      </c>
      <c r="E131" s="149" t="s">
        <v>28</v>
      </c>
      <c r="F131" s="149" t="s">
        <v>257</v>
      </c>
      <c r="G131" s="149" t="s">
        <v>216</v>
      </c>
      <c r="H131" s="149" t="s">
        <v>29</v>
      </c>
      <c r="I131" s="149">
        <v>4</v>
      </c>
      <c r="J131" s="149">
        <v>4</v>
      </c>
      <c r="K131" s="149">
        <v>4</v>
      </c>
      <c r="L131" s="149">
        <v>5</v>
      </c>
      <c r="M131" s="149">
        <v>5</v>
      </c>
      <c r="N131" s="149">
        <v>5</v>
      </c>
      <c r="O131" s="149">
        <v>5</v>
      </c>
      <c r="P131" s="149">
        <v>5</v>
      </c>
      <c r="Q131" s="149">
        <v>5</v>
      </c>
      <c r="R131" s="149">
        <v>4</v>
      </c>
      <c r="S131" s="149">
        <v>5</v>
      </c>
      <c r="T131" s="149">
        <v>5</v>
      </c>
    </row>
    <row r="132" spans="1:21" ht="15.75" customHeight="1">
      <c r="A132" s="153">
        <v>44837.819423402776</v>
      </c>
      <c r="B132" s="149" t="s">
        <v>217</v>
      </c>
      <c r="C132" s="149" t="s">
        <v>25</v>
      </c>
      <c r="D132" s="149" t="s">
        <v>24</v>
      </c>
      <c r="E132" s="149" t="s">
        <v>22</v>
      </c>
      <c r="F132" s="149" t="s">
        <v>27</v>
      </c>
      <c r="G132" s="149" t="s">
        <v>122</v>
      </c>
      <c r="H132" s="149" t="s">
        <v>29</v>
      </c>
      <c r="I132" s="149">
        <v>4</v>
      </c>
      <c r="J132" s="149">
        <v>4</v>
      </c>
      <c r="K132" s="149">
        <v>4</v>
      </c>
      <c r="L132" s="149">
        <v>4</v>
      </c>
      <c r="M132" s="149">
        <v>4</v>
      </c>
      <c r="N132" s="149">
        <v>4</v>
      </c>
      <c r="O132" s="149">
        <v>5</v>
      </c>
      <c r="P132" s="149">
        <v>4</v>
      </c>
      <c r="Q132" s="149">
        <v>4</v>
      </c>
      <c r="R132" s="149">
        <v>2</v>
      </c>
      <c r="S132" s="149">
        <v>3</v>
      </c>
      <c r="T132" s="149">
        <v>3</v>
      </c>
    </row>
    <row r="133" spans="1:21" ht="15.75" customHeight="1">
      <c r="A133" s="153">
        <v>44837.819794988427</v>
      </c>
      <c r="B133" s="149" t="s">
        <v>218</v>
      </c>
      <c r="C133" s="149" t="s">
        <v>25</v>
      </c>
      <c r="D133" s="149" t="s">
        <v>26</v>
      </c>
      <c r="E133" s="149" t="s">
        <v>28</v>
      </c>
      <c r="F133" s="149" t="s">
        <v>27</v>
      </c>
      <c r="G133" s="149" t="s">
        <v>122</v>
      </c>
      <c r="H133" s="149" t="s">
        <v>23</v>
      </c>
      <c r="I133" s="149">
        <v>5</v>
      </c>
      <c r="J133" s="149">
        <v>5</v>
      </c>
      <c r="K133" s="149">
        <v>5</v>
      </c>
      <c r="L133" s="149">
        <v>5</v>
      </c>
      <c r="M133" s="149">
        <v>5</v>
      </c>
      <c r="N133" s="149">
        <v>5</v>
      </c>
      <c r="O133" s="149">
        <v>5</v>
      </c>
      <c r="P133" s="149">
        <v>5</v>
      </c>
      <c r="Q133" s="149">
        <v>5</v>
      </c>
      <c r="R133" s="149">
        <v>3</v>
      </c>
      <c r="S133" s="149">
        <v>4</v>
      </c>
      <c r="T133" s="149">
        <v>4</v>
      </c>
    </row>
    <row r="134" spans="1:21" ht="15.75" customHeight="1">
      <c r="A134" s="153">
        <v>44837.820354745374</v>
      </c>
      <c r="B134" s="149" t="s">
        <v>219</v>
      </c>
      <c r="C134" s="149" t="s">
        <v>25</v>
      </c>
      <c r="D134" s="149" t="s">
        <v>26</v>
      </c>
      <c r="E134" s="149" t="s">
        <v>28</v>
      </c>
      <c r="F134" s="149" t="s">
        <v>27</v>
      </c>
      <c r="G134" s="149" t="s">
        <v>122</v>
      </c>
      <c r="H134" s="149" t="s">
        <v>23</v>
      </c>
      <c r="I134" s="149">
        <v>5</v>
      </c>
      <c r="J134" s="149">
        <v>5</v>
      </c>
      <c r="K134" s="149">
        <v>5</v>
      </c>
      <c r="L134" s="149">
        <v>5</v>
      </c>
      <c r="M134" s="149">
        <v>5</v>
      </c>
      <c r="N134" s="149">
        <v>5</v>
      </c>
      <c r="O134" s="149">
        <v>5</v>
      </c>
      <c r="P134" s="149">
        <v>5</v>
      </c>
      <c r="Q134" s="149">
        <v>5</v>
      </c>
      <c r="R134" s="149">
        <v>2</v>
      </c>
      <c r="S134" s="149">
        <v>4</v>
      </c>
      <c r="T134" s="149">
        <v>4</v>
      </c>
    </row>
    <row r="135" spans="1:21" ht="15.75" customHeight="1">
      <c r="A135" s="153">
        <v>44837.820545787035</v>
      </c>
      <c r="B135" s="149" t="s">
        <v>220</v>
      </c>
      <c r="C135" s="149" t="s">
        <v>20</v>
      </c>
      <c r="D135" s="149" t="s">
        <v>24</v>
      </c>
      <c r="E135" s="149" t="s">
        <v>28</v>
      </c>
      <c r="F135" s="149" t="s">
        <v>27</v>
      </c>
      <c r="G135" s="149" t="s">
        <v>122</v>
      </c>
      <c r="H135" s="149" t="s">
        <v>23</v>
      </c>
      <c r="I135" s="149">
        <v>4</v>
      </c>
      <c r="J135" s="149">
        <v>5</v>
      </c>
      <c r="K135" s="149">
        <v>5</v>
      </c>
      <c r="L135" s="149">
        <v>5</v>
      </c>
      <c r="M135" s="149">
        <v>5</v>
      </c>
      <c r="N135" s="149">
        <v>5</v>
      </c>
      <c r="O135" s="149">
        <v>5</v>
      </c>
      <c r="P135" s="149">
        <v>5</v>
      </c>
      <c r="Q135" s="149">
        <v>5</v>
      </c>
      <c r="R135" s="149">
        <v>3</v>
      </c>
      <c r="S135" s="149">
        <v>4</v>
      </c>
      <c r="T135" s="149">
        <v>4</v>
      </c>
    </row>
    <row r="136" spans="1:21" ht="15.75" customHeight="1">
      <c r="A136" s="153">
        <v>44837.820972060188</v>
      </c>
      <c r="B136" s="149" t="s">
        <v>120</v>
      </c>
      <c r="C136" s="149" t="s">
        <v>25</v>
      </c>
      <c r="D136" s="149" t="s">
        <v>26</v>
      </c>
      <c r="E136" s="149" t="s">
        <v>28</v>
      </c>
      <c r="F136" s="149" t="s">
        <v>27</v>
      </c>
      <c r="G136" s="149" t="s">
        <v>122</v>
      </c>
      <c r="H136" s="149" t="s">
        <v>30</v>
      </c>
      <c r="I136" s="149">
        <v>5</v>
      </c>
      <c r="J136" s="149">
        <v>5</v>
      </c>
      <c r="K136" s="149">
        <v>5</v>
      </c>
      <c r="L136" s="149">
        <v>4</v>
      </c>
      <c r="M136" s="149">
        <v>5</v>
      </c>
      <c r="N136" s="149">
        <v>5</v>
      </c>
      <c r="O136" s="149">
        <v>5</v>
      </c>
      <c r="P136" s="149">
        <v>5</v>
      </c>
      <c r="Q136" s="149">
        <v>5</v>
      </c>
      <c r="R136" s="149">
        <v>5</v>
      </c>
      <c r="S136" s="149">
        <v>5</v>
      </c>
      <c r="T136" s="149">
        <v>5</v>
      </c>
    </row>
    <row r="137" spans="1:21" ht="15.75" customHeight="1">
      <c r="A137" s="153">
        <v>44837.821539247685</v>
      </c>
      <c r="B137" s="149" t="s">
        <v>221</v>
      </c>
      <c r="C137" s="149" t="s">
        <v>25</v>
      </c>
      <c r="D137" s="149" t="s">
        <v>26</v>
      </c>
      <c r="E137" s="149" t="s">
        <v>22</v>
      </c>
      <c r="F137" s="149" t="s">
        <v>99</v>
      </c>
      <c r="G137" s="149" t="s">
        <v>99</v>
      </c>
      <c r="H137" s="149" t="s">
        <v>29</v>
      </c>
      <c r="I137" s="149">
        <v>5</v>
      </c>
      <c r="J137" s="149">
        <v>5</v>
      </c>
      <c r="K137" s="149">
        <v>5</v>
      </c>
      <c r="L137" s="149">
        <v>5</v>
      </c>
      <c r="M137" s="149">
        <v>5</v>
      </c>
      <c r="N137" s="149">
        <v>5</v>
      </c>
      <c r="O137" s="149">
        <v>5</v>
      </c>
      <c r="P137" s="149">
        <v>5</v>
      </c>
      <c r="Q137" s="149">
        <v>5</v>
      </c>
      <c r="R137" s="149">
        <v>5</v>
      </c>
      <c r="S137" s="149">
        <v>5</v>
      </c>
      <c r="T137" s="149">
        <v>5</v>
      </c>
      <c r="U137" s="149" t="s">
        <v>31</v>
      </c>
    </row>
    <row r="138" spans="1:21" ht="15.75" customHeight="1">
      <c r="A138" s="153">
        <v>44837.821605879624</v>
      </c>
      <c r="B138" s="149" t="s">
        <v>222</v>
      </c>
      <c r="C138" s="149" t="s">
        <v>25</v>
      </c>
      <c r="D138" s="149" t="s">
        <v>24</v>
      </c>
      <c r="E138" s="149" t="s">
        <v>22</v>
      </c>
      <c r="F138" s="149" t="s">
        <v>257</v>
      </c>
      <c r="G138" s="149" t="s">
        <v>216</v>
      </c>
      <c r="H138" s="149" t="s">
        <v>29</v>
      </c>
      <c r="I138" s="149">
        <v>4</v>
      </c>
      <c r="J138" s="149">
        <v>4</v>
      </c>
      <c r="K138" s="149">
        <v>5</v>
      </c>
      <c r="L138" s="149">
        <v>4</v>
      </c>
      <c r="M138" s="149">
        <v>4</v>
      </c>
      <c r="N138" s="149">
        <v>4</v>
      </c>
      <c r="O138" s="149">
        <v>4</v>
      </c>
      <c r="P138" s="149">
        <v>4</v>
      </c>
      <c r="Q138" s="149">
        <v>4</v>
      </c>
      <c r="R138" s="149">
        <v>4</v>
      </c>
      <c r="S138" s="149">
        <v>4</v>
      </c>
      <c r="T138" s="149">
        <v>4</v>
      </c>
    </row>
    <row r="139" spans="1:21" ht="15.75" customHeight="1">
      <c r="A139" s="153">
        <v>44837.821915752313</v>
      </c>
      <c r="B139" s="149" t="s">
        <v>118</v>
      </c>
      <c r="C139" s="149" t="s">
        <v>25</v>
      </c>
      <c r="D139" s="149" t="s">
        <v>26</v>
      </c>
      <c r="E139" s="149" t="s">
        <v>28</v>
      </c>
      <c r="F139" s="149" t="s">
        <v>27</v>
      </c>
      <c r="G139" s="149" t="s">
        <v>122</v>
      </c>
      <c r="H139" s="149" t="s">
        <v>30</v>
      </c>
      <c r="I139" s="149">
        <v>4</v>
      </c>
      <c r="J139" s="149">
        <v>4</v>
      </c>
      <c r="K139" s="149">
        <v>4</v>
      </c>
      <c r="L139" s="149">
        <v>4</v>
      </c>
      <c r="M139" s="149">
        <v>4</v>
      </c>
      <c r="N139" s="149">
        <v>4</v>
      </c>
      <c r="O139" s="149">
        <v>5</v>
      </c>
      <c r="P139" s="149">
        <v>5</v>
      </c>
      <c r="Q139" s="149">
        <v>5</v>
      </c>
      <c r="R139" s="149">
        <v>5</v>
      </c>
      <c r="S139" s="149">
        <v>4</v>
      </c>
      <c r="T139" s="149">
        <v>5</v>
      </c>
      <c r="U139" s="149" t="s">
        <v>31</v>
      </c>
    </row>
    <row r="140" spans="1:21" ht="15.75" customHeight="1">
      <c r="A140" s="153">
        <v>44837.822160682874</v>
      </c>
      <c r="B140" s="149" t="s">
        <v>223</v>
      </c>
      <c r="C140" s="149" t="s">
        <v>25</v>
      </c>
      <c r="D140" s="149" t="s">
        <v>26</v>
      </c>
      <c r="E140" s="149" t="s">
        <v>28</v>
      </c>
      <c r="F140" s="149" t="s">
        <v>27</v>
      </c>
      <c r="G140" s="149" t="s">
        <v>122</v>
      </c>
      <c r="H140" s="149" t="s">
        <v>23</v>
      </c>
      <c r="I140" s="149">
        <v>5</v>
      </c>
      <c r="J140" s="149">
        <v>4</v>
      </c>
      <c r="K140" s="149">
        <v>5</v>
      </c>
      <c r="L140" s="149">
        <v>5</v>
      </c>
      <c r="M140" s="149">
        <v>5</v>
      </c>
      <c r="N140" s="149">
        <v>5</v>
      </c>
      <c r="O140" s="149">
        <v>5</v>
      </c>
      <c r="P140" s="149">
        <v>5</v>
      </c>
      <c r="Q140" s="149">
        <v>5</v>
      </c>
      <c r="R140" s="149">
        <v>4</v>
      </c>
      <c r="S140" s="149">
        <v>4</v>
      </c>
      <c r="T140" s="149">
        <v>4</v>
      </c>
      <c r="U140" s="149" t="s">
        <v>31</v>
      </c>
    </row>
    <row r="141" spans="1:21" ht="15.75" customHeight="1">
      <c r="A141" s="153">
        <v>44837.822564131944</v>
      </c>
      <c r="B141" s="149" t="s">
        <v>121</v>
      </c>
      <c r="C141" s="149" t="s">
        <v>25</v>
      </c>
      <c r="D141" s="149" t="s">
        <v>26</v>
      </c>
      <c r="E141" s="149" t="s">
        <v>28</v>
      </c>
      <c r="F141" s="149" t="s">
        <v>27</v>
      </c>
      <c r="G141" s="149" t="s">
        <v>122</v>
      </c>
      <c r="H141" s="149" t="s">
        <v>30</v>
      </c>
      <c r="I141" s="149">
        <v>5</v>
      </c>
      <c r="J141" s="149">
        <v>5</v>
      </c>
      <c r="K141" s="149">
        <v>5</v>
      </c>
      <c r="L141" s="149">
        <v>5</v>
      </c>
      <c r="M141" s="149">
        <v>5</v>
      </c>
      <c r="N141" s="149">
        <v>5</v>
      </c>
      <c r="O141" s="149">
        <v>5</v>
      </c>
      <c r="P141" s="149">
        <v>5</v>
      </c>
      <c r="Q141" s="149">
        <v>5</v>
      </c>
      <c r="R141" s="149">
        <v>5</v>
      </c>
      <c r="S141" s="149">
        <v>5</v>
      </c>
      <c r="T141" s="149">
        <v>5</v>
      </c>
      <c r="U141" s="149" t="s">
        <v>31</v>
      </c>
    </row>
    <row r="142" spans="1:21" ht="15.75" customHeight="1">
      <c r="A142" s="153">
        <v>44837.823026608792</v>
      </c>
      <c r="B142" s="149" t="s">
        <v>130</v>
      </c>
      <c r="C142" s="149" t="s">
        <v>25</v>
      </c>
      <c r="D142" s="149" t="s">
        <v>26</v>
      </c>
      <c r="E142" s="149" t="s">
        <v>28</v>
      </c>
      <c r="F142" s="149" t="s">
        <v>27</v>
      </c>
      <c r="G142" s="149" t="s">
        <v>122</v>
      </c>
      <c r="H142" s="149" t="s">
        <v>30</v>
      </c>
      <c r="I142" s="149">
        <v>5</v>
      </c>
      <c r="J142" s="149">
        <v>5</v>
      </c>
      <c r="K142" s="149">
        <v>5</v>
      </c>
      <c r="L142" s="149">
        <v>5</v>
      </c>
      <c r="M142" s="149">
        <v>5</v>
      </c>
      <c r="N142" s="149">
        <v>4</v>
      </c>
      <c r="O142" s="149">
        <v>4</v>
      </c>
      <c r="P142" s="149">
        <v>4</v>
      </c>
      <c r="Q142" s="149">
        <v>4</v>
      </c>
      <c r="R142" s="149">
        <v>4</v>
      </c>
      <c r="S142" s="149">
        <v>4</v>
      </c>
      <c r="T142" s="149">
        <v>4</v>
      </c>
    </row>
    <row r="143" spans="1:21" ht="15.75" customHeight="1">
      <c r="A143" s="153">
        <v>44837.824026562499</v>
      </c>
      <c r="B143" s="149" t="s">
        <v>224</v>
      </c>
      <c r="C143" s="149" t="s">
        <v>20</v>
      </c>
      <c r="D143" s="149" t="s">
        <v>26</v>
      </c>
      <c r="E143" s="149" t="s">
        <v>28</v>
      </c>
      <c r="F143" s="149" t="s">
        <v>27</v>
      </c>
      <c r="G143" s="149" t="s">
        <v>122</v>
      </c>
      <c r="H143" s="149" t="s">
        <v>30</v>
      </c>
      <c r="I143" s="149">
        <v>4</v>
      </c>
      <c r="J143" s="149">
        <v>3</v>
      </c>
      <c r="K143" s="149">
        <v>3</v>
      </c>
      <c r="L143" s="149">
        <v>3</v>
      </c>
      <c r="M143" s="149">
        <v>4</v>
      </c>
      <c r="N143" s="149">
        <v>4</v>
      </c>
      <c r="O143" s="149">
        <v>4</v>
      </c>
      <c r="P143" s="149">
        <v>4</v>
      </c>
      <c r="Q143" s="149">
        <v>4</v>
      </c>
      <c r="R143" s="149">
        <v>3</v>
      </c>
      <c r="S143" s="149">
        <v>3</v>
      </c>
      <c r="T143" s="149">
        <v>4</v>
      </c>
    </row>
    <row r="144" spans="1:21" ht="15.75" customHeight="1">
      <c r="A144" s="153">
        <v>44837.824197928239</v>
      </c>
      <c r="B144" s="149" t="s">
        <v>225</v>
      </c>
      <c r="C144" s="149" t="s">
        <v>20</v>
      </c>
      <c r="D144" s="149" t="s">
        <v>26</v>
      </c>
      <c r="E144" s="149" t="s">
        <v>28</v>
      </c>
      <c r="F144" s="149" t="s">
        <v>27</v>
      </c>
      <c r="G144" s="149" t="s">
        <v>122</v>
      </c>
      <c r="H144" s="149" t="s">
        <v>23</v>
      </c>
      <c r="I144" s="149">
        <v>5</v>
      </c>
      <c r="J144" s="149">
        <v>4</v>
      </c>
      <c r="K144" s="149">
        <v>4</v>
      </c>
      <c r="L144" s="149">
        <v>4</v>
      </c>
      <c r="M144" s="149">
        <v>4</v>
      </c>
      <c r="N144" s="149">
        <v>4</v>
      </c>
      <c r="O144" s="149">
        <v>5</v>
      </c>
      <c r="P144" s="149">
        <v>5</v>
      </c>
      <c r="Q144" s="149">
        <v>5</v>
      </c>
      <c r="R144" s="149">
        <v>4</v>
      </c>
      <c r="S144" s="149">
        <v>4</v>
      </c>
      <c r="T144" s="149">
        <v>5</v>
      </c>
    </row>
    <row r="145" spans="1:21" ht="15.75" customHeight="1">
      <c r="A145" s="153">
        <v>44837.824515243061</v>
      </c>
      <c r="B145" s="149" t="s">
        <v>226</v>
      </c>
      <c r="C145" s="149" t="s">
        <v>20</v>
      </c>
      <c r="D145" s="149" t="s">
        <v>21</v>
      </c>
      <c r="E145" s="149" t="s">
        <v>28</v>
      </c>
      <c r="F145" s="149" t="s">
        <v>27</v>
      </c>
      <c r="G145" s="149" t="s">
        <v>122</v>
      </c>
      <c r="H145" s="149" t="s">
        <v>23</v>
      </c>
      <c r="I145" s="149">
        <v>5</v>
      </c>
      <c r="J145" s="149">
        <v>4</v>
      </c>
      <c r="K145" s="149">
        <v>5</v>
      </c>
      <c r="L145" s="149">
        <v>5</v>
      </c>
      <c r="M145" s="149">
        <v>5</v>
      </c>
      <c r="N145" s="149">
        <v>5</v>
      </c>
      <c r="O145" s="149">
        <v>5</v>
      </c>
      <c r="P145" s="149">
        <v>5</v>
      </c>
      <c r="Q145" s="149">
        <v>5</v>
      </c>
      <c r="R145" s="149">
        <v>5</v>
      </c>
      <c r="S145" s="149">
        <v>5</v>
      </c>
      <c r="T145" s="149">
        <v>5</v>
      </c>
    </row>
    <row r="146" spans="1:21" ht="15.75" customHeight="1">
      <c r="A146" s="153">
        <v>44837.827397569446</v>
      </c>
      <c r="B146" s="149" t="s">
        <v>227</v>
      </c>
      <c r="C146" s="149" t="s">
        <v>25</v>
      </c>
      <c r="D146" s="149" t="s">
        <v>26</v>
      </c>
      <c r="E146" s="149" t="s">
        <v>28</v>
      </c>
      <c r="F146" s="149" t="s">
        <v>123</v>
      </c>
      <c r="G146" s="149" t="s">
        <v>228</v>
      </c>
      <c r="H146" s="149" t="s">
        <v>29</v>
      </c>
      <c r="I146" s="149">
        <v>4</v>
      </c>
      <c r="J146" s="149">
        <v>5</v>
      </c>
      <c r="K146" s="149">
        <v>5</v>
      </c>
      <c r="L146" s="149">
        <v>3</v>
      </c>
      <c r="M146" s="149">
        <v>3</v>
      </c>
      <c r="N146" s="149">
        <v>3</v>
      </c>
      <c r="O146" s="149">
        <v>5</v>
      </c>
      <c r="P146" s="149">
        <v>5</v>
      </c>
      <c r="Q146" s="149">
        <v>5</v>
      </c>
      <c r="R146" s="149">
        <v>3</v>
      </c>
      <c r="S146" s="149">
        <v>4</v>
      </c>
      <c r="T146" s="149">
        <v>5</v>
      </c>
      <c r="U146" s="149" t="s">
        <v>255</v>
      </c>
    </row>
    <row r="147" spans="1:21" ht="15.75" customHeight="1">
      <c r="A147" s="153">
        <v>44837.827975787033</v>
      </c>
      <c r="B147" s="149" t="s">
        <v>229</v>
      </c>
      <c r="C147" s="149" t="s">
        <v>25</v>
      </c>
      <c r="D147" s="149" t="s">
        <v>32</v>
      </c>
      <c r="E147" s="149" t="s">
        <v>22</v>
      </c>
      <c r="F147" s="149" t="s">
        <v>259</v>
      </c>
      <c r="G147" s="167" t="s">
        <v>362</v>
      </c>
      <c r="H147" s="149" t="s">
        <v>29</v>
      </c>
      <c r="I147" s="149">
        <v>4</v>
      </c>
      <c r="J147" s="149">
        <v>4</v>
      </c>
      <c r="K147" s="149">
        <v>4</v>
      </c>
      <c r="L147" s="149">
        <v>3</v>
      </c>
      <c r="M147" s="149">
        <v>4</v>
      </c>
      <c r="N147" s="149">
        <v>4</v>
      </c>
      <c r="O147" s="149">
        <v>4</v>
      </c>
      <c r="P147" s="149">
        <v>4</v>
      </c>
      <c r="Q147" s="149">
        <v>5</v>
      </c>
      <c r="R147" s="149">
        <v>3</v>
      </c>
      <c r="S147" s="149">
        <v>4</v>
      </c>
      <c r="T147" s="149">
        <v>4</v>
      </c>
      <c r="U147" s="149" t="s">
        <v>230</v>
      </c>
    </row>
    <row r="148" spans="1:21" ht="15.75" customHeight="1">
      <c r="A148" s="153">
        <v>44837.828505682875</v>
      </c>
      <c r="B148" s="149" t="s">
        <v>231</v>
      </c>
      <c r="C148" s="149" t="s">
        <v>25</v>
      </c>
      <c r="D148" s="149" t="s">
        <v>26</v>
      </c>
      <c r="E148" s="149" t="s">
        <v>28</v>
      </c>
      <c r="F148" s="149" t="s">
        <v>100</v>
      </c>
      <c r="G148" s="149" t="s">
        <v>124</v>
      </c>
      <c r="H148" s="149" t="s">
        <v>29</v>
      </c>
      <c r="I148" s="149">
        <v>4</v>
      </c>
      <c r="J148" s="149">
        <v>4</v>
      </c>
      <c r="K148" s="149">
        <v>4</v>
      </c>
      <c r="L148" s="149">
        <v>4</v>
      </c>
      <c r="M148" s="149">
        <v>4</v>
      </c>
      <c r="N148" s="149">
        <v>4</v>
      </c>
      <c r="O148" s="149">
        <v>4</v>
      </c>
      <c r="P148" s="149">
        <v>4</v>
      </c>
      <c r="Q148" s="149">
        <v>4</v>
      </c>
      <c r="R148" s="149">
        <v>4</v>
      </c>
      <c r="S148" s="149">
        <v>4</v>
      </c>
      <c r="T148" s="149">
        <v>4</v>
      </c>
    </row>
    <row r="149" spans="1:21" ht="15.75" customHeight="1">
      <c r="A149" s="153">
        <v>44837.828706030094</v>
      </c>
      <c r="B149" s="149" t="s">
        <v>232</v>
      </c>
      <c r="C149" s="149" t="s">
        <v>25</v>
      </c>
      <c r="D149" s="149" t="s">
        <v>24</v>
      </c>
      <c r="E149" s="149" t="s">
        <v>28</v>
      </c>
      <c r="F149" s="149" t="s">
        <v>27</v>
      </c>
      <c r="G149" s="149" t="s">
        <v>137</v>
      </c>
      <c r="H149" s="149" t="s">
        <v>23</v>
      </c>
      <c r="I149" s="149">
        <v>5</v>
      </c>
      <c r="J149" s="149">
        <v>4</v>
      </c>
      <c r="K149" s="149">
        <v>5</v>
      </c>
      <c r="L149" s="149">
        <v>5</v>
      </c>
      <c r="M149" s="149">
        <v>5</v>
      </c>
      <c r="N149" s="149">
        <v>5</v>
      </c>
      <c r="O149" s="149">
        <v>5</v>
      </c>
      <c r="P149" s="149">
        <v>5</v>
      </c>
      <c r="Q149" s="149">
        <v>5</v>
      </c>
      <c r="R149" s="149">
        <v>1</v>
      </c>
      <c r="S149" s="149">
        <v>4</v>
      </c>
      <c r="T149" s="149">
        <v>4</v>
      </c>
    </row>
    <row r="150" spans="1:21" ht="15.75" customHeight="1">
      <c r="A150" s="153">
        <v>44837.828891875004</v>
      </c>
      <c r="B150" s="149" t="s">
        <v>233</v>
      </c>
      <c r="C150" s="149" t="s">
        <v>20</v>
      </c>
      <c r="D150" s="149" t="s">
        <v>21</v>
      </c>
      <c r="E150" s="149" t="s">
        <v>22</v>
      </c>
      <c r="F150" s="149" t="s">
        <v>27</v>
      </c>
      <c r="G150" s="149" t="s">
        <v>122</v>
      </c>
      <c r="H150" s="149" t="s">
        <v>23</v>
      </c>
      <c r="I150" s="149">
        <v>5</v>
      </c>
      <c r="J150" s="149">
        <v>5</v>
      </c>
      <c r="K150" s="149">
        <v>5</v>
      </c>
      <c r="L150" s="149">
        <v>5</v>
      </c>
      <c r="M150" s="149">
        <v>5</v>
      </c>
      <c r="N150" s="149">
        <v>5</v>
      </c>
      <c r="O150" s="149">
        <v>5</v>
      </c>
      <c r="P150" s="149">
        <v>5</v>
      </c>
      <c r="Q150" s="149">
        <v>5</v>
      </c>
      <c r="R150" s="149">
        <v>2</v>
      </c>
      <c r="S150" s="149">
        <v>4</v>
      </c>
      <c r="T150" s="149">
        <v>4</v>
      </c>
      <c r="U150" s="149" t="s">
        <v>234</v>
      </c>
    </row>
    <row r="151" spans="1:21" ht="15.75" customHeight="1">
      <c r="A151" s="153">
        <v>44837.82939939815</v>
      </c>
      <c r="B151" s="149" t="s">
        <v>235</v>
      </c>
      <c r="C151" s="149" t="s">
        <v>25</v>
      </c>
      <c r="D151" s="149" t="s">
        <v>24</v>
      </c>
      <c r="E151" s="149" t="s">
        <v>28</v>
      </c>
      <c r="F151" s="149" t="s">
        <v>27</v>
      </c>
      <c r="G151" s="149" t="s">
        <v>122</v>
      </c>
      <c r="H151" s="149" t="s">
        <v>23</v>
      </c>
      <c r="I151" s="149">
        <v>5</v>
      </c>
      <c r="J151" s="149">
        <v>5</v>
      </c>
      <c r="K151" s="149">
        <v>5</v>
      </c>
      <c r="L151" s="149">
        <v>5</v>
      </c>
      <c r="M151" s="149">
        <v>5</v>
      </c>
      <c r="N151" s="149">
        <v>5</v>
      </c>
      <c r="O151" s="149">
        <v>5</v>
      </c>
      <c r="P151" s="149">
        <v>5</v>
      </c>
      <c r="Q151" s="149">
        <v>5</v>
      </c>
      <c r="R151" s="149">
        <v>3</v>
      </c>
      <c r="S151" s="149">
        <v>4</v>
      </c>
      <c r="T151" s="149">
        <v>5</v>
      </c>
      <c r="U151" s="149" t="s">
        <v>31</v>
      </c>
    </row>
    <row r="152" spans="1:21" ht="15.75" customHeight="1">
      <c r="A152" s="153">
        <v>44837.831619583332</v>
      </c>
      <c r="B152" s="149" t="s">
        <v>236</v>
      </c>
      <c r="C152" s="149" t="s">
        <v>25</v>
      </c>
      <c r="D152" s="149" t="s">
        <v>24</v>
      </c>
      <c r="E152" s="149" t="s">
        <v>28</v>
      </c>
      <c r="F152" s="149" t="s">
        <v>27</v>
      </c>
      <c r="G152" s="149" t="s">
        <v>122</v>
      </c>
      <c r="H152" s="149" t="s">
        <v>23</v>
      </c>
      <c r="I152" s="149">
        <v>5</v>
      </c>
      <c r="J152" s="149">
        <v>5</v>
      </c>
      <c r="K152" s="149">
        <v>5</v>
      </c>
      <c r="L152" s="149">
        <v>5</v>
      </c>
      <c r="M152" s="149">
        <v>5</v>
      </c>
      <c r="N152" s="149">
        <v>5</v>
      </c>
      <c r="O152" s="149">
        <v>5</v>
      </c>
      <c r="P152" s="149">
        <v>5</v>
      </c>
      <c r="Q152" s="149">
        <v>5</v>
      </c>
      <c r="R152" s="149">
        <v>3</v>
      </c>
      <c r="S152" s="149">
        <v>4</v>
      </c>
      <c r="T152" s="149">
        <v>4</v>
      </c>
    </row>
    <row r="153" spans="1:21" ht="15.75" customHeight="1">
      <c r="A153" s="153">
        <v>44837.832946319446</v>
      </c>
      <c r="B153" s="149" t="s">
        <v>237</v>
      </c>
      <c r="C153" s="149" t="s">
        <v>25</v>
      </c>
      <c r="D153" s="149" t="s">
        <v>21</v>
      </c>
      <c r="E153" s="149" t="s">
        <v>22</v>
      </c>
      <c r="F153" s="148" t="s">
        <v>123</v>
      </c>
      <c r="G153" s="149" t="s">
        <v>123</v>
      </c>
      <c r="H153" s="149" t="s">
        <v>23</v>
      </c>
      <c r="I153" s="149">
        <v>5</v>
      </c>
      <c r="J153" s="149">
        <v>5</v>
      </c>
      <c r="K153" s="149">
        <v>5</v>
      </c>
      <c r="L153" s="149">
        <v>5</v>
      </c>
      <c r="M153" s="149">
        <v>5</v>
      </c>
      <c r="N153" s="149">
        <v>5</v>
      </c>
      <c r="O153" s="149">
        <v>5</v>
      </c>
      <c r="P153" s="149">
        <v>5</v>
      </c>
      <c r="Q153" s="149">
        <v>5</v>
      </c>
      <c r="R153" s="149">
        <v>2</v>
      </c>
      <c r="S153" s="149">
        <v>4</v>
      </c>
      <c r="T153" s="149">
        <v>4</v>
      </c>
    </row>
    <row r="154" spans="1:21" ht="15.75" customHeight="1">
      <c r="A154" s="153">
        <v>44837.835214305553</v>
      </c>
      <c r="B154" s="149" t="s">
        <v>238</v>
      </c>
      <c r="C154" s="149" t="s">
        <v>25</v>
      </c>
      <c r="D154" s="149" t="s">
        <v>26</v>
      </c>
      <c r="E154" s="149" t="s">
        <v>28</v>
      </c>
      <c r="F154" s="149" t="s">
        <v>27</v>
      </c>
      <c r="G154" s="149" t="s">
        <v>122</v>
      </c>
      <c r="H154" s="149" t="s">
        <v>23</v>
      </c>
      <c r="I154" s="149">
        <v>3</v>
      </c>
      <c r="J154" s="149">
        <v>3</v>
      </c>
      <c r="K154" s="149">
        <v>3</v>
      </c>
      <c r="L154" s="149">
        <v>3</v>
      </c>
      <c r="M154" s="149">
        <v>3</v>
      </c>
      <c r="N154" s="149">
        <v>3</v>
      </c>
      <c r="O154" s="149">
        <v>3</v>
      </c>
      <c r="P154" s="149">
        <v>3</v>
      </c>
      <c r="Q154" s="149">
        <v>3</v>
      </c>
      <c r="R154" s="149">
        <v>3</v>
      </c>
      <c r="S154" s="149">
        <v>3</v>
      </c>
      <c r="T154" s="149">
        <v>3</v>
      </c>
    </row>
    <row r="155" spans="1:21" ht="15.75" customHeight="1">
      <c r="A155" s="153">
        <v>44837.836100914355</v>
      </c>
      <c r="B155" s="149" t="s">
        <v>239</v>
      </c>
      <c r="C155" s="149" t="s">
        <v>20</v>
      </c>
      <c r="D155" s="149" t="s">
        <v>21</v>
      </c>
      <c r="E155" s="149" t="s">
        <v>22</v>
      </c>
      <c r="F155" s="149" t="s">
        <v>113</v>
      </c>
      <c r="G155" s="149" t="s">
        <v>184</v>
      </c>
      <c r="H155" s="149" t="s">
        <v>23</v>
      </c>
      <c r="I155" s="149">
        <v>5</v>
      </c>
      <c r="J155" s="149">
        <v>5</v>
      </c>
      <c r="K155" s="149">
        <v>5</v>
      </c>
      <c r="L155" s="149">
        <v>5</v>
      </c>
      <c r="M155" s="149">
        <v>3</v>
      </c>
      <c r="N155" s="149">
        <v>4</v>
      </c>
      <c r="O155" s="149">
        <v>4</v>
      </c>
      <c r="P155" s="149">
        <v>3</v>
      </c>
      <c r="Q155" s="149">
        <v>4</v>
      </c>
      <c r="R155" s="149">
        <v>4</v>
      </c>
      <c r="S155" s="149">
        <v>4</v>
      </c>
      <c r="T155" s="149">
        <v>5</v>
      </c>
    </row>
    <row r="156" spans="1:21" ht="15.75" customHeight="1">
      <c r="A156" s="153">
        <v>44837.837599930557</v>
      </c>
      <c r="B156" s="149" t="s">
        <v>240</v>
      </c>
      <c r="C156" s="149" t="s">
        <v>25</v>
      </c>
      <c r="D156" s="149" t="s">
        <v>26</v>
      </c>
      <c r="E156" s="149" t="s">
        <v>28</v>
      </c>
      <c r="F156" s="149" t="s">
        <v>123</v>
      </c>
      <c r="G156" s="149" t="s">
        <v>123</v>
      </c>
      <c r="H156" s="149" t="s">
        <v>29</v>
      </c>
      <c r="I156" s="149">
        <v>5</v>
      </c>
      <c r="J156" s="149">
        <v>5</v>
      </c>
      <c r="K156" s="149">
        <v>5</v>
      </c>
      <c r="L156" s="149">
        <v>5</v>
      </c>
      <c r="M156" s="149">
        <v>5</v>
      </c>
      <c r="N156" s="149">
        <v>5</v>
      </c>
      <c r="O156" s="149">
        <v>5</v>
      </c>
      <c r="P156" s="149">
        <v>5</v>
      </c>
      <c r="Q156" s="149">
        <v>5</v>
      </c>
      <c r="R156" s="149">
        <v>5</v>
      </c>
      <c r="S156" s="149">
        <v>5</v>
      </c>
      <c r="T156" s="149">
        <v>5</v>
      </c>
    </row>
    <row r="157" spans="1:21" ht="15.75" customHeight="1">
      <c r="A157" s="153">
        <v>44837.841131759254</v>
      </c>
      <c r="B157" s="149" t="s">
        <v>241</v>
      </c>
      <c r="C157" s="149" t="s">
        <v>20</v>
      </c>
      <c r="D157" s="149" t="s">
        <v>21</v>
      </c>
      <c r="E157" s="149" t="s">
        <v>28</v>
      </c>
      <c r="F157" s="149" t="s">
        <v>27</v>
      </c>
      <c r="G157" s="149" t="s">
        <v>122</v>
      </c>
      <c r="H157" s="149" t="s">
        <v>29</v>
      </c>
      <c r="J157" s="149">
        <v>3</v>
      </c>
      <c r="K157" s="149">
        <v>3</v>
      </c>
      <c r="L157" s="149">
        <v>4</v>
      </c>
      <c r="M157" s="149">
        <v>4</v>
      </c>
      <c r="N157" s="149">
        <v>4</v>
      </c>
      <c r="O157" s="149">
        <v>4</v>
      </c>
      <c r="P157" s="149">
        <v>4</v>
      </c>
      <c r="Q157" s="149">
        <v>4</v>
      </c>
      <c r="R157" s="149">
        <v>4</v>
      </c>
      <c r="S157" s="149">
        <v>4</v>
      </c>
      <c r="T157" s="149">
        <v>4</v>
      </c>
      <c r="U157" s="149" t="s">
        <v>256</v>
      </c>
    </row>
    <row r="158" spans="1:21" ht="15.75" customHeight="1">
      <c r="A158" s="153">
        <v>44837.841896701386</v>
      </c>
      <c r="B158" s="149" t="s">
        <v>242</v>
      </c>
      <c r="C158" s="149" t="s">
        <v>25</v>
      </c>
      <c r="D158" s="149" t="s">
        <v>26</v>
      </c>
      <c r="E158" s="149" t="s">
        <v>28</v>
      </c>
      <c r="F158" s="149" t="s">
        <v>27</v>
      </c>
      <c r="G158" s="149" t="s">
        <v>122</v>
      </c>
      <c r="H158" s="149" t="s">
        <v>23</v>
      </c>
      <c r="I158" s="149">
        <v>4</v>
      </c>
      <c r="J158" s="149">
        <v>4</v>
      </c>
      <c r="K158" s="149">
        <v>4</v>
      </c>
      <c r="L158" s="149">
        <v>4</v>
      </c>
      <c r="M158" s="149">
        <v>4</v>
      </c>
      <c r="N158" s="149">
        <v>4</v>
      </c>
      <c r="O158" s="149">
        <v>4</v>
      </c>
      <c r="P158" s="149">
        <v>4</v>
      </c>
      <c r="Q158" s="149">
        <v>4</v>
      </c>
      <c r="R158" s="149">
        <v>3</v>
      </c>
      <c r="S158" s="149">
        <v>4</v>
      </c>
      <c r="T158" s="149">
        <v>4</v>
      </c>
    </row>
    <row r="159" spans="1:21" ht="15.75" customHeight="1">
      <c r="A159" s="153">
        <v>44837.842765428242</v>
      </c>
      <c r="B159" s="149" t="s">
        <v>243</v>
      </c>
      <c r="C159" s="149" t="s">
        <v>20</v>
      </c>
      <c r="D159" s="149" t="s">
        <v>26</v>
      </c>
      <c r="E159" s="149" t="s">
        <v>28</v>
      </c>
      <c r="F159" s="149" t="s">
        <v>27</v>
      </c>
      <c r="G159" s="149" t="s">
        <v>122</v>
      </c>
      <c r="H159" s="149" t="s">
        <v>23</v>
      </c>
      <c r="I159" s="149">
        <v>5</v>
      </c>
      <c r="J159" s="149">
        <v>5</v>
      </c>
      <c r="K159" s="149">
        <v>5</v>
      </c>
      <c r="L159" s="149">
        <v>5</v>
      </c>
      <c r="M159" s="149">
        <v>5</v>
      </c>
      <c r="N159" s="149">
        <v>5</v>
      </c>
      <c r="O159" s="149">
        <v>5</v>
      </c>
      <c r="P159" s="149">
        <v>5</v>
      </c>
      <c r="Q159" s="149">
        <v>5</v>
      </c>
      <c r="R159" s="149">
        <v>5</v>
      </c>
      <c r="S159" s="149">
        <v>5</v>
      </c>
      <c r="T159" s="149">
        <v>5</v>
      </c>
    </row>
    <row r="160" spans="1:21" ht="15.75" customHeight="1">
      <c r="A160" s="153">
        <v>44837.844694201391</v>
      </c>
      <c r="B160" s="149" t="s">
        <v>244</v>
      </c>
      <c r="C160" s="149" t="s">
        <v>25</v>
      </c>
      <c r="D160" s="149" t="s">
        <v>26</v>
      </c>
      <c r="E160" s="149" t="s">
        <v>28</v>
      </c>
      <c r="F160" s="149" t="s">
        <v>27</v>
      </c>
      <c r="G160" s="149" t="s">
        <v>122</v>
      </c>
      <c r="H160" s="149" t="s">
        <v>23</v>
      </c>
      <c r="I160" s="149">
        <v>5</v>
      </c>
      <c r="J160" s="149">
        <v>5</v>
      </c>
      <c r="K160" s="149">
        <v>5</v>
      </c>
      <c r="L160" s="149">
        <v>5</v>
      </c>
      <c r="M160" s="149">
        <v>5</v>
      </c>
      <c r="N160" s="149">
        <v>5</v>
      </c>
      <c r="O160" s="149">
        <v>5</v>
      </c>
      <c r="P160" s="149">
        <v>5</v>
      </c>
      <c r="Q160" s="149">
        <v>5</v>
      </c>
      <c r="R160" s="149">
        <v>2</v>
      </c>
      <c r="S160" s="149">
        <v>4</v>
      </c>
      <c r="T160" s="149">
        <v>5</v>
      </c>
      <c r="U160" s="149" t="s">
        <v>31</v>
      </c>
    </row>
    <row r="161" spans="1:21" ht="15.75" customHeight="1">
      <c r="A161" s="153">
        <v>44837.850137222224</v>
      </c>
      <c r="B161" s="149" t="s">
        <v>245</v>
      </c>
      <c r="C161" s="149" t="s">
        <v>25</v>
      </c>
      <c r="D161" s="149" t="s">
        <v>24</v>
      </c>
      <c r="E161" s="149" t="s">
        <v>28</v>
      </c>
      <c r="F161" s="149" t="s">
        <v>27</v>
      </c>
      <c r="G161" s="149" t="s">
        <v>122</v>
      </c>
      <c r="H161" s="149" t="s">
        <v>23</v>
      </c>
      <c r="I161" s="149">
        <v>4</v>
      </c>
      <c r="J161" s="149">
        <v>5</v>
      </c>
      <c r="K161" s="149">
        <v>5</v>
      </c>
      <c r="L161" s="149">
        <v>5</v>
      </c>
      <c r="M161" s="149">
        <v>5</v>
      </c>
      <c r="N161" s="149">
        <v>5</v>
      </c>
      <c r="O161" s="149">
        <v>5</v>
      </c>
      <c r="P161" s="149">
        <v>5</v>
      </c>
      <c r="Q161" s="149">
        <v>5</v>
      </c>
      <c r="R161" s="149">
        <v>2</v>
      </c>
      <c r="S161" s="149">
        <v>4</v>
      </c>
      <c r="T161" s="149">
        <v>4</v>
      </c>
      <c r="U161" s="149" t="s">
        <v>31</v>
      </c>
    </row>
  </sheetData>
  <autoFilter ref="F1:F161" xr:uid="{100EDDB8-B422-4C5D-BE8D-3838860A0E4D}"/>
  <hyperlinks>
    <hyperlink ref="B75" r:id="rId1" display="mekokulope@gmail.com" xr:uid="{1FF4F4FC-8EF7-4D90-8B63-3A13AF228C0F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U92"/>
  <sheetViews>
    <sheetView topLeftCell="E64" zoomScale="70" zoomScaleNormal="70" workbookViewId="0">
      <selection activeCell="I57" sqref="I57"/>
    </sheetView>
  </sheetViews>
  <sheetFormatPr defaultColWidth="14.42578125" defaultRowHeight="12.75"/>
  <cols>
    <col min="1" max="1" width="18.7109375" bestFit="1" customWidth="1"/>
    <col min="2" max="3" width="21.5703125" customWidth="1"/>
    <col min="4" max="4" width="37.28515625" bestFit="1" customWidth="1"/>
    <col min="5" max="5" width="16.7109375" customWidth="1"/>
    <col min="6" max="6" width="19.85546875" customWidth="1"/>
    <col min="7" max="7" width="42.42578125" bestFit="1" customWidth="1"/>
    <col min="8" max="26" width="21.5703125" customWidth="1"/>
  </cols>
  <sheetData>
    <row r="1" spans="1:21">
      <c r="A1" s="148" t="s">
        <v>0</v>
      </c>
      <c r="B1" s="148" t="s">
        <v>96</v>
      </c>
      <c r="C1" s="148" t="s">
        <v>1</v>
      </c>
      <c r="D1" s="148" t="s">
        <v>2</v>
      </c>
      <c r="E1" s="148" t="s">
        <v>3</v>
      </c>
      <c r="F1" s="148" t="s">
        <v>4</v>
      </c>
      <c r="G1" s="148" t="s">
        <v>5</v>
      </c>
      <c r="H1" s="148" t="s">
        <v>6</v>
      </c>
      <c r="I1" s="148" t="s">
        <v>7</v>
      </c>
      <c r="J1" s="148" t="s">
        <v>8</v>
      </c>
      <c r="K1" s="148" t="s">
        <v>9</v>
      </c>
      <c r="L1" s="148" t="s">
        <v>10</v>
      </c>
      <c r="M1" s="148" t="s">
        <v>11</v>
      </c>
      <c r="N1" s="148" t="s">
        <v>12</v>
      </c>
      <c r="O1" s="148" t="s">
        <v>13</v>
      </c>
      <c r="P1" s="148" t="s">
        <v>14</v>
      </c>
      <c r="Q1" s="148" t="s">
        <v>15</v>
      </c>
      <c r="R1" s="148" t="s">
        <v>16</v>
      </c>
      <c r="S1" s="148" t="s">
        <v>17</v>
      </c>
      <c r="T1" s="148" t="s">
        <v>18</v>
      </c>
      <c r="U1" s="148" t="s">
        <v>19</v>
      </c>
    </row>
    <row r="2" spans="1:21">
      <c r="A2" s="153">
        <v>44856.411927453708</v>
      </c>
      <c r="B2" s="149" t="s">
        <v>272</v>
      </c>
      <c r="C2" s="149" t="s">
        <v>20</v>
      </c>
      <c r="D2" s="149" t="s">
        <v>24</v>
      </c>
      <c r="E2" s="149" t="s">
        <v>28</v>
      </c>
      <c r="F2" s="149" t="s">
        <v>259</v>
      </c>
      <c r="G2" s="167" t="s">
        <v>362</v>
      </c>
      <c r="H2" s="149" t="s">
        <v>23</v>
      </c>
      <c r="I2" s="149">
        <v>5</v>
      </c>
      <c r="J2" s="149">
        <v>5</v>
      </c>
      <c r="K2" s="149">
        <v>5</v>
      </c>
      <c r="L2" s="149">
        <v>5</v>
      </c>
      <c r="M2" s="149">
        <v>5</v>
      </c>
      <c r="N2" s="149">
        <v>5</v>
      </c>
      <c r="O2" s="149">
        <v>5</v>
      </c>
      <c r="P2" s="149">
        <v>5</v>
      </c>
      <c r="Q2" s="149">
        <v>5</v>
      </c>
      <c r="R2" s="149">
        <v>5</v>
      </c>
      <c r="S2" s="149">
        <v>5</v>
      </c>
      <c r="T2" s="149">
        <v>5</v>
      </c>
      <c r="U2" s="149" t="s">
        <v>273</v>
      </c>
    </row>
    <row r="3" spans="1:21">
      <c r="A3" s="153">
        <v>44856.412396701387</v>
      </c>
      <c r="B3" s="149" t="s">
        <v>274</v>
      </c>
      <c r="C3" s="149" t="s">
        <v>20</v>
      </c>
      <c r="D3" s="149" t="s">
        <v>21</v>
      </c>
      <c r="E3" s="149" t="s">
        <v>28</v>
      </c>
      <c r="F3" s="149" t="s">
        <v>259</v>
      </c>
      <c r="G3" s="167" t="s">
        <v>362</v>
      </c>
      <c r="H3" s="149" t="s">
        <v>23</v>
      </c>
      <c r="I3" s="149">
        <v>4</v>
      </c>
      <c r="J3" s="149">
        <v>4</v>
      </c>
      <c r="K3" s="149">
        <v>4</v>
      </c>
      <c r="L3" s="149">
        <v>4</v>
      </c>
      <c r="M3" s="149">
        <v>4</v>
      </c>
      <c r="N3" s="149">
        <v>4</v>
      </c>
      <c r="O3" s="149">
        <v>4</v>
      </c>
      <c r="P3" s="149">
        <v>4</v>
      </c>
      <c r="Q3" s="149">
        <v>4</v>
      </c>
      <c r="R3" s="149">
        <v>5</v>
      </c>
      <c r="S3" s="149">
        <v>5</v>
      </c>
      <c r="T3" s="149">
        <v>5</v>
      </c>
    </row>
    <row r="4" spans="1:21">
      <c r="A4" s="153">
        <v>44856.412443391207</v>
      </c>
      <c r="B4" s="149" t="s">
        <v>276</v>
      </c>
      <c r="C4" s="149" t="s">
        <v>25</v>
      </c>
      <c r="D4" s="149" t="s">
        <v>26</v>
      </c>
      <c r="E4" s="149" t="s">
        <v>28</v>
      </c>
      <c r="F4" s="149" t="s">
        <v>368</v>
      </c>
      <c r="G4" s="149" t="s">
        <v>277</v>
      </c>
      <c r="H4" s="149" t="s">
        <v>23</v>
      </c>
      <c r="I4" s="149">
        <v>5</v>
      </c>
      <c r="J4" s="149">
        <v>5</v>
      </c>
      <c r="K4" s="149">
        <v>5</v>
      </c>
      <c r="L4" s="149">
        <v>5</v>
      </c>
      <c r="M4" s="149">
        <v>5</v>
      </c>
      <c r="N4" s="149">
        <v>5</v>
      </c>
      <c r="O4" s="149">
        <v>5</v>
      </c>
      <c r="P4" s="149">
        <v>5</v>
      </c>
      <c r="Q4" s="149">
        <v>5</v>
      </c>
      <c r="R4" s="149">
        <v>5</v>
      </c>
      <c r="S4" s="149">
        <v>5</v>
      </c>
      <c r="T4" s="149">
        <v>5</v>
      </c>
      <c r="U4" s="149" t="s">
        <v>31</v>
      </c>
    </row>
    <row r="5" spans="1:21">
      <c r="A5" s="153">
        <v>44856.412661655093</v>
      </c>
      <c r="B5" s="149" t="s">
        <v>278</v>
      </c>
      <c r="C5" s="149" t="s">
        <v>25</v>
      </c>
      <c r="D5" s="149" t="s">
        <v>26</v>
      </c>
      <c r="E5" s="149" t="s">
        <v>28</v>
      </c>
      <c r="F5" s="149" t="s">
        <v>258</v>
      </c>
      <c r="G5" s="149" t="s">
        <v>258</v>
      </c>
      <c r="H5" s="149" t="s">
        <v>23</v>
      </c>
      <c r="I5" s="149">
        <v>5</v>
      </c>
      <c r="J5" s="149">
        <v>5</v>
      </c>
      <c r="K5" s="149">
        <v>5</v>
      </c>
      <c r="L5" s="149">
        <v>5</v>
      </c>
      <c r="M5" s="149">
        <v>5</v>
      </c>
      <c r="N5" s="149">
        <v>5</v>
      </c>
      <c r="O5" s="149">
        <v>5</v>
      </c>
      <c r="P5" s="149">
        <v>5</v>
      </c>
      <c r="Q5" s="149">
        <v>5</v>
      </c>
      <c r="R5" s="149">
        <v>5</v>
      </c>
      <c r="S5" s="149">
        <v>5</v>
      </c>
      <c r="T5" s="149">
        <v>5</v>
      </c>
    </row>
    <row r="6" spans="1:21">
      <c r="A6" s="153">
        <v>44856.417055706013</v>
      </c>
      <c r="B6" s="149" t="s">
        <v>280</v>
      </c>
      <c r="C6" s="149" t="s">
        <v>20</v>
      </c>
      <c r="D6" s="149" t="s">
        <v>26</v>
      </c>
      <c r="E6" s="149" t="s">
        <v>28</v>
      </c>
      <c r="F6" s="149" t="s">
        <v>102</v>
      </c>
      <c r="G6" s="149" t="s">
        <v>281</v>
      </c>
      <c r="H6" s="149" t="s">
        <v>23</v>
      </c>
      <c r="I6" s="149">
        <v>5</v>
      </c>
      <c r="J6" s="149">
        <v>4</v>
      </c>
      <c r="K6" s="149">
        <v>5</v>
      </c>
      <c r="L6" s="149">
        <v>5</v>
      </c>
      <c r="M6" s="149">
        <v>5</v>
      </c>
      <c r="N6" s="149">
        <v>5</v>
      </c>
      <c r="O6" s="149">
        <v>5</v>
      </c>
      <c r="P6" s="149">
        <v>5</v>
      </c>
      <c r="Q6" s="149">
        <v>5</v>
      </c>
      <c r="R6" s="149">
        <v>5</v>
      </c>
      <c r="S6" s="149">
        <v>5</v>
      </c>
      <c r="T6" s="149">
        <v>5</v>
      </c>
    </row>
    <row r="7" spans="1:21">
      <c r="A7" s="153">
        <v>44856.419422141204</v>
      </c>
      <c r="B7" s="149" t="s">
        <v>289</v>
      </c>
      <c r="C7" s="149" t="s">
        <v>20</v>
      </c>
      <c r="D7" s="149" t="s">
        <v>26</v>
      </c>
      <c r="E7" s="149" t="s">
        <v>22</v>
      </c>
      <c r="F7" s="149" t="s">
        <v>27</v>
      </c>
      <c r="G7" s="149" t="s">
        <v>112</v>
      </c>
      <c r="H7" s="149" t="s">
        <v>23</v>
      </c>
      <c r="I7" s="149">
        <v>5</v>
      </c>
      <c r="J7" s="149">
        <v>5</v>
      </c>
      <c r="K7" s="149">
        <v>5</v>
      </c>
      <c r="L7" s="149">
        <v>5</v>
      </c>
      <c r="M7" s="149">
        <v>5</v>
      </c>
      <c r="N7" s="149">
        <v>5</v>
      </c>
      <c r="O7" s="149">
        <v>5</v>
      </c>
      <c r="P7" s="149">
        <v>5</v>
      </c>
      <c r="Q7" s="149">
        <v>5</v>
      </c>
      <c r="R7" s="149">
        <v>4</v>
      </c>
      <c r="S7" s="149">
        <v>5</v>
      </c>
      <c r="T7" s="149">
        <v>5</v>
      </c>
    </row>
    <row r="8" spans="1:21">
      <c r="A8" s="153">
        <v>44856.420071493056</v>
      </c>
      <c r="B8" s="149" t="s">
        <v>290</v>
      </c>
      <c r="C8" s="149" t="s">
        <v>20</v>
      </c>
      <c r="D8" s="149" t="s">
        <v>26</v>
      </c>
      <c r="E8" s="149" t="s">
        <v>28</v>
      </c>
      <c r="F8" s="148" t="s">
        <v>123</v>
      </c>
      <c r="G8" s="149" t="s">
        <v>199</v>
      </c>
      <c r="H8" s="149" t="s">
        <v>23</v>
      </c>
      <c r="I8" s="149">
        <v>5</v>
      </c>
      <c r="J8" s="149">
        <v>5</v>
      </c>
      <c r="K8" s="149">
        <v>5</v>
      </c>
      <c r="L8" s="149">
        <v>5</v>
      </c>
      <c r="M8" s="149">
        <v>5</v>
      </c>
      <c r="N8" s="149">
        <v>5</v>
      </c>
      <c r="O8" s="149">
        <v>5</v>
      </c>
      <c r="P8" s="149">
        <v>5</v>
      </c>
      <c r="Q8" s="149">
        <v>5</v>
      </c>
      <c r="R8" s="149">
        <v>3</v>
      </c>
      <c r="S8" s="149">
        <v>4</v>
      </c>
      <c r="T8" s="149">
        <v>5</v>
      </c>
      <c r="U8" s="149" t="s">
        <v>31</v>
      </c>
    </row>
    <row r="9" spans="1:21">
      <c r="A9" s="153">
        <v>44856.420437106484</v>
      </c>
      <c r="B9" s="149" t="s">
        <v>294</v>
      </c>
      <c r="C9" s="149" t="s">
        <v>20</v>
      </c>
      <c r="D9" s="149" t="s">
        <v>21</v>
      </c>
      <c r="E9" s="149" t="s">
        <v>22</v>
      </c>
      <c r="F9" s="149" t="s">
        <v>257</v>
      </c>
      <c r="G9" s="149" t="s">
        <v>371</v>
      </c>
      <c r="H9" s="149" t="s">
        <v>23</v>
      </c>
      <c r="I9" s="149">
        <v>5</v>
      </c>
      <c r="J9" s="149">
        <v>5</v>
      </c>
      <c r="K9" s="149">
        <v>5</v>
      </c>
      <c r="L9" s="149">
        <v>5</v>
      </c>
      <c r="M9" s="149">
        <v>5</v>
      </c>
      <c r="N9" s="149">
        <v>5</v>
      </c>
      <c r="O9" s="149">
        <v>5</v>
      </c>
      <c r="P9" s="149">
        <v>5</v>
      </c>
      <c r="Q9" s="149">
        <v>5</v>
      </c>
      <c r="R9" s="149">
        <v>5</v>
      </c>
      <c r="S9" s="149">
        <v>5</v>
      </c>
      <c r="T9" s="149">
        <v>5</v>
      </c>
      <c r="U9" s="149" t="s">
        <v>296</v>
      </c>
    </row>
    <row r="10" spans="1:21">
      <c r="A10" s="153">
        <v>44856.422340462959</v>
      </c>
      <c r="B10" s="149" t="s">
        <v>298</v>
      </c>
      <c r="C10" s="149" t="s">
        <v>25</v>
      </c>
      <c r="D10" s="149" t="s">
        <v>24</v>
      </c>
      <c r="E10" s="149" t="s">
        <v>22</v>
      </c>
      <c r="F10" s="149" t="s">
        <v>27</v>
      </c>
      <c r="G10" s="149" t="s">
        <v>299</v>
      </c>
      <c r="H10" s="149" t="s">
        <v>23</v>
      </c>
      <c r="I10" s="149">
        <v>5</v>
      </c>
      <c r="J10" s="149">
        <v>5</v>
      </c>
      <c r="K10" s="149">
        <v>5</v>
      </c>
      <c r="L10" s="149">
        <v>5</v>
      </c>
      <c r="M10" s="149">
        <v>5</v>
      </c>
      <c r="N10" s="149">
        <v>5</v>
      </c>
      <c r="O10" s="149">
        <v>5</v>
      </c>
      <c r="P10" s="149">
        <v>5</v>
      </c>
      <c r="Q10" s="149">
        <v>5</v>
      </c>
      <c r="R10" s="149">
        <v>3</v>
      </c>
      <c r="S10" s="149">
        <v>4</v>
      </c>
      <c r="T10" s="149">
        <v>4</v>
      </c>
    </row>
    <row r="11" spans="1:21">
      <c r="A11" s="153">
        <v>44856.43107259259</v>
      </c>
      <c r="B11" s="149" t="s">
        <v>312</v>
      </c>
      <c r="C11" s="149" t="s">
        <v>20</v>
      </c>
      <c r="D11" s="149" t="s">
        <v>24</v>
      </c>
      <c r="E11" s="149" t="s">
        <v>22</v>
      </c>
      <c r="F11" s="149" t="s">
        <v>27</v>
      </c>
      <c r="G11" s="149" t="s">
        <v>112</v>
      </c>
      <c r="H11" s="149" t="s">
        <v>23</v>
      </c>
      <c r="I11" s="149">
        <v>5</v>
      </c>
      <c r="J11" s="149">
        <v>5</v>
      </c>
      <c r="K11" s="149">
        <v>5</v>
      </c>
      <c r="L11" s="149">
        <v>5</v>
      </c>
      <c r="M11" s="149">
        <v>5</v>
      </c>
      <c r="N11" s="149">
        <v>5</v>
      </c>
      <c r="O11" s="149">
        <v>5</v>
      </c>
      <c r="P11" s="149">
        <v>5</v>
      </c>
      <c r="Q11" s="149">
        <v>5</v>
      </c>
      <c r="R11" s="149">
        <v>2</v>
      </c>
      <c r="S11" s="149">
        <v>4</v>
      </c>
      <c r="T11" s="149">
        <v>4</v>
      </c>
    </row>
    <row r="12" spans="1:21">
      <c r="A12" s="153">
        <v>44856.433149386576</v>
      </c>
      <c r="B12" s="149" t="s">
        <v>317</v>
      </c>
      <c r="C12" s="149" t="s">
        <v>20</v>
      </c>
      <c r="D12" s="149" t="s">
        <v>24</v>
      </c>
      <c r="E12" s="149" t="s">
        <v>22</v>
      </c>
      <c r="F12" s="149" t="s">
        <v>27</v>
      </c>
      <c r="G12" s="149" t="s">
        <v>299</v>
      </c>
      <c r="H12" s="149" t="s">
        <v>23</v>
      </c>
      <c r="I12" s="149">
        <v>5</v>
      </c>
      <c r="J12" s="149">
        <v>5</v>
      </c>
      <c r="K12" s="149">
        <v>5</v>
      </c>
      <c r="L12" s="149">
        <v>5</v>
      </c>
      <c r="M12" s="149">
        <v>5</v>
      </c>
      <c r="N12" s="149">
        <v>5</v>
      </c>
      <c r="O12" s="149">
        <v>5</v>
      </c>
      <c r="P12" s="149">
        <v>5</v>
      </c>
      <c r="Q12" s="149">
        <v>5</v>
      </c>
      <c r="R12" s="149">
        <v>3</v>
      </c>
      <c r="S12" s="149">
        <v>4</v>
      </c>
      <c r="T12" s="149">
        <v>4</v>
      </c>
    </row>
    <row r="13" spans="1:21">
      <c r="A13" s="153">
        <v>44856.439104201389</v>
      </c>
      <c r="B13" s="149" t="s">
        <v>322</v>
      </c>
      <c r="C13" s="149" t="s">
        <v>25</v>
      </c>
      <c r="D13" s="149" t="s">
        <v>26</v>
      </c>
      <c r="E13" s="149" t="s">
        <v>28</v>
      </c>
      <c r="F13" s="149" t="s">
        <v>123</v>
      </c>
      <c r="G13" s="149" t="s">
        <v>123</v>
      </c>
      <c r="H13" s="149" t="s">
        <v>23</v>
      </c>
      <c r="I13" s="149">
        <v>5</v>
      </c>
      <c r="J13" s="149">
        <v>5</v>
      </c>
      <c r="K13" s="149">
        <v>5</v>
      </c>
      <c r="L13" s="149">
        <v>5</v>
      </c>
      <c r="M13" s="149">
        <v>5</v>
      </c>
      <c r="N13" s="149">
        <v>5</v>
      </c>
      <c r="O13" s="149">
        <v>5</v>
      </c>
      <c r="P13" s="149">
        <v>5</v>
      </c>
      <c r="Q13" s="149">
        <v>5</v>
      </c>
      <c r="R13" s="149">
        <v>3</v>
      </c>
      <c r="S13" s="149">
        <v>5</v>
      </c>
      <c r="T13" s="149">
        <v>5</v>
      </c>
    </row>
    <row r="14" spans="1:21">
      <c r="A14" s="153">
        <v>44856.439703148149</v>
      </c>
      <c r="B14" s="149" t="s">
        <v>324</v>
      </c>
      <c r="C14" s="149" t="s">
        <v>20</v>
      </c>
      <c r="D14" s="149" t="s">
        <v>21</v>
      </c>
      <c r="E14" s="149" t="s">
        <v>28</v>
      </c>
      <c r="F14" s="149" t="s">
        <v>259</v>
      </c>
      <c r="G14" s="149" t="s">
        <v>325</v>
      </c>
      <c r="H14" s="149" t="s">
        <v>23</v>
      </c>
      <c r="I14" s="149">
        <v>5</v>
      </c>
      <c r="J14" s="149">
        <v>4</v>
      </c>
      <c r="K14" s="149">
        <v>4</v>
      </c>
      <c r="L14" s="149">
        <v>4</v>
      </c>
      <c r="M14" s="149">
        <v>5</v>
      </c>
      <c r="N14" s="149">
        <v>5</v>
      </c>
      <c r="O14" s="149">
        <v>5</v>
      </c>
      <c r="P14" s="149">
        <v>5</v>
      </c>
      <c r="Q14" s="149">
        <v>5</v>
      </c>
      <c r="R14" s="149">
        <v>3</v>
      </c>
      <c r="S14" s="149">
        <v>4</v>
      </c>
      <c r="T14" s="149">
        <v>4</v>
      </c>
    </row>
    <row r="15" spans="1:21">
      <c r="A15" s="153">
        <v>44856.450095717591</v>
      </c>
      <c r="B15" s="149" t="s">
        <v>337</v>
      </c>
      <c r="C15" s="149" t="s">
        <v>20</v>
      </c>
      <c r="D15" s="149" t="s">
        <v>24</v>
      </c>
      <c r="E15" s="149" t="s">
        <v>22</v>
      </c>
      <c r="F15" s="149" t="s">
        <v>114</v>
      </c>
      <c r="G15" s="149" t="s">
        <v>114</v>
      </c>
      <c r="H15" s="149" t="s">
        <v>23</v>
      </c>
      <c r="I15" s="149">
        <v>5</v>
      </c>
      <c r="J15" s="149">
        <v>5</v>
      </c>
      <c r="K15" s="149">
        <v>5</v>
      </c>
      <c r="L15" s="149">
        <v>5</v>
      </c>
      <c r="M15" s="149">
        <v>5</v>
      </c>
      <c r="N15" s="149">
        <v>5</v>
      </c>
      <c r="O15" s="149">
        <v>5</v>
      </c>
      <c r="P15" s="149">
        <v>5</v>
      </c>
      <c r="Q15" s="149">
        <v>5</v>
      </c>
      <c r="R15" s="149">
        <v>2</v>
      </c>
      <c r="S15" s="149">
        <v>4</v>
      </c>
      <c r="T15" s="149">
        <v>5</v>
      </c>
    </row>
    <row r="16" spans="1:21" ht="15.75" customHeight="1">
      <c r="A16" s="153">
        <v>44837.799822233792</v>
      </c>
      <c r="B16" s="149" t="s">
        <v>136</v>
      </c>
      <c r="C16" s="149" t="s">
        <v>25</v>
      </c>
      <c r="D16" s="149" t="s">
        <v>21</v>
      </c>
      <c r="E16" s="149" t="s">
        <v>22</v>
      </c>
      <c r="F16" s="149" t="s">
        <v>27</v>
      </c>
      <c r="G16" s="149" t="s">
        <v>122</v>
      </c>
      <c r="H16" s="149" t="s">
        <v>23</v>
      </c>
      <c r="I16" s="149">
        <v>5</v>
      </c>
      <c r="J16" s="149">
        <v>5</v>
      </c>
      <c r="K16" s="149">
        <v>5</v>
      </c>
      <c r="L16" s="149">
        <v>5</v>
      </c>
      <c r="M16" s="149">
        <v>5</v>
      </c>
      <c r="N16" s="149">
        <v>5</v>
      </c>
      <c r="O16" s="149">
        <v>5</v>
      </c>
      <c r="P16" s="149">
        <v>5</v>
      </c>
      <c r="Q16" s="149">
        <v>5</v>
      </c>
      <c r="R16" s="149">
        <v>5</v>
      </c>
      <c r="S16" s="149">
        <v>5</v>
      </c>
      <c r="T16" s="149">
        <v>5</v>
      </c>
    </row>
    <row r="17" spans="1:21" s="156" customFormat="1" ht="15.75" customHeight="1">
      <c r="A17" s="154">
        <v>44837.80038803241</v>
      </c>
      <c r="B17" s="155" t="s">
        <v>138</v>
      </c>
      <c r="C17" s="155" t="s">
        <v>20</v>
      </c>
      <c r="D17" s="155" t="s">
        <v>24</v>
      </c>
      <c r="E17" s="155" t="s">
        <v>22</v>
      </c>
      <c r="F17" s="149" t="s">
        <v>27</v>
      </c>
      <c r="G17" s="149" t="s">
        <v>122</v>
      </c>
      <c r="H17" s="155" t="s">
        <v>23</v>
      </c>
      <c r="I17" s="155">
        <v>5</v>
      </c>
      <c r="J17" s="155">
        <v>5</v>
      </c>
      <c r="K17" s="155">
        <v>5</v>
      </c>
      <c r="L17" s="155">
        <v>5</v>
      </c>
      <c r="M17" s="155">
        <v>5</v>
      </c>
      <c r="N17" s="155">
        <v>5</v>
      </c>
      <c r="O17" s="155">
        <v>5</v>
      </c>
      <c r="P17" s="155">
        <v>5</v>
      </c>
      <c r="Q17" s="155">
        <v>5</v>
      </c>
      <c r="R17" s="155">
        <v>5</v>
      </c>
      <c r="S17" s="155">
        <v>5</v>
      </c>
      <c r="T17" s="155">
        <v>5</v>
      </c>
      <c r="U17" s="155" t="s">
        <v>246</v>
      </c>
    </row>
    <row r="18" spans="1:21" ht="15.75" customHeight="1">
      <c r="A18" s="153">
        <v>44837.800853449073</v>
      </c>
      <c r="B18" s="149" t="s">
        <v>140</v>
      </c>
      <c r="C18" s="149" t="s">
        <v>20</v>
      </c>
      <c r="D18" s="149" t="s">
        <v>26</v>
      </c>
      <c r="E18" s="149" t="s">
        <v>28</v>
      </c>
      <c r="F18" s="149" t="s">
        <v>27</v>
      </c>
      <c r="G18" s="149" t="s">
        <v>122</v>
      </c>
      <c r="H18" s="149" t="s">
        <v>23</v>
      </c>
      <c r="I18" s="149">
        <v>5</v>
      </c>
      <c r="J18" s="149">
        <v>5</v>
      </c>
      <c r="K18" s="149">
        <v>5</v>
      </c>
      <c r="L18" s="149">
        <v>5</v>
      </c>
      <c r="M18" s="149">
        <v>5</v>
      </c>
      <c r="N18" s="149">
        <v>5</v>
      </c>
      <c r="O18" s="149">
        <v>5</v>
      </c>
      <c r="P18" s="149">
        <v>5</v>
      </c>
      <c r="Q18" s="149">
        <v>5</v>
      </c>
      <c r="R18" s="149">
        <v>5</v>
      </c>
      <c r="S18" s="149">
        <v>5</v>
      </c>
      <c r="T18" s="149">
        <v>5</v>
      </c>
    </row>
    <row r="19" spans="1:21" ht="15.75" customHeight="1">
      <c r="A19" s="153">
        <v>44837.801687314815</v>
      </c>
      <c r="B19" s="149" t="s">
        <v>143</v>
      </c>
      <c r="C19" s="149" t="s">
        <v>25</v>
      </c>
      <c r="D19" s="149" t="s">
        <v>26</v>
      </c>
      <c r="E19" s="149" t="s">
        <v>28</v>
      </c>
      <c r="F19" s="149" t="s">
        <v>27</v>
      </c>
      <c r="G19" s="149" t="s">
        <v>122</v>
      </c>
      <c r="H19" s="149" t="s">
        <v>23</v>
      </c>
      <c r="I19" s="149">
        <v>4</v>
      </c>
      <c r="J19" s="149">
        <v>5</v>
      </c>
      <c r="K19" s="149">
        <v>5</v>
      </c>
      <c r="L19" s="149">
        <v>5</v>
      </c>
      <c r="M19" s="149">
        <v>5</v>
      </c>
      <c r="N19" s="149">
        <v>5</v>
      </c>
      <c r="O19" s="149">
        <v>4</v>
      </c>
      <c r="P19" s="149">
        <v>4</v>
      </c>
      <c r="Q19" s="149">
        <v>5</v>
      </c>
      <c r="R19" s="149">
        <v>2</v>
      </c>
      <c r="S19" s="149">
        <v>4</v>
      </c>
      <c r="T19" s="149">
        <v>4</v>
      </c>
      <c r="U19" s="149" t="s">
        <v>31</v>
      </c>
    </row>
    <row r="20" spans="1:21" ht="15.75" customHeight="1">
      <c r="A20" s="153">
        <v>44837.804382141199</v>
      </c>
      <c r="B20" s="149" t="s">
        <v>153</v>
      </c>
      <c r="C20" s="149" t="s">
        <v>25</v>
      </c>
      <c r="D20" s="149" t="s">
        <v>24</v>
      </c>
      <c r="E20" s="149" t="s">
        <v>28</v>
      </c>
      <c r="F20" s="149" t="s">
        <v>27</v>
      </c>
      <c r="G20" s="149" t="s">
        <v>122</v>
      </c>
      <c r="H20" s="149" t="s">
        <v>23</v>
      </c>
      <c r="I20" s="149">
        <v>5</v>
      </c>
      <c r="J20" s="149">
        <v>5</v>
      </c>
      <c r="K20" s="149">
        <v>5</v>
      </c>
      <c r="L20" s="149">
        <v>5</v>
      </c>
      <c r="M20" s="149">
        <v>5</v>
      </c>
      <c r="N20" s="149">
        <v>5</v>
      </c>
      <c r="O20" s="149">
        <v>5</v>
      </c>
      <c r="P20" s="149">
        <v>5</v>
      </c>
      <c r="Q20" s="149">
        <v>5</v>
      </c>
      <c r="R20" s="149">
        <v>5</v>
      </c>
      <c r="S20" s="149">
        <v>5</v>
      </c>
      <c r="T20" s="149">
        <v>5</v>
      </c>
      <c r="U20" s="149" t="s">
        <v>248</v>
      </c>
    </row>
    <row r="21" spans="1:21" ht="15.75" customHeight="1">
      <c r="A21" s="153">
        <v>44837.805009374999</v>
      </c>
      <c r="B21" s="149" t="s">
        <v>155</v>
      </c>
      <c r="C21" s="149" t="s">
        <v>20</v>
      </c>
      <c r="D21" s="149" t="s">
        <v>24</v>
      </c>
      <c r="E21" s="149" t="s">
        <v>28</v>
      </c>
      <c r="F21" s="149" t="s">
        <v>27</v>
      </c>
      <c r="G21" s="149" t="s">
        <v>122</v>
      </c>
      <c r="H21" s="149" t="s">
        <v>23</v>
      </c>
      <c r="I21" s="149">
        <v>5</v>
      </c>
      <c r="J21" s="149">
        <v>5</v>
      </c>
      <c r="K21" s="149">
        <v>5</v>
      </c>
      <c r="L21" s="149">
        <v>5</v>
      </c>
      <c r="M21" s="149">
        <v>5</v>
      </c>
      <c r="N21" s="149">
        <v>5</v>
      </c>
      <c r="O21" s="149">
        <v>5</v>
      </c>
      <c r="P21" s="149">
        <v>5</v>
      </c>
      <c r="Q21" s="149">
        <v>5</v>
      </c>
      <c r="R21" s="149">
        <v>5</v>
      </c>
      <c r="S21" s="149">
        <v>5</v>
      </c>
      <c r="T21" s="149">
        <v>5</v>
      </c>
      <c r="U21" s="149" t="s">
        <v>156</v>
      </c>
    </row>
    <row r="22" spans="1:21" ht="15.75" customHeight="1">
      <c r="A22" s="153">
        <v>44837.805731168977</v>
      </c>
      <c r="B22" s="149" t="s">
        <v>158</v>
      </c>
      <c r="C22" s="149" t="s">
        <v>25</v>
      </c>
      <c r="D22" s="149" t="s">
        <v>24</v>
      </c>
      <c r="E22" s="149" t="s">
        <v>28</v>
      </c>
      <c r="F22" s="149" t="s">
        <v>27</v>
      </c>
      <c r="G22" s="149" t="s">
        <v>122</v>
      </c>
      <c r="H22" s="149" t="s">
        <v>23</v>
      </c>
      <c r="I22" s="149">
        <v>5</v>
      </c>
      <c r="J22" s="149">
        <v>5</v>
      </c>
      <c r="K22" s="149">
        <v>5</v>
      </c>
      <c r="L22" s="149">
        <v>5</v>
      </c>
      <c r="M22" s="149">
        <v>5</v>
      </c>
      <c r="N22" s="149">
        <v>5</v>
      </c>
      <c r="O22" s="149">
        <v>5</v>
      </c>
      <c r="P22" s="149">
        <v>5</v>
      </c>
      <c r="Q22" s="149">
        <v>5</v>
      </c>
      <c r="R22" s="149">
        <v>2</v>
      </c>
      <c r="S22" s="149">
        <v>4</v>
      </c>
      <c r="T22" s="149">
        <v>4</v>
      </c>
    </row>
    <row r="23" spans="1:21" ht="15.75" customHeight="1">
      <c r="A23" s="153">
        <v>44837.80623962963</v>
      </c>
      <c r="B23" s="149" t="s">
        <v>161</v>
      </c>
      <c r="C23" s="149" t="s">
        <v>25</v>
      </c>
      <c r="D23" s="149" t="s">
        <v>26</v>
      </c>
      <c r="E23" s="149" t="s">
        <v>28</v>
      </c>
      <c r="F23" s="149" t="s">
        <v>27</v>
      </c>
      <c r="G23" s="149" t="s">
        <v>122</v>
      </c>
      <c r="H23" s="149" t="s">
        <v>23</v>
      </c>
      <c r="I23" s="149">
        <v>5</v>
      </c>
      <c r="J23" s="149">
        <v>5</v>
      </c>
      <c r="K23" s="149">
        <v>5</v>
      </c>
      <c r="L23" s="149">
        <v>5</v>
      </c>
      <c r="M23" s="149">
        <v>4</v>
      </c>
      <c r="N23" s="149">
        <v>4</v>
      </c>
      <c r="O23" s="149">
        <v>5</v>
      </c>
      <c r="P23" s="149">
        <v>5</v>
      </c>
      <c r="Q23" s="149">
        <v>5</v>
      </c>
      <c r="R23" s="149">
        <v>2</v>
      </c>
      <c r="S23" s="149">
        <v>4</v>
      </c>
      <c r="T23" s="149">
        <v>4</v>
      </c>
    </row>
    <row r="24" spans="1:21" ht="15.75" customHeight="1">
      <c r="A24" s="153">
        <v>44837.806389745369</v>
      </c>
      <c r="B24" s="149" t="s">
        <v>162</v>
      </c>
      <c r="C24" s="149" t="s">
        <v>25</v>
      </c>
      <c r="D24" s="149" t="s">
        <v>26</v>
      </c>
      <c r="E24" s="149" t="s">
        <v>28</v>
      </c>
      <c r="F24" s="149" t="s">
        <v>27</v>
      </c>
      <c r="G24" s="149" t="s">
        <v>122</v>
      </c>
      <c r="H24" s="149" t="s">
        <v>23</v>
      </c>
      <c r="I24" s="149">
        <v>5</v>
      </c>
      <c r="J24" s="149">
        <v>5</v>
      </c>
      <c r="K24" s="149">
        <v>5</v>
      </c>
      <c r="L24" s="149">
        <v>5</v>
      </c>
      <c r="M24" s="149">
        <v>5</v>
      </c>
      <c r="N24" s="149">
        <v>5</v>
      </c>
      <c r="O24" s="149">
        <v>5</v>
      </c>
      <c r="P24" s="149">
        <v>5</v>
      </c>
      <c r="Q24" s="149">
        <v>5</v>
      </c>
      <c r="R24" s="149">
        <v>5</v>
      </c>
      <c r="S24" s="149">
        <v>5</v>
      </c>
      <c r="T24" s="149">
        <v>5</v>
      </c>
    </row>
    <row r="25" spans="1:21" ht="15.75" customHeight="1">
      <c r="A25" s="153">
        <v>44837.806444803238</v>
      </c>
      <c r="B25" s="149" t="s">
        <v>163</v>
      </c>
      <c r="C25" s="149" t="s">
        <v>25</v>
      </c>
      <c r="D25" s="149" t="s">
        <v>26</v>
      </c>
      <c r="E25" s="149" t="s">
        <v>28</v>
      </c>
      <c r="F25" s="149" t="s">
        <v>27</v>
      </c>
      <c r="G25" s="149" t="s">
        <v>122</v>
      </c>
      <c r="H25" s="149" t="s">
        <v>23</v>
      </c>
      <c r="I25" s="149">
        <v>5</v>
      </c>
      <c r="J25" s="149">
        <v>4</v>
      </c>
      <c r="K25" s="149">
        <v>5</v>
      </c>
      <c r="L25" s="149">
        <v>5</v>
      </c>
      <c r="M25" s="149">
        <v>5</v>
      </c>
      <c r="N25" s="149">
        <v>5</v>
      </c>
      <c r="O25" s="149">
        <v>4</v>
      </c>
      <c r="P25" s="149">
        <v>4</v>
      </c>
      <c r="Q25" s="149">
        <v>5</v>
      </c>
      <c r="R25" s="149">
        <v>3</v>
      </c>
      <c r="S25" s="149">
        <v>4</v>
      </c>
      <c r="T25" s="149">
        <v>5</v>
      </c>
      <c r="U25" s="149" t="s">
        <v>31</v>
      </c>
    </row>
    <row r="26" spans="1:21" ht="15.75" customHeight="1">
      <c r="A26" s="153">
        <v>44837.806751643519</v>
      </c>
      <c r="B26" s="149" t="s">
        <v>164</v>
      </c>
      <c r="C26" s="149" t="s">
        <v>25</v>
      </c>
      <c r="D26" s="149" t="s">
        <v>24</v>
      </c>
      <c r="E26" s="149" t="s">
        <v>28</v>
      </c>
      <c r="F26" s="149" t="s">
        <v>27</v>
      </c>
      <c r="G26" s="149" t="s">
        <v>122</v>
      </c>
      <c r="H26" s="149" t="s">
        <v>23</v>
      </c>
      <c r="I26" s="149">
        <v>5</v>
      </c>
      <c r="J26" s="149">
        <v>5</v>
      </c>
      <c r="K26" s="149">
        <v>5</v>
      </c>
      <c r="L26" s="149">
        <v>5</v>
      </c>
      <c r="M26" s="149">
        <v>5</v>
      </c>
      <c r="N26" s="149">
        <v>5</v>
      </c>
      <c r="O26" s="149">
        <v>5</v>
      </c>
      <c r="P26" s="149">
        <v>5</v>
      </c>
      <c r="Q26" s="149">
        <v>5</v>
      </c>
      <c r="R26" s="149">
        <v>3</v>
      </c>
      <c r="S26" s="149">
        <v>4</v>
      </c>
      <c r="T26" s="149">
        <v>4</v>
      </c>
    </row>
    <row r="27" spans="1:21" ht="15.75" customHeight="1">
      <c r="A27" s="153">
        <v>44837.807062974534</v>
      </c>
      <c r="B27" s="149" t="s">
        <v>165</v>
      </c>
      <c r="C27" s="149" t="s">
        <v>25</v>
      </c>
      <c r="D27" s="149" t="s">
        <v>24</v>
      </c>
      <c r="E27" s="149" t="s">
        <v>28</v>
      </c>
      <c r="F27" s="149" t="s">
        <v>27</v>
      </c>
      <c r="G27" s="149" t="s">
        <v>122</v>
      </c>
      <c r="H27" s="149" t="s">
        <v>23</v>
      </c>
      <c r="I27" s="149">
        <v>5</v>
      </c>
      <c r="J27" s="149">
        <v>5</v>
      </c>
      <c r="K27" s="149">
        <v>5</v>
      </c>
      <c r="L27" s="149">
        <v>5</v>
      </c>
      <c r="M27" s="149">
        <v>5</v>
      </c>
      <c r="N27" s="149">
        <v>5</v>
      </c>
      <c r="O27" s="149">
        <v>5</v>
      </c>
      <c r="P27" s="149">
        <v>5</v>
      </c>
      <c r="Q27" s="149">
        <v>5</v>
      </c>
      <c r="R27" s="149">
        <v>5</v>
      </c>
      <c r="S27" s="149">
        <v>5</v>
      </c>
      <c r="T27" s="149">
        <v>5</v>
      </c>
      <c r="U27" s="149" t="s">
        <v>31</v>
      </c>
    </row>
    <row r="28" spans="1:21" ht="15.75" customHeight="1">
      <c r="A28" s="153">
        <v>44837.808139942128</v>
      </c>
      <c r="B28" s="149" t="s">
        <v>168</v>
      </c>
      <c r="C28" s="149" t="s">
        <v>20</v>
      </c>
      <c r="D28" s="149" t="s">
        <v>26</v>
      </c>
      <c r="E28" s="149" t="s">
        <v>28</v>
      </c>
      <c r="F28" s="149" t="s">
        <v>100</v>
      </c>
      <c r="G28" s="149" t="s">
        <v>124</v>
      </c>
      <c r="H28" s="149" t="s">
        <v>23</v>
      </c>
      <c r="I28" s="149">
        <v>4</v>
      </c>
      <c r="J28" s="149">
        <v>4</v>
      </c>
      <c r="K28" s="149">
        <v>4</v>
      </c>
      <c r="L28" s="149">
        <v>4</v>
      </c>
      <c r="M28" s="149">
        <v>4</v>
      </c>
      <c r="N28" s="149">
        <v>4</v>
      </c>
      <c r="O28" s="149">
        <v>4</v>
      </c>
      <c r="P28" s="149">
        <v>4</v>
      </c>
      <c r="Q28" s="149">
        <v>4</v>
      </c>
      <c r="R28" s="149">
        <v>4</v>
      </c>
      <c r="S28" s="149">
        <v>4</v>
      </c>
      <c r="T28" s="149">
        <v>4</v>
      </c>
      <c r="U28" s="149" t="s">
        <v>31</v>
      </c>
    </row>
    <row r="29" spans="1:21" ht="15.75" customHeight="1">
      <c r="A29" s="153">
        <v>44837.808485682872</v>
      </c>
      <c r="B29" s="149" t="s">
        <v>169</v>
      </c>
      <c r="C29" s="149" t="s">
        <v>20</v>
      </c>
      <c r="D29" s="149" t="s">
        <v>21</v>
      </c>
      <c r="E29" s="149" t="s">
        <v>28</v>
      </c>
      <c r="F29" s="149" t="s">
        <v>258</v>
      </c>
      <c r="G29" s="149" t="s">
        <v>258</v>
      </c>
      <c r="H29" s="149" t="s">
        <v>23</v>
      </c>
      <c r="I29" s="149">
        <v>5</v>
      </c>
      <c r="J29" s="149">
        <v>5</v>
      </c>
      <c r="K29" s="149">
        <v>5</v>
      </c>
      <c r="L29" s="149">
        <v>4</v>
      </c>
      <c r="M29" s="149">
        <v>4</v>
      </c>
      <c r="N29" s="149">
        <v>4</v>
      </c>
      <c r="O29" s="149">
        <v>5</v>
      </c>
      <c r="P29" s="149">
        <v>5</v>
      </c>
      <c r="Q29" s="149">
        <v>5</v>
      </c>
      <c r="R29" s="149">
        <v>5</v>
      </c>
      <c r="S29" s="149">
        <v>5</v>
      </c>
      <c r="T29" s="149">
        <v>5</v>
      </c>
      <c r="U29" s="149" t="s">
        <v>170</v>
      </c>
    </row>
    <row r="30" spans="1:21" ht="15.75" customHeight="1">
      <c r="A30" s="153">
        <v>44837.808818587961</v>
      </c>
      <c r="B30" s="149" t="s">
        <v>171</v>
      </c>
      <c r="C30" s="149" t="s">
        <v>20</v>
      </c>
      <c r="D30" s="149" t="s">
        <v>24</v>
      </c>
      <c r="E30" s="149" t="s">
        <v>22</v>
      </c>
      <c r="F30" s="149" t="s">
        <v>113</v>
      </c>
      <c r="G30" s="149" t="s">
        <v>172</v>
      </c>
      <c r="H30" s="149" t="s">
        <v>23</v>
      </c>
      <c r="I30" s="149">
        <v>5</v>
      </c>
      <c r="J30" s="149">
        <v>5</v>
      </c>
      <c r="K30" s="149">
        <v>5</v>
      </c>
      <c r="L30" s="149">
        <v>5</v>
      </c>
      <c r="M30" s="149">
        <v>5</v>
      </c>
      <c r="N30" s="149">
        <v>5</v>
      </c>
      <c r="O30" s="149">
        <v>5</v>
      </c>
      <c r="P30" s="149">
        <v>5</v>
      </c>
      <c r="Q30" s="149">
        <v>5</v>
      </c>
      <c r="R30" s="149">
        <v>5</v>
      </c>
      <c r="S30" s="149">
        <v>5</v>
      </c>
      <c r="T30" s="149">
        <v>5</v>
      </c>
    </row>
    <row r="31" spans="1:21" ht="15.75" customHeight="1">
      <c r="A31" s="153">
        <v>44837.809002256945</v>
      </c>
      <c r="B31" s="149" t="s">
        <v>174</v>
      </c>
      <c r="C31" s="149" t="s">
        <v>25</v>
      </c>
      <c r="D31" s="149" t="s">
        <v>26</v>
      </c>
      <c r="E31" s="149" t="s">
        <v>28</v>
      </c>
      <c r="F31" s="149" t="s">
        <v>27</v>
      </c>
      <c r="G31" s="149" t="s">
        <v>122</v>
      </c>
      <c r="H31" s="149" t="s">
        <v>23</v>
      </c>
      <c r="I31" s="149">
        <v>5</v>
      </c>
      <c r="J31" s="149">
        <v>4</v>
      </c>
      <c r="K31" s="149">
        <v>4</v>
      </c>
      <c r="L31" s="149">
        <v>5</v>
      </c>
      <c r="M31" s="149">
        <v>4</v>
      </c>
      <c r="N31" s="149">
        <v>5</v>
      </c>
      <c r="O31" s="149">
        <v>5</v>
      </c>
      <c r="P31" s="149">
        <v>5</v>
      </c>
      <c r="Q31" s="149">
        <v>5</v>
      </c>
      <c r="R31" s="149">
        <v>3</v>
      </c>
      <c r="S31" s="149">
        <v>4</v>
      </c>
      <c r="T31" s="149">
        <v>4</v>
      </c>
      <c r="U31" s="149" t="s">
        <v>31</v>
      </c>
    </row>
    <row r="32" spans="1:21" ht="15.75" customHeight="1">
      <c r="A32" s="153">
        <v>44837.809415324075</v>
      </c>
      <c r="B32" s="149" t="s">
        <v>176</v>
      </c>
      <c r="C32" s="149" t="s">
        <v>25</v>
      </c>
      <c r="D32" s="149" t="s">
        <v>24</v>
      </c>
      <c r="E32" s="149" t="s">
        <v>22</v>
      </c>
      <c r="F32" s="149" t="s">
        <v>27</v>
      </c>
      <c r="G32" s="149" t="s">
        <v>98</v>
      </c>
      <c r="H32" s="149" t="s">
        <v>23</v>
      </c>
      <c r="I32" s="149">
        <v>5</v>
      </c>
      <c r="J32" s="149">
        <v>5</v>
      </c>
      <c r="K32" s="149">
        <v>5</v>
      </c>
      <c r="L32" s="149">
        <v>5</v>
      </c>
      <c r="M32" s="149">
        <v>5</v>
      </c>
      <c r="N32" s="149">
        <v>5</v>
      </c>
      <c r="O32" s="149">
        <v>5</v>
      </c>
      <c r="P32" s="149">
        <v>5</v>
      </c>
      <c r="Q32" s="149">
        <v>5</v>
      </c>
      <c r="R32" s="149">
        <v>3</v>
      </c>
      <c r="S32" s="149">
        <v>5</v>
      </c>
      <c r="T32" s="149">
        <v>5</v>
      </c>
      <c r="U32" s="149" t="s">
        <v>31</v>
      </c>
    </row>
    <row r="33" spans="1:21" ht="15.75" customHeight="1">
      <c r="A33" s="153">
        <v>44837.809528078702</v>
      </c>
      <c r="B33" s="149" t="s">
        <v>177</v>
      </c>
      <c r="C33" s="149" t="s">
        <v>20</v>
      </c>
      <c r="D33" s="149" t="s">
        <v>26</v>
      </c>
      <c r="E33" s="149" t="s">
        <v>28</v>
      </c>
      <c r="F33" s="149" t="s">
        <v>27</v>
      </c>
      <c r="G33" s="149" t="s">
        <v>122</v>
      </c>
      <c r="H33" s="149" t="s">
        <v>23</v>
      </c>
      <c r="I33" s="149">
        <v>4</v>
      </c>
      <c r="J33" s="149">
        <v>4</v>
      </c>
      <c r="K33" s="149">
        <v>4</v>
      </c>
      <c r="L33" s="149">
        <v>4</v>
      </c>
      <c r="M33" s="149">
        <v>3</v>
      </c>
      <c r="N33" s="149">
        <v>4</v>
      </c>
      <c r="O33" s="149">
        <v>4</v>
      </c>
      <c r="P33" s="149">
        <v>4</v>
      </c>
      <c r="Q33" s="149">
        <v>4</v>
      </c>
      <c r="R33" s="149">
        <v>3</v>
      </c>
      <c r="S33" s="149">
        <v>4</v>
      </c>
      <c r="T33" s="149">
        <v>4</v>
      </c>
      <c r="U33" s="149" t="s">
        <v>31</v>
      </c>
    </row>
    <row r="34" spans="1:21" ht="15.75" customHeight="1">
      <c r="A34" s="153">
        <v>44837.809733634262</v>
      </c>
      <c r="B34" s="149" t="s">
        <v>179</v>
      </c>
      <c r="C34" s="149" t="s">
        <v>25</v>
      </c>
      <c r="D34" s="149" t="s">
        <v>24</v>
      </c>
      <c r="E34" s="149" t="s">
        <v>22</v>
      </c>
      <c r="F34" s="149" t="s">
        <v>27</v>
      </c>
      <c r="G34" s="149" t="s">
        <v>122</v>
      </c>
      <c r="H34" s="149" t="s">
        <v>23</v>
      </c>
      <c r="I34" s="149">
        <v>5</v>
      </c>
      <c r="J34" s="149">
        <v>5</v>
      </c>
      <c r="K34" s="149">
        <v>5</v>
      </c>
      <c r="L34" s="149">
        <v>5</v>
      </c>
      <c r="M34" s="149">
        <v>5</v>
      </c>
      <c r="N34" s="149">
        <v>5</v>
      </c>
      <c r="O34" s="149">
        <v>5</v>
      </c>
      <c r="P34" s="149">
        <v>5</v>
      </c>
      <c r="Q34" s="149">
        <v>5</v>
      </c>
      <c r="R34" s="149">
        <v>2</v>
      </c>
      <c r="S34" s="149">
        <v>5</v>
      </c>
      <c r="T34" s="149">
        <v>4</v>
      </c>
    </row>
    <row r="35" spans="1:21" ht="15.75" customHeight="1">
      <c r="A35" s="153">
        <v>44837.810183159723</v>
      </c>
      <c r="B35" s="149" t="s">
        <v>180</v>
      </c>
      <c r="C35" s="149" t="s">
        <v>25</v>
      </c>
      <c r="D35" s="149" t="s">
        <v>21</v>
      </c>
      <c r="E35" s="149" t="s">
        <v>22</v>
      </c>
      <c r="F35" s="149" t="s">
        <v>27</v>
      </c>
      <c r="G35" s="149" t="s">
        <v>122</v>
      </c>
      <c r="H35" s="149" t="s">
        <v>23</v>
      </c>
      <c r="I35" s="149">
        <v>4</v>
      </c>
      <c r="J35" s="149">
        <v>4</v>
      </c>
      <c r="K35" s="149">
        <v>4</v>
      </c>
      <c r="L35" s="149">
        <v>3</v>
      </c>
      <c r="M35" s="149">
        <v>3</v>
      </c>
      <c r="N35" s="149">
        <v>3</v>
      </c>
      <c r="O35" s="149">
        <v>4</v>
      </c>
      <c r="P35" s="149">
        <v>4</v>
      </c>
      <c r="Q35" s="149">
        <v>4</v>
      </c>
      <c r="R35" s="149">
        <v>4</v>
      </c>
      <c r="S35" s="149">
        <v>4</v>
      </c>
      <c r="T35" s="149">
        <v>4</v>
      </c>
    </row>
    <row r="36" spans="1:21" ht="15.75" customHeight="1">
      <c r="A36" s="153">
        <v>44837.811003541668</v>
      </c>
      <c r="B36" s="149" t="s">
        <v>182</v>
      </c>
      <c r="C36" s="149" t="s">
        <v>20</v>
      </c>
      <c r="D36" s="149" t="s">
        <v>24</v>
      </c>
      <c r="E36" s="149" t="s">
        <v>28</v>
      </c>
      <c r="F36" s="149" t="s">
        <v>27</v>
      </c>
      <c r="G36" s="149" t="s">
        <v>122</v>
      </c>
      <c r="H36" s="149" t="s">
        <v>23</v>
      </c>
      <c r="I36" s="149">
        <v>5</v>
      </c>
      <c r="J36" s="149">
        <v>5</v>
      </c>
      <c r="K36" s="149">
        <v>5</v>
      </c>
      <c r="L36" s="149">
        <v>5</v>
      </c>
      <c r="M36" s="149">
        <v>5</v>
      </c>
      <c r="N36" s="149">
        <v>5</v>
      </c>
      <c r="O36" s="149">
        <v>5</v>
      </c>
      <c r="P36" s="149">
        <v>5</v>
      </c>
      <c r="Q36" s="149">
        <v>5</v>
      </c>
      <c r="R36" s="149">
        <v>5</v>
      </c>
      <c r="S36" s="149">
        <v>5</v>
      </c>
      <c r="T36" s="149">
        <v>5</v>
      </c>
      <c r="U36" s="149" t="s">
        <v>31</v>
      </c>
    </row>
    <row r="37" spans="1:21" ht="15.75" customHeight="1">
      <c r="A37" s="153">
        <v>44837.811522037038</v>
      </c>
      <c r="B37" s="149" t="s">
        <v>185</v>
      </c>
      <c r="C37" s="149" t="s">
        <v>25</v>
      </c>
      <c r="D37" s="149" t="s">
        <v>26</v>
      </c>
      <c r="E37" s="149" t="s">
        <v>28</v>
      </c>
      <c r="F37" s="149" t="s">
        <v>27</v>
      </c>
      <c r="G37" s="149" t="s">
        <v>122</v>
      </c>
      <c r="H37" s="149" t="s">
        <v>23</v>
      </c>
      <c r="I37" s="149">
        <v>5</v>
      </c>
      <c r="J37" s="149">
        <v>4</v>
      </c>
      <c r="K37" s="149">
        <v>5</v>
      </c>
      <c r="L37" s="149">
        <v>4</v>
      </c>
      <c r="M37" s="149">
        <v>4</v>
      </c>
      <c r="N37" s="149">
        <v>3</v>
      </c>
      <c r="O37" s="149">
        <v>5</v>
      </c>
      <c r="P37" s="149">
        <v>4</v>
      </c>
      <c r="Q37" s="149">
        <v>5</v>
      </c>
      <c r="R37" s="149">
        <v>3</v>
      </c>
      <c r="S37" s="149">
        <v>4</v>
      </c>
      <c r="T37" s="149">
        <v>4</v>
      </c>
      <c r="U37" s="149" t="s">
        <v>31</v>
      </c>
    </row>
    <row r="38" spans="1:21" ht="15.75" customHeight="1">
      <c r="A38" s="153">
        <v>44837.812186331023</v>
      </c>
      <c r="B38" s="149" t="s">
        <v>187</v>
      </c>
      <c r="C38" s="149" t="s">
        <v>25</v>
      </c>
      <c r="D38" s="149" t="s">
        <v>24</v>
      </c>
      <c r="E38" s="149" t="s">
        <v>22</v>
      </c>
      <c r="F38" s="149" t="s">
        <v>123</v>
      </c>
      <c r="G38" s="149" t="s">
        <v>188</v>
      </c>
      <c r="H38" s="149" t="s">
        <v>23</v>
      </c>
      <c r="I38" s="149">
        <v>5</v>
      </c>
      <c r="J38" s="149">
        <v>5</v>
      </c>
      <c r="K38" s="149">
        <v>5</v>
      </c>
      <c r="L38" s="149">
        <v>5</v>
      </c>
      <c r="M38" s="149">
        <v>5</v>
      </c>
      <c r="N38" s="149">
        <v>5</v>
      </c>
      <c r="O38" s="149">
        <v>5</v>
      </c>
      <c r="P38" s="149">
        <v>5</v>
      </c>
      <c r="Q38" s="149">
        <v>5</v>
      </c>
      <c r="R38" s="149">
        <v>3</v>
      </c>
      <c r="S38" s="149">
        <v>5</v>
      </c>
      <c r="T38" s="149">
        <v>5</v>
      </c>
      <c r="U38" s="149" t="s">
        <v>31</v>
      </c>
    </row>
    <row r="39" spans="1:21" ht="15.75" customHeight="1">
      <c r="A39" s="153">
        <v>44837.812229097224</v>
      </c>
      <c r="B39" s="149" t="s">
        <v>190</v>
      </c>
      <c r="C39" s="149" t="s">
        <v>20</v>
      </c>
      <c r="D39" s="149" t="s">
        <v>26</v>
      </c>
      <c r="E39" s="149" t="s">
        <v>28</v>
      </c>
      <c r="F39" s="149" t="s">
        <v>27</v>
      </c>
      <c r="G39" s="149" t="s">
        <v>122</v>
      </c>
      <c r="H39" s="149" t="s">
        <v>23</v>
      </c>
      <c r="I39" s="149">
        <v>4</v>
      </c>
      <c r="J39" s="149">
        <v>4</v>
      </c>
      <c r="K39" s="149">
        <v>4</v>
      </c>
      <c r="L39" s="149">
        <v>4</v>
      </c>
      <c r="M39" s="149">
        <v>4</v>
      </c>
      <c r="N39" s="149">
        <v>4</v>
      </c>
      <c r="O39" s="149">
        <v>4</v>
      </c>
      <c r="P39" s="149">
        <v>4</v>
      </c>
      <c r="Q39" s="149">
        <v>4</v>
      </c>
      <c r="R39" s="149">
        <v>4</v>
      </c>
      <c r="S39" s="149">
        <v>4</v>
      </c>
      <c r="T39" s="149">
        <v>4</v>
      </c>
    </row>
    <row r="40" spans="1:21" ht="15.75" customHeight="1">
      <c r="A40" s="153">
        <v>44837.812400787036</v>
      </c>
      <c r="B40" s="149" t="s">
        <v>191</v>
      </c>
      <c r="C40" s="149" t="s">
        <v>25</v>
      </c>
      <c r="D40" s="149" t="s">
        <v>26</v>
      </c>
      <c r="E40" s="149" t="s">
        <v>28</v>
      </c>
      <c r="F40" s="149" t="s">
        <v>27</v>
      </c>
      <c r="G40" s="149" t="s">
        <v>122</v>
      </c>
      <c r="H40" s="149" t="s">
        <v>23</v>
      </c>
      <c r="I40" s="149">
        <v>5</v>
      </c>
      <c r="J40" s="149">
        <v>5</v>
      </c>
      <c r="K40" s="149">
        <v>5</v>
      </c>
      <c r="L40" s="149">
        <v>5</v>
      </c>
      <c r="M40" s="149">
        <v>5</v>
      </c>
      <c r="N40" s="149">
        <v>5</v>
      </c>
      <c r="O40" s="149">
        <v>5</v>
      </c>
      <c r="P40" s="149">
        <v>5</v>
      </c>
      <c r="Q40" s="149">
        <v>5</v>
      </c>
      <c r="R40" s="149">
        <v>5</v>
      </c>
      <c r="S40" s="149">
        <v>5</v>
      </c>
      <c r="T40" s="149">
        <v>5</v>
      </c>
    </row>
    <row r="41" spans="1:21" ht="15.75" customHeight="1">
      <c r="A41" s="153">
        <v>44837.813369039352</v>
      </c>
      <c r="B41" s="149" t="s">
        <v>192</v>
      </c>
      <c r="C41" s="149" t="s">
        <v>20</v>
      </c>
      <c r="D41" s="149" t="s">
        <v>26</v>
      </c>
      <c r="E41" s="149" t="s">
        <v>28</v>
      </c>
      <c r="F41" s="149" t="s">
        <v>27</v>
      </c>
      <c r="G41" s="149" t="s">
        <v>122</v>
      </c>
      <c r="H41" s="149" t="s">
        <v>23</v>
      </c>
      <c r="I41" s="149">
        <v>4</v>
      </c>
      <c r="J41" s="149">
        <v>4</v>
      </c>
      <c r="K41" s="149">
        <v>4</v>
      </c>
      <c r="L41" s="149">
        <v>4</v>
      </c>
      <c r="M41" s="149">
        <v>4</v>
      </c>
      <c r="N41" s="149">
        <v>4</v>
      </c>
      <c r="O41" s="149">
        <v>5</v>
      </c>
      <c r="P41" s="149">
        <v>4</v>
      </c>
      <c r="Q41" s="149">
        <v>5</v>
      </c>
      <c r="R41" s="149">
        <v>2</v>
      </c>
      <c r="S41" s="149">
        <v>3</v>
      </c>
      <c r="T41" s="149">
        <v>4</v>
      </c>
      <c r="U41" s="149" t="s">
        <v>170</v>
      </c>
    </row>
    <row r="42" spans="1:21" ht="15.75" customHeight="1">
      <c r="A42" s="153">
        <v>44837.813460682868</v>
      </c>
      <c r="B42" s="149" t="s">
        <v>193</v>
      </c>
      <c r="C42" s="149" t="s">
        <v>25</v>
      </c>
      <c r="D42" s="149" t="s">
        <v>32</v>
      </c>
      <c r="E42" s="149" t="s">
        <v>22</v>
      </c>
      <c r="F42" s="149" t="s">
        <v>27</v>
      </c>
      <c r="G42" s="149" t="s">
        <v>98</v>
      </c>
      <c r="H42" s="149" t="s">
        <v>23</v>
      </c>
      <c r="I42" s="149">
        <v>5</v>
      </c>
      <c r="J42" s="149">
        <v>5</v>
      </c>
      <c r="K42" s="149">
        <v>4</v>
      </c>
      <c r="L42" s="149">
        <v>4</v>
      </c>
      <c r="M42" s="149">
        <v>4</v>
      </c>
      <c r="N42" s="149">
        <v>5</v>
      </c>
      <c r="O42" s="149">
        <v>4</v>
      </c>
      <c r="P42" s="149">
        <v>5</v>
      </c>
      <c r="Q42" s="149">
        <v>5</v>
      </c>
      <c r="R42" s="149">
        <v>3</v>
      </c>
      <c r="S42" s="149">
        <v>4</v>
      </c>
      <c r="T42" s="149">
        <v>4</v>
      </c>
      <c r="U42" s="149" t="s">
        <v>170</v>
      </c>
    </row>
    <row r="43" spans="1:21" ht="15.75" customHeight="1">
      <c r="A43" s="153">
        <v>44837.814516701386</v>
      </c>
      <c r="B43" s="149" t="s">
        <v>195</v>
      </c>
      <c r="C43" s="149" t="s">
        <v>20</v>
      </c>
      <c r="D43" s="149" t="s">
        <v>26</v>
      </c>
      <c r="E43" s="149" t="s">
        <v>28</v>
      </c>
      <c r="F43" s="149" t="s">
        <v>27</v>
      </c>
      <c r="G43" s="149" t="s">
        <v>122</v>
      </c>
      <c r="H43" s="149" t="s">
        <v>23</v>
      </c>
      <c r="I43" s="149">
        <v>4</v>
      </c>
      <c r="J43" s="149">
        <v>5</v>
      </c>
      <c r="K43" s="149">
        <v>5</v>
      </c>
      <c r="L43" s="149">
        <v>4</v>
      </c>
      <c r="M43" s="149">
        <v>5</v>
      </c>
      <c r="N43" s="149">
        <v>5</v>
      </c>
      <c r="O43" s="149">
        <v>4</v>
      </c>
      <c r="P43" s="149">
        <v>5</v>
      </c>
      <c r="Q43" s="149">
        <v>5</v>
      </c>
      <c r="R43" s="149">
        <v>3</v>
      </c>
      <c r="S43" s="149">
        <v>5</v>
      </c>
      <c r="T43" s="149">
        <v>5</v>
      </c>
      <c r="U43" s="149" t="s">
        <v>31</v>
      </c>
    </row>
    <row r="44" spans="1:21" ht="15.75" customHeight="1">
      <c r="A44" s="153">
        <v>44837.814653113426</v>
      </c>
      <c r="B44" s="149" t="s">
        <v>197</v>
      </c>
      <c r="C44" s="149" t="s">
        <v>20</v>
      </c>
      <c r="D44" s="149" t="s">
        <v>24</v>
      </c>
      <c r="E44" s="149" t="s">
        <v>22</v>
      </c>
      <c r="F44" s="149" t="s">
        <v>27</v>
      </c>
      <c r="G44" s="149" t="s">
        <v>122</v>
      </c>
      <c r="H44" s="149" t="s">
        <v>23</v>
      </c>
      <c r="I44" s="149">
        <v>4</v>
      </c>
      <c r="J44" s="149">
        <v>5</v>
      </c>
      <c r="K44" s="149">
        <v>4</v>
      </c>
      <c r="L44" s="149">
        <v>5</v>
      </c>
      <c r="M44" s="149">
        <v>4</v>
      </c>
      <c r="N44" s="149">
        <v>4</v>
      </c>
      <c r="O44" s="149">
        <v>5</v>
      </c>
      <c r="P44" s="149">
        <v>5</v>
      </c>
      <c r="Q44" s="149">
        <v>4</v>
      </c>
      <c r="R44" s="149">
        <v>4</v>
      </c>
      <c r="S44" s="149">
        <v>4</v>
      </c>
      <c r="T44" s="149">
        <v>4</v>
      </c>
    </row>
    <row r="45" spans="1:21" ht="15.75" customHeight="1">
      <c r="A45" s="153">
        <v>44837.815430636576</v>
      </c>
      <c r="B45" s="149" t="s">
        <v>201</v>
      </c>
      <c r="C45" s="149" t="s">
        <v>25</v>
      </c>
      <c r="D45" s="149" t="s">
        <v>26</v>
      </c>
      <c r="E45" s="149" t="s">
        <v>28</v>
      </c>
      <c r="F45" s="149" t="s">
        <v>27</v>
      </c>
      <c r="G45" s="149" t="s">
        <v>122</v>
      </c>
      <c r="H45" s="149" t="s">
        <v>23</v>
      </c>
      <c r="I45" s="149">
        <v>5</v>
      </c>
      <c r="J45" s="149">
        <v>5</v>
      </c>
      <c r="K45" s="149">
        <v>5</v>
      </c>
      <c r="L45" s="149">
        <v>5</v>
      </c>
      <c r="M45" s="149">
        <v>5</v>
      </c>
      <c r="N45" s="149">
        <v>5</v>
      </c>
      <c r="O45" s="149">
        <v>5</v>
      </c>
      <c r="P45" s="149">
        <v>5</v>
      </c>
      <c r="Q45" s="149">
        <v>5</v>
      </c>
      <c r="R45" s="149">
        <v>5</v>
      </c>
      <c r="S45" s="149">
        <v>5</v>
      </c>
      <c r="T45" s="149">
        <v>5</v>
      </c>
    </row>
    <row r="46" spans="1:21" ht="15.75" customHeight="1">
      <c r="A46" s="153">
        <v>44837.815643587965</v>
      </c>
      <c r="B46" s="149" t="s">
        <v>202</v>
      </c>
      <c r="C46" s="149" t="s">
        <v>25</v>
      </c>
      <c r="D46" s="149" t="s">
        <v>21</v>
      </c>
      <c r="E46" s="149" t="s">
        <v>22</v>
      </c>
      <c r="F46" s="149" t="s">
        <v>27</v>
      </c>
      <c r="G46" s="149" t="s">
        <v>122</v>
      </c>
      <c r="H46" s="149" t="s">
        <v>23</v>
      </c>
      <c r="I46" s="149">
        <v>5</v>
      </c>
      <c r="J46" s="149">
        <v>5</v>
      </c>
      <c r="K46" s="149">
        <v>5</v>
      </c>
      <c r="L46" s="149">
        <v>5</v>
      </c>
      <c r="M46" s="149">
        <v>5</v>
      </c>
      <c r="N46" s="149">
        <v>5</v>
      </c>
      <c r="O46" s="149">
        <v>5</v>
      </c>
      <c r="P46" s="149">
        <v>5</v>
      </c>
      <c r="Q46" s="149">
        <v>5</v>
      </c>
      <c r="R46" s="149">
        <v>3</v>
      </c>
      <c r="S46" s="149">
        <v>4</v>
      </c>
      <c r="T46" s="149">
        <v>4</v>
      </c>
      <c r="U46" s="149" t="s">
        <v>203</v>
      </c>
    </row>
    <row r="47" spans="1:21" ht="15.75" customHeight="1">
      <c r="A47" s="153">
        <v>44837.816078807868</v>
      </c>
      <c r="B47" s="149" t="s">
        <v>204</v>
      </c>
      <c r="C47" s="149" t="s">
        <v>25</v>
      </c>
      <c r="D47" s="149" t="s">
        <v>21</v>
      </c>
      <c r="E47" s="149" t="s">
        <v>22</v>
      </c>
      <c r="F47" s="149" t="s">
        <v>27</v>
      </c>
      <c r="G47" s="149" t="s">
        <v>122</v>
      </c>
      <c r="H47" s="149" t="s">
        <v>23</v>
      </c>
      <c r="I47" s="149">
        <v>5</v>
      </c>
      <c r="J47" s="149">
        <v>5</v>
      </c>
      <c r="K47" s="149">
        <v>5</v>
      </c>
      <c r="L47" s="149">
        <v>5</v>
      </c>
      <c r="M47" s="149">
        <v>5</v>
      </c>
      <c r="N47" s="149">
        <v>5</v>
      </c>
      <c r="O47" s="149">
        <v>5</v>
      </c>
      <c r="P47" s="149">
        <v>5</v>
      </c>
      <c r="Q47" s="149">
        <v>5</v>
      </c>
      <c r="R47" s="149">
        <v>3</v>
      </c>
      <c r="S47" s="149">
        <v>4</v>
      </c>
      <c r="T47" s="149">
        <v>4</v>
      </c>
      <c r="U47" s="149" t="s">
        <v>254</v>
      </c>
    </row>
    <row r="48" spans="1:21" ht="15.75" customHeight="1">
      <c r="A48" s="153">
        <v>44837.817113090277</v>
      </c>
      <c r="B48" s="149" t="s">
        <v>208</v>
      </c>
      <c r="C48" s="149" t="s">
        <v>25</v>
      </c>
      <c r="D48" s="149" t="s">
        <v>26</v>
      </c>
      <c r="E48" s="149" t="s">
        <v>28</v>
      </c>
      <c r="F48" s="149" t="s">
        <v>27</v>
      </c>
      <c r="G48" s="149" t="s">
        <v>122</v>
      </c>
      <c r="H48" s="149" t="s">
        <v>23</v>
      </c>
      <c r="I48" s="149">
        <v>5</v>
      </c>
      <c r="J48" s="149">
        <v>5</v>
      </c>
      <c r="K48" s="149">
        <v>5</v>
      </c>
      <c r="L48" s="149">
        <v>5</v>
      </c>
      <c r="M48" s="149">
        <v>4</v>
      </c>
      <c r="N48" s="149">
        <v>3</v>
      </c>
      <c r="O48" s="149">
        <v>4</v>
      </c>
      <c r="P48" s="149">
        <v>4</v>
      </c>
      <c r="Q48" s="149">
        <v>5</v>
      </c>
      <c r="R48" s="149">
        <v>3</v>
      </c>
      <c r="S48" s="149">
        <v>4</v>
      </c>
      <c r="T48" s="149">
        <v>4</v>
      </c>
    </row>
    <row r="49" spans="1:21" ht="15.75" customHeight="1">
      <c r="A49" s="153">
        <v>44837.817370775461</v>
      </c>
      <c r="B49" s="149" t="s">
        <v>209</v>
      </c>
      <c r="C49" s="149" t="s">
        <v>25</v>
      </c>
      <c r="D49" s="149" t="s">
        <v>26</v>
      </c>
      <c r="E49" s="149" t="s">
        <v>28</v>
      </c>
      <c r="F49" s="149" t="s">
        <v>27</v>
      </c>
      <c r="G49" s="149" t="s">
        <v>135</v>
      </c>
      <c r="H49" s="149" t="s">
        <v>23</v>
      </c>
      <c r="I49" s="149">
        <v>4</v>
      </c>
      <c r="J49" s="149">
        <v>4</v>
      </c>
      <c r="K49" s="149">
        <v>3</v>
      </c>
      <c r="L49" s="149">
        <v>4</v>
      </c>
      <c r="M49" s="149">
        <v>4</v>
      </c>
      <c r="N49" s="149">
        <v>4</v>
      </c>
      <c r="O49" s="149">
        <v>4</v>
      </c>
      <c r="P49" s="149">
        <v>4</v>
      </c>
      <c r="R49" s="149">
        <v>4</v>
      </c>
      <c r="S49" s="149">
        <v>4</v>
      </c>
      <c r="T49" s="149">
        <v>4</v>
      </c>
    </row>
    <row r="50" spans="1:21" ht="15.75" customHeight="1">
      <c r="A50" s="153">
        <v>44837.81854168982</v>
      </c>
      <c r="B50" s="149" t="s">
        <v>211</v>
      </c>
      <c r="C50" s="149" t="s">
        <v>25</v>
      </c>
      <c r="D50" s="149" t="s">
        <v>21</v>
      </c>
      <c r="E50" s="149" t="s">
        <v>22</v>
      </c>
      <c r="F50" s="149" t="s">
        <v>123</v>
      </c>
      <c r="G50" s="149" t="s">
        <v>123</v>
      </c>
      <c r="H50" s="149" t="s">
        <v>23</v>
      </c>
      <c r="I50" s="149">
        <v>5</v>
      </c>
      <c r="J50" s="149">
        <v>5</v>
      </c>
      <c r="K50" s="149">
        <v>5</v>
      </c>
      <c r="L50" s="149">
        <v>5</v>
      </c>
      <c r="M50" s="149">
        <v>5</v>
      </c>
      <c r="N50" s="149">
        <v>5</v>
      </c>
      <c r="O50" s="149">
        <v>5</v>
      </c>
      <c r="P50" s="149">
        <v>5</v>
      </c>
      <c r="Q50" s="149">
        <v>5</v>
      </c>
      <c r="R50" s="149">
        <v>3</v>
      </c>
      <c r="S50" s="149">
        <v>5</v>
      </c>
      <c r="T50" s="149">
        <v>5</v>
      </c>
      <c r="U50" s="149" t="s">
        <v>31</v>
      </c>
    </row>
    <row r="51" spans="1:21" ht="15.75" customHeight="1">
      <c r="A51" s="153">
        <v>44837.819794988427</v>
      </c>
      <c r="B51" s="149" t="s">
        <v>218</v>
      </c>
      <c r="C51" s="149" t="s">
        <v>25</v>
      </c>
      <c r="D51" s="149" t="s">
        <v>26</v>
      </c>
      <c r="E51" s="149" t="s">
        <v>28</v>
      </c>
      <c r="F51" s="149" t="s">
        <v>27</v>
      </c>
      <c r="G51" s="149" t="s">
        <v>122</v>
      </c>
      <c r="H51" s="149" t="s">
        <v>23</v>
      </c>
      <c r="I51" s="149">
        <v>5</v>
      </c>
      <c r="J51" s="149">
        <v>5</v>
      </c>
      <c r="K51" s="149">
        <v>5</v>
      </c>
      <c r="L51" s="149">
        <v>5</v>
      </c>
      <c r="M51" s="149">
        <v>5</v>
      </c>
      <c r="N51" s="149">
        <v>5</v>
      </c>
      <c r="O51" s="149">
        <v>5</v>
      </c>
      <c r="P51" s="149">
        <v>5</v>
      </c>
      <c r="Q51" s="149">
        <v>5</v>
      </c>
      <c r="R51" s="149">
        <v>3</v>
      </c>
      <c r="S51" s="149">
        <v>4</v>
      </c>
      <c r="T51" s="149">
        <v>4</v>
      </c>
    </row>
    <row r="52" spans="1:21" ht="15.75" customHeight="1">
      <c r="A52" s="153">
        <v>44837.820354745374</v>
      </c>
      <c r="B52" s="149" t="s">
        <v>219</v>
      </c>
      <c r="C52" s="149" t="s">
        <v>25</v>
      </c>
      <c r="D52" s="149" t="s">
        <v>26</v>
      </c>
      <c r="E52" s="149" t="s">
        <v>28</v>
      </c>
      <c r="F52" s="149" t="s">
        <v>27</v>
      </c>
      <c r="G52" s="149" t="s">
        <v>122</v>
      </c>
      <c r="H52" s="149" t="s">
        <v>23</v>
      </c>
      <c r="I52" s="149">
        <v>5</v>
      </c>
      <c r="J52" s="149">
        <v>5</v>
      </c>
      <c r="K52" s="149">
        <v>5</v>
      </c>
      <c r="L52" s="149">
        <v>5</v>
      </c>
      <c r="M52" s="149">
        <v>5</v>
      </c>
      <c r="N52" s="149">
        <v>5</v>
      </c>
      <c r="O52" s="149">
        <v>5</v>
      </c>
      <c r="P52" s="149">
        <v>5</v>
      </c>
      <c r="Q52" s="149">
        <v>5</v>
      </c>
      <c r="R52" s="149">
        <v>2</v>
      </c>
      <c r="S52" s="149">
        <v>4</v>
      </c>
      <c r="T52" s="149">
        <v>4</v>
      </c>
    </row>
    <row r="53" spans="1:21" ht="15.75" customHeight="1">
      <c r="A53" s="153">
        <v>44837.820545787035</v>
      </c>
      <c r="B53" s="149" t="s">
        <v>220</v>
      </c>
      <c r="C53" s="149" t="s">
        <v>20</v>
      </c>
      <c r="D53" s="149" t="s">
        <v>24</v>
      </c>
      <c r="E53" s="149" t="s">
        <v>28</v>
      </c>
      <c r="F53" s="149" t="s">
        <v>27</v>
      </c>
      <c r="G53" s="149" t="s">
        <v>122</v>
      </c>
      <c r="H53" s="149" t="s">
        <v>23</v>
      </c>
      <c r="I53" s="149">
        <v>4</v>
      </c>
      <c r="J53" s="149">
        <v>5</v>
      </c>
      <c r="K53" s="149">
        <v>5</v>
      </c>
      <c r="L53" s="149">
        <v>5</v>
      </c>
      <c r="M53" s="149">
        <v>5</v>
      </c>
      <c r="N53" s="149">
        <v>5</v>
      </c>
      <c r="O53" s="149">
        <v>5</v>
      </c>
      <c r="P53" s="149">
        <v>5</v>
      </c>
      <c r="Q53" s="149">
        <v>5</v>
      </c>
      <c r="R53" s="149">
        <v>3</v>
      </c>
      <c r="S53" s="149">
        <v>4</v>
      </c>
      <c r="T53" s="149">
        <v>4</v>
      </c>
    </row>
    <row r="54" spans="1:21" ht="15.75" customHeight="1">
      <c r="A54" s="153">
        <v>44837.822160682874</v>
      </c>
      <c r="B54" s="149" t="s">
        <v>223</v>
      </c>
      <c r="C54" s="149" t="s">
        <v>25</v>
      </c>
      <c r="D54" s="149" t="s">
        <v>26</v>
      </c>
      <c r="E54" s="149" t="s">
        <v>28</v>
      </c>
      <c r="F54" s="149" t="s">
        <v>27</v>
      </c>
      <c r="G54" s="149" t="s">
        <v>122</v>
      </c>
      <c r="H54" s="149" t="s">
        <v>23</v>
      </c>
      <c r="I54" s="149">
        <v>5</v>
      </c>
      <c r="J54" s="149">
        <v>4</v>
      </c>
      <c r="K54" s="149">
        <v>5</v>
      </c>
      <c r="L54" s="149">
        <v>5</v>
      </c>
      <c r="M54" s="149">
        <v>5</v>
      </c>
      <c r="N54" s="149">
        <v>5</v>
      </c>
      <c r="O54" s="149">
        <v>5</v>
      </c>
      <c r="P54" s="149">
        <v>5</v>
      </c>
      <c r="Q54" s="149">
        <v>5</v>
      </c>
      <c r="R54" s="149">
        <v>4</v>
      </c>
      <c r="S54" s="149">
        <v>4</v>
      </c>
      <c r="T54" s="149">
        <v>4</v>
      </c>
      <c r="U54" s="149" t="s">
        <v>31</v>
      </c>
    </row>
    <row r="55" spans="1:21" ht="15.75" customHeight="1">
      <c r="A55" s="153">
        <v>44837.824197928239</v>
      </c>
      <c r="B55" s="149" t="s">
        <v>225</v>
      </c>
      <c r="C55" s="149" t="s">
        <v>20</v>
      </c>
      <c r="D55" s="149" t="s">
        <v>26</v>
      </c>
      <c r="E55" s="149" t="s">
        <v>28</v>
      </c>
      <c r="F55" s="149" t="s">
        <v>27</v>
      </c>
      <c r="G55" s="149" t="s">
        <v>122</v>
      </c>
      <c r="H55" s="149" t="s">
        <v>23</v>
      </c>
      <c r="I55" s="149">
        <v>5</v>
      </c>
      <c r="J55" s="149">
        <v>4</v>
      </c>
      <c r="K55" s="149">
        <v>4</v>
      </c>
      <c r="L55" s="149">
        <v>4</v>
      </c>
      <c r="M55" s="149">
        <v>4</v>
      </c>
      <c r="N55" s="149">
        <v>4</v>
      </c>
      <c r="O55" s="149">
        <v>5</v>
      </c>
      <c r="P55" s="149">
        <v>5</v>
      </c>
      <c r="Q55" s="149">
        <v>5</v>
      </c>
      <c r="R55" s="149">
        <v>4</v>
      </c>
      <c r="S55" s="149">
        <v>4</v>
      </c>
      <c r="T55" s="149">
        <v>5</v>
      </c>
    </row>
    <row r="56" spans="1:21" ht="15.75" customHeight="1">
      <c r="A56" s="153">
        <v>44837.824515243061</v>
      </c>
      <c r="B56" s="149" t="s">
        <v>226</v>
      </c>
      <c r="C56" s="149" t="s">
        <v>20</v>
      </c>
      <c r="D56" s="149" t="s">
        <v>21</v>
      </c>
      <c r="E56" s="149" t="s">
        <v>28</v>
      </c>
      <c r="F56" s="149" t="s">
        <v>27</v>
      </c>
      <c r="G56" s="149" t="s">
        <v>122</v>
      </c>
      <c r="H56" s="149" t="s">
        <v>23</v>
      </c>
      <c r="I56" s="149">
        <v>5</v>
      </c>
      <c r="J56" s="149">
        <v>4</v>
      </c>
      <c r="K56" s="149">
        <v>5</v>
      </c>
      <c r="L56" s="149">
        <v>5</v>
      </c>
      <c r="M56" s="149">
        <v>5</v>
      </c>
      <c r="N56" s="149">
        <v>5</v>
      </c>
      <c r="O56" s="149">
        <v>5</v>
      </c>
      <c r="P56" s="149">
        <v>5</v>
      </c>
      <c r="Q56" s="149">
        <v>5</v>
      </c>
      <c r="R56" s="149">
        <v>5</v>
      </c>
      <c r="S56" s="149">
        <v>5</v>
      </c>
      <c r="T56" s="149">
        <v>5</v>
      </c>
    </row>
    <row r="57" spans="1:21" ht="15.75" customHeight="1">
      <c r="A57" s="153">
        <v>44837.828706030094</v>
      </c>
      <c r="B57" s="149" t="s">
        <v>232</v>
      </c>
      <c r="C57" s="149" t="s">
        <v>25</v>
      </c>
      <c r="D57" s="149" t="s">
        <v>24</v>
      </c>
      <c r="E57" s="149" t="s">
        <v>28</v>
      </c>
      <c r="F57" s="149" t="s">
        <v>27</v>
      </c>
      <c r="G57" s="149" t="s">
        <v>137</v>
      </c>
      <c r="H57" s="149" t="s">
        <v>23</v>
      </c>
      <c r="I57" s="149">
        <v>5</v>
      </c>
      <c r="J57" s="149">
        <v>4</v>
      </c>
      <c r="K57" s="149">
        <v>5</v>
      </c>
      <c r="L57" s="149">
        <v>5</v>
      </c>
      <c r="M57" s="149">
        <v>5</v>
      </c>
      <c r="N57" s="149">
        <v>5</v>
      </c>
      <c r="O57" s="149">
        <v>5</v>
      </c>
      <c r="P57" s="149">
        <v>5</v>
      </c>
      <c r="Q57" s="149">
        <v>5</v>
      </c>
      <c r="R57" s="149">
        <v>1</v>
      </c>
      <c r="S57" s="149">
        <v>4</v>
      </c>
      <c r="T57" s="149">
        <v>4</v>
      </c>
    </row>
    <row r="58" spans="1:21" ht="15.75" customHeight="1">
      <c r="A58" s="153">
        <v>44837.828891875004</v>
      </c>
      <c r="B58" s="149" t="s">
        <v>233</v>
      </c>
      <c r="C58" s="149" t="s">
        <v>20</v>
      </c>
      <c r="D58" s="149" t="s">
        <v>21</v>
      </c>
      <c r="E58" s="149" t="s">
        <v>22</v>
      </c>
      <c r="F58" s="149" t="s">
        <v>27</v>
      </c>
      <c r="G58" s="149" t="s">
        <v>122</v>
      </c>
      <c r="H58" s="149" t="s">
        <v>23</v>
      </c>
      <c r="I58" s="149">
        <v>5</v>
      </c>
      <c r="J58" s="149">
        <v>5</v>
      </c>
      <c r="K58" s="149">
        <v>5</v>
      </c>
      <c r="L58" s="149">
        <v>5</v>
      </c>
      <c r="M58" s="149">
        <v>5</v>
      </c>
      <c r="N58" s="149">
        <v>5</v>
      </c>
      <c r="O58" s="149">
        <v>5</v>
      </c>
      <c r="P58" s="149">
        <v>5</v>
      </c>
      <c r="Q58" s="149">
        <v>5</v>
      </c>
      <c r="R58" s="149">
        <v>2</v>
      </c>
      <c r="S58" s="149">
        <v>4</v>
      </c>
      <c r="T58" s="149">
        <v>4</v>
      </c>
      <c r="U58" s="149" t="s">
        <v>234</v>
      </c>
    </row>
    <row r="59" spans="1:21" ht="15.75" customHeight="1">
      <c r="A59" s="153">
        <v>44837.82939939815</v>
      </c>
      <c r="B59" s="149" t="s">
        <v>235</v>
      </c>
      <c r="C59" s="149" t="s">
        <v>25</v>
      </c>
      <c r="D59" s="149" t="s">
        <v>24</v>
      </c>
      <c r="E59" s="149" t="s">
        <v>28</v>
      </c>
      <c r="F59" s="149" t="s">
        <v>27</v>
      </c>
      <c r="G59" s="149" t="s">
        <v>122</v>
      </c>
      <c r="H59" s="149" t="s">
        <v>23</v>
      </c>
      <c r="I59" s="149">
        <v>5</v>
      </c>
      <c r="J59" s="149">
        <v>5</v>
      </c>
      <c r="K59" s="149">
        <v>5</v>
      </c>
      <c r="L59" s="149">
        <v>5</v>
      </c>
      <c r="M59" s="149">
        <v>5</v>
      </c>
      <c r="N59" s="149">
        <v>5</v>
      </c>
      <c r="O59" s="149">
        <v>5</v>
      </c>
      <c r="P59" s="149">
        <v>5</v>
      </c>
      <c r="Q59" s="149">
        <v>5</v>
      </c>
      <c r="R59" s="149">
        <v>3</v>
      </c>
      <c r="S59" s="149">
        <v>4</v>
      </c>
      <c r="T59" s="149">
        <v>5</v>
      </c>
      <c r="U59" s="149" t="s">
        <v>31</v>
      </c>
    </row>
    <row r="60" spans="1:21" ht="15.75" customHeight="1">
      <c r="A60" s="153">
        <v>44837.831619583332</v>
      </c>
      <c r="B60" s="149" t="s">
        <v>236</v>
      </c>
      <c r="C60" s="149" t="s">
        <v>25</v>
      </c>
      <c r="D60" s="149" t="s">
        <v>24</v>
      </c>
      <c r="E60" s="149" t="s">
        <v>28</v>
      </c>
      <c r="F60" s="149" t="s">
        <v>27</v>
      </c>
      <c r="G60" s="149" t="s">
        <v>122</v>
      </c>
      <c r="H60" s="149" t="s">
        <v>23</v>
      </c>
      <c r="I60" s="149">
        <v>5</v>
      </c>
      <c r="J60" s="149">
        <v>5</v>
      </c>
      <c r="K60" s="149">
        <v>5</v>
      </c>
      <c r="L60" s="149">
        <v>5</v>
      </c>
      <c r="M60" s="149">
        <v>5</v>
      </c>
      <c r="N60" s="149">
        <v>5</v>
      </c>
      <c r="O60" s="149">
        <v>5</v>
      </c>
      <c r="P60" s="149">
        <v>5</v>
      </c>
      <c r="Q60" s="149">
        <v>5</v>
      </c>
      <c r="R60" s="149">
        <v>3</v>
      </c>
      <c r="S60" s="149">
        <v>4</v>
      </c>
      <c r="T60" s="149">
        <v>4</v>
      </c>
    </row>
    <row r="61" spans="1:21" ht="15.75" customHeight="1">
      <c r="A61" s="153">
        <v>44837.832946319446</v>
      </c>
      <c r="B61" s="149" t="s">
        <v>237</v>
      </c>
      <c r="C61" s="149" t="s">
        <v>25</v>
      </c>
      <c r="D61" s="149" t="s">
        <v>21</v>
      </c>
      <c r="E61" s="149" t="s">
        <v>22</v>
      </c>
      <c r="F61" s="148" t="s">
        <v>123</v>
      </c>
      <c r="G61" s="149" t="s">
        <v>123</v>
      </c>
      <c r="H61" s="149" t="s">
        <v>23</v>
      </c>
      <c r="I61" s="149">
        <v>5</v>
      </c>
      <c r="J61" s="149">
        <v>5</v>
      </c>
      <c r="K61" s="149">
        <v>5</v>
      </c>
      <c r="L61" s="149">
        <v>5</v>
      </c>
      <c r="M61" s="149">
        <v>5</v>
      </c>
      <c r="N61" s="149">
        <v>5</v>
      </c>
      <c r="O61" s="149">
        <v>5</v>
      </c>
      <c r="P61" s="149">
        <v>5</v>
      </c>
      <c r="Q61" s="149">
        <v>5</v>
      </c>
      <c r="R61" s="149">
        <v>2</v>
      </c>
      <c r="S61" s="149">
        <v>4</v>
      </c>
      <c r="T61" s="149">
        <v>4</v>
      </c>
    </row>
    <row r="62" spans="1:21" ht="15.75" customHeight="1">
      <c r="A62" s="153">
        <v>44837.835214305553</v>
      </c>
      <c r="B62" s="149" t="s">
        <v>238</v>
      </c>
      <c r="C62" s="149" t="s">
        <v>25</v>
      </c>
      <c r="D62" s="149" t="s">
        <v>26</v>
      </c>
      <c r="E62" s="149" t="s">
        <v>28</v>
      </c>
      <c r="F62" s="149" t="s">
        <v>27</v>
      </c>
      <c r="G62" s="149" t="s">
        <v>122</v>
      </c>
      <c r="H62" s="149" t="s">
        <v>23</v>
      </c>
      <c r="I62" s="149">
        <v>3</v>
      </c>
      <c r="J62" s="149">
        <v>3</v>
      </c>
      <c r="K62" s="149">
        <v>3</v>
      </c>
      <c r="L62" s="149">
        <v>3</v>
      </c>
      <c r="M62" s="149">
        <v>3</v>
      </c>
      <c r="N62" s="149">
        <v>3</v>
      </c>
      <c r="O62" s="149">
        <v>3</v>
      </c>
      <c r="P62" s="149">
        <v>3</v>
      </c>
      <c r="Q62" s="149">
        <v>3</v>
      </c>
      <c r="R62" s="149">
        <v>3</v>
      </c>
      <c r="S62" s="149">
        <v>3</v>
      </c>
      <c r="T62" s="149">
        <v>3</v>
      </c>
    </row>
    <row r="63" spans="1:21" ht="15.75" customHeight="1">
      <c r="A63" s="153">
        <v>44837.836100914355</v>
      </c>
      <c r="B63" s="149" t="s">
        <v>239</v>
      </c>
      <c r="C63" s="149" t="s">
        <v>20</v>
      </c>
      <c r="D63" s="149" t="s">
        <v>21</v>
      </c>
      <c r="E63" s="149" t="s">
        <v>22</v>
      </c>
      <c r="F63" s="149" t="s">
        <v>113</v>
      </c>
      <c r="G63" s="149" t="s">
        <v>184</v>
      </c>
      <c r="H63" s="149" t="s">
        <v>23</v>
      </c>
      <c r="I63" s="149">
        <v>5</v>
      </c>
      <c r="J63" s="149">
        <v>5</v>
      </c>
      <c r="K63" s="149">
        <v>5</v>
      </c>
      <c r="L63" s="149">
        <v>5</v>
      </c>
      <c r="M63" s="149">
        <v>3</v>
      </c>
      <c r="N63" s="149">
        <v>4</v>
      </c>
      <c r="O63" s="149">
        <v>4</v>
      </c>
      <c r="P63" s="149">
        <v>3</v>
      </c>
      <c r="Q63" s="149">
        <v>4</v>
      </c>
      <c r="R63" s="149">
        <v>4</v>
      </c>
      <c r="S63" s="149">
        <v>4</v>
      </c>
      <c r="T63" s="149">
        <v>5</v>
      </c>
    </row>
    <row r="64" spans="1:21" ht="15.75" customHeight="1">
      <c r="A64" s="153">
        <v>44837.841896701386</v>
      </c>
      <c r="B64" s="149" t="s">
        <v>242</v>
      </c>
      <c r="C64" s="149" t="s">
        <v>25</v>
      </c>
      <c r="D64" s="149" t="s">
        <v>26</v>
      </c>
      <c r="E64" s="149" t="s">
        <v>28</v>
      </c>
      <c r="F64" s="149" t="s">
        <v>27</v>
      </c>
      <c r="G64" s="149" t="s">
        <v>122</v>
      </c>
      <c r="H64" s="149" t="s">
        <v>23</v>
      </c>
      <c r="I64" s="149">
        <v>4</v>
      </c>
      <c r="J64" s="149">
        <v>4</v>
      </c>
      <c r="K64" s="149">
        <v>4</v>
      </c>
      <c r="L64" s="149">
        <v>4</v>
      </c>
      <c r="M64" s="149">
        <v>4</v>
      </c>
      <c r="N64" s="149">
        <v>4</v>
      </c>
      <c r="O64" s="149">
        <v>4</v>
      </c>
      <c r="P64" s="149">
        <v>4</v>
      </c>
      <c r="Q64" s="149">
        <v>4</v>
      </c>
      <c r="R64" s="149">
        <v>3</v>
      </c>
      <c r="S64" s="149">
        <v>4</v>
      </c>
      <c r="T64" s="149">
        <v>4</v>
      </c>
    </row>
    <row r="65" spans="1:21" ht="15.75" customHeight="1">
      <c r="A65" s="153">
        <v>44837.842765428242</v>
      </c>
      <c r="B65" s="149" t="s">
        <v>243</v>
      </c>
      <c r="C65" s="149" t="s">
        <v>20</v>
      </c>
      <c r="D65" s="149" t="s">
        <v>26</v>
      </c>
      <c r="E65" s="149" t="s">
        <v>28</v>
      </c>
      <c r="F65" s="149" t="s">
        <v>27</v>
      </c>
      <c r="G65" s="149" t="s">
        <v>122</v>
      </c>
      <c r="H65" s="149" t="s">
        <v>23</v>
      </c>
      <c r="I65" s="149">
        <v>5</v>
      </c>
      <c r="J65" s="149">
        <v>5</v>
      </c>
      <c r="K65" s="149">
        <v>5</v>
      </c>
      <c r="L65" s="149">
        <v>5</v>
      </c>
      <c r="M65" s="149">
        <v>5</v>
      </c>
      <c r="N65" s="149">
        <v>5</v>
      </c>
      <c r="O65" s="149">
        <v>5</v>
      </c>
      <c r="P65" s="149">
        <v>5</v>
      </c>
      <c r="Q65" s="149">
        <v>5</v>
      </c>
      <c r="R65" s="149">
        <v>5</v>
      </c>
      <c r="S65" s="149">
        <v>5</v>
      </c>
      <c r="T65" s="149">
        <v>5</v>
      </c>
    </row>
    <row r="66" spans="1:21" ht="15.75" customHeight="1">
      <c r="A66" s="153">
        <v>44837.844694201391</v>
      </c>
      <c r="B66" s="149" t="s">
        <v>244</v>
      </c>
      <c r="C66" s="149" t="s">
        <v>25</v>
      </c>
      <c r="D66" s="149" t="s">
        <v>26</v>
      </c>
      <c r="E66" s="149" t="s">
        <v>28</v>
      </c>
      <c r="F66" s="149" t="s">
        <v>27</v>
      </c>
      <c r="G66" s="149" t="s">
        <v>122</v>
      </c>
      <c r="H66" s="149" t="s">
        <v>23</v>
      </c>
      <c r="I66" s="149">
        <v>5</v>
      </c>
      <c r="J66" s="149">
        <v>5</v>
      </c>
      <c r="K66" s="149">
        <v>5</v>
      </c>
      <c r="L66" s="149">
        <v>5</v>
      </c>
      <c r="M66" s="149">
        <v>5</v>
      </c>
      <c r="N66" s="149">
        <v>5</v>
      </c>
      <c r="O66" s="149">
        <v>5</v>
      </c>
      <c r="P66" s="149">
        <v>5</v>
      </c>
      <c r="Q66" s="149">
        <v>5</v>
      </c>
      <c r="R66" s="149">
        <v>2</v>
      </c>
      <c r="S66" s="149">
        <v>4</v>
      </c>
      <c r="T66" s="149">
        <v>5</v>
      </c>
      <c r="U66" s="149" t="s">
        <v>31</v>
      </c>
    </row>
    <row r="67" spans="1:21">
      <c r="A67" s="153">
        <v>44837.850137222224</v>
      </c>
      <c r="B67" s="149" t="s">
        <v>245</v>
      </c>
      <c r="C67" s="149" t="s">
        <v>25</v>
      </c>
      <c r="D67" s="149" t="s">
        <v>24</v>
      </c>
      <c r="E67" s="149" t="s">
        <v>28</v>
      </c>
      <c r="F67" s="149" t="s">
        <v>27</v>
      </c>
      <c r="G67" s="149" t="s">
        <v>122</v>
      </c>
      <c r="H67" s="149" t="s">
        <v>23</v>
      </c>
      <c r="I67" s="149">
        <v>4</v>
      </c>
      <c r="J67" s="149">
        <v>5</v>
      </c>
      <c r="K67" s="149">
        <v>5</v>
      </c>
      <c r="L67" s="149">
        <v>5</v>
      </c>
      <c r="M67" s="149">
        <v>5</v>
      </c>
      <c r="N67" s="149">
        <v>5</v>
      </c>
      <c r="O67" s="149">
        <v>5</v>
      </c>
      <c r="P67" s="149">
        <v>5</v>
      </c>
      <c r="Q67" s="149">
        <v>5</v>
      </c>
      <c r="R67" s="149">
        <v>2</v>
      </c>
      <c r="S67" s="149">
        <v>4</v>
      </c>
      <c r="T67" s="149">
        <v>4</v>
      </c>
      <c r="U67" s="149" t="s">
        <v>31</v>
      </c>
    </row>
    <row r="68" spans="1:21" ht="23.25">
      <c r="I68" s="1">
        <f>AVERAGE(I2:I67)</f>
        <v>4.7727272727272725</v>
      </c>
      <c r="J68" s="1">
        <f t="shared" ref="I68:T68" si="0">AVERAGE(J2:J67)</f>
        <v>4.7121212121212119</v>
      </c>
      <c r="K68" s="1">
        <f t="shared" si="0"/>
        <v>4.7575757575757578</v>
      </c>
      <c r="L68" s="1">
        <f t="shared" si="0"/>
        <v>4.7424242424242422</v>
      </c>
      <c r="M68" s="1">
        <f t="shared" si="0"/>
        <v>4.666666666666667</v>
      </c>
      <c r="N68" s="1">
        <f t="shared" si="0"/>
        <v>4.6969696969696972</v>
      </c>
      <c r="O68" s="1">
        <f t="shared" si="0"/>
        <v>4.7727272727272725</v>
      </c>
      <c r="P68" s="1">
        <f t="shared" si="0"/>
        <v>4.7575757575757578</v>
      </c>
      <c r="Q68" s="1">
        <f t="shared" si="0"/>
        <v>4.8461538461538458</v>
      </c>
      <c r="R68" s="1">
        <f t="shared" si="0"/>
        <v>3.5303030303030303</v>
      </c>
      <c r="S68" s="1">
        <f t="shared" si="0"/>
        <v>4.3787878787878789</v>
      </c>
      <c r="T68" s="1">
        <f t="shared" si="0"/>
        <v>4.4848484848484844</v>
      </c>
    </row>
    <row r="69" spans="1:21" ht="23.25">
      <c r="I69" s="2">
        <f>STDEV(I2:I68)</f>
        <v>0.45378724642036183</v>
      </c>
      <c r="J69" s="2">
        <f t="shared" ref="I69:T69" si="1">STDEV(J2:J68)</f>
        <v>0.48508516950249164</v>
      </c>
      <c r="K69" s="2">
        <f t="shared" si="1"/>
        <v>0.49422746758484953</v>
      </c>
      <c r="L69" s="2">
        <f t="shared" si="1"/>
        <v>0.50183318671755306</v>
      </c>
      <c r="M69" s="2">
        <f t="shared" si="1"/>
        <v>0.58603271532768642</v>
      </c>
      <c r="N69" s="2">
        <f t="shared" si="1"/>
        <v>0.57655447243759006</v>
      </c>
      <c r="O69" s="2">
        <f t="shared" si="1"/>
        <v>0.45378724642036183</v>
      </c>
      <c r="P69" s="2">
        <f t="shared" si="1"/>
        <v>0.49422746758484953</v>
      </c>
      <c r="Q69" s="2">
        <f t="shared" si="1"/>
        <v>0.4011816864740092</v>
      </c>
      <c r="R69" s="2">
        <f t="shared" si="1"/>
        <v>1.1444159151988902</v>
      </c>
      <c r="S69" s="2">
        <f t="shared" si="1"/>
        <v>0.54397948700049181</v>
      </c>
      <c r="T69" s="2">
        <f t="shared" si="1"/>
        <v>0.52921967262342062</v>
      </c>
    </row>
    <row r="70" spans="1:21" ht="23.25">
      <c r="I70" s="3">
        <f>AVERAGE(I2:I69)</f>
        <v>4.7092134488109938</v>
      </c>
      <c r="J70" s="3">
        <f t="shared" ref="I70:T70" si="2">AVERAGE(J2:J69)</f>
        <v>4.6499589173768188</v>
      </c>
      <c r="K70" s="3">
        <f t="shared" si="2"/>
        <v>4.6948794591935377</v>
      </c>
      <c r="L70" s="3">
        <f t="shared" si="2"/>
        <v>4.6800626092520847</v>
      </c>
      <c r="M70" s="3">
        <f t="shared" si="2"/>
        <v>4.6066573438528584</v>
      </c>
      <c r="N70" s="3">
        <f t="shared" si="2"/>
        <v>4.6363753554324596</v>
      </c>
      <c r="O70" s="3">
        <f t="shared" si="2"/>
        <v>4.7092134488109938</v>
      </c>
      <c r="P70" s="3">
        <f t="shared" si="2"/>
        <v>4.6948794591935377</v>
      </c>
      <c r="Q70" s="3">
        <f t="shared" si="2"/>
        <v>4.7798109780989231</v>
      </c>
      <c r="R70" s="3">
        <f t="shared" si="2"/>
        <v>3.4952164550809108</v>
      </c>
      <c r="S70" s="3">
        <f t="shared" si="2"/>
        <v>4.3223936377321825</v>
      </c>
      <c r="T70" s="3">
        <f t="shared" si="2"/>
        <v>4.4266774729039984</v>
      </c>
    </row>
    <row r="71" spans="1:21" ht="23.25">
      <c r="I71" s="4">
        <f>STDEV(I2:I67)</f>
        <v>0.45726459418033799</v>
      </c>
      <c r="J71" s="4">
        <f t="shared" ref="I71:T71" si="3">STDEV(J2:J67)</f>
        <v>0.48880235159800378</v>
      </c>
      <c r="K71" s="4">
        <f t="shared" si="3"/>
        <v>0.49801470662887687</v>
      </c>
      <c r="L71" s="4">
        <f t="shared" si="3"/>
        <v>0.50567870798655745</v>
      </c>
      <c r="M71" s="4">
        <f t="shared" si="3"/>
        <v>0.59052345314809462</v>
      </c>
      <c r="N71" s="4">
        <f t="shared" si="3"/>
        <v>0.58097257898212229</v>
      </c>
      <c r="O71" s="4">
        <f t="shared" si="3"/>
        <v>0.45726459418033799</v>
      </c>
      <c r="P71" s="4">
        <f t="shared" si="3"/>
        <v>0.49801470662887687</v>
      </c>
      <c r="Q71" s="4">
        <f t="shared" si="3"/>
        <v>0.4043037700313199</v>
      </c>
      <c r="R71" s="4">
        <f t="shared" si="3"/>
        <v>1.1531855140595682</v>
      </c>
      <c r="S71" s="4">
        <f t="shared" si="3"/>
        <v>0.54814797314794483</v>
      </c>
      <c r="T71" s="4">
        <f t="shared" si="3"/>
        <v>0.53327505509097706</v>
      </c>
    </row>
    <row r="72" spans="1:21" ht="27.75">
      <c r="A72" s="103" t="s">
        <v>92</v>
      </c>
      <c r="D72" s="124" t="s">
        <v>91</v>
      </c>
      <c r="G72" s="105" t="s">
        <v>95</v>
      </c>
    </row>
    <row r="73" spans="1:21" ht="24">
      <c r="A73" s="127" t="s">
        <v>25</v>
      </c>
      <c r="B73" s="128">
        <f>COUNTIF(C2:C67,"หญิง")</f>
        <v>38</v>
      </c>
      <c r="D73" s="132" t="s">
        <v>27</v>
      </c>
      <c r="E73" s="134">
        <f>COUNTIF(F2:F67,"ศึกษาศาสตร์")</f>
        <v>49</v>
      </c>
      <c r="G73" s="157" t="s">
        <v>122</v>
      </c>
      <c r="H73" s="134">
        <f>COUNTIF(G2:G67,"การบริหารการศึกษา")</f>
        <v>41</v>
      </c>
    </row>
    <row r="74" spans="1:21" ht="24">
      <c r="A74" s="127" t="s">
        <v>20</v>
      </c>
      <c r="B74" s="128">
        <f>COUNTIF(C2:C67,"ชาย")</f>
        <v>28</v>
      </c>
      <c r="D74" s="132" t="s">
        <v>123</v>
      </c>
      <c r="E74" s="134">
        <f>COUNTIF(F2:F67,"บริหารธุรกิจ")</f>
        <v>5</v>
      </c>
      <c r="G74" s="157" t="s">
        <v>184</v>
      </c>
      <c r="H74" s="134">
        <f>COUNTIF(G2:G68,"ดุริยางคศิลป์")</f>
        <v>1</v>
      </c>
    </row>
    <row r="75" spans="1:21" ht="24">
      <c r="B75" s="126">
        <f>SUM(B73:B74)</f>
        <v>66</v>
      </c>
      <c r="D75" s="132" t="s">
        <v>113</v>
      </c>
      <c r="E75" s="134">
        <f>COUNTIF(F2:F67,"มนุษยศาสตร์")</f>
        <v>2</v>
      </c>
      <c r="G75" s="157" t="s">
        <v>123</v>
      </c>
      <c r="H75" s="134">
        <f>COUNTIF(G2:G69,"บริหารธุรกิจ")</f>
        <v>3</v>
      </c>
    </row>
    <row r="76" spans="1:21" ht="21" customHeight="1">
      <c r="D76" s="132" t="s">
        <v>258</v>
      </c>
      <c r="E76" s="134">
        <f>COUNTIF(F2:F67,"สถาปัตยกรรมศาสตร์ ศิลปะและการออกแบบ")</f>
        <v>2</v>
      </c>
      <c r="G76" s="157" t="s">
        <v>137</v>
      </c>
      <c r="H76" s="134">
        <f>COUNTIF(G2:G70,"สังคมศึกษา")</f>
        <v>1</v>
      </c>
    </row>
    <row r="77" spans="1:21" ht="24">
      <c r="A77" s="104" t="s">
        <v>93</v>
      </c>
      <c r="B77" s="101"/>
      <c r="D77" s="132" t="s">
        <v>114</v>
      </c>
      <c r="E77" s="134">
        <f>COUNTIF(F2:F67,"โลจิสติกส์และดิจิทัลซัพพลายเชน")</f>
        <v>1</v>
      </c>
      <c r="G77" s="157" t="s">
        <v>135</v>
      </c>
      <c r="H77" s="134">
        <f>COUNTIF(G2:G71,"พลศึกษาและวิทยาศาสตร์การออกกำลังกาย")</f>
        <v>1</v>
      </c>
    </row>
    <row r="78" spans="1:21" ht="24">
      <c r="A78" s="127" t="s">
        <v>26</v>
      </c>
      <c r="B78" s="128">
        <f>COUNTIF(D2:D67,"20-30 ปี")</f>
        <v>30</v>
      </c>
      <c r="D78" s="132" t="s">
        <v>259</v>
      </c>
      <c r="E78" s="134">
        <f>COUNTIF(F2:F67,"วิทยาลัยพลังงานทดแทนและสมาร์ตกริดเทคโนโลยี")</f>
        <v>3</v>
      </c>
      <c r="G78" s="157" t="s">
        <v>98</v>
      </c>
      <c r="H78" s="134">
        <f>COUNTIF(G2:G72,"หลักสูตรและการสอน")</f>
        <v>2</v>
      </c>
    </row>
    <row r="79" spans="1:21" ht="24">
      <c r="A79" s="127" t="s">
        <v>24</v>
      </c>
      <c r="B79" s="128">
        <f>COUNTIF(D2:D67,"31-40 ปี")</f>
        <v>22</v>
      </c>
      <c r="D79" s="132" t="s">
        <v>368</v>
      </c>
      <c r="E79" s="134">
        <f>COUNTIF(F2:F67,"วิทยาศาสตร์การแพทย์")</f>
        <v>1</v>
      </c>
      <c r="G79" s="157" t="s">
        <v>188</v>
      </c>
      <c r="H79" s="134">
        <f>COUNTIF(G2:G73,"เศรษฐศาสตร์")</f>
        <v>1</v>
      </c>
    </row>
    <row r="80" spans="1:21" ht="24">
      <c r="A80" s="127" t="s">
        <v>21</v>
      </c>
      <c r="B80" s="128">
        <f>COUNTIF(D2:D67,"41-50 ปี")</f>
        <v>13</v>
      </c>
      <c r="D80" s="132" t="s">
        <v>257</v>
      </c>
      <c r="E80" s="134">
        <f>COUNTIF(F2:F67,"เกษตรศาสตร์ ทรัพยากรธรรมชาติและสิ่งแวดล้อม")</f>
        <v>1</v>
      </c>
      <c r="G80" s="132" t="s">
        <v>124</v>
      </c>
      <c r="H80" s="134">
        <f>COUNTIF(G2:G74,"ฟิสิกส์ประยุกต์")</f>
        <v>1</v>
      </c>
    </row>
    <row r="81" spans="1:8" ht="22.5" customHeight="1">
      <c r="A81" s="127" t="s">
        <v>32</v>
      </c>
      <c r="B81" s="128">
        <f>COUNTIF(D2:D67,"51 ปีขึ้นไป")</f>
        <v>1</v>
      </c>
      <c r="D81" s="132" t="s">
        <v>102</v>
      </c>
      <c r="E81" s="134">
        <f>COUNTIF(F2:F67,"วิศวกรรมศาสตร์")</f>
        <v>1</v>
      </c>
      <c r="G81" s="132" t="s">
        <v>258</v>
      </c>
      <c r="H81" s="134">
        <f>COUNTIF(G2:G75,"สถาปัตยกรรมศาสตร์ ศิลปะและการออกแบบ")</f>
        <v>2</v>
      </c>
    </row>
    <row r="82" spans="1:8" ht="18.75" customHeight="1">
      <c r="B82" s="126">
        <f>SUM(B78:B81)</f>
        <v>66</v>
      </c>
      <c r="D82" s="132" t="s">
        <v>100</v>
      </c>
      <c r="E82" s="134">
        <f>COUNTIF(F3:F67,"วิทยาศาสตร์")</f>
        <v>1</v>
      </c>
      <c r="G82" s="132" t="s">
        <v>172</v>
      </c>
      <c r="H82" s="134">
        <f>COUNTIF(G2:G76,"มนุษยศาตร์")</f>
        <v>1</v>
      </c>
    </row>
    <row r="83" spans="1:8" ht="23.25" customHeight="1">
      <c r="E83" s="133">
        <f>SUM(E73:E82)</f>
        <v>66</v>
      </c>
      <c r="G83" s="157" t="s">
        <v>362</v>
      </c>
      <c r="H83" s="134">
        <f>COUNTIF(G2:G77,"สมาร์ตกริดเทคโนโลยี")</f>
        <v>2</v>
      </c>
    </row>
    <row r="84" spans="1:8" ht="24">
      <c r="E84" s="147"/>
      <c r="G84" s="157" t="s">
        <v>277</v>
      </c>
      <c r="H84" s="134">
        <f>COUNTIF(G2:G78,"สรีรวิทยา")</f>
        <v>1</v>
      </c>
    </row>
    <row r="85" spans="1:8" ht="24">
      <c r="E85" s="147"/>
      <c r="G85" s="157" t="s">
        <v>114</v>
      </c>
      <c r="H85" s="134">
        <f>COUNTIF(G2:G79,"โลจิสติกส์และดิจิทัลซัพพลายเชน")</f>
        <v>1</v>
      </c>
    </row>
    <row r="86" spans="1:8" ht="23.25" customHeight="1">
      <c r="A86" s="105" t="s">
        <v>94</v>
      </c>
      <c r="B86" s="102"/>
      <c r="G86" s="157" t="s">
        <v>281</v>
      </c>
      <c r="H86" s="134">
        <f>COUNTIF(G2:G80,"วิศวกรรมเครื่องกล")</f>
        <v>1</v>
      </c>
    </row>
    <row r="87" spans="1:8" ht="24">
      <c r="A87" s="129" t="s">
        <v>28</v>
      </c>
      <c r="B87" s="128">
        <f>COUNTIF(E2:E67,"ปริญญาโท")</f>
        <v>45</v>
      </c>
      <c r="G87" s="157" t="s">
        <v>112</v>
      </c>
      <c r="H87" s="134">
        <f>COUNTIF(G2:G81,"ภาษาไทย")</f>
        <v>2</v>
      </c>
    </row>
    <row r="88" spans="1:8" ht="24">
      <c r="A88" s="129" t="s">
        <v>22</v>
      </c>
      <c r="B88" s="128">
        <f>COUNTIF(E3:E67,"ปริญญาเอก")</f>
        <v>21</v>
      </c>
      <c r="G88" s="157" t="s">
        <v>199</v>
      </c>
      <c r="H88" s="134">
        <f>COUNTIF(G2:G82,"การบริหารธุรกิจดิจิทัลเชิงกลยุทธ์")</f>
        <v>1</v>
      </c>
    </row>
    <row r="89" spans="1:8" ht="24">
      <c r="B89" s="126">
        <f>SUM(B87:B88)</f>
        <v>66</v>
      </c>
      <c r="G89" s="157" t="s">
        <v>371</v>
      </c>
      <c r="H89" s="134">
        <f>COUNTIF(G2:G83,"ทรัพยากรธรรมชาติและสิ่งแวดล้อม")</f>
        <v>1</v>
      </c>
    </row>
    <row r="90" spans="1:8" ht="24">
      <c r="G90" s="157" t="s">
        <v>299</v>
      </c>
      <c r="H90" s="134">
        <f>COUNTIF(G2:G84,"คณิตศาสตร์ศึกษา")</f>
        <v>2</v>
      </c>
    </row>
    <row r="91" spans="1:8" ht="24">
      <c r="G91" s="157" t="s">
        <v>325</v>
      </c>
      <c r="H91" s="134">
        <f>COUNTIF(G2:G85,"พลังงานทดแทน")</f>
        <v>1</v>
      </c>
    </row>
    <row r="92" spans="1:8" ht="26.25" customHeight="1">
      <c r="H92" s="147">
        <f>SUM(H73:H91)</f>
        <v>66</v>
      </c>
    </row>
  </sheetData>
  <autoFilter ref="F1:F92" xr:uid="{63F04B07-C9EB-4D3E-9744-44FCA46422B6}"/>
  <hyperlinks>
    <hyperlink ref="B20" r:id="rId1" display="mekokulope@gmail.com" xr:uid="{88F4A66F-6327-49F4-9A2F-D8E7B8F9CE1D}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E9687-4DD5-4AEE-B77D-6B17B22588E2}">
  <sheetPr>
    <tabColor theme="9" tint="-0.249977111117893"/>
  </sheetPr>
  <dimension ref="A1:U54"/>
  <sheetViews>
    <sheetView topLeftCell="G1" zoomScale="70" zoomScaleNormal="70" workbookViewId="0">
      <selection activeCell="U12" sqref="U12"/>
    </sheetView>
  </sheetViews>
  <sheetFormatPr defaultColWidth="14.42578125" defaultRowHeight="12.75"/>
  <cols>
    <col min="1" max="1" width="18.140625" bestFit="1" customWidth="1"/>
    <col min="2" max="2" width="21.5703125" customWidth="1"/>
    <col min="3" max="3" width="14.5703125" customWidth="1"/>
    <col min="4" max="4" width="40.7109375" bestFit="1" customWidth="1"/>
    <col min="5" max="5" width="21.5703125" customWidth="1"/>
    <col min="6" max="6" width="16.28515625" customWidth="1"/>
    <col min="7" max="7" width="41.7109375" bestFit="1" customWidth="1"/>
    <col min="8" max="26" width="21.5703125" customWidth="1"/>
  </cols>
  <sheetData>
    <row r="1" spans="1:21">
      <c r="A1" s="148" t="s">
        <v>0</v>
      </c>
      <c r="B1" s="148" t="s">
        <v>96</v>
      </c>
      <c r="C1" s="148" t="s">
        <v>1</v>
      </c>
      <c r="D1" s="148" t="s">
        <v>2</v>
      </c>
      <c r="E1" s="148" t="s">
        <v>3</v>
      </c>
      <c r="F1" s="148" t="s">
        <v>4</v>
      </c>
      <c r="G1" s="148" t="s">
        <v>5</v>
      </c>
      <c r="H1" s="148" t="s">
        <v>6</v>
      </c>
      <c r="I1" s="148" t="s">
        <v>7</v>
      </c>
      <c r="J1" s="148" t="s">
        <v>8</v>
      </c>
      <c r="K1" s="148" t="s">
        <v>9</v>
      </c>
      <c r="L1" s="148" t="s">
        <v>10</v>
      </c>
      <c r="M1" s="148" t="s">
        <v>11</v>
      </c>
      <c r="N1" s="148" t="s">
        <v>12</v>
      </c>
      <c r="O1" s="148" t="s">
        <v>13</v>
      </c>
      <c r="P1" s="148" t="s">
        <v>14</v>
      </c>
      <c r="Q1" s="148" t="s">
        <v>15</v>
      </c>
      <c r="R1" s="148" t="s">
        <v>16</v>
      </c>
      <c r="S1" s="148" t="s">
        <v>17</v>
      </c>
      <c r="T1" s="148" t="s">
        <v>18</v>
      </c>
      <c r="U1" s="148" t="s">
        <v>19</v>
      </c>
    </row>
    <row r="2" spans="1:21">
      <c r="A2" s="153">
        <v>44856.423310266204</v>
      </c>
      <c r="B2" s="149" t="s">
        <v>300</v>
      </c>
      <c r="C2" s="149" t="s">
        <v>25</v>
      </c>
      <c r="D2" s="149" t="s">
        <v>24</v>
      </c>
      <c r="E2" s="149" t="s">
        <v>22</v>
      </c>
      <c r="F2" s="149" t="s">
        <v>27</v>
      </c>
      <c r="G2" s="149" t="s">
        <v>301</v>
      </c>
      <c r="H2" s="149" t="s">
        <v>302</v>
      </c>
      <c r="I2" s="149">
        <v>5</v>
      </c>
      <c r="J2" s="149">
        <v>5</v>
      </c>
      <c r="K2" s="149">
        <v>5</v>
      </c>
      <c r="L2" s="149">
        <v>5</v>
      </c>
      <c r="M2" s="149">
        <v>5</v>
      </c>
      <c r="N2" s="149">
        <v>5</v>
      </c>
      <c r="O2" s="149">
        <v>5</v>
      </c>
      <c r="P2" s="149">
        <v>5</v>
      </c>
      <c r="Q2" s="149">
        <v>5</v>
      </c>
      <c r="R2" s="149">
        <v>3</v>
      </c>
      <c r="S2" s="149">
        <v>4</v>
      </c>
      <c r="T2" s="149">
        <v>4</v>
      </c>
      <c r="U2" s="149" t="s">
        <v>31</v>
      </c>
    </row>
    <row r="3" spans="1:21">
      <c r="A3" s="153">
        <v>44856.42701767361</v>
      </c>
      <c r="B3" s="149" t="s">
        <v>306</v>
      </c>
      <c r="C3" s="149" t="s">
        <v>20</v>
      </c>
      <c r="D3" s="149" t="s">
        <v>24</v>
      </c>
      <c r="E3" s="149" t="s">
        <v>28</v>
      </c>
      <c r="F3" s="149" t="s">
        <v>99</v>
      </c>
      <c r="G3" s="149" t="s">
        <v>99</v>
      </c>
      <c r="H3" s="149" t="s">
        <v>302</v>
      </c>
      <c r="I3" s="149">
        <v>5</v>
      </c>
      <c r="J3" s="149">
        <v>5</v>
      </c>
      <c r="K3" s="149">
        <v>5</v>
      </c>
      <c r="L3" s="149">
        <v>5</v>
      </c>
      <c r="M3" s="149">
        <v>5</v>
      </c>
      <c r="N3" s="149">
        <v>5</v>
      </c>
      <c r="O3" s="149">
        <v>5</v>
      </c>
      <c r="P3" s="149">
        <v>5</v>
      </c>
      <c r="Q3" s="149">
        <v>5</v>
      </c>
      <c r="R3" s="149">
        <v>5</v>
      </c>
      <c r="S3" s="149">
        <v>5</v>
      </c>
      <c r="T3" s="149">
        <v>5</v>
      </c>
    </row>
    <row r="4" spans="1:21">
      <c r="A4" s="153">
        <v>44856.433687372686</v>
      </c>
      <c r="B4" s="149" t="s">
        <v>318</v>
      </c>
      <c r="C4" s="149" t="s">
        <v>25</v>
      </c>
      <c r="D4" s="149" t="s">
        <v>26</v>
      </c>
      <c r="E4" s="149" t="s">
        <v>28</v>
      </c>
      <c r="F4" s="149" t="s">
        <v>258</v>
      </c>
      <c r="G4" s="149" t="s">
        <v>310</v>
      </c>
      <c r="H4" s="149" t="s">
        <v>302</v>
      </c>
      <c r="I4" s="149">
        <v>5</v>
      </c>
      <c r="J4" s="149">
        <v>4</v>
      </c>
      <c r="K4" s="149">
        <v>3</v>
      </c>
      <c r="L4" s="149">
        <v>3</v>
      </c>
      <c r="M4" s="149">
        <v>4</v>
      </c>
      <c r="N4" s="149">
        <v>2</v>
      </c>
      <c r="O4" s="149">
        <v>2</v>
      </c>
      <c r="P4" s="149">
        <v>2</v>
      </c>
      <c r="Q4" s="149">
        <v>5</v>
      </c>
      <c r="R4" s="149">
        <v>3</v>
      </c>
      <c r="S4" s="149">
        <v>2</v>
      </c>
      <c r="T4" s="149">
        <v>2</v>
      </c>
    </row>
    <row r="5" spans="1:21">
      <c r="A5" s="153">
        <v>44856.438142824074</v>
      </c>
      <c r="B5" s="149" t="s">
        <v>321</v>
      </c>
      <c r="C5" s="149" t="s">
        <v>20</v>
      </c>
      <c r="D5" s="149" t="s">
        <v>26</v>
      </c>
      <c r="E5" s="149" t="s">
        <v>22</v>
      </c>
      <c r="F5" s="149" t="s">
        <v>27</v>
      </c>
      <c r="G5" s="149" t="s">
        <v>98</v>
      </c>
      <c r="H5" s="149" t="s">
        <v>302</v>
      </c>
      <c r="I5" s="149">
        <v>5</v>
      </c>
      <c r="J5" s="149">
        <v>5</v>
      </c>
      <c r="K5" s="149">
        <v>5</v>
      </c>
      <c r="L5" s="149">
        <v>5</v>
      </c>
      <c r="M5" s="149">
        <v>5</v>
      </c>
      <c r="N5" s="149">
        <v>4</v>
      </c>
      <c r="O5" s="149">
        <v>4</v>
      </c>
      <c r="P5" s="149">
        <v>5</v>
      </c>
      <c r="Q5" s="149">
        <v>5</v>
      </c>
      <c r="R5" s="149">
        <v>3</v>
      </c>
      <c r="S5" s="149">
        <v>4</v>
      </c>
      <c r="T5" s="149">
        <v>4</v>
      </c>
      <c r="U5" s="149" t="s">
        <v>31</v>
      </c>
    </row>
    <row r="6" spans="1:21">
      <c r="A6" s="153">
        <v>44856.440055856481</v>
      </c>
      <c r="B6" s="149" t="s">
        <v>328</v>
      </c>
      <c r="C6" s="149" t="s">
        <v>20</v>
      </c>
      <c r="D6" s="149" t="s">
        <v>26</v>
      </c>
      <c r="E6" s="149" t="s">
        <v>28</v>
      </c>
      <c r="F6" s="149" t="s">
        <v>100</v>
      </c>
      <c r="G6" s="149" t="s">
        <v>124</v>
      </c>
      <c r="H6" s="149" t="s">
        <v>302</v>
      </c>
      <c r="I6" s="149">
        <v>4</v>
      </c>
      <c r="J6" s="149">
        <v>4</v>
      </c>
      <c r="K6" s="149">
        <v>3</v>
      </c>
      <c r="L6" s="149">
        <v>4</v>
      </c>
      <c r="M6" s="149">
        <v>4</v>
      </c>
      <c r="N6" s="149">
        <v>4</v>
      </c>
      <c r="O6" s="149">
        <v>3</v>
      </c>
      <c r="P6" s="149">
        <v>4</v>
      </c>
      <c r="Q6" s="149">
        <v>4</v>
      </c>
      <c r="R6" s="149">
        <v>4</v>
      </c>
      <c r="S6" s="149">
        <v>4</v>
      </c>
      <c r="T6" s="149">
        <v>3</v>
      </c>
    </row>
    <row r="7" spans="1:21">
      <c r="A7" s="153">
        <v>44856.443686030092</v>
      </c>
      <c r="B7" s="149" t="s">
        <v>329</v>
      </c>
      <c r="C7" s="149" t="s">
        <v>20</v>
      </c>
      <c r="D7" s="149" t="s">
        <v>24</v>
      </c>
      <c r="E7" s="149" t="s">
        <v>22</v>
      </c>
      <c r="F7" s="149" t="s">
        <v>27</v>
      </c>
      <c r="G7" s="149" t="s">
        <v>301</v>
      </c>
      <c r="H7" s="149" t="s">
        <v>302</v>
      </c>
      <c r="I7" s="149">
        <v>5</v>
      </c>
      <c r="J7" s="149">
        <v>5</v>
      </c>
      <c r="K7" s="149">
        <v>5</v>
      </c>
      <c r="L7" s="149">
        <v>5</v>
      </c>
      <c r="M7" s="149">
        <v>5</v>
      </c>
      <c r="N7" s="149">
        <v>4</v>
      </c>
      <c r="O7" s="149">
        <v>4</v>
      </c>
      <c r="P7" s="149">
        <v>4</v>
      </c>
      <c r="Q7" s="149">
        <v>5</v>
      </c>
      <c r="R7" s="149">
        <v>3</v>
      </c>
      <c r="S7" s="149">
        <v>4</v>
      </c>
      <c r="T7" s="149">
        <v>4</v>
      </c>
    </row>
    <row r="8" spans="1:21">
      <c r="A8" s="153">
        <v>44856.448425509254</v>
      </c>
      <c r="B8" s="149" t="s">
        <v>336</v>
      </c>
      <c r="C8" s="149" t="s">
        <v>25</v>
      </c>
      <c r="D8" s="149" t="s">
        <v>24</v>
      </c>
      <c r="E8" s="149" t="s">
        <v>22</v>
      </c>
      <c r="F8" s="149" t="s">
        <v>27</v>
      </c>
      <c r="G8" s="149" t="s">
        <v>301</v>
      </c>
      <c r="H8" s="149" t="s">
        <v>302</v>
      </c>
      <c r="I8" s="149">
        <v>5</v>
      </c>
      <c r="J8" s="149">
        <v>5</v>
      </c>
      <c r="K8" s="149">
        <v>5</v>
      </c>
      <c r="L8" s="149">
        <v>4</v>
      </c>
      <c r="M8" s="149">
        <v>4</v>
      </c>
      <c r="N8" s="149">
        <v>4</v>
      </c>
      <c r="O8" s="149">
        <v>5</v>
      </c>
      <c r="P8" s="149">
        <v>5</v>
      </c>
      <c r="Q8" s="149">
        <v>5</v>
      </c>
      <c r="R8" s="149">
        <v>2</v>
      </c>
      <c r="S8" s="149">
        <v>3</v>
      </c>
      <c r="T8" s="149">
        <v>4</v>
      </c>
    </row>
    <row r="9" spans="1:21">
      <c r="A9" s="153">
        <v>44856.468120347221</v>
      </c>
      <c r="B9" s="149" t="s">
        <v>343</v>
      </c>
      <c r="C9" s="149" t="s">
        <v>25</v>
      </c>
      <c r="D9" s="149" t="s">
        <v>21</v>
      </c>
      <c r="E9" s="149" t="s">
        <v>22</v>
      </c>
      <c r="F9" s="149" t="s">
        <v>27</v>
      </c>
      <c r="G9" s="149" t="s">
        <v>98</v>
      </c>
      <c r="H9" s="149" t="s">
        <v>302</v>
      </c>
      <c r="I9" s="149">
        <v>5</v>
      </c>
      <c r="J9" s="149">
        <v>5</v>
      </c>
      <c r="K9" s="149">
        <v>5</v>
      </c>
      <c r="L9" s="149">
        <v>5</v>
      </c>
      <c r="M9" s="149">
        <v>5</v>
      </c>
      <c r="N9" s="149">
        <v>5</v>
      </c>
      <c r="O9" s="149">
        <v>5</v>
      </c>
      <c r="P9" s="149">
        <v>5</v>
      </c>
      <c r="Q9" s="149">
        <v>5</v>
      </c>
      <c r="R9" s="149">
        <v>5</v>
      </c>
      <c r="S9" s="149">
        <v>5</v>
      </c>
      <c r="T9" s="149">
        <v>5</v>
      </c>
    </row>
    <row r="10" spans="1:21">
      <c r="A10" s="153">
        <v>44856.477727627316</v>
      </c>
      <c r="B10" s="149" t="s">
        <v>347</v>
      </c>
      <c r="C10" s="149" t="s">
        <v>25</v>
      </c>
      <c r="D10" s="149" t="s">
        <v>26</v>
      </c>
      <c r="E10" s="149" t="s">
        <v>28</v>
      </c>
      <c r="F10" s="149" t="s">
        <v>99</v>
      </c>
      <c r="G10" s="149" t="s">
        <v>99</v>
      </c>
      <c r="H10" s="149" t="s">
        <v>302</v>
      </c>
      <c r="I10" s="149">
        <v>5</v>
      </c>
      <c r="J10" s="149">
        <v>5</v>
      </c>
      <c r="K10" s="149">
        <v>5</v>
      </c>
      <c r="L10" s="149">
        <v>5</v>
      </c>
      <c r="M10" s="149">
        <v>5</v>
      </c>
      <c r="N10" s="149">
        <v>5</v>
      </c>
      <c r="O10" s="149">
        <v>5</v>
      </c>
      <c r="P10" s="149">
        <v>5</v>
      </c>
      <c r="Q10" s="149">
        <v>5</v>
      </c>
      <c r="R10" s="149">
        <v>2</v>
      </c>
      <c r="S10" s="149">
        <v>3</v>
      </c>
      <c r="T10" s="149">
        <v>3</v>
      </c>
      <c r="U10" s="149" t="s">
        <v>31</v>
      </c>
    </row>
    <row r="11" spans="1:21">
      <c r="A11" s="153">
        <v>44856.486248773144</v>
      </c>
      <c r="B11" s="149" t="s">
        <v>350</v>
      </c>
      <c r="C11" s="149" t="s">
        <v>20</v>
      </c>
      <c r="D11" s="149" t="s">
        <v>24</v>
      </c>
      <c r="E11" s="149" t="s">
        <v>22</v>
      </c>
      <c r="F11" s="149" t="s">
        <v>345</v>
      </c>
      <c r="G11" s="149" t="s">
        <v>345</v>
      </c>
      <c r="H11" s="149" t="s">
        <v>302</v>
      </c>
      <c r="I11" s="149">
        <v>5</v>
      </c>
      <c r="J11" s="149">
        <v>5</v>
      </c>
      <c r="K11" s="149">
        <v>5</v>
      </c>
      <c r="L11" s="149">
        <v>5</v>
      </c>
      <c r="M11" s="149">
        <v>5</v>
      </c>
      <c r="N11" s="149">
        <v>5</v>
      </c>
      <c r="O11" s="149">
        <v>5</v>
      </c>
      <c r="P11" s="149">
        <v>5</v>
      </c>
      <c r="Q11" s="149">
        <v>5</v>
      </c>
      <c r="R11" s="149">
        <v>3</v>
      </c>
      <c r="S11" s="149">
        <v>4</v>
      </c>
      <c r="T11" s="149">
        <v>4</v>
      </c>
    </row>
    <row r="12" spans="1:21">
      <c r="A12" s="153">
        <v>44856.492538275459</v>
      </c>
      <c r="B12" s="149" t="s">
        <v>355</v>
      </c>
      <c r="C12" s="149" t="s">
        <v>20</v>
      </c>
      <c r="D12" s="149" t="s">
        <v>26</v>
      </c>
      <c r="E12" s="149" t="s">
        <v>22</v>
      </c>
      <c r="F12" s="149" t="s">
        <v>257</v>
      </c>
      <c r="G12" s="149" t="s">
        <v>216</v>
      </c>
      <c r="H12" s="149" t="s">
        <v>302</v>
      </c>
      <c r="I12" s="149">
        <v>5</v>
      </c>
      <c r="J12" s="149">
        <v>5</v>
      </c>
      <c r="K12" s="149">
        <v>5</v>
      </c>
      <c r="L12" s="149">
        <v>4</v>
      </c>
      <c r="M12" s="149">
        <v>4</v>
      </c>
      <c r="N12" s="149">
        <v>5</v>
      </c>
      <c r="O12" s="149">
        <v>5</v>
      </c>
      <c r="P12" s="149">
        <v>5</v>
      </c>
      <c r="Q12" s="149">
        <v>5</v>
      </c>
      <c r="R12" s="149">
        <v>5</v>
      </c>
      <c r="S12" s="149">
        <v>5</v>
      </c>
      <c r="T12" s="149">
        <v>5</v>
      </c>
      <c r="U12" s="149" t="s">
        <v>356</v>
      </c>
    </row>
    <row r="13" spans="1:21">
      <c r="A13" s="153">
        <v>44856.496340289348</v>
      </c>
      <c r="B13" s="149" t="s">
        <v>358</v>
      </c>
      <c r="C13" s="149" t="s">
        <v>20</v>
      </c>
      <c r="D13" s="149" t="s">
        <v>24</v>
      </c>
      <c r="E13" s="149" t="s">
        <v>22</v>
      </c>
      <c r="F13" s="149" t="s">
        <v>100</v>
      </c>
      <c r="G13" s="149" t="s">
        <v>293</v>
      </c>
      <c r="H13" s="149" t="s">
        <v>302</v>
      </c>
      <c r="I13" s="149">
        <v>4</v>
      </c>
      <c r="J13" s="149">
        <v>4</v>
      </c>
      <c r="K13" s="149">
        <v>4</v>
      </c>
      <c r="L13" s="149">
        <v>4</v>
      </c>
      <c r="M13" s="149">
        <v>3</v>
      </c>
      <c r="N13" s="149">
        <v>4</v>
      </c>
      <c r="O13" s="149">
        <v>4</v>
      </c>
      <c r="P13" s="149">
        <v>4</v>
      </c>
      <c r="Q13" s="149">
        <v>4</v>
      </c>
      <c r="R13" s="149">
        <v>3</v>
      </c>
      <c r="S13" s="149">
        <v>4</v>
      </c>
      <c r="T13" s="149">
        <v>4</v>
      </c>
      <c r="U13" s="149" t="s">
        <v>31</v>
      </c>
    </row>
    <row r="14" spans="1:21">
      <c r="A14" s="153">
        <v>44856.498660972225</v>
      </c>
      <c r="B14" s="149" t="s">
        <v>359</v>
      </c>
      <c r="C14" s="149" t="s">
        <v>25</v>
      </c>
      <c r="D14" s="149" t="s">
        <v>24</v>
      </c>
      <c r="E14" s="149" t="s">
        <v>28</v>
      </c>
      <c r="F14" s="149" t="s">
        <v>123</v>
      </c>
      <c r="G14" s="149" t="s">
        <v>304</v>
      </c>
      <c r="H14" s="149" t="s">
        <v>302</v>
      </c>
      <c r="I14" s="149">
        <v>4</v>
      </c>
      <c r="J14" s="149">
        <v>4</v>
      </c>
      <c r="K14" s="149">
        <v>4</v>
      </c>
      <c r="L14" s="149">
        <v>4</v>
      </c>
      <c r="M14" s="149">
        <v>4</v>
      </c>
      <c r="N14" s="149">
        <v>4</v>
      </c>
      <c r="O14" s="149">
        <v>4</v>
      </c>
      <c r="P14" s="149">
        <v>4</v>
      </c>
      <c r="Q14" s="149">
        <v>4</v>
      </c>
      <c r="R14" s="149">
        <v>3</v>
      </c>
      <c r="S14" s="149">
        <v>4</v>
      </c>
      <c r="T14" s="149">
        <v>4</v>
      </c>
    </row>
    <row r="15" spans="1:21">
      <c r="A15" s="153">
        <v>44856.500172777778</v>
      </c>
      <c r="B15" s="149" t="s">
        <v>361</v>
      </c>
      <c r="C15" s="149" t="s">
        <v>20</v>
      </c>
      <c r="D15" s="149" t="s">
        <v>21</v>
      </c>
      <c r="E15" s="149" t="s">
        <v>22</v>
      </c>
      <c r="F15" s="149" t="s">
        <v>259</v>
      </c>
      <c r="G15" s="149" t="s">
        <v>362</v>
      </c>
      <c r="H15" s="149" t="s">
        <v>302</v>
      </c>
      <c r="I15" s="149">
        <v>5</v>
      </c>
      <c r="J15" s="149">
        <v>5</v>
      </c>
      <c r="K15" s="149">
        <v>5</v>
      </c>
      <c r="L15" s="149">
        <v>5</v>
      </c>
      <c r="M15" s="149">
        <v>5</v>
      </c>
      <c r="N15" s="149">
        <v>5</v>
      </c>
      <c r="O15" s="149">
        <v>4</v>
      </c>
      <c r="P15" s="149">
        <v>4</v>
      </c>
      <c r="Q15" s="149">
        <v>5</v>
      </c>
      <c r="R15" s="149">
        <v>4</v>
      </c>
      <c r="S15" s="149">
        <v>4</v>
      </c>
      <c r="T15" s="149">
        <v>4</v>
      </c>
    </row>
    <row r="16" spans="1:21">
      <c r="A16" s="153">
        <v>44856.50211199074</v>
      </c>
      <c r="B16" s="149" t="s">
        <v>363</v>
      </c>
      <c r="C16" s="149" t="s">
        <v>25</v>
      </c>
      <c r="D16" s="149" t="s">
        <v>24</v>
      </c>
      <c r="E16" s="149" t="s">
        <v>22</v>
      </c>
      <c r="F16" s="149" t="s">
        <v>102</v>
      </c>
      <c r="G16" s="149" t="s">
        <v>281</v>
      </c>
      <c r="H16" s="149" t="s">
        <v>302</v>
      </c>
      <c r="I16" s="149">
        <v>4</v>
      </c>
      <c r="J16" s="149">
        <v>5</v>
      </c>
      <c r="K16" s="149">
        <v>5</v>
      </c>
      <c r="L16" s="149">
        <v>5</v>
      </c>
      <c r="M16" s="149">
        <v>5</v>
      </c>
      <c r="N16" s="149">
        <v>4</v>
      </c>
      <c r="O16" s="149">
        <v>4</v>
      </c>
      <c r="P16" s="149">
        <v>4</v>
      </c>
      <c r="Q16" s="149">
        <v>5</v>
      </c>
      <c r="R16" s="149">
        <v>2</v>
      </c>
      <c r="S16" s="149">
        <v>3</v>
      </c>
      <c r="T16" s="149">
        <v>4</v>
      </c>
    </row>
    <row r="17" spans="1:20" ht="23.25">
      <c r="I17" s="1">
        <f>AVERAGE(I1:I16)</f>
        <v>4.7333333333333334</v>
      </c>
      <c r="J17" s="1">
        <f t="shared" ref="J17:T17" si="0">AVERAGE(J1:J16)</f>
        <v>4.7333333333333334</v>
      </c>
      <c r="K17" s="1">
        <f t="shared" si="0"/>
        <v>4.5999999999999996</v>
      </c>
      <c r="L17" s="1">
        <f t="shared" si="0"/>
        <v>4.5333333333333332</v>
      </c>
      <c r="M17" s="1">
        <f t="shared" si="0"/>
        <v>4.5333333333333332</v>
      </c>
      <c r="N17" s="1">
        <f t="shared" si="0"/>
        <v>4.333333333333333</v>
      </c>
      <c r="O17" s="1">
        <f t="shared" si="0"/>
        <v>4.2666666666666666</v>
      </c>
      <c r="P17" s="1">
        <f t="shared" si="0"/>
        <v>4.4000000000000004</v>
      </c>
      <c r="Q17" s="1">
        <f t="shared" si="0"/>
        <v>4.8</v>
      </c>
      <c r="R17" s="1">
        <f t="shared" si="0"/>
        <v>3.3333333333333335</v>
      </c>
      <c r="S17" s="1">
        <f t="shared" si="0"/>
        <v>3.8666666666666667</v>
      </c>
      <c r="T17" s="1">
        <f t="shared" si="0"/>
        <v>3.9333333333333331</v>
      </c>
    </row>
    <row r="18" spans="1:20" ht="23.25">
      <c r="I18" s="2">
        <f>STDEV(I1:I17)</f>
        <v>0.44221663871405331</v>
      </c>
      <c r="J18" s="2">
        <f t="shared" ref="J18:T18" si="1">STDEV(J1:J17)</f>
        <v>0.44221663871405337</v>
      </c>
      <c r="K18" s="2">
        <f t="shared" si="1"/>
        <v>0.71180521680208841</v>
      </c>
      <c r="L18" s="2">
        <f t="shared" si="1"/>
        <v>0.61824123303304779</v>
      </c>
      <c r="M18" s="2">
        <f t="shared" si="1"/>
        <v>0.61824123303304779</v>
      </c>
      <c r="N18" s="2">
        <f t="shared" si="1"/>
        <v>0.78881063774661708</v>
      </c>
      <c r="O18" s="2">
        <f t="shared" si="1"/>
        <v>0.85374989832437997</v>
      </c>
      <c r="P18" s="2">
        <f t="shared" si="1"/>
        <v>0.7999999999999986</v>
      </c>
      <c r="Q18" s="2">
        <f t="shared" si="1"/>
        <v>0.39999999999999997</v>
      </c>
      <c r="R18" s="2">
        <f t="shared" si="1"/>
        <v>1.0110500592068727</v>
      </c>
      <c r="S18" s="2">
        <f t="shared" si="1"/>
        <v>0.80553639823963874</v>
      </c>
      <c r="T18" s="2">
        <f t="shared" si="1"/>
        <v>0.7717224601860152</v>
      </c>
    </row>
    <row r="19" spans="1:20" ht="23.25">
      <c r="I19" s="3">
        <f>AVERAGE(I1:I18)</f>
        <v>4.4809147042380815</v>
      </c>
      <c r="J19" s="3">
        <f t="shared" ref="J19:T19" si="2">AVERAGE(J1:J18)</f>
        <v>4.4809147042380815</v>
      </c>
      <c r="K19" s="3">
        <f t="shared" si="2"/>
        <v>4.3712826598118877</v>
      </c>
      <c r="L19" s="3">
        <f t="shared" si="2"/>
        <v>4.3030337980215521</v>
      </c>
      <c r="M19" s="3">
        <f t="shared" si="2"/>
        <v>4.3030337980215521</v>
      </c>
      <c r="N19" s="3">
        <f t="shared" si="2"/>
        <v>4.1248319982988209</v>
      </c>
      <c r="O19" s="3">
        <f t="shared" si="2"/>
        <v>4.0659068567641796</v>
      </c>
      <c r="P19" s="3">
        <f t="shared" si="2"/>
        <v>4.1882352941176473</v>
      </c>
      <c r="Q19" s="3">
        <f t="shared" si="2"/>
        <v>4.5411764705882351</v>
      </c>
      <c r="R19" s="3">
        <f t="shared" si="2"/>
        <v>3.1967284348553062</v>
      </c>
      <c r="S19" s="3">
        <f t="shared" si="2"/>
        <v>3.6866001802886061</v>
      </c>
      <c r="T19" s="3">
        <f t="shared" si="2"/>
        <v>3.7473562231481967</v>
      </c>
    </row>
    <row r="20" spans="1:20" ht="23.25">
      <c r="I20" s="4">
        <f>STDEV(I1:I16)</f>
        <v>0.45773770821706344</v>
      </c>
      <c r="J20" s="4">
        <f t="shared" ref="J20:T20" si="3">STDEV(J1:J16)</f>
        <v>0.4577377082170635</v>
      </c>
      <c r="K20" s="4">
        <f t="shared" si="3"/>
        <v>0.73678839761300829</v>
      </c>
      <c r="L20" s="4">
        <f t="shared" si="3"/>
        <v>0.6399404734221853</v>
      </c>
      <c r="M20" s="4">
        <f t="shared" si="3"/>
        <v>0.6399404734221853</v>
      </c>
      <c r="N20" s="4">
        <f t="shared" si="3"/>
        <v>0.81649658092772515</v>
      </c>
      <c r="O20" s="4">
        <f t="shared" si="3"/>
        <v>0.88371510168853695</v>
      </c>
      <c r="P20" s="4">
        <f t="shared" si="3"/>
        <v>0.82807867121082612</v>
      </c>
      <c r="Q20" s="4">
        <f t="shared" si="3"/>
        <v>0.41403933560541251</v>
      </c>
      <c r="R20" s="4">
        <f t="shared" si="3"/>
        <v>1.0465362369445674</v>
      </c>
      <c r="S20" s="4">
        <f t="shared" si="3"/>
        <v>0.83380938783279135</v>
      </c>
      <c r="T20" s="4">
        <f t="shared" si="3"/>
        <v>0.79880863671798041</v>
      </c>
    </row>
    <row r="21" spans="1:20" ht="27.75">
      <c r="A21" s="103" t="s">
        <v>92</v>
      </c>
      <c r="D21" s="124" t="s">
        <v>91</v>
      </c>
      <c r="G21" s="105" t="s">
        <v>95</v>
      </c>
    </row>
    <row r="22" spans="1:20" ht="24">
      <c r="A22" s="127" t="s">
        <v>25</v>
      </c>
      <c r="B22" s="128">
        <f>COUNTIF(C1:C16,"หญิง")</f>
        <v>7</v>
      </c>
      <c r="D22" s="130" t="s">
        <v>257</v>
      </c>
      <c r="E22" s="128">
        <f>COUNTIF(F2:F16,"เกษตรศาสตร์ ทรัพยากรธรรมชาติและสิ่งแวดล้อม")</f>
        <v>1</v>
      </c>
      <c r="G22" s="157" t="s">
        <v>301</v>
      </c>
      <c r="H22" s="128">
        <f>COUNTIF(G2:G16,"เทคโนโลยีและการสื่อสารการศึกษา")</f>
        <v>3</v>
      </c>
    </row>
    <row r="23" spans="1:20" ht="24">
      <c r="A23" s="127" t="s">
        <v>20</v>
      </c>
      <c r="B23" s="128">
        <f>COUNTIF(C2:C16,"ชาย")</f>
        <v>8</v>
      </c>
      <c r="D23" s="132" t="s">
        <v>99</v>
      </c>
      <c r="E23" s="128">
        <f>COUNTIF(F2:F17,"สาธารณสุขศาสตร์")</f>
        <v>2</v>
      </c>
      <c r="G23" s="157" t="s">
        <v>99</v>
      </c>
      <c r="H23" s="128">
        <f>COUNTIF(G2:G16,"สาธารณสุขศาสตร์")</f>
        <v>2</v>
      </c>
    </row>
    <row r="24" spans="1:20" ht="24">
      <c r="B24" s="126">
        <f>SUM(B22:B23)</f>
        <v>15</v>
      </c>
      <c r="D24" s="132" t="s">
        <v>102</v>
      </c>
      <c r="E24" s="128">
        <f>COUNTIF(F2:F22,"วิศวกรรมศาสตร์")</f>
        <v>1</v>
      </c>
      <c r="G24" s="157" t="s">
        <v>310</v>
      </c>
      <c r="H24" s="128">
        <f>COUNTIF(G2:G5,"ศิลปะและการออกแบบ")</f>
        <v>1</v>
      </c>
    </row>
    <row r="25" spans="1:20" ht="21" customHeight="1">
      <c r="D25" s="132" t="s">
        <v>27</v>
      </c>
      <c r="E25" s="128">
        <f>COUNTIF(F2:F19,"ศึกษาศาสตร์")</f>
        <v>5</v>
      </c>
      <c r="G25" s="157" t="s">
        <v>98</v>
      </c>
      <c r="H25" s="128">
        <f>COUNTIF(G2:G16,"หลักสูตรและการสอน")</f>
        <v>2</v>
      </c>
    </row>
    <row r="26" spans="1:20" ht="24">
      <c r="A26" s="104" t="s">
        <v>93</v>
      </c>
      <c r="B26" s="101"/>
      <c r="D26" s="132" t="s">
        <v>345</v>
      </c>
      <c r="E26" s="128">
        <f>COUNTIF(F2:F20,"พยาบาลศาสตร์")</f>
        <v>1</v>
      </c>
      <c r="G26" s="157" t="s">
        <v>124</v>
      </c>
      <c r="H26" s="128">
        <f>COUNTIF(G2:G16,"ฟิสิกส์ประยุกต์")</f>
        <v>1</v>
      </c>
    </row>
    <row r="27" spans="1:20" ht="24">
      <c r="A27" s="127" t="s">
        <v>26</v>
      </c>
      <c r="B27" s="128">
        <f>COUNTIF(D1:D16,"20-30 ปี")</f>
        <v>5</v>
      </c>
      <c r="D27" s="132" t="s">
        <v>100</v>
      </c>
      <c r="E27" s="128">
        <f>COUNTIF(F2:F21,"วิทยาศาสตร์")</f>
        <v>2</v>
      </c>
      <c r="G27" s="132" t="s">
        <v>304</v>
      </c>
      <c r="H27" s="128">
        <f>COUNTIF(G2:G16,"การสื่อสาร")</f>
        <v>1</v>
      </c>
    </row>
    <row r="28" spans="1:20" ht="24">
      <c r="A28" s="127" t="s">
        <v>24</v>
      </c>
      <c r="B28" s="128">
        <f>COUNTIF(D1:D16,"31-40 ปี")</f>
        <v>8</v>
      </c>
      <c r="D28" s="132" t="s">
        <v>123</v>
      </c>
      <c r="E28" s="128">
        <f>COUNTIF(F3:F22,"บริหารธุรกิจ")</f>
        <v>1</v>
      </c>
      <c r="G28" s="132" t="s">
        <v>293</v>
      </c>
      <c r="H28" s="128">
        <f>COUNTIF(G2:G16,"เทคโนโลยีสารสนเทศ")</f>
        <v>1</v>
      </c>
    </row>
    <row r="29" spans="1:20" ht="24">
      <c r="A29" s="127" t="s">
        <v>21</v>
      </c>
      <c r="B29" s="128">
        <f>COUNTIF(D2:D16,"41-50 ปี")</f>
        <v>2</v>
      </c>
      <c r="D29" s="132" t="s">
        <v>259</v>
      </c>
      <c r="E29" s="128">
        <f>COUNTIF(F2:F23,"วิทยาลัยพลังงานทดแทนและสมาร์ตกริดเทคโนโลยี")</f>
        <v>1</v>
      </c>
      <c r="G29" s="132" t="s">
        <v>281</v>
      </c>
      <c r="H29" s="128">
        <f>COUNTIF(G2:G16,"วิศวกรรมเครื่องกล")</f>
        <v>1</v>
      </c>
    </row>
    <row r="30" spans="1:20" ht="24">
      <c r="B30" s="126">
        <f>SUM(B27:B29)</f>
        <v>15</v>
      </c>
      <c r="D30" s="132" t="s">
        <v>258</v>
      </c>
      <c r="E30" s="128">
        <f>COUNTIF(F3:F24,"สถาปัตยกรรมศาสตร์ ศิลปะและการออกแบบ")</f>
        <v>1</v>
      </c>
      <c r="G30" s="132" t="s">
        <v>362</v>
      </c>
      <c r="H30" s="128">
        <f>COUNTIF(G2:G16,"สมาร์ตกริดเทคโนโลยี")</f>
        <v>1</v>
      </c>
    </row>
    <row r="31" spans="1:20" ht="24">
      <c r="E31" s="133">
        <f>SUM(E22:E30)</f>
        <v>15</v>
      </c>
      <c r="G31" s="132" t="s">
        <v>345</v>
      </c>
      <c r="H31" s="128">
        <f>COUNTIF(G2:G16,"พยาบาลศาสตร์")</f>
        <v>1</v>
      </c>
    </row>
    <row r="32" spans="1:20" ht="24">
      <c r="E32" s="147"/>
      <c r="G32" s="132" t="s">
        <v>216</v>
      </c>
      <c r="H32" s="128">
        <f>COUNTIF(G2:G16,"สัตวศาสตร์")</f>
        <v>1</v>
      </c>
    </row>
    <row r="33" spans="1:8" ht="19.5" customHeight="1">
      <c r="E33" s="147"/>
      <c r="H33" s="147">
        <f>SUM(H22:H32)</f>
        <v>15</v>
      </c>
    </row>
    <row r="34" spans="1:8" ht="23.25" customHeight="1">
      <c r="A34" s="105" t="s">
        <v>94</v>
      </c>
      <c r="B34" s="102"/>
    </row>
    <row r="35" spans="1:8" ht="24">
      <c r="A35" s="129" t="s">
        <v>28</v>
      </c>
      <c r="B35" s="128">
        <f>COUNTIF(E1:E17,"ปริญญาโท")</f>
        <v>5</v>
      </c>
    </row>
    <row r="36" spans="1:8" ht="24">
      <c r="A36" s="129" t="s">
        <v>22</v>
      </c>
      <c r="B36" s="128">
        <f>COUNTIF(E1:E17,"ปริญญาเอก")</f>
        <v>10</v>
      </c>
    </row>
    <row r="37" spans="1:8">
      <c r="B37" s="126">
        <f>SUM(B35:B36)</f>
        <v>15</v>
      </c>
    </row>
    <row r="47" spans="1:8">
      <c r="E47" s="147"/>
    </row>
    <row r="48" spans="1:8">
      <c r="E48" s="147"/>
    </row>
    <row r="49" spans="5:5">
      <c r="E49" s="147"/>
    </row>
    <row r="50" spans="5:5">
      <c r="E50" s="147"/>
    </row>
    <row r="51" spans="5:5">
      <c r="E51" s="147"/>
    </row>
    <row r="52" spans="5:5">
      <c r="E52" s="147"/>
    </row>
    <row r="53" spans="5:5">
      <c r="E53" s="147"/>
    </row>
    <row r="54" spans="5:5">
      <c r="E54" s="147"/>
    </row>
  </sheetData>
  <autoFilter ref="H1:H54" xr:uid="{8A4D382A-8BE7-4A11-9691-F4B894C5C6DB}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U69"/>
  <sheetViews>
    <sheetView topLeftCell="A4" zoomScaleNormal="100" workbookViewId="0">
      <selection activeCell="U25" sqref="U25"/>
    </sheetView>
  </sheetViews>
  <sheetFormatPr defaultColWidth="14.42578125" defaultRowHeight="12.75"/>
  <cols>
    <col min="1" max="1" width="18.140625" bestFit="1" customWidth="1"/>
    <col min="2" max="2" width="21.5703125" customWidth="1"/>
    <col min="3" max="3" width="14.5703125" customWidth="1"/>
    <col min="4" max="4" width="40.7109375" bestFit="1" customWidth="1"/>
    <col min="5" max="5" width="21.5703125" customWidth="1"/>
    <col min="6" max="6" width="16.5703125" customWidth="1"/>
    <col min="7" max="7" width="41.7109375" bestFit="1" customWidth="1"/>
    <col min="8" max="26" width="21.5703125" customWidth="1"/>
  </cols>
  <sheetData>
    <row r="1" spans="1:21">
      <c r="A1" s="148" t="s">
        <v>0</v>
      </c>
      <c r="B1" s="148" t="s">
        <v>96</v>
      </c>
      <c r="C1" s="148" t="s">
        <v>1</v>
      </c>
      <c r="D1" s="148" t="s">
        <v>2</v>
      </c>
      <c r="E1" s="148" t="s">
        <v>3</v>
      </c>
      <c r="F1" s="148" t="s">
        <v>4</v>
      </c>
      <c r="G1" s="148" t="s">
        <v>5</v>
      </c>
      <c r="H1" s="148" t="s">
        <v>6</v>
      </c>
      <c r="I1" s="148" t="s">
        <v>7</v>
      </c>
      <c r="J1" s="148" t="s">
        <v>8</v>
      </c>
      <c r="K1" s="148" t="s">
        <v>9</v>
      </c>
      <c r="L1" s="148" t="s">
        <v>10</v>
      </c>
      <c r="M1" s="148" t="s">
        <v>11</v>
      </c>
      <c r="N1" s="148" t="s">
        <v>12</v>
      </c>
      <c r="O1" s="148" t="s">
        <v>13</v>
      </c>
      <c r="P1" s="148" t="s">
        <v>14</v>
      </c>
      <c r="Q1" s="148" t="s">
        <v>15</v>
      </c>
      <c r="R1" s="148" t="s">
        <v>16</v>
      </c>
      <c r="S1" s="148" t="s">
        <v>17</v>
      </c>
      <c r="T1" s="148" t="s">
        <v>18</v>
      </c>
      <c r="U1" s="148" t="s">
        <v>19</v>
      </c>
    </row>
    <row r="2" spans="1:21">
      <c r="A2" s="153">
        <v>44856.417981643521</v>
      </c>
      <c r="B2" s="149" t="s">
        <v>282</v>
      </c>
      <c r="C2" s="149" t="s">
        <v>25</v>
      </c>
      <c r="D2" s="149" t="s">
        <v>26</v>
      </c>
      <c r="E2" s="149" t="s">
        <v>22</v>
      </c>
      <c r="F2" s="149" t="s">
        <v>283</v>
      </c>
      <c r="G2" s="149" t="s">
        <v>283</v>
      </c>
      <c r="H2" s="149" t="s">
        <v>30</v>
      </c>
      <c r="I2" s="149">
        <v>5</v>
      </c>
      <c r="J2" s="149">
        <v>5</v>
      </c>
      <c r="K2" s="149">
        <v>5</v>
      </c>
      <c r="L2" s="149">
        <v>4</v>
      </c>
      <c r="M2" s="149">
        <v>5</v>
      </c>
      <c r="N2" s="149">
        <v>5</v>
      </c>
      <c r="O2" s="149">
        <v>5</v>
      </c>
      <c r="P2" s="149">
        <v>5</v>
      </c>
      <c r="Q2" s="149">
        <v>5</v>
      </c>
      <c r="R2" s="149">
        <v>4</v>
      </c>
      <c r="S2" s="149">
        <v>5</v>
      </c>
      <c r="T2" s="149">
        <v>5</v>
      </c>
    </row>
    <row r="3" spans="1:21">
      <c r="A3" s="153">
        <v>44856.420154780091</v>
      </c>
      <c r="B3" s="149" t="s">
        <v>291</v>
      </c>
      <c r="C3" s="149" t="s">
        <v>20</v>
      </c>
      <c r="D3" s="149" t="s">
        <v>24</v>
      </c>
      <c r="E3" s="149" t="s">
        <v>22</v>
      </c>
      <c r="F3" s="149" t="s">
        <v>100</v>
      </c>
      <c r="G3" s="149" t="s">
        <v>293</v>
      </c>
      <c r="H3" s="149" t="s">
        <v>30</v>
      </c>
      <c r="I3" s="149">
        <v>5</v>
      </c>
      <c r="J3" s="149">
        <v>5</v>
      </c>
      <c r="K3" s="149">
        <v>5</v>
      </c>
      <c r="L3" s="149">
        <v>5</v>
      </c>
      <c r="M3" s="149">
        <v>4</v>
      </c>
      <c r="N3" s="149">
        <v>4</v>
      </c>
      <c r="O3" s="149">
        <v>4</v>
      </c>
      <c r="P3" s="149">
        <v>4</v>
      </c>
      <c r="Q3" s="149">
        <v>5</v>
      </c>
      <c r="R3" s="149">
        <v>2</v>
      </c>
      <c r="S3" s="149">
        <v>4</v>
      </c>
      <c r="T3" s="149">
        <v>4</v>
      </c>
    </row>
    <row r="4" spans="1:21">
      <c r="A4" s="153">
        <v>44856.421240185184</v>
      </c>
      <c r="B4" s="149" t="s">
        <v>297</v>
      </c>
      <c r="C4" s="149" t="s">
        <v>25</v>
      </c>
      <c r="D4" s="149" t="s">
        <v>24</v>
      </c>
      <c r="E4" s="149" t="s">
        <v>22</v>
      </c>
      <c r="F4" s="149" t="s">
        <v>114</v>
      </c>
      <c r="G4" s="149" t="s">
        <v>114</v>
      </c>
      <c r="H4" s="149" t="s">
        <v>30</v>
      </c>
      <c r="I4" s="149">
        <v>4</v>
      </c>
      <c r="J4" s="149">
        <v>4</v>
      </c>
      <c r="K4" s="149">
        <v>4</v>
      </c>
      <c r="L4" s="149">
        <v>4</v>
      </c>
      <c r="M4" s="149">
        <v>3</v>
      </c>
      <c r="N4" s="149">
        <v>4</v>
      </c>
      <c r="O4" s="149">
        <v>2</v>
      </c>
      <c r="P4" s="149">
        <v>3</v>
      </c>
      <c r="Q4" s="149">
        <v>4</v>
      </c>
      <c r="R4" s="149">
        <v>3</v>
      </c>
      <c r="S4" s="149">
        <v>4</v>
      </c>
      <c r="T4" s="149">
        <v>4</v>
      </c>
    </row>
    <row r="5" spans="1:21">
      <c r="A5" s="153">
        <v>44856.427574525464</v>
      </c>
      <c r="B5" s="149" t="s">
        <v>308</v>
      </c>
      <c r="C5" s="149" t="s">
        <v>25</v>
      </c>
      <c r="D5" s="149" t="s">
        <v>26</v>
      </c>
      <c r="E5" s="149" t="s">
        <v>28</v>
      </c>
      <c r="F5" s="149" t="s">
        <v>113</v>
      </c>
      <c r="G5" s="149" t="s">
        <v>112</v>
      </c>
      <c r="H5" s="149" t="s">
        <v>30</v>
      </c>
      <c r="I5" s="149">
        <v>4</v>
      </c>
      <c r="J5" s="149">
        <v>4</v>
      </c>
      <c r="K5" s="149">
        <v>4</v>
      </c>
      <c r="L5" s="149">
        <v>4</v>
      </c>
      <c r="M5" s="149">
        <v>4</v>
      </c>
      <c r="N5" s="149">
        <v>4</v>
      </c>
      <c r="O5" s="149">
        <v>4</v>
      </c>
      <c r="P5" s="149">
        <v>4</v>
      </c>
      <c r="Q5" s="149">
        <v>4</v>
      </c>
      <c r="R5" s="149">
        <v>4</v>
      </c>
      <c r="S5" s="149">
        <v>4</v>
      </c>
      <c r="T5" s="149">
        <v>4</v>
      </c>
    </row>
    <row r="6" spans="1:21">
      <c r="A6" s="153">
        <v>44856.429322523152</v>
      </c>
      <c r="B6" s="149" t="s">
        <v>311</v>
      </c>
      <c r="C6" s="149" t="s">
        <v>25</v>
      </c>
      <c r="D6" s="149" t="s">
        <v>24</v>
      </c>
      <c r="E6" s="149" t="s">
        <v>22</v>
      </c>
      <c r="F6" s="149" t="s">
        <v>283</v>
      </c>
      <c r="G6" s="149" t="s">
        <v>283</v>
      </c>
      <c r="H6" s="149" t="s">
        <v>30</v>
      </c>
      <c r="I6" s="149">
        <v>5</v>
      </c>
      <c r="J6" s="149">
        <v>5</v>
      </c>
      <c r="K6" s="149">
        <v>5</v>
      </c>
      <c r="L6" s="149">
        <v>5</v>
      </c>
      <c r="M6" s="149">
        <v>5</v>
      </c>
      <c r="N6" s="149">
        <v>5</v>
      </c>
      <c r="O6" s="149">
        <v>5</v>
      </c>
      <c r="P6" s="149">
        <v>5</v>
      </c>
      <c r="Q6" s="149">
        <v>5</v>
      </c>
      <c r="R6" s="149">
        <v>3</v>
      </c>
      <c r="S6" s="149">
        <v>4</v>
      </c>
      <c r="T6" s="149">
        <v>4</v>
      </c>
    </row>
    <row r="7" spans="1:21">
      <c r="A7" s="153">
        <v>44856.431187361115</v>
      </c>
      <c r="B7" s="149" t="s">
        <v>313</v>
      </c>
      <c r="C7" s="149" t="s">
        <v>25</v>
      </c>
      <c r="D7" s="149" t="s">
        <v>24</v>
      </c>
      <c r="E7" s="149" t="s">
        <v>28</v>
      </c>
      <c r="F7" s="149" t="s">
        <v>258</v>
      </c>
      <c r="G7" s="149" t="s">
        <v>310</v>
      </c>
      <c r="H7" s="149" t="s">
        <v>30</v>
      </c>
      <c r="I7" s="149">
        <v>3</v>
      </c>
      <c r="J7" s="149">
        <v>4</v>
      </c>
      <c r="K7" s="149">
        <v>4</v>
      </c>
      <c r="L7" s="149">
        <v>4</v>
      </c>
      <c r="M7" s="149">
        <v>4</v>
      </c>
      <c r="N7" s="149">
        <v>4</v>
      </c>
      <c r="O7" s="149">
        <v>3</v>
      </c>
      <c r="P7" s="149">
        <v>3</v>
      </c>
      <c r="Q7" s="149">
        <v>4</v>
      </c>
      <c r="R7" s="149">
        <v>3</v>
      </c>
      <c r="S7" s="149">
        <v>3</v>
      </c>
      <c r="T7" s="149">
        <v>3</v>
      </c>
    </row>
    <row r="8" spans="1:21">
      <c r="A8" s="153">
        <v>44856.432478240742</v>
      </c>
      <c r="B8" s="149" t="s">
        <v>314</v>
      </c>
      <c r="C8" s="149" t="s">
        <v>25</v>
      </c>
      <c r="D8" s="149" t="s">
        <v>26</v>
      </c>
      <c r="E8" s="149" t="s">
        <v>28</v>
      </c>
      <c r="F8" s="149" t="s">
        <v>258</v>
      </c>
      <c r="G8" s="149" t="s">
        <v>310</v>
      </c>
      <c r="H8" s="149" t="s">
        <v>30</v>
      </c>
      <c r="I8" s="149">
        <v>3</v>
      </c>
      <c r="J8" s="149">
        <v>3</v>
      </c>
      <c r="K8" s="149">
        <v>3</v>
      </c>
      <c r="L8" s="149">
        <v>3</v>
      </c>
      <c r="M8" s="149">
        <v>3</v>
      </c>
      <c r="N8" s="149">
        <v>3</v>
      </c>
      <c r="O8" s="149">
        <v>3</v>
      </c>
      <c r="P8" s="149">
        <v>3</v>
      </c>
      <c r="Q8" s="149">
        <v>3</v>
      </c>
      <c r="R8" s="149">
        <v>3</v>
      </c>
      <c r="S8" s="149">
        <v>3</v>
      </c>
      <c r="T8" s="149">
        <v>3</v>
      </c>
      <c r="U8" s="149" t="s">
        <v>315</v>
      </c>
    </row>
    <row r="9" spans="1:21">
      <c r="A9" s="153">
        <v>44856.433064675926</v>
      </c>
      <c r="B9" s="149" t="s">
        <v>316</v>
      </c>
      <c r="C9" s="149" t="s">
        <v>20</v>
      </c>
      <c r="D9" s="149" t="s">
        <v>24</v>
      </c>
      <c r="E9" s="149" t="s">
        <v>22</v>
      </c>
      <c r="F9" s="149" t="s">
        <v>258</v>
      </c>
      <c r="G9" s="149" t="s">
        <v>310</v>
      </c>
      <c r="H9" s="149" t="s">
        <v>30</v>
      </c>
      <c r="I9" s="149">
        <v>4</v>
      </c>
      <c r="J9" s="149">
        <v>4</v>
      </c>
      <c r="K9" s="149">
        <v>4</v>
      </c>
      <c r="L9" s="149">
        <v>4</v>
      </c>
      <c r="M9" s="149">
        <v>4</v>
      </c>
      <c r="N9" s="149">
        <v>4</v>
      </c>
      <c r="O9" s="149">
        <v>3</v>
      </c>
      <c r="P9" s="149">
        <v>4</v>
      </c>
      <c r="Q9" s="149">
        <v>4</v>
      </c>
      <c r="R9" s="149">
        <v>3</v>
      </c>
      <c r="S9" s="149">
        <v>3</v>
      </c>
      <c r="T9" s="149">
        <v>3</v>
      </c>
    </row>
    <row r="10" spans="1:21">
      <c r="A10" s="153">
        <v>44856.447145358798</v>
      </c>
      <c r="B10" s="149" t="s">
        <v>330</v>
      </c>
      <c r="C10" s="149" t="s">
        <v>25</v>
      </c>
      <c r="D10" s="149" t="s">
        <v>26</v>
      </c>
      <c r="E10" s="149" t="s">
        <v>28</v>
      </c>
      <c r="F10" s="149" t="s">
        <v>283</v>
      </c>
      <c r="G10" s="149" t="s">
        <v>331</v>
      </c>
      <c r="H10" s="149" t="s">
        <v>30</v>
      </c>
      <c r="I10" s="149">
        <v>4</v>
      </c>
      <c r="J10" s="149">
        <v>4</v>
      </c>
      <c r="K10" s="149">
        <v>4</v>
      </c>
      <c r="L10" s="149">
        <v>3</v>
      </c>
      <c r="M10" s="149">
        <v>4</v>
      </c>
      <c r="N10" s="149">
        <v>4</v>
      </c>
      <c r="O10" s="149">
        <v>3</v>
      </c>
      <c r="P10" s="149">
        <v>4</v>
      </c>
      <c r="Q10" s="149">
        <v>3</v>
      </c>
      <c r="R10" s="149">
        <v>3</v>
      </c>
      <c r="S10" s="149">
        <v>4</v>
      </c>
      <c r="T10" s="149">
        <v>4</v>
      </c>
      <c r="U10" s="149" t="s">
        <v>332</v>
      </c>
    </row>
    <row r="11" spans="1:21">
      <c r="A11" s="153">
        <v>44856.448331203705</v>
      </c>
      <c r="B11" s="149" t="s">
        <v>333</v>
      </c>
      <c r="C11" s="149" t="s">
        <v>25</v>
      </c>
      <c r="D11" s="149" t="s">
        <v>24</v>
      </c>
      <c r="E11" s="149" t="s">
        <v>28</v>
      </c>
      <c r="F11" s="149" t="s">
        <v>367</v>
      </c>
      <c r="G11" s="149" t="s">
        <v>334</v>
      </c>
      <c r="H11" s="149" t="s">
        <v>30</v>
      </c>
      <c r="I11" s="149">
        <v>5</v>
      </c>
      <c r="J11" s="149">
        <v>3</v>
      </c>
      <c r="K11" s="149">
        <v>4</v>
      </c>
      <c r="L11" s="149">
        <v>2</v>
      </c>
      <c r="M11" s="149">
        <v>4</v>
      </c>
      <c r="N11" s="149">
        <v>4</v>
      </c>
      <c r="O11" s="149">
        <v>4</v>
      </c>
      <c r="P11" s="149">
        <v>4</v>
      </c>
      <c r="Q11" s="149">
        <v>4</v>
      </c>
      <c r="R11" s="149">
        <v>4</v>
      </c>
      <c r="S11" s="149">
        <v>4</v>
      </c>
      <c r="T11" s="149">
        <v>4</v>
      </c>
      <c r="U11" s="149" t="s">
        <v>335</v>
      </c>
    </row>
    <row r="12" spans="1:21">
      <c r="A12" s="153">
        <v>44856.450263425926</v>
      </c>
      <c r="B12" s="149" t="s">
        <v>338</v>
      </c>
      <c r="C12" s="149" t="s">
        <v>25</v>
      </c>
      <c r="D12" s="149" t="s">
        <v>21</v>
      </c>
      <c r="E12" s="149" t="s">
        <v>28</v>
      </c>
      <c r="F12" s="149" t="s">
        <v>367</v>
      </c>
      <c r="G12" s="149" t="s">
        <v>339</v>
      </c>
      <c r="H12" s="149" t="s">
        <v>30</v>
      </c>
      <c r="I12" s="149">
        <v>5</v>
      </c>
      <c r="J12" s="149">
        <v>5</v>
      </c>
      <c r="K12" s="149">
        <v>5</v>
      </c>
      <c r="L12" s="149">
        <v>4</v>
      </c>
      <c r="M12" s="149">
        <v>4</v>
      </c>
      <c r="N12" s="149">
        <v>4</v>
      </c>
      <c r="O12" s="149">
        <v>4</v>
      </c>
      <c r="P12" s="149">
        <v>4</v>
      </c>
      <c r="Q12" s="149">
        <v>4</v>
      </c>
      <c r="R12" s="149">
        <v>2</v>
      </c>
      <c r="S12" s="149">
        <v>4</v>
      </c>
      <c r="T12" s="149">
        <v>4</v>
      </c>
    </row>
    <row r="13" spans="1:21">
      <c r="A13" s="153">
        <v>44856.475543668981</v>
      </c>
      <c r="B13" s="149" t="s">
        <v>346</v>
      </c>
      <c r="C13" s="149" t="s">
        <v>20</v>
      </c>
      <c r="D13" s="149" t="s">
        <v>26</v>
      </c>
      <c r="E13" s="149" t="s">
        <v>28</v>
      </c>
      <c r="F13" s="149" t="s">
        <v>113</v>
      </c>
      <c r="G13" s="149" t="s">
        <v>112</v>
      </c>
      <c r="H13" s="149" t="s">
        <v>30</v>
      </c>
      <c r="I13" s="149">
        <v>5</v>
      </c>
      <c r="J13" s="149">
        <v>5</v>
      </c>
      <c r="K13" s="149">
        <v>5</v>
      </c>
      <c r="L13" s="149">
        <v>5</v>
      </c>
      <c r="M13" s="149">
        <v>5</v>
      </c>
      <c r="N13" s="149">
        <v>5</v>
      </c>
      <c r="O13" s="149">
        <v>5</v>
      </c>
      <c r="P13" s="149">
        <v>5</v>
      </c>
      <c r="Q13" s="149">
        <v>5</v>
      </c>
      <c r="R13" s="149">
        <v>5</v>
      </c>
      <c r="S13" s="149">
        <v>5</v>
      </c>
      <c r="T13" s="149">
        <v>5</v>
      </c>
    </row>
    <row r="14" spans="1:21">
      <c r="A14" s="153">
        <v>44856.486917997681</v>
      </c>
      <c r="B14" s="149" t="s">
        <v>351</v>
      </c>
      <c r="C14" s="149" t="s">
        <v>25</v>
      </c>
      <c r="D14" s="149" t="s">
        <v>26</v>
      </c>
      <c r="E14" s="149" t="s">
        <v>28</v>
      </c>
      <c r="F14" s="149" t="s">
        <v>123</v>
      </c>
      <c r="G14" s="149" t="s">
        <v>352</v>
      </c>
      <c r="H14" s="149" t="s">
        <v>30</v>
      </c>
      <c r="I14" s="149">
        <v>5</v>
      </c>
      <c r="J14" s="149">
        <v>5</v>
      </c>
      <c r="K14" s="149">
        <v>4</v>
      </c>
      <c r="L14" s="149">
        <v>5</v>
      </c>
      <c r="M14" s="149">
        <v>4</v>
      </c>
      <c r="N14" s="149">
        <v>5</v>
      </c>
      <c r="O14" s="149">
        <v>4</v>
      </c>
      <c r="P14" s="149">
        <v>3</v>
      </c>
      <c r="Q14" s="149">
        <v>5</v>
      </c>
      <c r="R14" s="149">
        <v>2</v>
      </c>
      <c r="S14" s="149">
        <v>4</v>
      </c>
      <c r="T14" s="149">
        <v>5</v>
      </c>
    </row>
    <row r="15" spans="1:21" ht="15.75" customHeight="1">
      <c r="A15" s="153">
        <v>44837.802623900461</v>
      </c>
      <c r="B15" s="149" t="s">
        <v>149</v>
      </c>
      <c r="C15" s="149" t="s">
        <v>20</v>
      </c>
      <c r="D15" s="149" t="s">
        <v>26</v>
      </c>
      <c r="E15" s="149" t="s">
        <v>28</v>
      </c>
      <c r="F15" s="149" t="s">
        <v>113</v>
      </c>
      <c r="G15" s="149" t="s">
        <v>112</v>
      </c>
      <c r="H15" s="149" t="s">
        <v>30</v>
      </c>
      <c r="I15" s="149">
        <v>5</v>
      </c>
      <c r="J15" s="149">
        <v>5</v>
      </c>
      <c r="K15" s="149">
        <v>5</v>
      </c>
      <c r="L15" s="149">
        <v>4</v>
      </c>
      <c r="M15" s="149">
        <v>5</v>
      </c>
      <c r="N15" s="149">
        <v>5</v>
      </c>
      <c r="O15" s="149">
        <v>4</v>
      </c>
      <c r="P15" s="149">
        <v>4</v>
      </c>
      <c r="Q15" s="149">
        <v>5</v>
      </c>
      <c r="R15" s="149">
        <v>3</v>
      </c>
      <c r="S15" s="149">
        <v>4</v>
      </c>
      <c r="T15" s="149">
        <v>4</v>
      </c>
      <c r="U15" s="149" t="s">
        <v>150</v>
      </c>
    </row>
    <row r="16" spans="1:21" ht="15.75" customHeight="1">
      <c r="A16" s="153">
        <v>44837.805064768516</v>
      </c>
      <c r="B16" s="149" t="s">
        <v>128</v>
      </c>
      <c r="C16" s="149" t="s">
        <v>25</v>
      </c>
      <c r="D16" s="149" t="s">
        <v>24</v>
      </c>
      <c r="E16" s="149" t="s">
        <v>22</v>
      </c>
      <c r="F16" s="149" t="s">
        <v>27</v>
      </c>
      <c r="G16" s="149" t="s">
        <v>129</v>
      </c>
      <c r="H16" s="149" t="s">
        <v>30</v>
      </c>
      <c r="I16" s="149">
        <v>5</v>
      </c>
      <c r="J16" s="149">
        <v>5</v>
      </c>
      <c r="K16" s="149">
        <v>4</v>
      </c>
      <c r="L16" s="149">
        <v>4</v>
      </c>
      <c r="M16" s="149">
        <v>5</v>
      </c>
      <c r="N16" s="149">
        <v>5</v>
      </c>
      <c r="O16" s="149">
        <v>5</v>
      </c>
      <c r="P16" s="149">
        <v>5</v>
      </c>
      <c r="Q16" s="149">
        <v>4</v>
      </c>
      <c r="R16" s="149">
        <v>3</v>
      </c>
      <c r="S16" s="149">
        <v>4</v>
      </c>
      <c r="T16" s="149">
        <v>4</v>
      </c>
      <c r="U16" s="149" t="s">
        <v>249</v>
      </c>
    </row>
    <row r="17" spans="1:21" ht="15.75" customHeight="1">
      <c r="A17" s="153">
        <v>44837.807238854162</v>
      </c>
      <c r="B17" s="149" t="s">
        <v>119</v>
      </c>
      <c r="C17" s="149" t="s">
        <v>25</v>
      </c>
      <c r="D17" s="149" t="s">
        <v>24</v>
      </c>
      <c r="E17" s="149" t="s">
        <v>22</v>
      </c>
      <c r="F17" s="149" t="s">
        <v>99</v>
      </c>
      <c r="G17" s="149" t="s">
        <v>99</v>
      </c>
      <c r="H17" s="149" t="s">
        <v>30</v>
      </c>
      <c r="I17" s="149">
        <v>4</v>
      </c>
      <c r="J17" s="149">
        <v>4</v>
      </c>
      <c r="K17" s="149">
        <v>4</v>
      </c>
      <c r="L17" s="149">
        <v>4</v>
      </c>
      <c r="M17" s="149">
        <v>4</v>
      </c>
      <c r="N17" s="149">
        <v>4</v>
      </c>
      <c r="O17" s="149">
        <v>3</v>
      </c>
      <c r="P17" s="149">
        <v>3</v>
      </c>
      <c r="Q17" s="149">
        <v>4</v>
      </c>
      <c r="R17" s="149">
        <v>3</v>
      </c>
      <c r="S17" s="149">
        <v>4</v>
      </c>
      <c r="T17" s="149">
        <v>5</v>
      </c>
      <c r="U17" s="149" t="s">
        <v>251</v>
      </c>
    </row>
    <row r="18" spans="1:21" ht="15.75" customHeight="1">
      <c r="A18" s="153">
        <v>44837.807465381949</v>
      </c>
      <c r="B18" s="149" t="s">
        <v>126</v>
      </c>
      <c r="C18" s="149" t="s">
        <v>25</v>
      </c>
      <c r="D18" s="149" t="s">
        <v>21</v>
      </c>
      <c r="E18" s="149" t="s">
        <v>22</v>
      </c>
      <c r="F18" s="149" t="s">
        <v>99</v>
      </c>
      <c r="G18" s="149" t="s">
        <v>99</v>
      </c>
      <c r="H18" s="149" t="s">
        <v>30</v>
      </c>
      <c r="I18" s="149">
        <v>4</v>
      </c>
      <c r="J18" s="149">
        <v>4</v>
      </c>
      <c r="K18" s="149">
        <v>4</v>
      </c>
      <c r="L18" s="149">
        <v>4</v>
      </c>
      <c r="M18" s="149">
        <v>4</v>
      </c>
      <c r="N18" s="149">
        <v>4</v>
      </c>
      <c r="O18" s="149">
        <v>2</v>
      </c>
      <c r="P18" s="149">
        <v>3</v>
      </c>
      <c r="Q18" s="149">
        <v>3</v>
      </c>
      <c r="R18" s="149">
        <v>2</v>
      </c>
      <c r="S18" s="149">
        <v>3</v>
      </c>
      <c r="T18" s="149">
        <v>4</v>
      </c>
    </row>
    <row r="19" spans="1:21" ht="15.75" customHeight="1">
      <c r="A19" s="153">
        <v>44837.809109166672</v>
      </c>
      <c r="B19" s="149" t="s">
        <v>175</v>
      </c>
      <c r="C19" s="149" t="s">
        <v>25</v>
      </c>
      <c r="D19" s="149" t="s">
        <v>26</v>
      </c>
      <c r="E19" s="149" t="s">
        <v>28</v>
      </c>
      <c r="F19" s="149" t="s">
        <v>27</v>
      </c>
      <c r="G19" s="149" t="s">
        <v>122</v>
      </c>
      <c r="H19" s="149" t="s">
        <v>30</v>
      </c>
      <c r="I19" s="149">
        <v>5</v>
      </c>
      <c r="J19" s="149">
        <v>5</v>
      </c>
      <c r="K19" s="149">
        <v>5</v>
      </c>
      <c r="L19" s="149">
        <v>4</v>
      </c>
      <c r="M19" s="149">
        <v>5</v>
      </c>
      <c r="N19" s="149">
        <v>5</v>
      </c>
      <c r="O19" s="149">
        <v>5</v>
      </c>
      <c r="P19" s="149">
        <v>5</v>
      </c>
      <c r="Q19" s="149">
        <v>5</v>
      </c>
      <c r="R19" s="149">
        <v>4</v>
      </c>
      <c r="S19" s="149">
        <v>4</v>
      </c>
      <c r="T19" s="149">
        <v>4</v>
      </c>
      <c r="U19" s="149" t="s">
        <v>31</v>
      </c>
    </row>
    <row r="20" spans="1:21" ht="15.75" customHeight="1">
      <c r="A20" s="153">
        <v>44837.809599467597</v>
      </c>
      <c r="B20" s="149" t="s">
        <v>127</v>
      </c>
      <c r="C20" s="149" t="s">
        <v>25</v>
      </c>
      <c r="D20" s="149" t="s">
        <v>26</v>
      </c>
      <c r="E20" s="149" t="s">
        <v>28</v>
      </c>
      <c r="F20" s="149" t="s">
        <v>100</v>
      </c>
      <c r="G20" s="149" t="s">
        <v>124</v>
      </c>
      <c r="H20" s="149" t="s">
        <v>30</v>
      </c>
      <c r="I20" s="149">
        <v>5</v>
      </c>
      <c r="J20" s="149">
        <v>4</v>
      </c>
      <c r="K20" s="149">
        <v>5</v>
      </c>
      <c r="L20" s="149">
        <v>4</v>
      </c>
      <c r="M20" s="149">
        <v>5</v>
      </c>
      <c r="N20" s="149">
        <v>5</v>
      </c>
      <c r="O20" s="149">
        <v>5</v>
      </c>
      <c r="P20" s="149">
        <v>5</v>
      </c>
      <c r="Q20" s="149">
        <v>4</v>
      </c>
      <c r="R20" s="149">
        <v>3</v>
      </c>
      <c r="S20" s="149">
        <v>5</v>
      </c>
      <c r="T20" s="149">
        <v>5</v>
      </c>
      <c r="U20" s="149" t="s">
        <v>31</v>
      </c>
    </row>
    <row r="21" spans="1:21" ht="15.75" customHeight="1">
      <c r="A21" s="153">
        <v>44837.810475277773</v>
      </c>
      <c r="B21" s="149" t="s">
        <v>181</v>
      </c>
      <c r="C21" s="149" t="s">
        <v>25</v>
      </c>
      <c r="D21" s="149" t="s">
        <v>26</v>
      </c>
      <c r="E21" s="149" t="s">
        <v>28</v>
      </c>
      <c r="F21" s="149" t="s">
        <v>114</v>
      </c>
      <c r="G21" s="149" t="s">
        <v>115</v>
      </c>
      <c r="H21" s="149" t="s">
        <v>30</v>
      </c>
      <c r="I21" s="149">
        <v>5</v>
      </c>
      <c r="J21" s="149">
        <v>5</v>
      </c>
      <c r="K21" s="149">
        <v>5</v>
      </c>
      <c r="L21" s="149">
        <v>4</v>
      </c>
      <c r="M21" s="149">
        <v>4</v>
      </c>
      <c r="N21" s="149">
        <v>4</v>
      </c>
      <c r="O21" s="149">
        <v>4</v>
      </c>
      <c r="P21" s="149">
        <v>4</v>
      </c>
      <c r="Q21" s="149">
        <v>4</v>
      </c>
      <c r="R21" s="149">
        <v>3</v>
      </c>
      <c r="S21" s="149">
        <v>4</v>
      </c>
      <c r="T21" s="149">
        <v>4</v>
      </c>
    </row>
    <row r="22" spans="1:21" ht="15.75" customHeight="1">
      <c r="A22" s="153">
        <v>44837.815152997689</v>
      </c>
      <c r="B22" s="149" t="s">
        <v>198</v>
      </c>
      <c r="C22" s="149" t="s">
        <v>25</v>
      </c>
      <c r="D22" s="149" t="s">
        <v>26</v>
      </c>
      <c r="E22" s="149" t="s">
        <v>28</v>
      </c>
      <c r="F22" s="149" t="s">
        <v>123</v>
      </c>
      <c r="G22" s="149" t="s">
        <v>352</v>
      </c>
      <c r="H22" s="149" t="s">
        <v>30</v>
      </c>
      <c r="I22" s="149">
        <v>4</v>
      </c>
      <c r="J22" s="149">
        <v>4</v>
      </c>
      <c r="K22" s="149">
        <v>4</v>
      </c>
      <c r="L22" s="149">
        <v>3</v>
      </c>
      <c r="M22" s="149">
        <v>3</v>
      </c>
      <c r="N22" s="149">
        <v>4</v>
      </c>
      <c r="O22" s="149">
        <v>4</v>
      </c>
      <c r="P22" s="149">
        <v>3</v>
      </c>
      <c r="Q22" s="149">
        <v>4</v>
      </c>
      <c r="R22" s="149">
        <v>3</v>
      </c>
      <c r="S22" s="149">
        <v>4</v>
      </c>
      <c r="T22" s="149">
        <v>5</v>
      </c>
      <c r="U22" s="149" t="s">
        <v>200</v>
      </c>
    </row>
    <row r="23" spans="1:21" ht="15.75" customHeight="1">
      <c r="A23" s="153">
        <v>44837.815971840275</v>
      </c>
      <c r="B23" s="149" t="s">
        <v>125</v>
      </c>
      <c r="C23" s="149" t="s">
        <v>25</v>
      </c>
      <c r="D23" s="149" t="s">
        <v>24</v>
      </c>
      <c r="E23" s="149" t="s">
        <v>22</v>
      </c>
      <c r="F23" s="149" t="s">
        <v>99</v>
      </c>
      <c r="G23" s="149" t="s">
        <v>99</v>
      </c>
      <c r="H23" s="149" t="s">
        <v>30</v>
      </c>
      <c r="I23" s="149">
        <v>4</v>
      </c>
      <c r="J23" s="149">
        <v>4</v>
      </c>
      <c r="K23" s="149">
        <v>3</v>
      </c>
      <c r="L23" s="149">
        <v>3</v>
      </c>
      <c r="M23" s="149">
        <v>5</v>
      </c>
      <c r="N23" s="149">
        <v>4</v>
      </c>
      <c r="O23" s="149">
        <v>4</v>
      </c>
      <c r="P23" s="149">
        <v>4</v>
      </c>
      <c r="Q23" s="149">
        <v>5</v>
      </c>
      <c r="R23" s="149">
        <v>2</v>
      </c>
      <c r="S23" s="149">
        <v>3</v>
      </c>
      <c r="T23" s="149">
        <v>3</v>
      </c>
    </row>
    <row r="24" spans="1:21" ht="15.75" customHeight="1">
      <c r="A24" s="153">
        <v>44837.816169965277</v>
      </c>
      <c r="B24" s="149" t="s">
        <v>205</v>
      </c>
      <c r="C24" s="149" t="s">
        <v>20</v>
      </c>
      <c r="D24" s="149" t="s">
        <v>24</v>
      </c>
      <c r="E24" s="149" t="s">
        <v>28</v>
      </c>
      <c r="F24" s="149" t="s">
        <v>113</v>
      </c>
      <c r="G24" s="149" t="s">
        <v>184</v>
      </c>
      <c r="H24" s="149" t="s">
        <v>30</v>
      </c>
      <c r="I24" s="149">
        <v>5</v>
      </c>
      <c r="J24" s="149">
        <v>5</v>
      </c>
      <c r="K24" s="149">
        <v>5</v>
      </c>
      <c r="L24" s="149">
        <v>5</v>
      </c>
      <c r="M24" s="149">
        <v>5</v>
      </c>
      <c r="N24" s="149">
        <v>5</v>
      </c>
      <c r="O24" s="149">
        <v>5</v>
      </c>
      <c r="P24" s="149">
        <v>5</v>
      </c>
      <c r="Q24" s="149">
        <v>5</v>
      </c>
      <c r="R24" s="149">
        <v>5</v>
      </c>
      <c r="S24" s="149">
        <v>5</v>
      </c>
      <c r="T24" s="149">
        <v>5</v>
      </c>
    </row>
    <row r="25" spans="1:21" ht="15.75" customHeight="1">
      <c r="A25" s="153">
        <v>44837.816702314813</v>
      </c>
      <c r="B25" s="149" t="s">
        <v>206</v>
      </c>
      <c r="C25" s="149" t="s">
        <v>20</v>
      </c>
      <c r="D25" s="149" t="s">
        <v>32</v>
      </c>
      <c r="E25" s="149" t="s">
        <v>28</v>
      </c>
      <c r="F25" s="149" t="s">
        <v>123</v>
      </c>
      <c r="G25" s="149" t="s">
        <v>123</v>
      </c>
      <c r="H25" s="149" t="s">
        <v>30</v>
      </c>
      <c r="I25" s="149">
        <v>5</v>
      </c>
      <c r="J25" s="149">
        <v>4</v>
      </c>
      <c r="K25" s="149">
        <v>4</v>
      </c>
      <c r="L25" s="149">
        <v>5</v>
      </c>
      <c r="M25" s="149">
        <v>5</v>
      </c>
      <c r="N25" s="149">
        <v>5</v>
      </c>
      <c r="O25" s="149">
        <v>5</v>
      </c>
      <c r="P25" s="149">
        <v>5</v>
      </c>
      <c r="Q25" s="149">
        <v>5</v>
      </c>
      <c r="R25" s="149">
        <v>3</v>
      </c>
      <c r="S25" s="149">
        <v>4</v>
      </c>
      <c r="T25" s="149">
        <v>4</v>
      </c>
      <c r="U25" s="149" t="s">
        <v>207</v>
      </c>
    </row>
    <row r="26" spans="1:21" ht="15.75" customHeight="1">
      <c r="A26" s="153">
        <v>44837.820972060188</v>
      </c>
      <c r="B26" s="149" t="s">
        <v>120</v>
      </c>
      <c r="C26" s="149" t="s">
        <v>25</v>
      </c>
      <c r="D26" s="149" t="s">
        <v>26</v>
      </c>
      <c r="E26" s="149" t="s">
        <v>28</v>
      </c>
      <c r="F26" s="149" t="s">
        <v>27</v>
      </c>
      <c r="G26" s="149" t="s">
        <v>122</v>
      </c>
      <c r="H26" s="149" t="s">
        <v>30</v>
      </c>
      <c r="I26" s="149">
        <v>5</v>
      </c>
      <c r="J26" s="149">
        <v>5</v>
      </c>
      <c r="K26" s="149">
        <v>5</v>
      </c>
      <c r="L26" s="149">
        <v>4</v>
      </c>
      <c r="M26" s="149">
        <v>5</v>
      </c>
      <c r="N26" s="149">
        <v>5</v>
      </c>
      <c r="O26" s="149">
        <v>5</v>
      </c>
      <c r="P26" s="149">
        <v>5</v>
      </c>
      <c r="Q26" s="149">
        <v>5</v>
      </c>
      <c r="R26" s="149">
        <v>5</v>
      </c>
      <c r="S26" s="149">
        <v>5</v>
      </c>
      <c r="T26" s="149">
        <v>5</v>
      </c>
    </row>
    <row r="27" spans="1:21" ht="15.75" customHeight="1">
      <c r="A27" s="153">
        <v>44837.821915752313</v>
      </c>
      <c r="B27" s="149" t="s">
        <v>118</v>
      </c>
      <c r="C27" s="149" t="s">
        <v>25</v>
      </c>
      <c r="D27" s="149" t="s">
        <v>26</v>
      </c>
      <c r="E27" s="149" t="s">
        <v>28</v>
      </c>
      <c r="F27" s="149" t="s">
        <v>27</v>
      </c>
      <c r="G27" s="149" t="s">
        <v>122</v>
      </c>
      <c r="H27" s="149" t="s">
        <v>30</v>
      </c>
      <c r="I27" s="149">
        <v>4</v>
      </c>
      <c r="J27" s="149">
        <v>4</v>
      </c>
      <c r="K27" s="149">
        <v>4</v>
      </c>
      <c r="L27" s="149">
        <v>4</v>
      </c>
      <c r="M27" s="149">
        <v>4</v>
      </c>
      <c r="N27" s="149">
        <v>4</v>
      </c>
      <c r="O27" s="149">
        <v>5</v>
      </c>
      <c r="P27" s="149">
        <v>5</v>
      </c>
      <c r="Q27" s="149">
        <v>5</v>
      </c>
      <c r="R27" s="149">
        <v>5</v>
      </c>
      <c r="S27" s="149">
        <v>4</v>
      </c>
      <c r="T27" s="149">
        <v>5</v>
      </c>
      <c r="U27" s="149" t="s">
        <v>31</v>
      </c>
    </row>
    <row r="28" spans="1:21" ht="15.75" customHeight="1">
      <c r="A28" s="153">
        <v>44837.822564131944</v>
      </c>
      <c r="B28" s="149" t="s">
        <v>121</v>
      </c>
      <c r="C28" s="149" t="s">
        <v>25</v>
      </c>
      <c r="D28" s="149" t="s">
        <v>26</v>
      </c>
      <c r="E28" s="149" t="s">
        <v>28</v>
      </c>
      <c r="F28" s="149" t="s">
        <v>27</v>
      </c>
      <c r="G28" s="149" t="s">
        <v>122</v>
      </c>
      <c r="H28" s="149" t="s">
        <v>30</v>
      </c>
      <c r="I28" s="149">
        <v>5</v>
      </c>
      <c r="J28" s="149">
        <v>5</v>
      </c>
      <c r="K28" s="149">
        <v>5</v>
      </c>
      <c r="L28" s="149">
        <v>5</v>
      </c>
      <c r="M28" s="149">
        <v>5</v>
      </c>
      <c r="N28" s="149">
        <v>5</v>
      </c>
      <c r="O28" s="149">
        <v>5</v>
      </c>
      <c r="P28" s="149">
        <v>5</v>
      </c>
      <c r="Q28" s="149">
        <v>5</v>
      </c>
      <c r="R28" s="149">
        <v>5</v>
      </c>
      <c r="S28" s="149">
        <v>5</v>
      </c>
      <c r="T28" s="149">
        <v>5</v>
      </c>
      <c r="U28" s="149" t="s">
        <v>31</v>
      </c>
    </row>
    <row r="29" spans="1:21" ht="15.75" customHeight="1">
      <c r="A29" s="153">
        <v>44837.823026608792</v>
      </c>
      <c r="B29" s="149" t="s">
        <v>130</v>
      </c>
      <c r="C29" s="149" t="s">
        <v>25</v>
      </c>
      <c r="D29" s="149" t="s">
        <v>26</v>
      </c>
      <c r="E29" s="149" t="s">
        <v>28</v>
      </c>
      <c r="F29" s="149" t="s">
        <v>27</v>
      </c>
      <c r="G29" s="149" t="s">
        <v>122</v>
      </c>
      <c r="H29" s="149" t="s">
        <v>30</v>
      </c>
      <c r="I29" s="149">
        <v>5</v>
      </c>
      <c r="J29" s="149">
        <v>5</v>
      </c>
      <c r="K29" s="149">
        <v>5</v>
      </c>
      <c r="L29" s="149">
        <v>5</v>
      </c>
      <c r="M29" s="149">
        <v>5</v>
      </c>
      <c r="N29" s="149">
        <v>4</v>
      </c>
      <c r="O29" s="149">
        <v>4</v>
      </c>
      <c r="P29" s="149">
        <v>4</v>
      </c>
      <c r="Q29" s="149">
        <v>4</v>
      </c>
      <c r="R29" s="149">
        <v>4</v>
      </c>
      <c r="S29" s="149">
        <v>4</v>
      </c>
      <c r="T29" s="149">
        <v>4</v>
      </c>
    </row>
    <row r="30" spans="1:21" ht="15.75" customHeight="1">
      <c r="A30" s="153">
        <v>44837.824026562499</v>
      </c>
      <c r="B30" s="149" t="s">
        <v>224</v>
      </c>
      <c r="C30" s="149" t="s">
        <v>20</v>
      </c>
      <c r="D30" s="149" t="s">
        <v>26</v>
      </c>
      <c r="E30" s="149" t="s">
        <v>28</v>
      </c>
      <c r="F30" s="149" t="s">
        <v>27</v>
      </c>
      <c r="G30" s="149" t="s">
        <v>122</v>
      </c>
      <c r="H30" s="149" t="s">
        <v>30</v>
      </c>
      <c r="I30" s="149">
        <v>4</v>
      </c>
      <c r="J30" s="149">
        <v>3</v>
      </c>
      <c r="K30" s="149">
        <v>3</v>
      </c>
      <c r="L30" s="149">
        <v>3</v>
      </c>
      <c r="M30" s="149">
        <v>4</v>
      </c>
      <c r="N30" s="149">
        <v>4</v>
      </c>
      <c r="O30" s="149">
        <v>4</v>
      </c>
      <c r="P30" s="149">
        <v>4</v>
      </c>
      <c r="Q30" s="149">
        <v>4</v>
      </c>
      <c r="R30" s="149">
        <v>3</v>
      </c>
      <c r="S30" s="149">
        <v>3</v>
      </c>
      <c r="T30" s="149">
        <v>4</v>
      </c>
    </row>
    <row r="31" spans="1:21" ht="23.25">
      <c r="I31" s="1">
        <f>AVERAGE(I1:I30)</f>
        <v>4.5172413793103452</v>
      </c>
      <c r="J31" s="1">
        <f t="shared" ref="J31:T31" si="0">AVERAGE(J1:J30)</f>
        <v>4.3793103448275863</v>
      </c>
      <c r="K31" s="1">
        <f t="shared" si="0"/>
        <v>4.3448275862068968</v>
      </c>
      <c r="L31" s="1">
        <f t="shared" si="0"/>
        <v>4.0344827586206895</v>
      </c>
      <c r="M31" s="1">
        <f t="shared" si="0"/>
        <v>4.3448275862068968</v>
      </c>
      <c r="N31" s="1">
        <f t="shared" si="0"/>
        <v>4.3793103448275863</v>
      </c>
      <c r="O31" s="1">
        <f t="shared" si="0"/>
        <v>4.068965517241379</v>
      </c>
      <c r="P31" s="1">
        <f t="shared" si="0"/>
        <v>4.1379310344827589</v>
      </c>
      <c r="Q31" s="1">
        <f t="shared" si="0"/>
        <v>4.3448275862068968</v>
      </c>
      <c r="R31" s="1">
        <f t="shared" si="0"/>
        <v>3.3448275862068964</v>
      </c>
      <c r="S31" s="1">
        <f t="shared" si="0"/>
        <v>4</v>
      </c>
      <c r="T31" s="1">
        <f t="shared" si="0"/>
        <v>4.2068965517241379</v>
      </c>
    </row>
    <row r="32" spans="1:21" ht="23.25">
      <c r="I32" s="2">
        <f>STDEV(I1:I31)</f>
        <v>0.62260241673337036</v>
      </c>
      <c r="J32" s="2">
        <f t="shared" ref="J32:T32" si="1">STDEV(J1:J31)</f>
        <v>0.66507936282710234</v>
      </c>
      <c r="K32" s="2">
        <f t="shared" si="1"/>
        <v>0.65788910442548298</v>
      </c>
      <c r="L32" s="2">
        <f t="shared" si="1"/>
        <v>0.76486458664892776</v>
      </c>
      <c r="M32" s="2">
        <f t="shared" si="1"/>
        <v>0.65788910442548298</v>
      </c>
      <c r="N32" s="2">
        <f t="shared" si="1"/>
        <v>0.55172413793103681</v>
      </c>
      <c r="O32" s="2">
        <f t="shared" si="1"/>
        <v>0.90709975434247569</v>
      </c>
      <c r="P32" s="2">
        <f t="shared" si="1"/>
        <v>0.77567047442772341</v>
      </c>
      <c r="Q32" s="2">
        <f t="shared" si="1"/>
        <v>0.65788910442548298</v>
      </c>
      <c r="R32" s="2">
        <f t="shared" si="1"/>
        <v>0.95685771900080174</v>
      </c>
      <c r="S32" s="2">
        <f t="shared" si="1"/>
        <v>0.64326752090267691</v>
      </c>
      <c r="T32" s="2">
        <f t="shared" si="1"/>
        <v>0.66328910557487253</v>
      </c>
    </row>
    <row r="33" spans="1:20" ht="23.25">
      <c r="I33" s="3">
        <f>AVERAGE(I1:I32)</f>
        <v>4.391607864388507</v>
      </c>
      <c r="J33" s="3">
        <f t="shared" ref="J33:T33" si="2">AVERAGE(J1:J32)</f>
        <v>4.2594964421824093</v>
      </c>
      <c r="K33" s="3">
        <f t="shared" si="2"/>
        <v>4.2258940867945931</v>
      </c>
      <c r="L33" s="3">
        <f t="shared" si="2"/>
        <v>3.9290112046861165</v>
      </c>
      <c r="M33" s="3">
        <f t="shared" si="2"/>
        <v>4.2258940867945931</v>
      </c>
      <c r="N33" s="3">
        <f t="shared" si="2"/>
        <v>4.2558398220244724</v>
      </c>
      <c r="O33" s="3">
        <f t="shared" si="2"/>
        <v>3.9669698474704473</v>
      </c>
      <c r="P33" s="3">
        <f t="shared" si="2"/>
        <v>4.0294710164164673</v>
      </c>
      <c r="Q33" s="3">
        <f t="shared" si="2"/>
        <v>4.2258940867945931</v>
      </c>
      <c r="R33" s="3">
        <f t="shared" si="2"/>
        <v>3.2677963001679902</v>
      </c>
      <c r="S33" s="3">
        <f t="shared" si="2"/>
        <v>3.8917183071258932</v>
      </c>
      <c r="T33" s="3">
        <f t="shared" si="2"/>
        <v>4.0925866341064197</v>
      </c>
    </row>
    <row r="34" spans="1:20" ht="23.25">
      <c r="I34" s="4">
        <f>STDEV(I1:I30)</f>
        <v>0.63362278408554507</v>
      </c>
      <c r="J34" s="4">
        <f t="shared" ref="J34:T34" si="3">STDEV(J1:J30)</f>
        <v>0.67685159290477603</v>
      </c>
      <c r="K34" s="4">
        <f t="shared" si="3"/>
        <v>0.66953406341198651</v>
      </c>
      <c r="L34" s="4">
        <f t="shared" si="3"/>
        <v>0.77840306400300141</v>
      </c>
      <c r="M34" s="4">
        <f t="shared" si="3"/>
        <v>0.66953406341198651</v>
      </c>
      <c r="N34" s="4">
        <f t="shared" si="3"/>
        <v>0.56148992507487594</v>
      </c>
      <c r="O34" s="4">
        <f t="shared" si="3"/>
        <v>0.92315586374591907</v>
      </c>
      <c r="P34" s="4">
        <f t="shared" si="3"/>
        <v>0.78940022128170551</v>
      </c>
      <c r="Q34" s="4">
        <f t="shared" si="3"/>
        <v>0.66953406341198651</v>
      </c>
      <c r="R34" s="4">
        <f t="shared" si="3"/>
        <v>0.97379456872020287</v>
      </c>
      <c r="S34" s="4">
        <f t="shared" si="3"/>
        <v>0.65465367070797709</v>
      </c>
      <c r="T34" s="4">
        <f t="shared" si="3"/>
        <v>0.67502964722339409</v>
      </c>
    </row>
    <row r="35" spans="1:20" ht="27.75">
      <c r="A35" s="103" t="s">
        <v>92</v>
      </c>
      <c r="D35" s="124" t="s">
        <v>91</v>
      </c>
      <c r="G35" s="105" t="s">
        <v>95</v>
      </c>
    </row>
    <row r="36" spans="1:20" ht="24">
      <c r="A36" s="127" t="s">
        <v>25</v>
      </c>
      <c r="B36" s="128">
        <f>COUNTIF(C1:C30,"หญิง")</f>
        <v>22</v>
      </c>
      <c r="D36" s="130" t="s">
        <v>283</v>
      </c>
      <c r="E36" s="134">
        <f>COUNTIF(F2:F30,"เภสัชศาสตร์")</f>
        <v>3</v>
      </c>
      <c r="G36" s="157" t="s">
        <v>283</v>
      </c>
      <c r="H36" s="128">
        <f>COUNTIF(G1:G30,"เภสัชศาสตร์")</f>
        <v>2</v>
      </c>
    </row>
    <row r="37" spans="1:20" ht="24">
      <c r="A37" s="127" t="s">
        <v>20</v>
      </c>
      <c r="B37" s="128">
        <f>COUNTIF(C2:C31,"ชาย")</f>
        <v>7</v>
      </c>
      <c r="D37" s="132" t="s">
        <v>99</v>
      </c>
      <c r="E37" s="134">
        <f>COUNTIF(F2:F31,"สาธารณสุขศาสตร์")</f>
        <v>3</v>
      </c>
      <c r="G37" s="157" t="s">
        <v>293</v>
      </c>
      <c r="H37" s="128">
        <f>COUNTIF(G2:G30,"เทคโนโลยีสารสนเทศ")</f>
        <v>1</v>
      </c>
    </row>
    <row r="38" spans="1:20" ht="24">
      <c r="B38" s="126">
        <f>SUM(B36:B37)</f>
        <v>29</v>
      </c>
      <c r="D38" s="132" t="s">
        <v>113</v>
      </c>
      <c r="E38" s="134">
        <f>COUNTIF(F2:F36,"มนุษยศาสตร์")</f>
        <v>4</v>
      </c>
      <c r="G38" s="157" t="s">
        <v>114</v>
      </c>
      <c r="H38" s="128">
        <f>COUNTIF(G2:G30,"โลจิสติกส์และดิจิทัลซัพพลายเชน")</f>
        <v>1</v>
      </c>
    </row>
    <row r="39" spans="1:20" ht="21" customHeight="1">
      <c r="D39" s="132" t="s">
        <v>27</v>
      </c>
      <c r="E39" s="134">
        <f>COUNTIF(F2:F33,"ศึกษาศาสตร์")</f>
        <v>7</v>
      </c>
      <c r="G39" s="157" t="s">
        <v>112</v>
      </c>
      <c r="H39" s="128">
        <f>COUNTIF(G2:G30,"ภาษาไทย")</f>
        <v>3</v>
      </c>
    </row>
    <row r="40" spans="1:20" ht="24">
      <c r="A40" s="104" t="s">
        <v>93</v>
      </c>
      <c r="B40" s="101"/>
      <c r="D40" s="132" t="s">
        <v>114</v>
      </c>
      <c r="E40" s="134">
        <f>COUNTIF(F2:F34,"โลจิสติกส์และดิจิทัลซัพพลายเชน")</f>
        <v>2</v>
      </c>
      <c r="G40" s="132" t="s">
        <v>184</v>
      </c>
      <c r="H40" s="128">
        <f>COUNTIF(G2:G30,"ดุริยางคศิลป์")</f>
        <v>1</v>
      </c>
    </row>
    <row r="41" spans="1:20" ht="24">
      <c r="A41" s="127" t="s">
        <v>26</v>
      </c>
      <c r="B41" s="128">
        <f>COUNTIF(D1:D30,"20-30 ปี")</f>
        <v>16</v>
      </c>
      <c r="D41" s="169" t="s">
        <v>100</v>
      </c>
      <c r="E41" s="170">
        <f>COUNTIF(F2:F35,"วิทยาศาสตร์")</f>
        <v>2</v>
      </c>
      <c r="G41" s="157" t="s">
        <v>310</v>
      </c>
      <c r="H41" s="128">
        <f>COUNTIF(G2:G30,"ศิลปะและการออกแบบ")</f>
        <v>3</v>
      </c>
    </row>
    <row r="42" spans="1:20" ht="24">
      <c r="A42" s="127" t="s">
        <v>24</v>
      </c>
      <c r="B42" s="128">
        <f>COUNTIF(D1:D32,"31-40 ปี")</f>
        <v>10</v>
      </c>
      <c r="D42" s="169" t="s">
        <v>258</v>
      </c>
      <c r="E42" s="170">
        <f>COUNTIF(F2:F36,"สถาปัตยกรรมศาสตร์ ศิลปะและการออกแบบ")</f>
        <v>3</v>
      </c>
      <c r="G42" s="132" t="s">
        <v>129</v>
      </c>
      <c r="H42" s="128">
        <f>COUNTIF(G2:G30,"วิทยาศาสตร์ศึกษา")</f>
        <v>1</v>
      </c>
    </row>
    <row r="43" spans="1:20" ht="24">
      <c r="A43" s="127" t="s">
        <v>21</v>
      </c>
      <c r="B43" s="128">
        <f>COUNTIF(D2:D33,"41-50 ปี")</f>
        <v>2</v>
      </c>
      <c r="D43" s="169" t="s">
        <v>123</v>
      </c>
      <c r="E43" s="170">
        <f>COUNTIF(F2:F37,"บริหารธุรกิจ")</f>
        <v>3</v>
      </c>
      <c r="G43" s="132" t="s">
        <v>99</v>
      </c>
      <c r="H43" s="128">
        <f>COUNTIF(G2:G30,"สาธารณสุขศาสตร์")</f>
        <v>3</v>
      </c>
    </row>
    <row r="44" spans="1:20" ht="22.5" customHeight="1">
      <c r="A44" s="127" t="s">
        <v>32</v>
      </c>
      <c r="B44" s="128">
        <f>COUNTIF(D2:D34,"51 ปีขึ้นไป")</f>
        <v>1</v>
      </c>
      <c r="D44" s="169" t="s">
        <v>367</v>
      </c>
      <c r="E44" s="170">
        <f>COUNTIF(F2:F38,"สหเวชศาสตร์")</f>
        <v>2</v>
      </c>
      <c r="G44" s="132" t="s">
        <v>331</v>
      </c>
      <c r="H44" s="128">
        <f>COUNTIF(G2:G30,"วิทยาศาสตร์เครื่องสำอาง")</f>
        <v>1</v>
      </c>
    </row>
    <row r="45" spans="1:20" ht="24">
      <c r="B45" s="126">
        <f>SUM(B41:B44)</f>
        <v>29</v>
      </c>
      <c r="D45" s="145"/>
      <c r="E45" s="171">
        <f>SUM(E36:E44)</f>
        <v>29</v>
      </c>
      <c r="G45" s="132" t="s">
        <v>334</v>
      </c>
      <c r="H45" s="128">
        <f>COUNTIF(G2:G30,"เทคนิคการแพทย์")</f>
        <v>1</v>
      </c>
    </row>
    <row r="46" spans="1:20" ht="24">
      <c r="D46" s="145"/>
      <c r="E46" s="145"/>
      <c r="G46" s="132" t="s">
        <v>339</v>
      </c>
      <c r="H46" s="128">
        <f>COUNTIF(G2:G16,"ชีวเวชศาสตร์")</f>
        <v>1</v>
      </c>
    </row>
    <row r="47" spans="1:20" ht="24">
      <c r="D47" s="145"/>
      <c r="G47" s="132" t="s">
        <v>123</v>
      </c>
      <c r="H47" s="128">
        <f>COUNTIF(G2:G30,"บริหารธุรกิจ")</f>
        <v>1</v>
      </c>
    </row>
    <row r="48" spans="1:20" ht="24">
      <c r="E48" s="147"/>
      <c r="G48" s="132" t="s">
        <v>352</v>
      </c>
      <c r="H48" s="128">
        <f>COUNTIF(G2:G30,"การบริหารเทคโนโลยีสารสนเทศเชิงกลยุทธ์")</f>
        <v>2</v>
      </c>
    </row>
    <row r="49" spans="1:8" ht="23.25" customHeight="1">
      <c r="A49" s="105" t="s">
        <v>94</v>
      </c>
      <c r="B49" s="102"/>
      <c r="G49" s="132" t="s">
        <v>122</v>
      </c>
      <c r="H49" s="128">
        <f>COUNTIF(G2:G30,"การบริหารการศึกษา")</f>
        <v>6</v>
      </c>
    </row>
    <row r="50" spans="1:8" ht="24">
      <c r="A50" s="129" t="s">
        <v>28</v>
      </c>
      <c r="B50" s="128">
        <f>COUNTIF(E1:E31,"ปริญญาโท")</f>
        <v>20</v>
      </c>
      <c r="G50" s="132" t="s">
        <v>124</v>
      </c>
      <c r="H50" s="128">
        <f>COUNTIF(G2:G30,"ฟิสิกส์ประยุกต์")</f>
        <v>1</v>
      </c>
    </row>
    <row r="51" spans="1:8" ht="24">
      <c r="A51" s="129" t="s">
        <v>22</v>
      </c>
      <c r="B51" s="128">
        <f>COUNTIF(E1:E31,"ปริญญาเอก")</f>
        <v>9</v>
      </c>
      <c r="G51" s="132" t="s">
        <v>115</v>
      </c>
      <c r="H51" s="128">
        <f>COUNTIF(G2:G30,"โลจิสติกส์และโซ่อุปทาน")</f>
        <v>1</v>
      </c>
    </row>
    <row r="52" spans="1:8" ht="17.25" customHeight="1">
      <c r="B52" s="126">
        <f>SUM(B50:B51)</f>
        <v>29</v>
      </c>
      <c r="H52" s="147">
        <f>SUM(H36:H51)</f>
        <v>29</v>
      </c>
    </row>
    <row r="53" spans="1:8" ht="18" customHeight="1"/>
    <row r="62" spans="1:8">
      <c r="E62" s="147"/>
    </row>
    <row r="63" spans="1:8">
      <c r="E63" s="147"/>
    </row>
    <row r="64" spans="1:8">
      <c r="E64" s="147"/>
    </row>
    <row r="65" spans="5:5">
      <c r="E65" s="147"/>
    </row>
    <row r="66" spans="5:5">
      <c r="E66" s="147"/>
    </row>
    <row r="67" spans="5:5">
      <c r="E67" s="147"/>
    </row>
    <row r="68" spans="5:5">
      <c r="E68" s="147"/>
    </row>
    <row r="69" spans="5:5">
      <c r="E69" s="147"/>
    </row>
  </sheetData>
  <autoFilter ref="A1:U69" xr:uid="{B42A6CEA-8E01-4B7E-8DF9-EDC1FBD9869F}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91D6E-6DE2-4F72-8EAC-F02291F4B805}">
  <sheetPr>
    <tabColor rgb="FF00B050"/>
  </sheetPr>
  <dimension ref="A1:U57"/>
  <sheetViews>
    <sheetView topLeftCell="A19" zoomScale="80" zoomScaleNormal="80" workbookViewId="0">
      <selection activeCell="U33" sqref="U33"/>
    </sheetView>
  </sheetViews>
  <sheetFormatPr defaultRowHeight="12.75"/>
  <cols>
    <col min="1" max="1" width="20.140625" customWidth="1"/>
    <col min="2" max="2" width="26.7109375" bestFit="1" customWidth="1"/>
    <col min="3" max="3" width="10.7109375" bestFit="1" customWidth="1"/>
    <col min="4" max="4" width="40.5703125" bestFit="1" customWidth="1"/>
    <col min="5" max="5" width="14.7109375" bestFit="1" customWidth="1"/>
    <col min="6" max="6" width="14.5703125" customWidth="1"/>
    <col min="7" max="7" width="34.7109375" bestFit="1" customWidth="1"/>
    <col min="8" max="8" width="22.5703125" bestFit="1" customWidth="1"/>
  </cols>
  <sheetData>
    <row r="1" spans="1:21">
      <c r="A1" s="148" t="s">
        <v>0</v>
      </c>
      <c r="B1" s="148" t="s">
        <v>96</v>
      </c>
      <c r="C1" s="148" t="s">
        <v>1</v>
      </c>
      <c r="D1" s="148" t="s">
        <v>2</v>
      </c>
      <c r="E1" s="148" t="s">
        <v>3</v>
      </c>
      <c r="F1" s="148" t="s">
        <v>4</v>
      </c>
      <c r="G1" s="148" t="s">
        <v>5</v>
      </c>
      <c r="H1" s="148" t="s">
        <v>6</v>
      </c>
      <c r="I1" s="148" t="s">
        <v>7</v>
      </c>
      <c r="J1" s="148" t="s">
        <v>8</v>
      </c>
      <c r="K1" s="148" t="s">
        <v>9</v>
      </c>
      <c r="L1" s="148" t="s">
        <v>10</v>
      </c>
      <c r="M1" s="148" t="s">
        <v>11</v>
      </c>
      <c r="N1" s="148" t="s">
        <v>12</v>
      </c>
      <c r="O1" s="148" t="s">
        <v>13</v>
      </c>
      <c r="P1" s="148" t="s">
        <v>14</v>
      </c>
      <c r="Q1" s="148" t="s">
        <v>15</v>
      </c>
      <c r="R1" s="148" t="s">
        <v>16</v>
      </c>
      <c r="S1" s="148" t="s">
        <v>17</v>
      </c>
      <c r="T1" s="148" t="s">
        <v>18</v>
      </c>
      <c r="U1" s="148" t="s">
        <v>19</v>
      </c>
    </row>
    <row r="2" spans="1:21">
      <c r="A2" s="153">
        <v>44856.418470833334</v>
      </c>
      <c r="B2" s="149" t="s">
        <v>284</v>
      </c>
      <c r="C2" s="149" t="s">
        <v>25</v>
      </c>
      <c r="D2" s="149" t="s">
        <v>26</v>
      </c>
      <c r="E2" s="149" t="s">
        <v>28</v>
      </c>
      <c r="F2" s="149" t="s">
        <v>27</v>
      </c>
      <c r="G2" s="149" t="s">
        <v>286</v>
      </c>
      <c r="H2" s="149" t="s">
        <v>29</v>
      </c>
      <c r="I2" s="149">
        <v>5</v>
      </c>
      <c r="J2" s="149">
        <v>5</v>
      </c>
      <c r="K2" s="149">
        <v>5</v>
      </c>
      <c r="L2" s="149">
        <v>5</v>
      </c>
      <c r="M2" s="149">
        <v>5</v>
      </c>
      <c r="N2" s="149">
        <v>5</v>
      </c>
      <c r="O2" s="149">
        <v>5</v>
      </c>
      <c r="P2" s="149">
        <v>5</v>
      </c>
      <c r="Q2" s="149">
        <v>5</v>
      </c>
      <c r="R2" s="149">
        <v>5</v>
      </c>
      <c r="S2" s="149">
        <v>5</v>
      </c>
      <c r="T2" s="149">
        <v>5</v>
      </c>
      <c r="U2" s="149" t="s">
        <v>369</v>
      </c>
    </row>
    <row r="3" spans="1:21">
      <c r="A3" s="153">
        <v>44856.428719409727</v>
      </c>
      <c r="B3" s="149" t="s">
        <v>309</v>
      </c>
      <c r="C3" s="149" t="s">
        <v>20</v>
      </c>
      <c r="D3" s="149" t="s">
        <v>26</v>
      </c>
      <c r="E3" s="149" t="s">
        <v>22</v>
      </c>
      <c r="F3" s="149" t="s">
        <v>258</v>
      </c>
      <c r="G3" s="149" t="s">
        <v>310</v>
      </c>
      <c r="H3" s="149" t="s">
        <v>29</v>
      </c>
      <c r="I3" s="149">
        <v>5</v>
      </c>
      <c r="J3" s="149">
        <v>5</v>
      </c>
      <c r="K3" s="149">
        <v>5</v>
      </c>
      <c r="L3" s="149">
        <v>5</v>
      </c>
      <c r="M3" s="149">
        <v>5</v>
      </c>
      <c r="N3" s="149">
        <v>5</v>
      </c>
      <c r="O3" s="149">
        <v>5</v>
      </c>
      <c r="P3" s="149">
        <v>5</v>
      </c>
      <c r="Q3" s="149">
        <v>5</v>
      </c>
      <c r="R3" s="149">
        <v>5</v>
      </c>
      <c r="S3" s="149">
        <v>5</v>
      </c>
      <c r="T3" s="149">
        <v>5</v>
      </c>
    </row>
    <row r="4" spans="1:21" ht="15.75" customHeight="1">
      <c r="A4" s="153">
        <v>44837.800585150464</v>
      </c>
      <c r="B4" s="149" t="s">
        <v>139</v>
      </c>
      <c r="C4" s="149" t="s">
        <v>25</v>
      </c>
      <c r="D4" s="149" t="s">
        <v>24</v>
      </c>
      <c r="E4" s="149" t="s">
        <v>28</v>
      </c>
      <c r="F4" s="149" t="s">
        <v>27</v>
      </c>
      <c r="G4" s="149" t="s">
        <v>122</v>
      </c>
      <c r="H4" s="149" t="s">
        <v>29</v>
      </c>
      <c r="I4" s="149">
        <v>5</v>
      </c>
      <c r="J4" s="149">
        <v>5</v>
      </c>
      <c r="K4" s="149">
        <v>5</v>
      </c>
      <c r="L4" s="149">
        <v>5</v>
      </c>
      <c r="M4" s="149">
        <v>5</v>
      </c>
      <c r="N4" s="149">
        <v>5</v>
      </c>
      <c r="O4" s="149">
        <v>5</v>
      </c>
      <c r="P4" s="149">
        <v>5</v>
      </c>
      <c r="Q4" s="149">
        <v>5</v>
      </c>
      <c r="R4" s="149">
        <v>4</v>
      </c>
      <c r="S4" s="149">
        <v>5</v>
      </c>
      <c r="T4" s="149">
        <v>4</v>
      </c>
    </row>
    <row r="5" spans="1:21" ht="15.75" customHeight="1">
      <c r="A5" s="153">
        <v>44837.80142077546</v>
      </c>
      <c r="B5" s="149" t="s">
        <v>141</v>
      </c>
      <c r="C5" s="149" t="s">
        <v>25</v>
      </c>
      <c r="D5" s="149" t="s">
        <v>26</v>
      </c>
      <c r="E5" s="149" t="s">
        <v>28</v>
      </c>
      <c r="F5" s="149" t="s">
        <v>27</v>
      </c>
      <c r="G5" s="149" t="s">
        <v>122</v>
      </c>
      <c r="H5" s="149" t="s">
        <v>29</v>
      </c>
      <c r="I5" s="149">
        <v>4</v>
      </c>
      <c r="J5" s="149">
        <v>4</v>
      </c>
      <c r="K5" s="149">
        <v>4</v>
      </c>
      <c r="L5" s="149">
        <v>4</v>
      </c>
      <c r="M5" s="149">
        <v>5</v>
      </c>
      <c r="N5" s="149">
        <v>5</v>
      </c>
      <c r="O5" s="149">
        <v>5</v>
      </c>
      <c r="P5" s="149">
        <v>5</v>
      </c>
      <c r="Q5" s="149">
        <v>5</v>
      </c>
      <c r="R5" s="149">
        <v>3</v>
      </c>
      <c r="S5" s="149">
        <v>4</v>
      </c>
      <c r="T5" s="149">
        <v>4</v>
      </c>
    </row>
    <row r="6" spans="1:21" ht="15.75" customHeight="1">
      <c r="A6" s="153">
        <v>44837.801473819447</v>
      </c>
      <c r="B6" s="149" t="s">
        <v>142</v>
      </c>
      <c r="C6" s="149" t="s">
        <v>25</v>
      </c>
      <c r="D6" s="149" t="s">
        <v>24</v>
      </c>
      <c r="E6" s="149" t="s">
        <v>22</v>
      </c>
      <c r="F6" s="149" t="s">
        <v>27</v>
      </c>
      <c r="G6" s="149" t="s">
        <v>122</v>
      </c>
      <c r="H6" s="149" t="s">
        <v>29</v>
      </c>
      <c r="I6" s="149">
        <v>5</v>
      </c>
      <c r="J6" s="149">
        <v>5</v>
      </c>
      <c r="K6" s="149">
        <v>5</v>
      </c>
      <c r="L6" s="149">
        <v>5</v>
      </c>
      <c r="M6" s="149">
        <v>5</v>
      </c>
      <c r="N6" s="149">
        <v>5</v>
      </c>
      <c r="O6" s="149">
        <v>5</v>
      </c>
      <c r="P6" s="149">
        <v>5</v>
      </c>
      <c r="Q6" s="149">
        <v>5</v>
      </c>
      <c r="R6" s="149">
        <v>3</v>
      </c>
      <c r="S6" s="149">
        <v>5</v>
      </c>
      <c r="T6" s="149">
        <v>5</v>
      </c>
      <c r="U6" s="149" t="s">
        <v>31</v>
      </c>
    </row>
    <row r="7" spans="1:21" ht="15.75" customHeight="1">
      <c r="A7" s="153">
        <v>44837.801817777778</v>
      </c>
      <c r="B7" s="149" t="s">
        <v>144</v>
      </c>
      <c r="C7" s="149" t="s">
        <v>20</v>
      </c>
      <c r="D7" s="149" t="s">
        <v>24</v>
      </c>
      <c r="E7" s="149" t="s">
        <v>22</v>
      </c>
      <c r="F7" s="149" t="s">
        <v>27</v>
      </c>
      <c r="G7" s="149" t="s">
        <v>98</v>
      </c>
      <c r="H7" s="149" t="s">
        <v>29</v>
      </c>
      <c r="I7" s="149">
        <v>5</v>
      </c>
      <c r="J7" s="149">
        <v>4</v>
      </c>
      <c r="K7" s="149">
        <v>5</v>
      </c>
      <c r="L7" s="149">
        <v>4</v>
      </c>
      <c r="M7" s="149">
        <v>5</v>
      </c>
      <c r="N7" s="149">
        <v>5</v>
      </c>
      <c r="O7" s="149">
        <v>5</v>
      </c>
      <c r="P7" s="149">
        <v>5</v>
      </c>
      <c r="Q7" s="149">
        <v>5</v>
      </c>
      <c r="R7" s="149">
        <v>4</v>
      </c>
      <c r="S7" s="149">
        <v>4</v>
      </c>
      <c r="T7" s="149">
        <v>4</v>
      </c>
      <c r="U7" s="149" t="s">
        <v>31</v>
      </c>
    </row>
    <row r="8" spans="1:21" ht="15.75" customHeight="1">
      <c r="A8" s="153">
        <v>44837.802036122681</v>
      </c>
      <c r="B8" s="149" t="s">
        <v>145</v>
      </c>
      <c r="C8" s="149" t="s">
        <v>25</v>
      </c>
      <c r="D8" s="149" t="s">
        <v>21</v>
      </c>
      <c r="E8" s="149" t="s">
        <v>22</v>
      </c>
      <c r="F8" s="149" t="s">
        <v>27</v>
      </c>
      <c r="G8" s="149" t="s">
        <v>122</v>
      </c>
      <c r="H8" s="149" t="s">
        <v>29</v>
      </c>
      <c r="I8" s="149">
        <v>5</v>
      </c>
      <c r="J8" s="149">
        <v>5</v>
      </c>
      <c r="K8" s="149">
        <v>5</v>
      </c>
      <c r="L8" s="149">
        <v>5</v>
      </c>
      <c r="M8" s="149">
        <v>5</v>
      </c>
      <c r="N8" s="149">
        <v>5</v>
      </c>
      <c r="O8" s="149">
        <v>5</v>
      </c>
      <c r="P8" s="149">
        <v>5</v>
      </c>
      <c r="Q8" s="149">
        <v>5</v>
      </c>
      <c r="R8" s="149">
        <v>5</v>
      </c>
      <c r="S8" s="149">
        <v>5</v>
      </c>
      <c r="T8" s="149">
        <v>5</v>
      </c>
      <c r="U8" s="149" t="s">
        <v>31</v>
      </c>
    </row>
    <row r="9" spans="1:21" ht="15.75" customHeight="1">
      <c r="A9" s="153">
        <v>44837.802222812505</v>
      </c>
      <c r="B9" s="149" t="s">
        <v>146</v>
      </c>
      <c r="C9" s="149" t="s">
        <v>20</v>
      </c>
      <c r="D9" s="149" t="s">
        <v>21</v>
      </c>
      <c r="E9" s="149" t="s">
        <v>28</v>
      </c>
      <c r="F9" s="149" t="s">
        <v>27</v>
      </c>
      <c r="G9" s="149" t="s">
        <v>122</v>
      </c>
      <c r="H9" s="149" t="s">
        <v>29</v>
      </c>
      <c r="I9" s="149">
        <v>5</v>
      </c>
      <c r="J9" s="149">
        <v>5</v>
      </c>
      <c r="K9" s="149">
        <v>5</v>
      </c>
      <c r="L9" s="149">
        <v>4</v>
      </c>
      <c r="M9" s="149">
        <v>5</v>
      </c>
      <c r="N9" s="149">
        <v>5</v>
      </c>
      <c r="O9" s="149">
        <v>5</v>
      </c>
      <c r="P9" s="149">
        <v>4</v>
      </c>
      <c r="Q9" s="149">
        <v>5</v>
      </c>
      <c r="R9" s="149">
        <v>5</v>
      </c>
      <c r="S9" s="149">
        <v>5</v>
      </c>
      <c r="T9" s="149">
        <v>5</v>
      </c>
      <c r="U9" s="149" t="s">
        <v>147</v>
      </c>
    </row>
    <row r="10" spans="1:21" ht="15.75" customHeight="1">
      <c r="A10" s="153">
        <v>44837.802354421292</v>
      </c>
      <c r="B10" s="149" t="s">
        <v>148</v>
      </c>
      <c r="C10" s="149" t="s">
        <v>25</v>
      </c>
      <c r="D10" s="149" t="s">
        <v>26</v>
      </c>
      <c r="E10" s="149" t="s">
        <v>28</v>
      </c>
      <c r="F10" s="149" t="s">
        <v>99</v>
      </c>
      <c r="G10" s="149" t="s">
        <v>99</v>
      </c>
      <c r="H10" s="149" t="s">
        <v>29</v>
      </c>
      <c r="I10" s="149">
        <v>5</v>
      </c>
      <c r="J10" s="149">
        <v>5</v>
      </c>
      <c r="K10" s="149">
        <v>5</v>
      </c>
      <c r="L10" s="149">
        <v>5</v>
      </c>
      <c r="M10" s="149">
        <v>5</v>
      </c>
      <c r="N10" s="149">
        <v>5</v>
      </c>
      <c r="O10" s="149">
        <v>5</v>
      </c>
      <c r="P10" s="149">
        <v>5</v>
      </c>
      <c r="Q10" s="149">
        <v>5</v>
      </c>
      <c r="R10" s="149">
        <v>2</v>
      </c>
      <c r="S10" s="149">
        <v>5</v>
      </c>
      <c r="T10" s="149">
        <v>5</v>
      </c>
    </row>
    <row r="11" spans="1:21" ht="15.75" customHeight="1">
      <c r="A11" s="153">
        <v>44837.802799791665</v>
      </c>
      <c r="B11" s="149" t="s">
        <v>151</v>
      </c>
      <c r="C11" s="149" t="s">
        <v>20</v>
      </c>
      <c r="D11" s="149" t="s">
        <v>21</v>
      </c>
      <c r="E11" s="149" t="s">
        <v>28</v>
      </c>
      <c r="F11" s="149" t="s">
        <v>27</v>
      </c>
      <c r="G11" s="149" t="s">
        <v>122</v>
      </c>
      <c r="H11" s="149" t="s">
        <v>29</v>
      </c>
      <c r="I11" s="149">
        <v>5</v>
      </c>
      <c r="J11" s="149">
        <v>5</v>
      </c>
      <c r="K11" s="149">
        <v>5</v>
      </c>
      <c r="L11" s="149">
        <v>5</v>
      </c>
      <c r="M11" s="149">
        <v>5</v>
      </c>
      <c r="N11" s="149">
        <v>5</v>
      </c>
      <c r="O11" s="149">
        <v>5</v>
      </c>
      <c r="P11" s="149">
        <v>5</v>
      </c>
      <c r="Q11" s="149">
        <v>5</v>
      </c>
      <c r="R11" s="149">
        <v>1</v>
      </c>
      <c r="S11" s="149">
        <v>3</v>
      </c>
      <c r="T11" s="149">
        <v>3</v>
      </c>
    </row>
    <row r="12" spans="1:21" ht="15.75" customHeight="1">
      <c r="A12" s="153">
        <v>44837.802911076389</v>
      </c>
      <c r="B12" s="149" t="s">
        <v>152</v>
      </c>
      <c r="C12" s="149" t="s">
        <v>25</v>
      </c>
      <c r="D12" s="149" t="s">
        <v>21</v>
      </c>
      <c r="E12" s="149" t="s">
        <v>22</v>
      </c>
      <c r="F12" s="149" t="s">
        <v>27</v>
      </c>
      <c r="G12" s="149" t="s">
        <v>122</v>
      </c>
      <c r="H12" s="149" t="s">
        <v>29</v>
      </c>
      <c r="I12" s="149">
        <v>5</v>
      </c>
      <c r="J12" s="149">
        <v>5</v>
      </c>
      <c r="K12" s="149">
        <v>5</v>
      </c>
      <c r="L12" s="149">
        <v>5</v>
      </c>
      <c r="M12" s="149">
        <v>5</v>
      </c>
      <c r="N12" s="149">
        <v>5</v>
      </c>
      <c r="O12" s="149">
        <v>5</v>
      </c>
      <c r="P12" s="149">
        <v>5</v>
      </c>
      <c r="Q12" s="149">
        <v>5</v>
      </c>
      <c r="R12" s="149">
        <v>3</v>
      </c>
      <c r="S12" s="149">
        <v>4</v>
      </c>
      <c r="T12" s="149">
        <v>5</v>
      </c>
      <c r="U12" s="149" t="s">
        <v>247</v>
      </c>
    </row>
    <row r="13" spans="1:21" ht="15.75" customHeight="1">
      <c r="A13" s="153">
        <v>44837.804760150466</v>
      </c>
      <c r="B13" s="149" t="s">
        <v>154</v>
      </c>
      <c r="C13" s="149" t="s">
        <v>20</v>
      </c>
      <c r="D13" s="149" t="s">
        <v>24</v>
      </c>
      <c r="E13" s="149" t="s">
        <v>22</v>
      </c>
      <c r="F13" s="149" t="s">
        <v>27</v>
      </c>
      <c r="G13" s="149" t="s">
        <v>135</v>
      </c>
      <c r="H13" s="149" t="s">
        <v>29</v>
      </c>
      <c r="I13" s="149">
        <v>4</v>
      </c>
      <c r="J13" s="149">
        <v>4</v>
      </c>
      <c r="K13" s="149">
        <v>4</v>
      </c>
      <c r="L13" s="149">
        <v>4</v>
      </c>
      <c r="M13" s="149">
        <v>4</v>
      </c>
      <c r="N13" s="149">
        <v>4</v>
      </c>
      <c r="O13" s="149">
        <v>4</v>
      </c>
      <c r="P13" s="149">
        <v>4</v>
      </c>
      <c r="Q13" s="149">
        <v>3</v>
      </c>
      <c r="R13" s="149">
        <v>2</v>
      </c>
      <c r="S13" s="149">
        <v>3</v>
      </c>
      <c r="T13" s="149">
        <v>4</v>
      </c>
      <c r="U13" s="149" t="s">
        <v>31</v>
      </c>
    </row>
    <row r="14" spans="1:21" ht="15.75" customHeight="1">
      <c r="A14" s="153">
        <v>44837.805254560182</v>
      </c>
      <c r="B14" s="149" t="s">
        <v>157</v>
      </c>
      <c r="C14" s="149" t="s">
        <v>20</v>
      </c>
      <c r="D14" s="149" t="s">
        <v>26</v>
      </c>
      <c r="E14" s="149" t="s">
        <v>28</v>
      </c>
      <c r="F14" s="149" t="s">
        <v>27</v>
      </c>
      <c r="G14" s="149" t="s">
        <v>122</v>
      </c>
      <c r="H14" s="149" t="s">
        <v>29</v>
      </c>
      <c r="I14" s="149">
        <v>5</v>
      </c>
      <c r="J14" s="149">
        <v>5</v>
      </c>
      <c r="K14" s="149">
        <v>5</v>
      </c>
      <c r="L14" s="149">
        <v>5</v>
      </c>
      <c r="M14" s="149">
        <v>5</v>
      </c>
      <c r="N14" s="149">
        <v>5</v>
      </c>
      <c r="O14" s="149">
        <v>5</v>
      </c>
      <c r="P14" s="149">
        <v>5</v>
      </c>
      <c r="Q14" s="149">
        <v>5</v>
      </c>
      <c r="R14" s="149">
        <v>3</v>
      </c>
      <c r="S14" s="149">
        <v>5</v>
      </c>
      <c r="T14" s="149">
        <v>5</v>
      </c>
    </row>
    <row r="15" spans="1:21" ht="15.75" customHeight="1">
      <c r="A15" s="153">
        <v>44837.805827488424</v>
      </c>
      <c r="B15" s="149" t="s">
        <v>159</v>
      </c>
      <c r="C15" s="149" t="s">
        <v>25</v>
      </c>
      <c r="D15" s="149" t="s">
        <v>24</v>
      </c>
      <c r="E15" s="149" t="s">
        <v>28</v>
      </c>
      <c r="F15" s="149" t="s">
        <v>27</v>
      </c>
      <c r="G15" s="149" t="s">
        <v>122</v>
      </c>
      <c r="H15" s="149" t="s">
        <v>29</v>
      </c>
      <c r="I15" s="149">
        <v>5</v>
      </c>
      <c r="J15" s="149">
        <v>5</v>
      </c>
      <c r="K15" s="149">
        <v>5</v>
      </c>
      <c r="L15" s="149">
        <v>5</v>
      </c>
      <c r="M15" s="149">
        <v>5</v>
      </c>
      <c r="N15" s="149">
        <v>5</v>
      </c>
      <c r="O15" s="149">
        <v>5</v>
      </c>
      <c r="P15" s="149">
        <v>5</v>
      </c>
      <c r="Q15" s="149">
        <v>5</v>
      </c>
      <c r="R15" s="149">
        <v>2</v>
      </c>
      <c r="S15" s="149">
        <v>4</v>
      </c>
      <c r="T15" s="149">
        <v>4</v>
      </c>
    </row>
    <row r="16" spans="1:21" ht="15.75" customHeight="1">
      <c r="A16" s="153">
        <v>44837.805949513888</v>
      </c>
      <c r="B16" s="149" t="s">
        <v>160</v>
      </c>
      <c r="C16" s="149" t="s">
        <v>25</v>
      </c>
      <c r="D16" s="149" t="s">
        <v>26</v>
      </c>
      <c r="E16" s="149" t="s">
        <v>28</v>
      </c>
      <c r="F16" s="149" t="s">
        <v>27</v>
      </c>
      <c r="G16" s="149" t="s">
        <v>122</v>
      </c>
      <c r="H16" s="149" t="s">
        <v>29</v>
      </c>
      <c r="I16" s="149">
        <v>5</v>
      </c>
      <c r="J16" s="149">
        <v>5</v>
      </c>
      <c r="K16" s="149">
        <v>5</v>
      </c>
      <c r="L16" s="149">
        <v>5</v>
      </c>
      <c r="M16" s="149">
        <v>5</v>
      </c>
      <c r="N16" s="149">
        <v>5</v>
      </c>
      <c r="O16" s="149">
        <v>5</v>
      </c>
      <c r="P16" s="149">
        <v>5</v>
      </c>
      <c r="Q16" s="149">
        <v>5</v>
      </c>
      <c r="R16" s="149">
        <v>5</v>
      </c>
      <c r="S16" s="149">
        <v>5</v>
      </c>
      <c r="T16" s="149">
        <v>5</v>
      </c>
      <c r="U16" s="149" t="s">
        <v>250</v>
      </c>
    </row>
    <row r="17" spans="1:21" ht="15.75" customHeight="1">
      <c r="A17" s="153">
        <v>44837.80716167824</v>
      </c>
      <c r="B17" s="149" t="s">
        <v>166</v>
      </c>
      <c r="C17" s="149" t="s">
        <v>25</v>
      </c>
      <c r="D17" s="149" t="s">
        <v>26</v>
      </c>
      <c r="E17" s="149" t="s">
        <v>28</v>
      </c>
      <c r="F17" s="149" t="s">
        <v>27</v>
      </c>
      <c r="G17" s="149" t="s">
        <v>112</v>
      </c>
      <c r="H17" s="149" t="s">
        <v>29</v>
      </c>
      <c r="I17" s="149">
        <v>5</v>
      </c>
      <c r="J17" s="149">
        <v>5</v>
      </c>
      <c r="K17" s="149">
        <v>5</v>
      </c>
      <c r="L17" s="149">
        <v>5</v>
      </c>
      <c r="M17" s="149">
        <v>5</v>
      </c>
      <c r="N17" s="149">
        <v>5</v>
      </c>
      <c r="O17" s="149">
        <v>5</v>
      </c>
      <c r="P17" s="149">
        <v>5</v>
      </c>
      <c r="Q17" s="149">
        <v>5</v>
      </c>
      <c r="R17" s="149">
        <v>5</v>
      </c>
      <c r="S17" s="149">
        <v>5</v>
      </c>
      <c r="T17" s="149">
        <v>5</v>
      </c>
      <c r="U17" s="149" t="s">
        <v>167</v>
      </c>
    </row>
    <row r="18" spans="1:21" ht="15.75" customHeight="1">
      <c r="A18" s="153">
        <v>44837.80896253472</v>
      </c>
      <c r="B18" s="149" t="s">
        <v>173</v>
      </c>
      <c r="C18" s="149" t="s">
        <v>20</v>
      </c>
      <c r="D18" s="149" t="s">
        <v>24</v>
      </c>
      <c r="E18" s="149" t="s">
        <v>22</v>
      </c>
      <c r="F18" s="149" t="s">
        <v>27</v>
      </c>
      <c r="G18" s="149" t="s">
        <v>135</v>
      </c>
      <c r="H18" s="149" t="s">
        <v>29</v>
      </c>
      <c r="I18" s="149">
        <v>5</v>
      </c>
      <c r="J18" s="149">
        <v>5</v>
      </c>
      <c r="K18" s="149">
        <v>5</v>
      </c>
      <c r="L18" s="149">
        <v>5</v>
      </c>
      <c r="M18" s="149">
        <v>5</v>
      </c>
      <c r="N18" s="149">
        <v>5</v>
      </c>
      <c r="O18" s="149">
        <v>5</v>
      </c>
      <c r="P18" s="149">
        <v>5</v>
      </c>
      <c r="Q18" s="149">
        <v>5</v>
      </c>
      <c r="R18" s="149">
        <v>2</v>
      </c>
      <c r="S18" s="149">
        <v>5</v>
      </c>
      <c r="T18" s="149">
        <v>5</v>
      </c>
    </row>
    <row r="19" spans="1:21" ht="15.75" customHeight="1">
      <c r="A19" s="153">
        <v>44837.809545173615</v>
      </c>
      <c r="B19" s="149" t="s">
        <v>178</v>
      </c>
      <c r="C19" s="149" t="s">
        <v>25</v>
      </c>
      <c r="D19" s="149" t="s">
        <v>24</v>
      </c>
      <c r="E19" s="149" t="s">
        <v>22</v>
      </c>
      <c r="F19" s="149" t="s">
        <v>27</v>
      </c>
      <c r="G19" s="149" t="s">
        <v>98</v>
      </c>
      <c r="H19" s="149" t="s">
        <v>29</v>
      </c>
      <c r="I19" s="149">
        <v>5</v>
      </c>
      <c r="J19" s="149">
        <v>5</v>
      </c>
      <c r="K19" s="149">
        <v>5</v>
      </c>
      <c r="L19" s="149">
        <v>5</v>
      </c>
      <c r="M19" s="149">
        <v>5</v>
      </c>
      <c r="N19" s="149">
        <v>5</v>
      </c>
      <c r="O19" s="149">
        <v>5</v>
      </c>
      <c r="P19" s="149">
        <v>5</v>
      </c>
      <c r="Q19" s="149">
        <v>5</v>
      </c>
      <c r="R19" s="149">
        <v>3</v>
      </c>
      <c r="S19" s="149">
        <v>4</v>
      </c>
      <c r="T19" s="149">
        <v>4</v>
      </c>
      <c r="U19" s="149" t="s">
        <v>31</v>
      </c>
    </row>
    <row r="20" spans="1:21" ht="15.75" customHeight="1">
      <c r="A20" s="153">
        <v>44837.81129273148</v>
      </c>
      <c r="B20" s="149" t="s">
        <v>183</v>
      </c>
      <c r="C20" s="149" t="s">
        <v>20</v>
      </c>
      <c r="D20" s="149" t="s">
        <v>24</v>
      </c>
      <c r="E20" s="149" t="s">
        <v>22</v>
      </c>
      <c r="F20" s="149" t="s">
        <v>113</v>
      </c>
      <c r="G20" s="149" t="s">
        <v>184</v>
      </c>
      <c r="H20" s="149" t="s">
        <v>29</v>
      </c>
      <c r="I20" s="149">
        <v>5</v>
      </c>
      <c r="J20" s="149">
        <v>5</v>
      </c>
      <c r="K20" s="149">
        <v>5</v>
      </c>
      <c r="L20" s="149">
        <v>5</v>
      </c>
      <c r="M20" s="149">
        <v>5</v>
      </c>
      <c r="N20" s="149">
        <v>5</v>
      </c>
      <c r="O20" s="149">
        <v>5</v>
      </c>
      <c r="P20" s="149">
        <v>5</v>
      </c>
      <c r="Q20" s="149">
        <v>4</v>
      </c>
      <c r="R20" s="149">
        <v>5</v>
      </c>
      <c r="S20" s="149">
        <v>5</v>
      </c>
      <c r="T20" s="149">
        <v>5</v>
      </c>
    </row>
    <row r="21" spans="1:21" ht="15.75" customHeight="1">
      <c r="A21" s="153">
        <v>44837.811827060184</v>
      </c>
      <c r="B21" s="149" t="s">
        <v>186</v>
      </c>
      <c r="C21" s="149" t="s">
        <v>25</v>
      </c>
      <c r="D21" s="149" t="s">
        <v>21</v>
      </c>
      <c r="E21" s="149" t="s">
        <v>22</v>
      </c>
      <c r="F21" s="149" t="s">
        <v>27</v>
      </c>
      <c r="G21" s="149" t="s">
        <v>122</v>
      </c>
      <c r="H21" s="149" t="s">
        <v>29</v>
      </c>
      <c r="I21" s="149">
        <v>5</v>
      </c>
      <c r="J21" s="149">
        <v>4</v>
      </c>
      <c r="K21" s="149">
        <v>5</v>
      </c>
      <c r="L21" s="149">
        <v>5</v>
      </c>
      <c r="M21" s="149">
        <v>5</v>
      </c>
      <c r="N21" s="149">
        <v>4</v>
      </c>
      <c r="O21" s="149">
        <v>5</v>
      </c>
      <c r="P21" s="149">
        <v>5</v>
      </c>
      <c r="Q21" s="149">
        <v>5</v>
      </c>
      <c r="R21" s="149">
        <v>3</v>
      </c>
      <c r="S21" s="149">
        <v>4</v>
      </c>
      <c r="T21" s="149">
        <v>4</v>
      </c>
    </row>
    <row r="22" spans="1:21" ht="15.75" customHeight="1">
      <c r="A22" s="153">
        <v>44837.812205856477</v>
      </c>
      <c r="B22" s="149" t="s">
        <v>189</v>
      </c>
      <c r="C22" s="149" t="s">
        <v>25</v>
      </c>
      <c r="D22" s="149" t="s">
        <v>24</v>
      </c>
      <c r="E22" s="149" t="s">
        <v>22</v>
      </c>
      <c r="F22" s="149" t="s">
        <v>27</v>
      </c>
      <c r="G22" s="149" t="s">
        <v>98</v>
      </c>
      <c r="H22" s="149" t="s">
        <v>29</v>
      </c>
      <c r="I22" s="149">
        <v>5</v>
      </c>
      <c r="J22" s="149">
        <v>4</v>
      </c>
      <c r="K22" s="149">
        <v>4</v>
      </c>
      <c r="L22" s="149">
        <v>4</v>
      </c>
      <c r="M22" s="149">
        <v>5</v>
      </c>
      <c r="N22" s="149">
        <v>5</v>
      </c>
      <c r="O22" s="149">
        <v>5</v>
      </c>
      <c r="P22" s="149">
        <v>5</v>
      </c>
      <c r="Q22" s="149">
        <v>5</v>
      </c>
      <c r="R22" s="149">
        <v>3</v>
      </c>
      <c r="S22" s="149">
        <v>4</v>
      </c>
      <c r="T22" s="149">
        <v>5</v>
      </c>
      <c r="U22" s="149" t="s">
        <v>252</v>
      </c>
    </row>
    <row r="23" spans="1:21" ht="15.75" customHeight="1">
      <c r="A23" s="153">
        <v>44837.814249270828</v>
      </c>
      <c r="B23" s="149" t="s">
        <v>194</v>
      </c>
      <c r="C23" s="149" t="s">
        <v>25</v>
      </c>
      <c r="D23" s="149" t="s">
        <v>26</v>
      </c>
      <c r="E23" s="149" t="s">
        <v>28</v>
      </c>
      <c r="F23" s="149" t="s">
        <v>27</v>
      </c>
      <c r="G23" s="149" t="s">
        <v>122</v>
      </c>
      <c r="H23" s="149" t="s">
        <v>29</v>
      </c>
      <c r="I23" s="149">
        <v>5</v>
      </c>
      <c r="J23" s="149">
        <v>5</v>
      </c>
      <c r="K23" s="149">
        <v>5</v>
      </c>
      <c r="L23" s="149">
        <v>5</v>
      </c>
      <c r="M23" s="149">
        <v>5</v>
      </c>
      <c r="N23" s="149">
        <v>5</v>
      </c>
      <c r="O23" s="149">
        <v>5</v>
      </c>
      <c r="P23" s="149">
        <v>5</v>
      </c>
      <c r="Q23" s="149">
        <v>5</v>
      </c>
      <c r="R23" s="149">
        <v>5</v>
      </c>
      <c r="S23" s="149">
        <v>5</v>
      </c>
      <c r="T23" s="149">
        <v>5</v>
      </c>
      <c r="U23" s="149" t="s">
        <v>253</v>
      </c>
    </row>
    <row r="24" spans="1:21" ht="15.75" customHeight="1">
      <c r="A24" s="153">
        <v>44837.814619270837</v>
      </c>
      <c r="B24" s="149" t="s">
        <v>196</v>
      </c>
      <c r="C24" s="149" t="s">
        <v>20</v>
      </c>
      <c r="D24" s="149" t="s">
        <v>24</v>
      </c>
      <c r="E24" s="149" t="s">
        <v>22</v>
      </c>
      <c r="F24" s="149" t="s">
        <v>258</v>
      </c>
      <c r="G24" s="149" t="s">
        <v>258</v>
      </c>
      <c r="H24" s="149" t="s">
        <v>29</v>
      </c>
      <c r="I24" s="149">
        <v>4</v>
      </c>
      <c r="J24" s="149">
        <v>4</v>
      </c>
      <c r="K24" s="149">
        <v>4</v>
      </c>
      <c r="L24" s="149">
        <v>4</v>
      </c>
      <c r="M24" s="149">
        <v>5</v>
      </c>
      <c r="N24" s="149">
        <v>5</v>
      </c>
      <c r="O24" s="149">
        <v>5</v>
      </c>
      <c r="P24" s="149">
        <v>5</v>
      </c>
      <c r="Q24" s="149">
        <v>5</v>
      </c>
      <c r="R24" s="149">
        <v>5</v>
      </c>
      <c r="S24" s="149">
        <v>5</v>
      </c>
      <c r="T24" s="149">
        <v>5</v>
      </c>
      <c r="U24" s="149" t="s">
        <v>31</v>
      </c>
    </row>
    <row r="25" spans="1:21" ht="15.75" customHeight="1">
      <c r="A25" s="153">
        <v>44837.817973599536</v>
      </c>
      <c r="B25" s="149" t="s">
        <v>210</v>
      </c>
      <c r="C25" s="149" t="s">
        <v>25</v>
      </c>
      <c r="D25" s="149" t="s">
        <v>26</v>
      </c>
      <c r="E25" s="149" t="s">
        <v>28</v>
      </c>
      <c r="F25" s="149" t="s">
        <v>27</v>
      </c>
      <c r="G25" s="149" t="s">
        <v>122</v>
      </c>
      <c r="H25" s="149" t="s">
        <v>29</v>
      </c>
      <c r="I25" s="149">
        <v>5</v>
      </c>
      <c r="J25" s="149">
        <v>5</v>
      </c>
      <c r="K25" s="149">
        <v>5</v>
      </c>
      <c r="L25" s="149">
        <v>5</v>
      </c>
      <c r="M25" s="149">
        <v>5</v>
      </c>
      <c r="N25" s="149">
        <v>5</v>
      </c>
      <c r="O25" s="149">
        <v>5</v>
      </c>
      <c r="P25" s="149">
        <v>5</v>
      </c>
      <c r="Q25" s="149">
        <v>5</v>
      </c>
      <c r="R25" s="149">
        <v>5</v>
      </c>
      <c r="S25" s="149">
        <v>5</v>
      </c>
      <c r="T25" s="149">
        <v>5</v>
      </c>
      <c r="U25" s="149" t="s">
        <v>31</v>
      </c>
    </row>
    <row r="26" spans="1:21" ht="15.75" customHeight="1">
      <c r="A26" s="153">
        <v>44837.818816400468</v>
      </c>
      <c r="B26" s="149" t="s">
        <v>212</v>
      </c>
      <c r="C26" s="149" t="s">
        <v>25</v>
      </c>
      <c r="D26" s="149" t="s">
        <v>24</v>
      </c>
      <c r="E26" s="149" t="s">
        <v>22</v>
      </c>
      <c r="F26" s="149" t="s">
        <v>102</v>
      </c>
      <c r="G26" s="149" t="s">
        <v>213</v>
      </c>
      <c r="H26" s="149" t="s">
        <v>29</v>
      </c>
      <c r="I26" s="149">
        <v>4</v>
      </c>
      <c r="J26" s="149">
        <v>4</v>
      </c>
      <c r="K26" s="149">
        <v>4</v>
      </c>
      <c r="L26" s="149">
        <v>4</v>
      </c>
      <c r="M26" s="149">
        <v>5</v>
      </c>
      <c r="N26" s="149">
        <v>5</v>
      </c>
      <c r="O26" s="149">
        <v>5</v>
      </c>
      <c r="P26" s="149">
        <v>5</v>
      </c>
      <c r="Q26" s="149">
        <v>5</v>
      </c>
      <c r="R26" s="149">
        <v>3</v>
      </c>
      <c r="S26" s="149">
        <v>4</v>
      </c>
      <c r="T26" s="149">
        <v>4</v>
      </c>
    </row>
    <row r="27" spans="1:21" ht="15.75" customHeight="1">
      <c r="A27" s="153">
        <v>44837.819184722219</v>
      </c>
      <c r="B27" s="149" t="s">
        <v>214</v>
      </c>
      <c r="C27" s="149" t="s">
        <v>20</v>
      </c>
      <c r="D27" s="149" t="s">
        <v>21</v>
      </c>
      <c r="E27" s="149" t="s">
        <v>22</v>
      </c>
      <c r="F27" s="149" t="s">
        <v>27</v>
      </c>
      <c r="G27" s="149" t="s">
        <v>122</v>
      </c>
      <c r="H27" s="149" t="s">
        <v>29</v>
      </c>
      <c r="I27" s="149">
        <v>5</v>
      </c>
      <c r="J27" s="149">
        <v>5</v>
      </c>
      <c r="K27" s="149">
        <v>5</v>
      </c>
      <c r="L27" s="149">
        <v>5</v>
      </c>
      <c r="M27" s="149">
        <v>5</v>
      </c>
      <c r="N27" s="149">
        <v>5</v>
      </c>
      <c r="O27" s="149">
        <v>5</v>
      </c>
      <c r="P27" s="149">
        <v>5</v>
      </c>
      <c r="Q27" s="149">
        <v>5</v>
      </c>
      <c r="R27" s="149">
        <v>1</v>
      </c>
      <c r="S27" s="149">
        <v>3</v>
      </c>
      <c r="T27" s="149">
        <v>4</v>
      </c>
      <c r="U27" s="149" t="s">
        <v>134</v>
      </c>
    </row>
    <row r="28" spans="1:21" ht="15.75" customHeight="1">
      <c r="A28" s="153">
        <v>44837.819366180556</v>
      </c>
      <c r="B28" s="149" t="s">
        <v>215</v>
      </c>
      <c r="C28" s="149" t="s">
        <v>20</v>
      </c>
      <c r="D28" s="149" t="s">
        <v>26</v>
      </c>
      <c r="E28" s="149" t="s">
        <v>28</v>
      </c>
      <c r="F28" s="149" t="s">
        <v>257</v>
      </c>
      <c r="G28" s="149" t="s">
        <v>216</v>
      </c>
      <c r="H28" s="149" t="s">
        <v>29</v>
      </c>
      <c r="I28" s="149">
        <v>4</v>
      </c>
      <c r="J28" s="149">
        <v>4</v>
      </c>
      <c r="K28" s="149">
        <v>4</v>
      </c>
      <c r="L28" s="149">
        <v>5</v>
      </c>
      <c r="M28" s="149">
        <v>5</v>
      </c>
      <c r="N28" s="149">
        <v>5</v>
      </c>
      <c r="O28" s="149">
        <v>5</v>
      </c>
      <c r="P28" s="149">
        <v>5</v>
      </c>
      <c r="Q28" s="149">
        <v>5</v>
      </c>
      <c r="R28" s="149">
        <v>4</v>
      </c>
      <c r="S28" s="149">
        <v>5</v>
      </c>
      <c r="T28" s="149">
        <v>5</v>
      </c>
    </row>
    <row r="29" spans="1:21" ht="15.75" customHeight="1">
      <c r="A29" s="153">
        <v>44837.819423402776</v>
      </c>
      <c r="B29" s="149" t="s">
        <v>217</v>
      </c>
      <c r="C29" s="149" t="s">
        <v>25</v>
      </c>
      <c r="D29" s="149" t="s">
        <v>24</v>
      </c>
      <c r="E29" s="149" t="s">
        <v>22</v>
      </c>
      <c r="F29" s="149" t="s">
        <v>27</v>
      </c>
      <c r="G29" s="149" t="s">
        <v>122</v>
      </c>
      <c r="H29" s="149" t="s">
        <v>29</v>
      </c>
      <c r="I29" s="149">
        <v>4</v>
      </c>
      <c r="J29" s="149">
        <v>4</v>
      </c>
      <c r="K29" s="149">
        <v>4</v>
      </c>
      <c r="L29" s="149">
        <v>4</v>
      </c>
      <c r="M29" s="149">
        <v>4</v>
      </c>
      <c r="N29" s="149">
        <v>4</v>
      </c>
      <c r="O29" s="149">
        <v>5</v>
      </c>
      <c r="P29" s="149">
        <v>4</v>
      </c>
      <c r="Q29" s="149">
        <v>4</v>
      </c>
      <c r="R29" s="149">
        <v>2</v>
      </c>
      <c r="S29" s="149">
        <v>3</v>
      </c>
      <c r="T29" s="149">
        <v>3</v>
      </c>
    </row>
    <row r="30" spans="1:21" ht="15.75" customHeight="1">
      <c r="A30" s="153">
        <v>44837.821539247685</v>
      </c>
      <c r="B30" s="149" t="s">
        <v>221</v>
      </c>
      <c r="C30" s="149" t="s">
        <v>25</v>
      </c>
      <c r="D30" s="149" t="s">
        <v>26</v>
      </c>
      <c r="E30" s="149" t="s">
        <v>22</v>
      </c>
      <c r="F30" s="149" t="s">
        <v>99</v>
      </c>
      <c r="G30" s="149" t="s">
        <v>99</v>
      </c>
      <c r="H30" s="149" t="s">
        <v>29</v>
      </c>
      <c r="I30" s="149">
        <v>5</v>
      </c>
      <c r="J30" s="149">
        <v>5</v>
      </c>
      <c r="K30" s="149">
        <v>5</v>
      </c>
      <c r="L30" s="149">
        <v>5</v>
      </c>
      <c r="M30" s="149">
        <v>5</v>
      </c>
      <c r="N30" s="149">
        <v>5</v>
      </c>
      <c r="O30" s="149">
        <v>5</v>
      </c>
      <c r="P30" s="149">
        <v>5</v>
      </c>
      <c r="Q30" s="149">
        <v>5</v>
      </c>
      <c r="R30" s="149">
        <v>5</v>
      </c>
      <c r="S30" s="149">
        <v>5</v>
      </c>
      <c r="T30" s="149">
        <v>5</v>
      </c>
      <c r="U30" s="149" t="s">
        <v>31</v>
      </c>
    </row>
    <row r="31" spans="1:21" ht="15.75" customHeight="1">
      <c r="A31" s="153">
        <v>44837.821605879624</v>
      </c>
      <c r="B31" s="149" t="s">
        <v>222</v>
      </c>
      <c r="C31" s="149" t="s">
        <v>25</v>
      </c>
      <c r="D31" s="149" t="s">
        <v>24</v>
      </c>
      <c r="E31" s="149" t="s">
        <v>22</v>
      </c>
      <c r="F31" s="149" t="s">
        <v>257</v>
      </c>
      <c r="G31" s="149" t="s">
        <v>216</v>
      </c>
      <c r="H31" s="149" t="s">
        <v>29</v>
      </c>
      <c r="I31" s="149">
        <v>4</v>
      </c>
      <c r="J31" s="149">
        <v>4</v>
      </c>
      <c r="K31" s="149">
        <v>5</v>
      </c>
      <c r="L31" s="149">
        <v>4</v>
      </c>
      <c r="M31" s="149">
        <v>4</v>
      </c>
      <c r="N31" s="149">
        <v>4</v>
      </c>
      <c r="O31" s="149">
        <v>4</v>
      </c>
      <c r="P31" s="149">
        <v>4</v>
      </c>
      <c r="Q31" s="149">
        <v>4</v>
      </c>
      <c r="R31" s="149">
        <v>4</v>
      </c>
      <c r="S31" s="149">
        <v>4</v>
      </c>
      <c r="T31" s="149">
        <v>4</v>
      </c>
    </row>
    <row r="32" spans="1:21" ht="15.75" customHeight="1">
      <c r="A32" s="153">
        <v>44837.827397569446</v>
      </c>
      <c r="B32" s="149" t="s">
        <v>227</v>
      </c>
      <c r="C32" s="149" t="s">
        <v>25</v>
      </c>
      <c r="D32" s="149" t="s">
        <v>26</v>
      </c>
      <c r="E32" s="149" t="s">
        <v>28</v>
      </c>
      <c r="F32" s="149" t="s">
        <v>123</v>
      </c>
      <c r="G32" s="149" t="s">
        <v>372</v>
      </c>
      <c r="H32" s="149" t="s">
        <v>29</v>
      </c>
      <c r="I32" s="149">
        <v>4</v>
      </c>
      <c r="J32" s="149">
        <v>5</v>
      </c>
      <c r="K32" s="149">
        <v>5</v>
      </c>
      <c r="L32" s="149">
        <v>3</v>
      </c>
      <c r="M32" s="149">
        <v>3</v>
      </c>
      <c r="N32" s="149">
        <v>3</v>
      </c>
      <c r="O32" s="149">
        <v>5</v>
      </c>
      <c r="P32" s="149">
        <v>5</v>
      </c>
      <c r="Q32" s="149">
        <v>5</v>
      </c>
      <c r="R32" s="149">
        <v>3</v>
      </c>
      <c r="S32" s="149">
        <v>4</v>
      </c>
      <c r="T32" s="149">
        <v>5</v>
      </c>
      <c r="U32" s="149" t="s">
        <v>255</v>
      </c>
    </row>
    <row r="33" spans="1:21" ht="15.75" customHeight="1">
      <c r="A33" s="153">
        <v>44837.827975787033</v>
      </c>
      <c r="B33" s="149" t="s">
        <v>229</v>
      </c>
      <c r="C33" s="149" t="s">
        <v>25</v>
      </c>
      <c r="D33" s="149" t="s">
        <v>32</v>
      </c>
      <c r="E33" s="149" t="s">
        <v>22</v>
      </c>
      <c r="F33" s="149" t="s">
        <v>259</v>
      </c>
      <c r="G33" s="167" t="s">
        <v>362</v>
      </c>
      <c r="H33" s="149" t="s">
        <v>29</v>
      </c>
      <c r="I33" s="149">
        <v>4</v>
      </c>
      <c r="J33" s="149">
        <v>4</v>
      </c>
      <c r="K33" s="149">
        <v>4</v>
      </c>
      <c r="L33" s="149">
        <v>3</v>
      </c>
      <c r="M33" s="149">
        <v>4</v>
      </c>
      <c r="N33" s="149">
        <v>4</v>
      </c>
      <c r="O33" s="149">
        <v>4</v>
      </c>
      <c r="P33" s="149">
        <v>4</v>
      </c>
      <c r="Q33" s="149">
        <v>5</v>
      </c>
      <c r="R33" s="149">
        <v>3</v>
      </c>
      <c r="S33" s="149">
        <v>4</v>
      </c>
      <c r="T33" s="149">
        <v>4</v>
      </c>
      <c r="U33" s="149" t="s">
        <v>230</v>
      </c>
    </row>
    <row r="34" spans="1:21" ht="15.75" customHeight="1">
      <c r="A34" s="153">
        <v>44837.828505682875</v>
      </c>
      <c r="B34" s="149" t="s">
        <v>231</v>
      </c>
      <c r="C34" s="149" t="s">
        <v>25</v>
      </c>
      <c r="D34" s="149" t="s">
        <v>26</v>
      </c>
      <c r="E34" s="149" t="s">
        <v>28</v>
      </c>
      <c r="F34" s="149" t="s">
        <v>100</v>
      </c>
      <c r="G34" s="149" t="s">
        <v>124</v>
      </c>
      <c r="H34" s="149" t="s">
        <v>29</v>
      </c>
      <c r="I34" s="149">
        <v>4</v>
      </c>
      <c r="J34" s="149">
        <v>4</v>
      </c>
      <c r="K34" s="149">
        <v>4</v>
      </c>
      <c r="L34" s="149">
        <v>4</v>
      </c>
      <c r="M34" s="149">
        <v>4</v>
      </c>
      <c r="N34" s="149">
        <v>4</v>
      </c>
      <c r="O34" s="149">
        <v>4</v>
      </c>
      <c r="P34" s="149">
        <v>4</v>
      </c>
      <c r="Q34" s="149">
        <v>4</v>
      </c>
      <c r="R34" s="149">
        <v>4</v>
      </c>
      <c r="S34" s="149">
        <v>4</v>
      </c>
      <c r="T34" s="149">
        <v>4</v>
      </c>
    </row>
    <row r="35" spans="1:21" ht="15.75" customHeight="1">
      <c r="A35" s="153">
        <v>44837.837599930557</v>
      </c>
      <c r="B35" s="149" t="s">
        <v>240</v>
      </c>
      <c r="C35" s="149" t="s">
        <v>25</v>
      </c>
      <c r="D35" s="149" t="s">
        <v>26</v>
      </c>
      <c r="E35" s="149" t="s">
        <v>28</v>
      </c>
      <c r="F35" s="149" t="s">
        <v>123</v>
      </c>
      <c r="G35" s="149" t="s">
        <v>123</v>
      </c>
      <c r="H35" s="149" t="s">
        <v>29</v>
      </c>
      <c r="I35" s="149">
        <v>5</v>
      </c>
      <c r="J35" s="149">
        <v>5</v>
      </c>
      <c r="K35" s="149">
        <v>5</v>
      </c>
      <c r="L35" s="149">
        <v>5</v>
      </c>
      <c r="M35" s="149">
        <v>5</v>
      </c>
      <c r="N35" s="149">
        <v>5</v>
      </c>
      <c r="O35" s="149">
        <v>5</v>
      </c>
      <c r="P35" s="149">
        <v>5</v>
      </c>
      <c r="Q35" s="149">
        <v>5</v>
      </c>
      <c r="R35" s="149">
        <v>5</v>
      </c>
      <c r="S35" s="149">
        <v>5</v>
      </c>
      <c r="T35" s="149">
        <v>5</v>
      </c>
    </row>
    <row r="36" spans="1:21" ht="15.75" customHeight="1">
      <c r="A36" s="153">
        <v>44837.841131759254</v>
      </c>
      <c r="B36" s="149" t="s">
        <v>241</v>
      </c>
      <c r="C36" s="149" t="s">
        <v>20</v>
      </c>
      <c r="D36" s="149" t="s">
        <v>21</v>
      </c>
      <c r="E36" s="149" t="s">
        <v>28</v>
      </c>
      <c r="F36" s="149" t="s">
        <v>27</v>
      </c>
      <c r="G36" s="149" t="s">
        <v>122</v>
      </c>
      <c r="H36" s="149" t="s">
        <v>29</v>
      </c>
      <c r="I36" s="149">
        <v>5</v>
      </c>
      <c r="J36" s="149">
        <v>3</v>
      </c>
      <c r="K36" s="149">
        <v>3</v>
      </c>
      <c r="L36" s="149">
        <v>4</v>
      </c>
      <c r="M36" s="149">
        <v>4</v>
      </c>
      <c r="N36" s="149">
        <v>4</v>
      </c>
      <c r="O36" s="149">
        <v>4</v>
      </c>
      <c r="P36" s="149">
        <v>4</v>
      </c>
      <c r="Q36" s="149">
        <v>4</v>
      </c>
      <c r="R36" s="149">
        <v>4</v>
      </c>
      <c r="S36" s="149">
        <v>4</v>
      </c>
      <c r="T36" s="149">
        <v>4</v>
      </c>
      <c r="U36" s="149" t="s">
        <v>256</v>
      </c>
    </row>
    <row r="37" spans="1:21" ht="23.25">
      <c r="I37" s="1">
        <f>AVERAGE(I2:I36)</f>
        <v>4.7142857142857144</v>
      </c>
      <c r="J37" s="1">
        <f t="shared" ref="J37:T37" si="0">AVERAGE(J2:J36)</f>
        <v>4.5999999999999996</v>
      </c>
      <c r="K37" s="1">
        <f t="shared" si="0"/>
        <v>4.6857142857142859</v>
      </c>
      <c r="L37" s="1">
        <f t="shared" si="0"/>
        <v>4.5714285714285712</v>
      </c>
      <c r="M37" s="1">
        <f t="shared" si="0"/>
        <v>4.7714285714285714</v>
      </c>
      <c r="N37" s="1">
        <f t="shared" si="0"/>
        <v>4.7428571428571429</v>
      </c>
      <c r="O37" s="1">
        <f t="shared" si="0"/>
        <v>4.8571428571428568</v>
      </c>
      <c r="P37" s="1">
        <f t="shared" si="0"/>
        <v>4.8</v>
      </c>
      <c r="Q37" s="1">
        <f t="shared" si="0"/>
        <v>4.8</v>
      </c>
      <c r="R37" s="1">
        <f t="shared" si="0"/>
        <v>3.6</v>
      </c>
      <c r="S37" s="1">
        <f t="shared" si="0"/>
        <v>4.4000000000000004</v>
      </c>
      <c r="T37" s="1">
        <f t="shared" si="0"/>
        <v>4.5142857142857142</v>
      </c>
    </row>
    <row r="38" spans="1:21" ht="23.25">
      <c r="I38" s="2">
        <f>STDEV(I2:I37)</f>
        <v>0.4517539514526257</v>
      </c>
      <c r="J38" s="2">
        <f t="shared" ref="J38:T38" si="1">STDEV(J2:J37)</f>
        <v>0.54510811509539991</v>
      </c>
      <c r="K38" s="2">
        <f t="shared" si="1"/>
        <v>0.52216191092848918</v>
      </c>
      <c r="L38" s="2">
        <f t="shared" si="1"/>
        <v>0.59931934181151214</v>
      </c>
      <c r="M38" s="2">
        <f t="shared" si="1"/>
        <v>0.48318670072250747</v>
      </c>
      <c r="N38" s="2">
        <f t="shared" si="1"/>
        <v>0.49815987926179528</v>
      </c>
      <c r="O38" s="2">
        <f t="shared" si="1"/>
        <v>0.34992710611188255</v>
      </c>
      <c r="P38" s="2">
        <f t="shared" si="1"/>
        <v>0.4</v>
      </c>
      <c r="Q38" s="2">
        <f t="shared" si="1"/>
        <v>0.46598589800857415</v>
      </c>
      <c r="R38" s="2">
        <f t="shared" si="1"/>
        <v>1.2467099559583676</v>
      </c>
      <c r="S38" s="2">
        <f t="shared" si="1"/>
        <v>0.6845227743263389</v>
      </c>
      <c r="T38" s="2">
        <f t="shared" si="1"/>
        <v>0.60339177376979625</v>
      </c>
    </row>
    <row r="39" spans="1:21" ht="23.25">
      <c r="I39" s="3">
        <f>AVERAGE(I2:I38)</f>
        <v>4.5990821531280632</v>
      </c>
      <c r="J39" s="3">
        <f t="shared" ref="J39:T39" si="2">AVERAGE(J2:J38)</f>
        <v>4.4904083274350102</v>
      </c>
      <c r="K39" s="3">
        <f t="shared" si="2"/>
        <v>4.5731858431525074</v>
      </c>
      <c r="L39" s="3">
        <f t="shared" si="2"/>
        <v>4.4640742679254082</v>
      </c>
      <c r="M39" s="3">
        <f t="shared" si="2"/>
        <v>4.6555301424905702</v>
      </c>
      <c r="N39" s="3">
        <f t="shared" si="2"/>
        <v>4.6281355951924041</v>
      </c>
      <c r="O39" s="3">
        <f t="shared" si="2"/>
        <v>4.7353262152231013</v>
      </c>
      <c r="P39" s="3">
        <f t="shared" si="2"/>
        <v>4.6810810810810812</v>
      </c>
      <c r="Q39" s="3">
        <f t="shared" si="2"/>
        <v>4.6828644837299613</v>
      </c>
      <c r="R39" s="3">
        <f t="shared" si="2"/>
        <v>3.5363975663772536</v>
      </c>
      <c r="S39" s="3">
        <f t="shared" si="2"/>
        <v>4.2995816966034139</v>
      </c>
      <c r="T39" s="3">
        <f t="shared" si="2"/>
        <v>4.408585878055554</v>
      </c>
    </row>
    <row r="40" spans="1:21" ht="23.25">
      <c r="I40" s="4">
        <f>STDEV(I2:I36)</f>
        <v>0.45834924851410574</v>
      </c>
      <c r="J40" s="4">
        <f t="shared" ref="J40:T40" si="3">STDEV(J2:J36)</f>
        <v>0.55306631875497159</v>
      </c>
      <c r="K40" s="4">
        <f t="shared" si="3"/>
        <v>0.52978511578522236</v>
      </c>
      <c r="L40" s="4">
        <f t="shared" si="3"/>
        <v>0.60806899210505994</v>
      </c>
      <c r="M40" s="4">
        <f t="shared" si="3"/>
        <v>0.49024089430991141</v>
      </c>
      <c r="N40" s="4">
        <f t="shared" si="3"/>
        <v>0.50543267096018862</v>
      </c>
      <c r="O40" s="4">
        <f t="shared" si="3"/>
        <v>0.35503580124836309</v>
      </c>
      <c r="P40" s="4">
        <f t="shared" si="3"/>
        <v>0.40583972495671383</v>
      </c>
      <c r="Q40" s="4">
        <f t="shared" si="3"/>
        <v>0.47278897170376749</v>
      </c>
      <c r="R40" s="4">
        <f t="shared" si="3"/>
        <v>1.2649110640673515</v>
      </c>
      <c r="S40" s="4">
        <f t="shared" si="3"/>
        <v>0.69451633614802033</v>
      </c>
      <c r="T40" s="4">
        <f t="shared" si="3"/>
        <v>0.61220087876969453</v>
      </c>
    </row>
    <row r="41" spans="1:21" ht="27.75">
      <c r="A41" s="103" t="s">
        <v>92</v>
      </c>
      <c r="D41" s="124" t="s">
        <v>91</v>
      </c>
      <c r="G41" s="105" t="s">
        <v>95</v>
      </c>
    </row>
    <row r="42" spans="1:21" ht="24">
      <c r="A42" s="127" t="s">
        <v>25</v>
      </c>
      <c r="B42" s="128">
        <f>COUNTIF(C2:C36,"หญิง")</f>
        <v>23</v>
      </c>
      <c r="D42" s="130" t="s">
        <v>27</v>
      </c>
      <c r="E42" s="134">
        <f>COUNTIF(F2:F36,"ศึกษาศาสตร์")</f>
        <v>23</v>
      </c>
      <c r="G42" s="157" t="s">
        <v>286</v>
      </c>
      <c r="H42" s="128">
        <f>COUNTIF(G2:G36,"เทคโนโลยีเเละสื่อสารการศึกษา")</f>
        <v>1</v>
      </c>
    </row>
    <row r="43" spans="1:21" ht="24">
      <c r="A43" s="127" t="s">
        <v>20</v>
      </c>
      <c r="B43" s="128">
        <f>COUNTIF(C2:C37,"ชาย")</f>
        <v>12</v>
      </c>
      <c r="D43" s="132" t="s">
        <v>259</v>
      </c>
      <c r="E43" s="134">
        <f>COUNTIF(F2:F36,"วิทยาลัยพลังงานทดแทนและสมาร์ตกริดเทคโนโลยี")</f>
        <v>1</v>
      </c>
      <c r="G43" s="157" t="s">
        <v>310</v>
      </c>
      <c r="H43" s="128">
        <f>COUNTIF(G2:G37,"ศิลปะและการออกแบบ")</f>
        <v>1</v>
      </c>
    </row>
    <row r="44" spans="1:21" ht="24">
      <c r="B44" s="126">
        <f>SUM(B42:B43)</f>
        <v>35</v>
      </c>
      <c r="D44" s="132" t="s">
        <v>257</v>
      </c>
      <c r="E44" s="134">
        <f>COUNTIF(F2:F36,"เกษตรศาสตร์ ทรัพยากรธรรมชาติและสิ่งแวดล้อม")</f>
        <v>2</v>
      </c>
      <c r="G44" s="157" t="s">
        <v>122</v>
      </c>
      <c r="H44" s="128">
        <f>COUNTIF(G2:G38,"การบริหารการศึกษา")</f>
        <v>16</v>
      </c>
    </row>
    <row r="45" spans="1:21" ht="21" customHeight="1">
      <c r="D45" s="132" t="s">
        <v>100</v>
      </c>
      <c r="E45" s="134">
        <f>COUNTIF(F2:F36,"วิทยาศาสตร์")</f>
        <v>1</v>
      </c>
      <c r="G45" s="132" t="s">
        <v>135</v>
      </c>
      <c r="H45" s="128">
        <f>COUNTIF(G2:G39,"พลศึกษาและวิทยาศาสตร์การออกกำลังกาย")</f>
        <v>2</v>
      </c>
    </row>
    <row r="46" spans="1:21" ht="24">
      <c r="A46" s="104" t="s">
        <v>93</v>
      </c>
      <c r="B46" s="101"/>
      <c r="D46" s="132" t="s">
        <v>102</v>
      </c>
      <c r="E46" s="134">
        <f>COUNTIF(F8:F36,"วิศวกรรมศาสตร์")</f>
        <v>1</v>
      </c>
      <c r="G46" s="132" t="s">
        <v>258</v>
      </c>
      <c r="H46" s="128">
        <f>COUNTIF(G2:G40,"สถาปัตยกรรมศาสตร์ ศิลปะและการออกแบบ")</f>
        <v>1</v>
      </c>
    </row>
    <row r="47" spans="1:21" ht="24">
      <c r="A47" s="127" t="s">
        <v>26</v>
      </c>
      <c r="B47" s="128">
        <f>COUNTIF(D2:D36,"20-30 ปี")</f>
        <v>14</v>
      </c>
      <c r="D47" s="132" t="s">
        <v>123</v>
      </c>
      <c r="E47" s="134">
        <f>COUNTIF(F9:F36,"บริหารธุรกิจ")</f>
        <v>2</v>
      </c>
      <c r="G47" s="157" t="s">
        <v>98</v>
      </c>
      <c r="H47" s="128">
        <f>COUNTIF(G2:G41,"หลักสูตรและการสอน")</f>
        <v>3</v>
      </c>
    </row>
    <row r="48" spans="1:21" ht="24">
      <c r="A48" s="127" t="s">
        <v>24</v>
      </c>
      <c r="B48" s="128">
        <f>COUNTIF(D2:D38,"31-40 ปี")</f>
        <v>13</v>
      </c>
      <c r="D48" s="132" t="s">
        <v>99</v>
      </c>
      <c r="E48" s="134">
        <f>COUNTIF(F2:F36,"สาธารณสุขศาสตร์")</f>
        <v>2</v>
      </c>
      <c r="G48" s="132" t="s">
        <v>213</v>
      </c>
      <c r="H48" s="128">
        <f>COUNTIF(G2:G42,"วิศวกรรมการจัดการ")</f>
        <v>1</v>
      </c>
    </row>
    <row r="49" spans="1:8" ht="24">
      <c r="A49" s="127" t="s">
        <v>21</v>
      </c>
      <c r="B49" s="128">
        <f>COUNTIF(D2:D39,"41-50 ปี")</f>
        <v>7</v>
      </c>
      <c r="D49" s="132" t="s">
        <v>113</v>
      </c>
      <c r="E49" s="134">
        <f>COUNTIF(F2:F36,"มนุษยศาสตร์")</f>
        <v>1</v>
      </c>
      <c r="G49" s="132" t="s">
        <v>112</v>
      </c>
      <c r="H49" s="128">
        <f>COUNTIF(G2:G43,"ภาษาไทย")</f>
        <v>1</v>
      </c>
    </row>
    <row r="50" spans="1:8" ht="22.5" customHeight="1">
      <c r="A50" s="127" t="s">
        <v>32</v>
      </c>
      <c r="B50" s="128">
        <f>COUNTIF(D2:D40,"51 ปีขึ้นไป")</f>
        <v>1</v>
      </c>
      <c r="D50" s="132" t="s">
        <v>258</v>
      </c>
      <c r="E50" s="134">
        <f>COUNTIF(F2:F36,"สถาปัตยกรรมศาสตร์ ศิลปะและการออกแบบ")</f>
        <v>2</v>
      </c>
      <c r="G50" s="132" t="s">
        <v>99</v>
      </c>
      <c r="H50" s="128">
        <f>COUNTIF(G2:G44,"สาธารณสุขศาสตร์")</f>
        <v>2</v>
      </c>
    </row>
    <row r="51" spans="1:8" ht="26.25" customHeight="1">
      <c r="B51" s="126">
        <f>SUM(B47:B50)</f>
        <v>35</v>
      </c>
      <c r="E51" s="126">
        <f>SUM(E42:E50)</f>
        <v>35</v>
      </c>
      <c r="G51" s="132" t="s">
        <v>216</v>
      </c>
      <c r="H51" s="128">
        <f>COUNTIF(G2:G45,"สัตวศาสตร์")</f>
        <v>2</v>
      </c>
    </row>
    <row r="52" spans="1:8" ht="24">
      <c r="G52" s="132" t="s">
        <v>184</v>
      </c>
      <c r="H52" s="128">
        <f>COUNTIF(G2:G46,"ดุริยางคศิลป์")</f>
        <v>1</v>
      </c>
    </row>
    <row r="53" spans="1:8" ht="24">
      <c r="A53" s="105" t="s">
        <v>94</v>
      </c>
      <c r="B53" s="102"/>
      <c r="E53" s="147"/>
      <c r="G53" s="132" t="s">
        <v>123</v>
      </c>
      <c r="H53" s="128">
        <f>COUNTIF(G2:G51,"บริหารธุรกิจ")</f>
        <v>1</v>
      </c>
    </row>
    <row r="54" spans="1:8" ht="24">
      <c r="A54" s="129" t="s">
        <v>28</v>
      </c>
      <c r="B54" s="128">
        <f>COUNTIF(E2:E37,"ปริญญาโท")</f>
        <v>17</v>
      </c>
      <c r="E54" s="147"/>
      <c r="G54" s="132" t="s">
        <v>372</v>
      </c>
      <c r="H54" s="128">
        <f>COUNTIF(G2:G48,"การบัญชี")</f>
        <v>1</v>
      </c>
    </row>
    <row r="55" spans="1:8" ht="23.25" customHeight="1">
      <c r="A55" s="129" t="s">
        <v>22</v>
      </c>
      <c r="B55" s="128">
        <f>COUNTIF(E2:E37,"ปริญญาเอก")</f>
        <v>18</v>
      </c>
      <c r="G55" s="132" t="s">
        <v>362</v>
      </c>
      <c r="H55" s="128">
        <f>COUNTIF(G2:G49,"สมาร์ตกริดเทคโนโลยี")</f>
        <v>1</v>
      </c>
    </row>
    <row r="56" spans="1:8" ht="24">
      <c r="B56" s="126">
        <f>SUM(B54:B55)</f>
        <v>35</v>
      </c>
      <c r="G56" s="132" t="s">
        <v>124</v>
      </c>
      <c r="H56" s="128">
        <f>COUNTIF(G2:G50,"ฟิสิกส์ประยุกต์")</f>
        <v>1</v>
      </c>
    </row>
    <row r="57" spans="1:8" ht="21" customHeight="1">
      <c r="H57" s="126">
        <f>SUM(H42:H56)</f>
        <v>35</v>
      </c>
    </row>
  </sheetData>
  <autoFilter ref="F1:F58" xr:uid="{AB809FE9-C3BE-4976-A868-32E50840F7A3}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C3B11-8361-4AB1-9CD2-730C72DCBCD8}">
  <sheetPr>
    <tabColor rgb="FF7030A0"/>
  </sheetPr>
  <dimension ref="A1:U54"/>
  <sheetViews>
    <sheetView topLeftCell="J1" workbookViewId="0">
      <selection activeCell="U11" sqref="U11"/>
    </sheetView>
  </sheetViews>
  <sheetFormatPr defaultColWidth="14.42578125" defaultRowHeight="12.75"/>
  <cols>
    <col min="1" max="1" width="18.140625" bestFit="1" customWidth="1"/>
    <col min="2" max="2" width="21.5703125" customWidth="1"/>
    <col min="3" max="3" width="14.5703125" customWidth="1"/>
    <col min="4" max="4" width="40.7109375" bestFit="1" customWidth="1"/>
    <col min="5" max="5" width="21.5703125" customWidth="1"/>
    <col min="6" max="6" width="14.5703125" customWidth="1"/>
    <col min="7" max="7" width="41.7109375" bestFit="1" customWidth="1"/>
    <col min="8" max="26" width="21.5703125" customWidth="1"/>
  </cols>
  <sheetData>
    <row r="1" spans="1:21">
      <c r="A1" s="148" t="s">
        <v>0</v>
      </c>
      <c r="B1" s="148" t="s">
        <v>96</v>
      </c>
      <c r="C1" s="148" t="s">
        <v>1</v>
      </c>
      <c r="D1" s="148" t="s">
        <v>2</v>
      </c>
      <c r="E1" s="148" t="s">
        <v>3</v>
      </c>
      <c r="F1" s="148" t="s">
        <v>4</v>
      </c>
      <c r="G1" s="148" t="s">
        <v>5</v>
      </c>
      <c r="H1" s="148" t="s">
        <v>6</v>
      </c>
      <c r="I1" s="148" t="s">
        <v>7</v>
      </c>
      <c r="J1" s="148" t="s">
        <v>8</v>
      </c>
      <c r="K1" s="148" t="s">
        <v>9</v>
      </c>
      <c r="L1" s="148" t="s">
        <v>10</v>
      </c>
      <c r="M1" s="148" t="s">
        <v>11</v>
      </c>
      <c r="N1" s="148" t="s">
        <v>12</v>
      </c>
      <c r="O1" s="148" t="s">
        <v>13</v>
      </c>
      <c r="P1" s="148" t="s">
        <v>14</v>
      </c>
      <c r="Q1" s="148" t="s">
        <v>15</v>
      </c>
      <c r="R1" s="148" t="s">
        <v>16</v>
      </c>
      <c r="S1" s="148" t="s">
        <v>17</v>
      </c>
      <c r="T1" s="148" t="s">
        <v>18</v>
      </c>
      <c r="U1" s="148" t="s">
        <v>19</v>
      </c>
    </row>
    <row r="2" spans="1:21">
      <c r="A2" s="153">
        <v>44856.419044317125</v>
      </c>
      <c r="B2" s="149" t="s">
        <v>287</v>
      </c>
      <c r="C2" s="149" t="s">
        <v>20</v>
      </c>
      <c r="D2" s="149" t="s">
        <v>24</v>
      </c>
      <c r="E2" s="149" t="s">
        <v>22</v>
      </c>
      <c r="F2" s="149" t="s">
        <v>27</v>
      </c>
      <c r="G2" s="149" t="s">
        <v>98</v>
      </c>
      <c r="H2" s="149" t="s">
        <v>288</v>
      </c>
      <c r="I2" s="149">
        <v>4</v>
      </c>
      <c r="J2" s="149">
        <v>4</v>
      </c>
      <c r="K2" s="149">
        <v>4</v>
      </c>
      <c r="L2" s="149">
        <v>4</v>
      </c>
      <c r="M2" s="149">
        <v>4</v>
      </c>
      <c r="N2" s="149">
        <v>4</v>
      </c>
      <c r="O2" s="149">
        <v>5</v>
      </c>
      <c r="P2" s="149">
        <v>4</v>
      </c>
      <c r="Q2" s="149">
        <v>4</v>
      </c>
      <c r="R2" s="149">
        <v>4</v>
      </c>
      <c r="S2" s="149">
        <v>4</v>
      </c>
      <c r="T2" s="149">
        <v>4</v>
      </c>
    </row>
    <row r="3" spans="1:21">
      <c r="A3" s="153">
        <v>44856.42368738426</v>
      </c>
      <c r="B3" s="149" t="s">
        <v>303</v>
      </c>
      <c r="C3" s="149" t="s">
        <v>20</v>
      </c>
      <c r="D3" s="149" t="s">
        <v>26</v>
      </c>
      <c r="E3" s="149" t="s">
        <v>22</v>
      </c>
      <c r="F3" s="149" t="s">
        <v>103</v>
      </c>
      <c r="G3" s="149" t="s">
        <v>304</v>
      </c>
      <c r="H3" s="149" t="s">
        <v>288</v>
      </c>
      <c r="I3" s="149">
        <v>5</v>
      </c>
      <c r="J3" s="149">
        <v>5</v>
      </c>
      <c r="K3" s="149">
        <v>5</v>
      </c>
      <c r="L3" s="149">
        <v>5</v>
      </c>
      <c r="M3" s="149">
        <v>5</v>
      </c>
      <c r="N3" s="149">
        <v>4</v>
      </c>
      <c r="O3" s="149">
        <v>5</v>
      </c>
      <c r="P3" s="149">
        <v>5</v>
      </c>
      <c r="Q3" s="149">
        <v>5</v>
      </c>
      <c r="R3" s="149">
        <v>2</v>
      </c>
      <c r="S3" s="149">
        <v>4</v>
      </c>
      <c r="T3" s="149">
        <v>4</v>
      </c>
      <c r="U3" s="149" t="s">
        <v>31</v>
      </c>
    </row>
    <row r="4" spans="1:21">
      <c r="A4" s="153">
        <v>44856.424300208339</v>
      </c>
      <c r="B4" s="149" t="s">
        <v>305</v>
      </c>
      <c r="C4" s="149" t="s">
        <v>20</v>
      </c>
      <c r="D4" s="149" t="s">
        <v>24</v>
      </c>
      <c r="E4" s="149" t="s">
        <v>22</v>
      </c>
      <c r="F4" s="149" t="s">
        <v>27</v>
      </c>
      <c r="G4" s="149" t="s">
        <v>112</v>
      </c>
      <c r="H4" s="149" t="s">
        <v>288</v>
      </c>
      <c r="I4" s="149">
        <v>5</v>
      </c>
      <c r="J4" s="149">
        <v>5</v>
      </c>
      <c r="K4" s="149">
        <v>5</v>
      </c>
      <c r="L4" s="149">
        <v>5</v>
      </c>
      <c r="M4" s="149">
        <v>4</v>
      </c>
      <c r="N4" s="149">
        <v>4</v>
      </c>
      <c r="O4" s="149">
        <v>5</v>
      </c>
      <c r="P4" s="149">
        <v>5</v>
      </c>
      <c r="Q4" s="149">
        <v>5</v>
      </c>
      <c r="R4" s="149">
        <v>1</v>
      </c>
      <c r="S4" s="149">
        <v>4</v>
      </c>
      <c r="T4" s="149">
        <v>4</v>
      </c>
    </row>
    <row r="5" spans="1:21">
      <c r="A5" s="153">
        <v>44856.427149467592</v>
      </c>
      <c r="B5" s="149" t="s">
        <v>307</v>
      </c>
      <c r="C5" s="149" t="s">
        <v>25</v>
      </c>
      <c r="D5" s="149" t="s">
        <v>26</v>
      </c>
      <c r="E5" s="149" t="s">
        <v>22</v>
      </c>
      <c r="F5" s="149" t="s">
        <v>27</v>
      </c>
      <c r="G5" s="149" t="s">
        <v>98</v>
      </c>
      <c r="H5" s="149" t="s">
        <v>288</v>
      </c>
      <c r="I5" s="149">
        <v>5</v>
      </c>
      <c r="J5" s="149">
        <v>5</v>
      </c>
      <c r="K5" s="149">
        <v>5</v>
      </c>
      <c r="L5" s="149">
        <v>5</v>
      </c>
      <c r="M5" s="149">
        <v>5</v>
      </c>
      <c r="N5" s="149">
        <v>5</v>
      </c>
      <c r="O5" s="149">
        <v>5</v>
      </c>
      <c r="P5" s="149">
        <v>5</v>
      </c>
      <c r="Q5" s="149">
        <v>5</v>
      </c>
      <c r="R5" s="149">
        <v>3</v>
      </c>
      <c r="S5" s="149">
        <v>4</v>
      </c>
      <c r="T5" s="149">
        <v>4</v>
      </c>
    </row>
    <row r="6" spans="1:21">
      <c r="A6" s="153">
        <v>44856.434391053241</v>
      </c>
      <c r="B6" s="149" t="s">
        <v>319</v>
      </c>
      <c r="C6" s="149" t="s">
        <v>25</v>
      </c>
      <c r="D6" s="149" t="s">
        <v>24</v>
      </c>
      <c r="E6" s="149" t="s">
        <v>22</v>
      </c>
      <c r="F6" s="149" t="s">
        <v>345</v>
      </c>
      <c r="G6" s="149" t="s">
        <v>345</v>
      </c>
      <c r="H6" s="149" t="s">
        <v>288</v>
      </c>
      <c r="I6" s="149">
        <v>5</v>
      </c>
      <c r="J6" s="149">
        <v>5</v>
      </c>
      <c r="K6" s="149">
        <v>5</v>
      </c>
      <c r="L6" s="149">
        <v>5</v>
      </c>
      <c r="M6" s="149">
        <v>5</v>
      </c>
      <c r="N6" s="149">
        <v>5</v>
      </c>
      <c r="O6" s="149">
        <v>5</v>
      </c>
      <c r="P6" s="149">
        <v>5</v>
      </c>
      <c r="Q6" s="149">
        <v>5</v>
      </c>
      <c r="R6" s="149">
        <v>5</v>
      </c>
      <c r="S6" s="149">
        <v>5</v>
      </c>
      <c r="T6" s="149">
        <v>5</v>
      </c>
    </row>
    <row r="7" spans="1:21">
      <c r="A7" s="153">
        <v>44856.439177465276</v>
      </c>
      <c r="B7" s="149" t="s">
        <v>323</v>
      </c>
      <c r="C7" s="149" t="s">
        <v>25</v>
      </c>
      <c r="D7" s="149" t="s">
        <v>24</v>
      </c>
      <c r="E7" s="149" t="s">
        <v>22</v>
      </c>
      <c r="F7" s="149" t="s">
        <v>27</v>
      </c>
      <c r="G7" s="149" t="s">
        <v>112</v>
      </c>
      <c r="H7" s="149" t="s">
        <v>288</v>
      </c>
      <c r="I7" s="149">
        <v>5</v>
      </c>
      <c r="J7" s="149">
        <v>5</v>
      </c>
      <c r="K7" s="149">
        <v>5</v>
      </c>
      <c r="L7" s="149">
        <v>5</v>
      </c>
      <c r="M7" s="149">
        <v>5</v>
      </c>
      <c r="N7" s="149">
        <v>5</v>
      </c>
      <c r="O7" s="149">
        <v>5</v>
      </c>
      <c r="P7" s="149">
        <v>5</v>
      </c>
      <c r="Q7" s="149">
        <v>5</v>
      </c>
      <c r="R7" s="149">
        <v>5</v>
      </c>
      <c r="S7" s="149">
        <v>5</v>
      </c>
      <c r="T7" s="149">
        <v>5</v>
      </c>
    </row>
    <row r="8" spans="1:21">
      <c r="A8" s="153">
        <v>44856.439751134254</v>
      </c>
      <c r="B8" s="149" t="s">
        <v>326</v>
      </c>
      <c r="C8" s="149" t="s">
        <v>25</v>
      </c>
      <c r="D8" s="149" t="s">
        <v>26</v>
      </c>
      <c r="E8" s="149" t="s">
        <v>22</v>
      </c>
      <c r="F8" s="149" t="s">
        <v>27</v>
      </c>
      <c r="G8" s="149" t="s">
        <v>98</v>
      </c>
      <c r="H8" s="149" t="s">
        <v>288</v>
      </c>
      <c r="I8" s="149">
        <v>5</v>
      </c>
      <c r="J8" s="149">
        <v>5</v>
      </c>
      <c r="K8" s="149">
        <v>5</v>
      </c>
      <c r="L8" s="149">
        <v>5</v>
      </c>
      <c r="M8" s="149">
        <v>5</v>
      </c>
      <c r="N8" s="149">
        <v>5</v>
      </c>
      <c r="O8" s="149">
        <v>5</v>
      </c>
      <c r="P8" s="149">
        <v>5</v>
      </c>
      <c r="Q8" s="149">
        <v>5</v>
      </c>
      <c r="R8" s="149">
        <v>3</v>
      </c>
      <c r="S8" s="149">
        <v>5</v>
      </c>
      <c r="T8" s="149">
        <v>5</v>
      </c>
      <c r="U8" s="149" t="s">
        <v>327</v>
      </c>
    </row>
    <row r="9" spans="1:21">
      <c r="A9" s="153">
        <v>44856.450712928243</v>
      </c>
      <c r="B9" s="149" t="s">
        <v>340</v>
      </c>
      <c r="C9" s="149" t="s">
        <v>25</v>
      </c>
      <c r="D9" s="149" t="s">
        <v>26</v>
      </c>
      <c r="E9" s="149" t="s">
        <v>22</v>
      </c>
      <c r="F9" s="149" t="s">
        <v>100</v>
      </c>
      <c r="G9" s="149" t="s">
        <v>341</v>
      </c>
      <c r="H9" s="149" t="s">
        <v>288</v>
      </c>
      <c r="I9" s="149">
        <v>5</v>
      </c>
      <c r="J9" s="149">
        <v>5</v>
      </c>
      <c r="K9" s="149">
        <v>5</v>
      </c>
      <c r="L9" s="149">
        <v>5</v>
      </c>
      <c r="M9" s="149">
        <v>5</v>
      </c>
      <c r="N9" s="149">
        <v>5</v>
      </c>
      <c r="O9" s="149">
        <v>5</v>
      </c>
      <c r="P9" s="149">
        <v>5</v>
      </c>
      <c r="Q9" s="149">
        <v>5</v>
      </c>
      <c r="R9" s="149">
        <v>5</v>
      </c>
      <c r="S9" s="149">
        <v>5</v>
      </c>
      <c r="T9" s="149">
        <v>5</v>
      </c>
    </row>
    <row r="10" spans="1:21">
      <c r="A10" s="153">
        <v>44856.454166782409</v>
      </c>
      <c r="B10" s="149" t="s">
        <v>342</v>
      </c>
      <c r="C10" s="149" t="s">
        <v>25</v>
      </c>
      <c r="D10" s="149" t="s">
        <v>24</v>
      </c>
      <c r="E10" s="149" t="s">
        <v>22</v>
      </c>
      <c r="F10" s="149" t="s">
        <v>27</v>
      </c>
      <c r="G10" s="149" t="s">
        <v>98</v>
      </c>
      <c r="H10" s="149" t="s">
        <v>288</v>
      </c>
      <c r="I10" s="149">
        <v>5</v>
      </c>
      <c r="J10" s="149">
        <v>5</v>
      </c>
      <c r="K10" s="149">
        <v>5</v>
      </c>
      <c r="L10" s="149">
        <v>5</v>
      </c>
      <c r="M10" s="149">
        <v>4</v>
      </c>
      <c r="N10" s="149">
        <v>5</v>
      </c>
      <c r="O10" s="149">
        <v>5</v>
      </c>
      <c r="P10" s="149">
        <v>5</v>
      </c>
      <c r="Q10" s="149">
        <v>5</v>
      </c>
      <c r="R10" s="149">
        <v>3</v>
      </c>
      <c r="S10" s="149">
        <v>4</v>
      </c>
      <c r="T10" s="149">
        <v>4</v>
      </c>
    </row>
    <row r="11" spans="1:21" ht="114.75">
      <c r="A11" s="153">
        <v>44856.468245277778</v>
      </c>
      <c r="B11" s="149" t="s">
        <v>344</v>
      </c>
      <c r="C11" s="149" t="s">
        <v>25</v>
      </c>
      <c r="D11" s="149" t="s">
        <v>24</v>
      </c>
      <c r="E11" s="149" t="s">
        <v>22</v>
      </c>
      <c r="F11" s="149" t="s">
        <v>345</v>
      </c>
      <c r="G11" s="149" t="s">
        <v>345</v>
      </c>
      <c r="H11" s="149" t="s">
        <v>288</v>
      </c>
      <c r="I11" s="149">
        <v>5</v>
      </c>
      <c r="J11" s="149">
        <v>5</v>
      </c>
      <c r="K11" s="149">
        <v>5</v>
      </c>
      <c r="L11" s="149">
        <v>5</v>
      </c>
      <c r="M11" s="149">
        <v>5</v>
      </c>
      <c r="N11" s="149">
        <v>5</v>
      </c>
      <c r="O11" s="149">
        <v>5</v>
      </c>
      <c r="P11" s="149">
        <v>5</v>
      </c>
      <c r="Q11" s="149">
        <v>5</v>
      </c>
      <c r="R11" s="149">
        <v>3</v>
      </c>
      <c r="S11" s="149">
        <v>4</v>
      </c>
      <c r="T11" s="149">
        <v>4</v>
      </c>
      <c r="U11" s="168" t="s">
        <v>370</v>
      </c>
    </row>
    <row r="12" spans="1:21">
      <c r="A12" s="153">
        <v>44856.479805451389</v>
      </c>
      <c r="B12" s="149" t="s">
        <v>349</v>
      </c>
      <c r="C12" s="149" t="s">
        <v>25</v>
      </c>
      <c r="D12" s="149" t="s">
        <v>21</v>
      </c>
      <c r="E12" s="149" t="s">
        <v>22</v>
      </c>
      <c r="F12" s="149" t="s">
        <v>345</v>
      </c>
      <c r="G12" s="149" t="s">
        <v>345</v>
      </c>
      <c r="H12" s="149" t="s">
        <v>288</v>
      </c>
      <c r="I12" s="149">
        <v>5</v>
      </c>
      <c r="J12" s="149">
        <v>5</v>
      </c>
      <c r="K12" s="149">
        <v>5</v>
      </c>
      <c r="L12" s="149">
        <v>5</v>
      </c>
      <c r="M12" s="149">
        <v>5</v>
      </c>
      <c r="N12" s="149">
        <v>5</v>
      </c>
      <c r="O12" s="149">
        <v>5</v>
      </c>
      <c r="P12" s="149">
        <v>5</v>
      </c>
      <c r="Q12" s="149">
        <v>5</v>
      </c>
      <c r="R12" s="149">
        <v>3</v>
      </c>
      <c r="S12" s="149">
        <v>4</v>
      </c>
      <c r="T12" s="149">
        <v>4</v>
      </c>
      <c r="U12" s="149" t="s">
        <v>31</v>
      </c>
    </row>
    <row r="13" spans="1:21">
      <c r="A13" s="153">
        <v>44856.490784108799</v>
      </c>
      <c r="B13" s="149" t="s">
        <v>353</v>
      </c>
      <c r="C13" s="149" t="s">
        <v>25</v>
      </c>
      <c r="D13" s="149" t="s">
        <v>24</v>
      </c>
      <c r="E13" s="149" t="s">
        <v>22</v>
      </c>
      <c r="F13" s="149" t="s">
        <v>366</v>
      </c>
      <c r="G13" s="149" t="s">
        <v>354</v>
      </c>
      <c r="H13" s="149" t="s">
        <v>288</v>
      </c>
      <c r="I13" s="149">
        <v>4</v>
      </c>
      <c r="J13" s="149">
        <v>4</v>
      </c>
      <c r="K13" s="149">
        <v>4</v>
      </c>
      <c r="L13" s="149">
        <v>4</v>
      </c>
      <c r="M13" s="149">
        <v>5</v>
      </c>
      <c r="N13" s="149">
        <v>5</v>
      </c>
      <c r="O13" s="149">
        <v>5</v>
      </c>
      <c r="P13" s="149">
        <v>4</v>
      </c>
      <c r="Q13" s="149">
        <v>5</v>
      </c>
      <c r="R13" s="149">
        <v>2</v>
      </c>
      <c r="S13" s="149">
        <v>4</v>
      </c>
      <c r="T13" s="149">
        <v>4</v>
      </c>
    </row>
    <row r="14" spans="1:21">
      <c r="A14" s="153">
        <v>44856.493233842593</v>
      </c>
      <c r="B14" s="149" t="s">
        <v>357</v>
      </c>
      <c r="C14" s="149" t="s">
        <v>20</v>
      </c>
      <c r="D14" s="149" t="s">
        <v>24</v>
      </c>
      <c r="E14" s="149" t="s">
        <v>22</v>
      </c>
      <c r="F14" s="149" t="s">
        <v>366</v>
      </c>
      <c r="G14" s="149" t="s">
        <v>354</v>
      </c>
      <c r="H14" s="149" t="s">
        <v>288</v>
      </c>
      <c r="I14" s="149">
        <v>4</v>
      </c>
      <c r="J14" s="149">
        <v>5</v>
      </c>
      <c r="K14" s="149">
        <v>5</v>
      </c>
      <c r="L14" s="149">
        <v>5</v>
      </c>
      <c r="M14" s="149">
        <v>4</v>
      </c>
      <c r="N14" s="149">
        <v>5</v>
      </c>
      <c r="O14" s="149">
        <v>4</v>
      </c>
      <c r="P14" s="149">
        <v>4</v>
      </c>
      <c r="Q14" s="149">
        <v>5</v>
      </c>
      <c r="R14" s="149">
        <v>3</v>
      </c>
      <c r="S14" s="149">
        <v>4</v>
      </c>
      <c r="T14" s="149">
        <v>4</v>
      </c>
      <c r="U14" s="149" t="s">
        <v>31</v>
      </c>
    </row>
    <row r="15" spans="1:21">
      <c r="A15" s="153">
        <v>44856.498896574078</v>
      </c>
      <c r="B15" s="149" t="s">
        <v>360</v>
      </c>
      <c r="C15" s="149" t="s">
        <v>20</v>
      </c>
      <c r="D15" s="149" t="s">
        <v>32</v>
      </c>
      <c r="E15" s="149" t="s">
        <v>22</v>
      </c>
      <c r="F15" s="149" t="s">
        <v>258</v>
      </c>
      <c r="G15" s="149" t="s">
        <v>310</v>
      </c>
      <c r="H15" s="149" t="s">
        <v>288</v>
      </c>
      <c r="I15" s="149">
        <v>5</v>
      </c>
      <c r="J15" s="149">
        <v>5</v>
      </c>
      <c r="K15" s="149">
        <v>5</v>
      </c>
      <c r="L15" s="149">
        <v>5</v>
      </c>
      <c r="M15" s="149">
        <v>5</v>
      </c>
      <c r="N15" s="149">
        <v>5</v>
      </c>
      <c r="O15" s="149">
        <v>5</v>
      </c>
      <c r="P15" s="149">
        <v>5</v>
      </c>
      <c r="Q15" s="149">
        <v>5</v>
      </c>
      <c r="R15" s="149">
        <v>3</v>
      </c>
      <c r="S15" s="149">
        <v>4</v>
      </c>
      <c r="T15" s="149">
        <v>5</v>
      </c>
    </row>
    <row r="16" spans="1:21">
      <c r="A16" s="153">
        <v>44856.502304062495</v>
      </c>
      <c r="B16" s="149" t="s">
        <v>364</v>
      </c>
      <c r="C16" s="149" t="s">
        <v>25</v>
      </c>
      <c r="D16" s="149" t="s">
        <v>21</v>
      </c>
      <c r="E16" s="149" t="s">
        <v>22</v>
      </c>
      <c r="F16" s="149" t="s">
        <v>114</v>
      </c>
      <c r="G16" s="149" t="s">
        <v>365</v>
      </c>
      <c r="H16" s="149" t="s">
        <v>288</v>
      </c>
      <c r="I16" s="149">
        <v>5</v>
      </c>
      <c r="J16" s="149">
        <v>5</v>
      </c>
      <c r="K16" s="149">
        <v>5</v>
      </c>
      <c r="L16" s="149">
        <v>5</v>
      </c>
      <c r="M16" s="149">
        <v>4</v>
      </c>
      <c r="N16" s="149">
        <v>5</v>
      </c>
      <c r="O16" s="149">
        <v>3</v>
      </c>
      <c r="P16" s="149">
        <v>3</v>
      </c>
      <c r="Q16" s="149">
        <v>5</v>
      </c>
      <c r="R16" s="149">
        <v>3</v>
      </c>
      <c r="S16" s="149">
        <v>4</v>
      </c>
      <c r="T16" s="149">
        <v>4</v>
      </c>
    </row>
    <row r="17" spans="1:20" ht="23.25">
      <c r="I17" s="1">
        <f>AVERAGE(I1:I16)</f>
        <v>4.8</v>
      </c>
      <c r="J17" s="1">
        <f t="shared" ref="J17:T17" si="0">AVERAGE(J1:J16)</f>
        <v>4.8666666666666663</v>
      </c>
      <c r="K17" s="1">
        <f t="shared" si="0"/>
        <v>4.8666666666666663</v>
      </c>
      <c r="L17" s="1">
        <f t="shared" si="0"/>
        <v>4.8666666666666663</v>
      </c>
      <c r="M17" s="1">
        <f t="shared" si="0"/>
        <v>4.666666666666667</v>
      </c>
      <c r="N17" s="1">
        <f t="shared" si="0"/>
        <v>4.8</v>
      </c>
      <c r="O17" s="1">
        <f t="shared" si="0"/>
        <v>4.8</v>
      </c>
      <c r="P17" s="1">
        <f t="shared" si="0"/>
        <v>4.666666666666667</v>
      </c>
      <c r="Q17" s="1">
        <f t="shared" si="0"/>
        <v>4.9333333333333336</v>
      </c>
      <c r="R17" s="1">
        <f t="shared" si="0"/>
        <v>3.2</v>
      </c>
      <c r="S17" s="1">
        <f t="shared" si="0"/>
        <v>4.2666666666666666</v>
      </c>
      <c r="T17" s="1">
        <f t="shared" si="0"/>
        <v>4.333333333333333</v>
      </c>
    </row>
    <row r="18" spans="1:20" ht="23.25">
      <c r="I18" s="2">
        <f>STDEV(I1:I17)</f>
        <v>0.39999999999999997</v>
      </c>
      <c r="J18" s="2">
        <f t="shared" ref="J18:T18" si="1">STDEV(J1:J17)</f>
        <v>0.33993463423951903</v>
      </c>
      <c r="K18" s="2">
        <f t="shared" si="1"/>
        <v>0.33993463423951903</v>
      </c>
      <c r="L18" s="2">
        <f t="shared" si="1"/>
        <v>0.33993463423951903</v>
      </c>
      <c r="M18" s="2">
        <f t="shared" si="1"/>
        <v>0.47140452079103162</v>
      </c>
      <c r="N18" s="2">
        <f t="shared" si="1"/>
        <v>0.39999999999999997</v>
      </c>
      <c r="O18" s="2">
        <f t="shared" si="1"/>
        <v>0.54160256030906617</v>
      </c>
      <c r="P18" s="2">
        <f t="shared" si="1"/>
        <v>0.59628479399993972</v>
      </c>
      <c r="Q18" s="2">
        <f t="shared" si="1"/>
        <v>0.24944382578492932</v>
      </c>
      <c r="R18" s="2">
        <f t="shared" si="1"/>
        <v>1.107549848389076</v>
      </c>
      <c r="S18" s="2">
        <f t="shared" si="1"/>
        <v>0.44221663871405337</v>
      </c>
      <c r="T18" s="2">
        <f t="shared" si="1"/>
        <v>0.47140452079103434</v>
      </c>
    </row>
    <row r="19" spans="1:20" ht="23.25">
      <c r="I19" s="3">
        <f>AVERAGE(I1:I18)</f>
        <v>4.5411764705882351</v>
      </c>
      <c r="J19" s="3">
        <f t="shared" ref="J19:T19" si="2">AVERAGE(J1:J18)</f>
        <v>4.6003883118180102</v>
      </c>
      <c r="K19" s="3">
        <f t="shared" si="2"/>
        <v>4.6003883118180102</v>
      </c>
      <c r="L19" s="3">
        <f t="shared" si="2"/>
        <v>4.6003883118180102</v>
      </c>
      <c r="M19" s="3">
        <f t="shared" si="2"/>
        <v>4.4198865404386884</v>
      </c>
      <c r="N19" s="3">
        <f t="shared" si="2"/>
        <v>4.5411764705882351</v>
      </c>
      <c r="O19" s="3">
        <f t="shared" si="2"/>
        <v>4.5495060329593571</v>
      </c>
      <c r="P19" s="3">
        <f t="shared" si="2"/>
        <v>4.4272324388627418</v>
      </c>
      <c r="Q19" s="3">
        <f t="shared" si="2"/>
        <v>4.6578104211246032</v>
      </c>
      <c r="R19" s="3">
        <f t="shared" si="2"/>
        <v>3.0769146969640637</v>
      </c>
      <c r="S19" s="3">
        <f t="shared" si="2"/>
        <v>4.0416990179635723</v>
      </c>
      <c r="T19" s="3">
        <f t="shared" si="2"/>
        <v>4.1061610502426102</v>
      </c>
    </row>
    <row r="20" spans="1:20" ht="23.25">
      <c r="I20" s="4">
        <f>STDEV(I1:I16)</f>
        <v>0.41403933560541251</v>
      </c>
      <c r="J20" s="4">
        <f t="shared" ref="J20:T20" si="3">STDEV(J1:J16)</f>
        <v>0.35186577527449842</v>
      </c>
      <c r="K20" s="4">
        <f t="shared" si="3"/>
        <v>0.35186577527449842</v>
      </c>
      <c r="L20" s="4">
        <f t="shared" si="3"/>
        <v>0.35186577527449842</v>
      </c>
      <c r="M20" s="4">
        <f t="shared" si="3"/>
        <v>0.48795003647426521</v>
      </c>
      <c r="N20" s="4">
        <f t="shared" si="3"/>
        <v>0.41403933560541251</v>
      </c>
      <c r="O20" s="4">
        <f t="shared" si="3"/>
        <v>0.56061191058138671</v>
      </c>
      <c r="P20" s="4">
        <f t="shared" si="3"/>
        <v>0.61721339984836654</v>
      </c>
      <c r="Q20" s="4">
        <f t="shared" si="3"/>
        <v>0.25819888974716104</v>
      </c>
      <c r="R20" s="4">
        <f t="shared" si="3"/>
        <v>1.1464230084422218</v>
      </c>
      <c r="S20" s="4">
        <f t="shared" si="3"/>
        <v>0.45773770821706378</v>
      </c>
      <c r="T20" s="4">
        <f t="shared" si="3"/>
        <v>0.48795003647426521</v>
      </c>
    </row>
    <row r="21" spans="1:20" ht="27.75">
      <c r="A21" s="103" t="s">
        <v>92</v>
      </c>
      <c r="D21" s="124" t="s">
        <v>91</v>
      </c>
      <c r="G21" s="172" t="s">
        <v>95</v>
      </c>
    </row>
    <row r="22" spans="1:20" ht="24">
      <c r="A22" s="127" t="s">
        <v>25</v>
      </c>
      <c r="B22" s="128">
        <f>COUNTIF(C1:C16,"หญิง")</f>
        <v>10</v>
      </c>
      <c r="D22" s="130" t="s">
        <v>103</v>
      </c>
      <c r="E22" s="134">
        <f>COUNTIF(F2:F5,"บริหารธุรกิจ เศรษฐศาสตร์และการสื่อสาร")</f>
        <v>1</v>
      </c>
      <c r="G22" s="132" t="s">
        <v>365</v>
      </c>
      <c r="H22" s="134">
        <f>COUNTIF(G1:G16,"โลจิสติส์และโซ่อุปทาน")</f>
        <v>1</v>
      </c>
    </row>
    <row r="23" spans="1:20" ht="24">
      <c r="A23" s="127" t="s">
        <v>20</v>
      </c>
      <c r="B23" s="128">
        <f>COUNTIF(C2:C17,"ชาย")</f>
        <v>5</v>
      </c>
      <c r="D23" s="132" t="s">
        <v>366</v>
      </c>
      <c r="E23" s="134">
        <f>COUNTIF(F2:F22,"สังคมศาสตร์")</f>
        <v>2</v>
      </c>
      <c r="G23" s="157" t="s">
        <v>304</v>
      </c>
      <c r="H23" s="134">
        <f>COUNTIF(G1:G17,"การสื่อสาร")</f>
        <v>1</v>
      </c>
    </row>
    <row r="24" spans="1:20" ht="24">
      <c r="B24" s="126">
        <f>SUM(B22:B23)</f>
        <v>15</v>
      </c>
      <c r="D24" s="132" t="s">
        <v>345</v>
      </c>
      <c r="E24" s="134">
        <f>COUNTIF(F2:F22,"พยาบาลศาสตร์")</f>
        <v>3</v>
      </c>
      <c r="G24" s="157" t="s">
        <v>112</v>
      </c>
      <c r="H24" s="134">
        <f>COUNTIF(G1:G18,"ภาษาไทย")</f>
        <v>2</v>
      </c>
    </row>
    <row r="25" spans="1:20" ht="21" customHeight="1">
      <c r="D25" s="132" t="s">
        <v>27</v>
      </c>
      <c r="E25" s="134">
        <f>COUNTIF(F2:F19,"ศึกษาศาสตร์")</f>
        <v>6</v>
      </c>
      <c r="G25" s="132" t="s">
        <v>310</v>
      </c>
      <c r="H25" s="134">
        <f>COUNTIF(G1:G19,"ศิลปะและการออกแบบ")</f>
        <v>1</v>
      </c>
    </row>
    <row r="26" spans="1:20" ht="24">
      <c r="A26" s="104" t="s">
        <v>93</v>
      </c>
      <c r="B26" s="101"/>
      <c r="D26" s="132" t="s">
        <v>114</v>
      </c>
      <c r="E26" s="134">
        <f>COUNTIF(F2:F20,"โลจิสติกส์และดิจิทัลซัพพลายเชน")</f>
        <v>1</v>
      </c>
      <c r="G26" s="132" t="s">
        <v>345</v>
      </c>
      <c r="H26" s="134">
        <f>COUNTIF(G1:G20,"พยาบาลศาสตร์")</f>
        <v>3</v>
      </c>
    </row>
    <row r="27" spans="1:20" ht="24">
      <c r="A27" s="127" t="s">
        <v>26</v>
      </c>
      <c r="B27" s="128">
        <f>COUNTIF(D1:D16,"20-30 ปี")</f>
        <v>4</v>
      </c>
      <c r="D27" s="132" t="s">
        <v>258</v>
      </c>
      <c r="E27" s="134">
        <f>COUNTIF(F2:F21,"สถาปัตยกรรมศาสตร์ ศิลปะและการออกแบบ")</f>
        <v>1</v>
      </c>
      <c r="G27" s="132" t="s">
        <v>354</v>
      </c>
      <c r="H27" s="158">
        <f>COUNTIF(G1:G20,"รัฐศาสตร์")</f>
        <v>2</v>
      </c>
    </row>
    <row r="28" spans="1:20" ht="24">
      <c r="A28" s="127" t="s">
        <v>24</v>
      </c>
      <c r="B28" s="128">
        <f>COUNTIF(D1:D18,"31-40 ปี")</f>
        <v>8</v>
      </c>
      <c r="D28" s="132" t="s">
        <v>100</v>
      </c>
      <c r="E28" s="134">
        <f>COUNTIF(F3:F22,"วิทยาศาสตร์")</f>
        <v>1</v>
      </c>
      <c r="G28" s="157" t="s">
        <v>98</v>
      </c>
      <c r="H28" s="158">
        <f>COUNTIF(G1:G20,"หลักสูตรและการสอน")</f>
        <v>4</v>
      </c>
    </row>
    <row r="29" spans="1:20" ht="24">
      <c r="A29" s="127" t="s">
        <v>21</v>
      </c>
      <c r="B29" s="128">
        <f>COUNTIF(D2:D19,"41-50 ปี")</f>
        <v>2</v>
      </c>
      <c r="E29" s="126">
        <f>SUM(E22:E28)</f>
        <v>15</v>
      </c>
      <c r="G29" s="132" t="s">
        <v>341</v>
      </c>
      <c r="H29" s="158">
        <f>COUNTIF(G1:G20,"สถิติ")</f>
        <v>1</v>
      </c>
    </row>
    <row r="30" spans="1:20" ht="20.25" customHeight="1">
      <c r="A30" s="127" t="s">
        <v>32</v>
      </c>
      <c r="B30" s="128">
        <f>COUNTIF(D3:D20,"51 ปีขึ้นไป")</f>
        <v>1</v>
      </c>
      <c r="H30" s="147">
        <f>SUM(H22:H29)</f>
        <v>15</v>
      </c>
    </row>
    <row r="31" spans="1:20">
      <c r="B31" s="126">
        <f>SUM(B27:B30)</f>
        <v>15</v>
      </c>
    </row>
    <row r="32" spans="1:20">
      <c r="E32" s="147"/>
    </row>
    <row r="33" spans="1:5">
      <c r="E33" s="147"/>
    </row>
    <row r="34" spans="1:5" ht="23.25" customHeight="1">
      <c r="A34" s="105" t="s">
        <v>94</v>
      </c>
      <c r="B34" s="102"/>
      <c r="D34" s="131"/>
    </row>
    <row r="35" spans="1:5" ht="24">
      <c r="A35" s="129" t="s">
        <v>28</v>
      </c>
      <c r="B35" s="128">
        <f>COUNTIF(E1:E17,"ปริญญาโท")</f>
        <v>0</v>
      </c>
    </row>
    <row r="36" spans="1:5" ht="24">
      <c r="A36" s="129" t="s">
        <v>22</v>
      </c>
      <c r="B36" s="128">
        <f>COUNTIF(E1:E17,"ปริญญาเอก")</f>
        <v>15</v>
      </c>
    </row>
    <row r="37" spans="1:5">
      <c r="B37" s="126">
        <f>SUM(B35:B36)</f>
        <v>15</v>
      </c>
    </row>
    <row r="47" spans="1:5">
      <c r="E47" s="147"/>
    </row>
    <row r="48" spans="1:5">
      <c r="E48" s="147"/>
    </row>
    <row r="49" spans="5:5">
      <c r="E49" s="147"/>
    </row>
    <row r="50" spans="5:5">
      <c r="E50" s="147"/>
    </row>
    <row r="51" spans="5:5">
      <c r="E51" s="147"/>
    </row>
    <row r="52" spans="5:5">
      <c r="E52" s="147"/>
    </row>
    <row r="53" spans="5:5">
      <c r="E53" s="147"/>
    </row>
    <row r="54" spans="5:5">
      <c r="E54" s="147"/>
    </row>
  </sheetData>
  <autoFilter ref="H1:H54" xr:uid="{C46F3175-2046-40EA-8363-09EE5C8DF9B8}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G665"/>
  <sheetViews>
    <sheetView topLeftCell="A547" zoomScale="112" zoomScaleNormal="112" workbookViewId="0">
      <selection activeCell="A557" sqref="A557"/>
    </sheetView>
  </sheetViews>
  <sheetFormatPr defaultColWidth="9.140625" defaultRowHeight="21.75"/>
  <cols>
    <col min="1" max="1" width="74.7109375" style="99" customWidth="1"/>
    <col min="2" max="2" width="6.7109375" style="100" customWidth="1"/>
    <col min="3" max="3" width="8.28515625" style="100" customWidth="1"/>
    <col min="4" max="4" width="8.5703125" style="62" customWidth="1"/>
    <col min="5" max="5" width="7.140625" style="62" customWidth="1"/>
    <col min="6" max="6" width="11.42578125" style="62" bestFit="1" customWidth="1"/>
    <col min="7" max="16384" width="9.140625" style="62"/>
  </cols>
  <sheetData>
    <row r="1" spans="1:5" s="14" customFormat="1" ht="30.75">
      <c r="A1" s="219" t="s">
        <v>36</v>
      </c>
      <c r="B1" s="219"/>
      <c r="C1" s="219"/>
      <c r="D1" s="219"/>
    </row>
    <row r="2" spans="1:5" s="14" customFormat="1" ht="27.75">
      <c r="A2" s="220" t="s">
        <v>509</v>
      </c>
      <c r="B2" s="220"/>
      <c r="C2" s="220"/>
      <c r="D2" s="220"/>
    </row>
    <row r="3" spans="1:5" s="14" customFormat="1">
      <c r="A3" s="15"/>
      <c r="B3" s="16"/>
      <c r="C3" s="16"/>
    </row>
    <row r="4" spans="1:5" s="7" customFormat="1" ht="24">
      <c r="A4" s="6" t="s">
        <v>37</v>
      </c>
      <c r="B4" s="10"/>
      <c r="C4" s="10"/>
    </row>
    <row r="5" spans="1:5" s="7" customFormat="1" ht="24">
      <c r="A5" s="6" t="s">
        <v>270</v>
      </c>
      <c r="B5" s="10"/>
      <c r="C5" s="10"/>
    </row>
    <row r="6" spans="1:5" s="7" customFormat="1" ht="24">
      <c r="A6" s="144" t="s">
        <v>510</v>
      </c>
      <c r="B6" s="5"/>
      <c r="C6" s="5"/>
      <c r="E6" s="5"/>
    </row>
    <row r="7" spans="1:5" s="7" customFormat="1" ht="24">
      <c r="A7" s="6" t="s">
        <v>511</v>
      </c>
      <c r="B7" s="5"/>
      <c r="C7" s="5"/>
      <c r="E7" s="5"/>
    </row>
    <row r="8" spans="1:5" s="7" customFormat="1" ht="24">
      <c r="A8" s="6" t="s">
        <v>512</v>
      </c>
      <c r="B8" s="5"/>
      <c r="C8" s="5"/>
      <c r="E8" s="5"/>
    </row>
    <row r="9" spans="1:5" s="7" customFormat="1" ht="24">
      <c r="A9" s="6" t="s">
        <v>513</v>
      </c>
      <c r="B9" s="5"/>
      <c r="C9" s="5"/>
      <c r="E9" s="5"/>
    </row>
    <row r="10" spans="1:5" s="7" customFormat="1" ht="24">
      <c r="A10" s="6" t="s">
        <v>462</v>
      </c>
      <c r="B10" s="5"/>
      <c r="C10" s="5"/>
      <c r="E10" s="5"/>
    </row>
    <row r="11" spans="1:5" s="7" customFormat="1" ht="24">
      <c r="A11" s="6"/>
      <c r="B11" s="10"/>
      <c r="C11" s="10"/>
    </row>
    <row r="12" spans="1:5" s="7" customFormat="1" ht="21.75" customHeight="1">
      <c r="A12" s="17" t="s">
        <v>38</v>
      </c>
      <c r="B12" s="10"/>
      <c r="C12" s="10"/>
    </row>
    <row r="13" spans="1:5" s="7" customFormat="1" ht="21.75" customHeight="1">
      <c r="A13" s="18" t="s">
        <v>39</v>
      </c>
      <c r="B13" s="10"/>
      <c r="C13" s="10"/>
    </row>
    <row r="14" spans="1:5" s="7" customFormat="1" ht="21.75" customHeight="1">
      <c r="A14" s="18" t="s">
        <v>40</v>
      </c>
      <c r="B14" s="10"/>
      <c r="C14" s="10"/>
    </row>
    <row r="15" spans="1:5" s="7" customFormat="1" ht="19.5" customHeight="1">
      <c r="A15" s="47" t="s">
        <v>41</v>
      </c>
      <c r="B15" s="20" t="s">
        <v>42</v>
      </c>
      <c r="C15" s="138" t="s">
        <v>43</v>
      </c>
    </row>
    <row r="16" spans="1:5" s="7" customFormat="1" ht="24">
      <c r="A16" s="21" t="s">
        <v>44</v>
      </c>
      <c r="B16" s="22"/>
      <c r="C16" s="23"/>
    </row>
    <row r="17" spans="1:3" s="7" customFormat="1" ht="24">
      <c r="A17" s="24" t="s">
        <v>46</v>
      </c>
      <c r="B17" s="25">
        <v>38</v>
      </c>
      <c r="C17" s="26">
        <f>B17*100/160</f>
        <v>23.75</v>
      </c>
    </row>
    <row r="18" spans="1:3" s="7" customFormat="1" ht="24">
      <c r="A18" s="27" t="s">
        <v>45</v>
      </c>
      <c r="B18" s="28">
        <v>28</v>
      </c>
      <c r="C18" s="26">
        <f>B18*100/160</f>
        <v>17.5</v>
      </c>
    </row>
    <row r="19" spans="1:3" s="7" customFormat="1" ht="24">
      <c r="A19" s="21" t="s">
        <v>463</v>
      </c>
      <c r="B19" s="22"/>
      <c r="C19" s="23"/>
    </row>
    <row r="20" spans="1:3" s="7" customFormat="1" ht="24">
      <c r="A20" s="24" t="s">
        <v>46</v>
      </c>
      <c r="B20" s="25">
        <v>7</v>
      </c>
      <c r="C20" s="26">
        <f>B20*100/160</f>
        <v>4.375</v>
      </c>
    </row>
    <row r="21" spans="1:3" s="7" customFormat="1" ht="24">
      <c r="A21" s="27" t="s">
        <v>45</v>
      </c>
      <c r="B21" s="28">
        <v>8</v>
      </c>
      <c r="C21" s="29">
        <f>B21*100/160</f>
        <v>5</v>
      </c>
    </row>
    <row r="22" spans="1:3" s="7" customFormat="1" ht="24">
      <c r="A22" s="21" t="s">
        <v>464</v>
      </c>
      <c r="B22" s="30"/>
      <c r="C22" s="26"/>
    </row>
    <row r="23" spans="1:3" s="7" customFormat="1" ht="24">
      <c r="A23" s="24" t="s">
        <v>46</v>
      </c>
      <c r="B23" s="25">
        <v>22</v>
      </c>
      <c r="C23" s="26">
        <f>B23*100/160</f>
        <v>13.75</v>
      </c>
    </row>
    <row r="24" spans="1:3" s="7" customFormat="1" ht="24">
      <c r="A24" s="27" t="s">
        <v>45</v>
      </c>
      <c r="B24" s="28">
        <v>7</v>
      </c>
      <c r="C24" s="26">
        <f>B24*100/160</f>
        <v>4.375</v>
      </c>
    </row>
    <row r="25" spans="1:3" s="7" customFormat="1" ht="24">
      <c r="A25" s="24" t="s">
        <v>47</v>
      </c>
      <c r="B25" s="25"/>
      <c r="C25" s="23"/>
    </row>
    <row r="26" spans="1:3" s="7" customFormat="1" ht="24">
      <c r="A26" s="24" t="s">
        <v>46</v>
      </c>
      <c r="B26" s="25">
        <v>23</v>
      </c>
      <c r="C26" s="26">
        <f>B26*100/160</f>
        <v>14.375</v>
      </c>
    </row>
    <row r="27" spans="1:3" s="7" customFormat="1" ht="24">
      <c r="A27" s="24" t="s">
        <v>45</v>
      </c>
      <c r="B27" s="25">
        <v>12</v>
      </c>
      <c r="C27" s="29">
        <f>B27*100/160</f>
        <v>7.5</v>
      </c>
    </row>
    <row r="28" spans="1:3" s="7" customFormat="1" ht="24">
      <c r="A28" s="21" t="s">
        <v>465</v>
      </c>
      <c r="B28" s="30"/>
      <c r="C28" s="26"/>
    </row>
    <row r="29" spans="1:3" s="7" customFormat="1" ht="24">
      <c r="A29" s="24" t="s">
        <v>46</v>
      </c>
      <c r="B29" s="31">
        <v>10</v>
      </c>
      <c r="C29" s="26">
        <f>B29*100/160</f>
        <v>6.25</v>
      </c>
    </row>
    <row r="30" spans="1:3" s="7" customFormat="1" ht="24">
      <c r="A30" s="27" t="s">
        <v>45</v>
      </c>
      <c r="B30" s="32">
        <v>5</v>
      </c>
      <c r="C30" s="29">
        <f>B30*100/160</f>
        <v>3.125</v>
      </c>
    </row>
    <row r="31" spans="1:3" s="7" customFormat="1" ht="24.75" thickBot="1">
      <c r="A31" s="139" t="s">
        <v>48</v>
      </c>
      <c r="B31" s="140">
        <f>SUM(B17:B30)</f>
        <v>160</v>
      </c>
      <c r="C31" s="135">
        <f>B31*100/160</f>
        <v>100</v>
      </c>
    </row>
    <row r="32" spans="1:3" s="7" customFormat="1" ht="19.5" customHeight="1" thickTop="1">
      <c r="A32" s="34"/>
      <c r="B32" s="35"/>
      <c r="C32" s="36"/>
    </row>
    <row r="33" spans="1:4" s="7" customFormat="1" ht="24">
      <c r="A33" s="6" t="s">
        <v>514</v>
      </c>
      <c r="B33" s="10"/>
      <c r="C33" s="10"/>
    </row>
    <row r="34" spans="1:4" s="7" customFormat="1" ht="24">
      <c r="A34" s="6" t="s">
        <v>515</v>
      </c>
      <c r="B34" s="10"/>
      <c r="C34" s="10"/>
    </row>
    <row r="35" spans="1:4" s="7" customFormat="1" ht="24">
      <c r="A35" s="6" t="s">
        <v>516</v>
      </c>
      <c r="B35" s="10"/>
      <c r="C35" s="10"/>
    </row>
    <row r="36" spans="1:4" s="7" customFormat="1" ht="24">
      <c r="A36" s="6" t="s">
        <v>517</v>
      </c>
      <c r="B36" s="10"/>
      <c r="C36" s="10"/>
    </row>
    <row r="37" spans="1:4" s="7" customFormat="1" ht="12" customHeight="1">
      <c r="A37" s="6"/>
      <c r="B37" s="10"/>
      <c r="C37" s="10"/>
    </row>
    <row r="38" spans="1:4" s="7" customFormat="1" ht="24">
      <c r="A38" s="37" t="s">
        <v>49</v>
      </c>
      <c r="B38" s="10"/>
      <c r="C38" s="10"/>
    </row>
    <row r="39" spans="1:4" s="7" customFormat="1" ht="19.5" customHeight="1">
      <c r="A39" s="152" t="s">
        <v>41</v>
      </c>
      <c r="B39" s="151" t="s">
        <v>42</v>
      </c>
      <c r="C39" s="151" t="s">
        <v>43</v>
      </c>
    </row>
    <row r="40" spans="1:4" s="7" customFormat="1" ht="21.75" customHeight="1">
      <c r="A40" s="21" t="s">
        <v>44</v>
      </c>
      <c r="B40" s="30"/>
      <c r="C40" s="30"/>
    </row>
    <row r="41" spans="1:4" s="7" customFormat="1" ht="24">
      <c r="A41" s="43" t="s">
        <v>50</v>
      </c>
      <c r="B41" s="25">
        <v>30</v>
      </c>
      <c r="C41" s="26">
        <f>B41*100/160</f>
        <v>18.75</v>
      </c>
      <c r="D41" s="40"/>
    </row>
    <row r="42" spans="1:4" s="7" customFormat="1" ht="24">
      <c r="A42" s="24" t="s">
        <v>51</v>
      </c>
      <c r="B42" s="25">
        <v>22</v>
      </c>
      <c r="C42" s="26">
        <f t="shared" ref="C42:C44" si="0">B42*100/160</f>
        <v>13.75</v>
      </c>
      <c r="D42" s="40"/>
    </row>
    <row r="43" spans="1:4" s="7" customFormat="1" ht="24">
      <c r="A43" s="24" t="s">
        <v>52</v>
      </c>
      <c r="B43" s="25">
        <v>13</v>
      </c>
      <c r="C43" s="26">
        <f t="shared" si="0"/>
        <v>8.125</v>
      </c>
      <c r="D43" s="40"/>
    </row>
    <row r="44" spans="1:4" s="7" customFormat="1" ht="24">
      <c r="A44" s="27" t="s">
        <v>260</v>
      </c>
      <c r="B44" s="28">
        <v>1</v>
      </c>
      <c r="C44" s="26">
        <f t="shared" si="0"/>
        <v>0.625</v>
      </c>
      <c r="D44" s="40"/>
    </row>
    <row r="45" spans="1:4" s="7" customFormat="1" ht="20.25" customHeight="1">
      <c r="A45" s="21" t="s">
        <v>466</v>
      </c>
      <c r="B45" s="30"/>
      <c r="C45" s="30"/>
    </row>
    <row r="46" spans="1:4" s="7" customFormat="1" ht="24">
      <c r="A46" s="24" t="s">
        <v>50</v>
      </c>
      <c r="B46" s="25">
        <v>5</v>
      </c>
      <c r="C46" s="26">
        <f>B46*100/160</f>
        <v>3.125</v>
      </c>
      <c r="D46" s="40"/>
    </row>
    <row r="47" spans="1:4" s="7" customFormat="1" ht="24">
      <c r="A47" s="24" t="s">
        <v>51</v>
      </c>
      <c r="B47" s="25">
        <v>8</v>
      </c>
      <c r="C47" s="26">
        <f t="shared" ref="C47:C48" si="1">B47*100/160</f>
        <v>5</v>
      </c>
      <c r="D47" s="40"/>
    </row>
    <row r="48" spans="1:4" s="7" customFormat="1" ht="24">
      <c r="A48" s="27" t="s">
        <v>260</v>
      </c>
      <c r="B48" s="32">
        <v>2</v>
      </c>
      <c r="C48" s="26">
        <f t="shared" si="1"/>
        <v>1.25</v>
      </c>
      <c r="D48" s="40"/>
    </row>
    <row r="49" spans="1:4" s="7" customFormat="1" ht="21.75" customHeight="1">
      <c r="A49" s="21" t="s">
        <v>467</v>
      </c>
      <c r="B49" s="22"/>
      <c r="C49" s="23"/>
      <c r="D49" s="40"/>
    </row>
    <row r="50" spans="1:4" s="7" customFormat="1" ht="24">
      <c r="A50" s="24" t="s">
        <v>50</v>
      </c>
      <c r="B50" s="25">
        <v>16</v>
      </c>
      <c r="C50" s="26">
        <f>B50*100/160</f>
        <v>10</v>
      </c>
      <c r="D50" s="40"/>
    </row>
    <row r="51" spans="1:4" s="7" customFormat="1" ht="24">
      <c r="A51" s="43" t="s">
        <v>51</v>
      </c>
      <c r="B51" s="31">
        <v>10</v>
      </c>
      <c r="C51" s="26">
        <f t="shared" ref="C51:C53" si="2">B51*100/160</f>
        <v>6.25</v>
      </c>
      <c r="D51" s="40"/>
    </row>
    <row r="52" spans="1:4" s="7" customFormat="1" ht="24">
      <c r="A52" s="45" t="s">
        <v>52</v>
      </c>
      <c r="B52" s="31">
        <v>2</v>
      </c>
      <c r="C52" s="26">
        <f t="shared" si="2"/>
        <v>1.25</v>
      </c>
      <c r="D52" s="40"/>
    </row>
    <row r="53" spans="1:4" s="7" customFormat="1" ht="24">
      <c r="A53" s="27" t="s">
        <v>260</v>
      </c>
      <c r="B53" s="28">
        <v>1</v>
      </c>
      <c r="C53" s="29">
        <f t="shared" si="2"/>
        <v>0.625</v>
      </c>
      <c r="D53" s="40"/>
    </row>
    <row r="54" spans="1:4" s="7" customFormat="1" ht="21.75" customHeight="1">
      <c r="A54" s="24" t="s">
        <v>47</v>
      </c>
      <c r="B54" s="31"/>
      <c r="C54" s="26"/>
    </row>
    <row r="55" spans="1:4" s="7" customFormat="1" ht="24">
      <c r="A55" s="24" t="s">
        <v>50</v>
      </c>
      <c r="B55" s="25">
        <v>14</v>
      </c>
      <c r="C55" s="26">
        <f>B55*100/160</f>
        <v>8.75</v>
      </c>
      <c r="D55" s="40"/>
    </row>
    <row r="56" spans="1:4" s="7" customFormat="1" ht="24">
      <c r="A56" s="24" t="s">
        <v>51</v>
      </c>
      <c r="B56" s="25">
        <v>13</v>
      </c>
      <c r="C56" s="26">
        <f t="shared" ref="C56:C58" si="3">B56*100/160</f>
        <v>8.125</v>
      </c>
      <c r="D56" s="40"/>
    </row>
    <row r="57" spans="1:4" s="7" customFormat="1" ht="24">
      <c r="A57" s="24" t="s">
        <v>52</v>
      </c>
      <c r="B57" s="25">
        <v>7</v>
      </c>
      <c r="C57" s="26">
        <f t="shared" si="3"/>
        <v>4.375</v>
      </c>
      <c r="D57" s="40"/>
    </row>
    <row r="58" spans="1:4" s="7" customFormat="1" ht="24">
      <c r="A58" s="27" t="s">
        <v>260</v>
      </c>
      <c r="B58" s="28">
        <v>1</v>
      </c>
      <c r="C58" s="29">
        <f t="shared" si="3"/>
        <v>0.625</v>
      </c>
      <c r="D58" s="40"/>
    </row>
    <row r="59" spans="1:4" s="7" customFormat="1" ht="21" customHeight="1">
      <c r="A59" s="24" t="s">
        <v>465</v>
      </c>
      <c r="B59" s="31"/>
      <c r="C59" s="26"/>
    </row>
    <row r="60" spans="1:4" s="7" customFormat="1" ht="24">
      <c r="A60" s="43" t="s">
        <v>50</v>
      </c>
      <c r="B60" s="31">
        <v>4</v>
      </c>
      <c r="C60" s="26">
        <f>B60*100/160</f>
        <v>2.5</v>
      </c>
      <c r="D60" s="40"/>
    </row>
    <row r="61" spans="1:4" s="7" customFormat="1" ht="24">
      <c r="A61" s="43" t="s">
        <v>51</v>
      </c>
      <c r="B61" s="31">
        <v>8</v>
      </c>
      <c r="C61" s="26">
        <f t="shared" ref="C61:C63" si="4">B61*100/160</f>
        <v>5</v>
      </c>
      <c r="D61" s="40"/>
    </row>
    <row r="62" spans="1:4" s="7" customFormat="1" ht="21.75" customHeight="1">
      <c r="A62" s="45" t="s">
        <v>52</v>
      </c>
      <c r="B62" s="31">
        <v>2</v>
      </c>
      <c r="C62" s="26">
        <f t="shared" si="4"/>
        <v>1.25</v>
      </c>
      <c r="D62" s="40"/>
    </row>
    <row r="63" spans="1:4" s="7" customFormat="1" ht="21.75" customHeight="1">
      <c r="A63" s="44" t="s">
        <v>260</v>
      </c>
      <c r="B63" s="32">
        <v>1</v>
      </c>
      <c r="C63" s="26">
        <f t="shared" si="4"/>
        <v>0.625</v>
      </c>
      <c r="D63" s="40"/>
    </row>
    <row r="64" spans="1:4" s="7" customFormat="1" ht="24">
      <c r="A64" s="41" t="s">
        <v>48</v>
      </c>
      <c r="B64" s="174">
        <f>SUM(B40:B63)</f>
        <v>160</v>
      </c>
      <c r="C64" s="175">
        <f>B64*100/160</f>
        <v>100</v>
      </c>
      <c r="D64" s="39"/>
    </row>
    <row r="65" spans="1:4" s="7" customFormat="1" ht="24">
      <c r="A65" s="34"/>
      <c r="B65" s="35"/>
      <c r="C65" s="36"/>
      <c r="D65" s="40"/>
    </row>
    <row r="66" spans="1:4" s="7" customFormat="1" ht="24">
      <c r="A66" s="6" t="s">
        <v>518</v>
      </c>
      <c r="B66" s="10"/>
      <c r="C66" s="10"/>
    </row>
    <row r="67" spans="1:4" s="7" customFormat="1" ht="24">
      <c r="A67" s="6" t="s">
        <v>519</v>
      </c>
      <c r="B67" s="10"/>
      <c r="C67" s="10"/>
    </row>
    <row r="68" spans="1:4" s="7" customFormat="1" ht="24">
      <c r="A68" s="6" t="s">
        <v>520</v>
      </c>
      <c r="B68" s="10"/>
      <c r="C68" s="10"/>
    </row>
    <row r="69" spans="1:4" s="7" customFormat="1" ht="24">
      <c r="A69" s="6" t="s">
        <v>521</v>
      </c>
      <c r="B69" s="10"/>
      <c r="C69" s="10"/>
    </row>
    <row r="70" spans="1:4" s="7" customFormat="1" ht="24">
      <c r="A70" s="6" t="s">
        <v>522</v>
      </c>
      <c r="B70" s="10"/>
      <c r="C70" s="10"/>
    </row>
    <row r="71" spans="1:4" s="7" customFormat="1" ht="24">
      <c r="A71" s="6" t="s">
        <v>523</v>
      </c>
      <c r="B71" s="10"/>
      <c r="C71" s="10"/>
    </row>
    <row r="72" spans="1:4" s="7" customFormat="1" ht="24">
      <c r="A72" s="6"/>
      <c r="B72" s="10"/>
      <c r="C72" s="10"/>
    </row>
    <row r="73" spans="1:4" s="7" customFormat="1" ht="24">
      <c r="A73" s="37" t="s">
        <v>53</v>
      </c>
      <c r="B73" s="10"/>
      <c r="C73" s="10"/>
    </row>
    <row r="74" spans="1:4" s="7" customFormat="1" ht="24">
      <c r="A74" s="19" t="s">
        <v>41</v>
      </c>
      <c r="B74" s="20" t="s">
        <v>42</v>
      </c>
      <c r="C74" s="20" t="s">
        <v>43</v>
      </c>
    </row>
    <row r="75" spans="1:4" s="7" customFormat="1" ht="24">
      <c r="A75" s="21" t="s">
        <v>54</v>
      </c>
      <c r="B75" s="42"/>
      <c r="C75" s="42"/>
      <c r="D75" s="40"/>
    </row>
    <row r="76" spans="1:4" s="7" customFormat="1" ht="24">
      <c r="A76" s="24" t="s">
        <v>55</v>
      </c>
      <c r="B76" s="25">
        <v>45</v>
      </c>
      <c r="C76" s="26">
        <f>B76*100/160</f>
        <v>28.125</v>
      </c>
      <c r="D76" s="40"/>
    </row>
    <row r="77" spans="1:4" s="7" customFormat="1" ht="24">
      <c r="A77" s="27" t="s">
        <v>56</v>
      </c>
      <c r="B77" s="32">
        <v>21</v>
      </c>
      <c r="C77" s="29">
        <f>B77*100/160</f>
        <v>13.125</v>
      </c>
      <c r="D77" s="40"/>
    </row>
    <row r="78" spans="1:4" s="7" customFormat="1" ht="24">
      <c r="A78" s="24" t="s">
        <v>466</v>
      </c>
      <c r="B78" s="25"/>
      <c r="C78" s="26"/>
      <c r="D78" s="40"/>
    </row>
    <row r="79" spans="1:4" s="7" customFormat="1" ht="24">
      <c r="A79" s="24" t="s">
        <v>55</v>
      </c>
      <c r="B79" s="25">
        <v>5</v>
      </c>
      <c r="C79" s="26">
        <f>B79*100/160</f>
        <v>3.125</v>
      </c>
      <c r="D79" s="40"/>
    </row>
    <row r="80" spans="1:4" s="7" customFormat="1" ht="24">
      <c r="A80" s="24" t="s">
        <v>56</v>
      </c>
      <c r="B80" s="25">
        <v>10</v>
      </c>
      <c r="C80" s="29">
        <f>B80*100/160</f>
        <v>6.25</v>
      </c>
      <c r="D80" s="40"/>
    </row>
    <row r="81" spans="1:4" s="7" customFormat="1" ht="24">
      <c r="A81" s="21" t="s">
        <v>468</v>
      </c>
      <c r="B81" s="38"/>
      <c r="C81" s="26"/>
    </row>
    <row r="82" spans="1:4" s="7" customFormat="1" ht="24">
      <c r="A82" s="24" t="s">
        <v>55</v>
      </c>
      <c r="B82" s="25">
        <v>20</v>
      </c>
      <c r="C82" s="26">
        <f>B82*100/160</f>
        <v>12.5</v>
      </c>
      <c r="D82" s="40"/>
    </row>
    <row r="83" spans="1:4" s="7" customFormat="1" ht="24">
      <c r="A83" s="27" t="s">
        <v>56</v>
      </c>
      <c r="B83" s="32">
        <v>9</v>
      </c>
      <c r="C83" s="29">
        <f>B83*100/160</f>
        <v>5.625</v>
      </c>
    </row>
    <row r="84" spans="1:4" s="7" customFormat="1" ht="24">
      <c r="A84" s="24" t="s">
        <v>47</v>
      </c>
      <c r="B84" s="30"/>
      <c r="C84" s="26"/>
      <c r="D84" s="40"/>
    </row>
    <row r="85" spans="1:4" s="7" customFormat="1" ht="24">
      <c r="A85" s="43" t="s">
        <v>55</v>
      </c>
      <c r="B85" s="25">
        <v>17</v>
      </c>
      <c r="C85" s="26">
        <f>B85*100/160</f>
        <v>10.625</v>
      </c>
      <c r="D85" s="40"/>
    </row>
    <row r="86" spans="1:4" s="7" customFormat="1" ht="24">
      <c r="A86" s="44" t="s">
        <v>56</v>
      </c>
      <c r="B86" s="28">
        <v>18</v>
      </c>
      <c r="C86" s="29">
        <f>B86*100/160</f>
        <v>11.25</v>
      </c>
      <c r="D86" s="40"/>
    </row>
    <row r="87" spans="1:4" s="7" customFormat="1" ht="24">
      <c r="A87" s="43" t="s">
        <v>465</v>
      </c>
      <c r="B87" s="25"/>
      <c r="C87" s="26"/>
      <c r="D87" s="40"/>
    </row>
    <row r="88" spans="1:4" s="7" customFormat="1" ht="24">
      <c r="A88" s="27" t="s">
        <v>56</v>
      </c>
      <c r="B88" s="32">
        <v>15</v>
      </c>
      <c r="C88" s="26">
        <f>B88*100/160</f>
        <v>9.375</v>
      </c>
      <c r="D88" s="40"/>
    </row>
    <row r="89" spans="1:4" s="7" customFormat="1" ht="24">
      <c r="A89" s="176" t="s">
        <v>48</v>
      </c>
      <c r="B89" s="177">
        <f>SUM(B76:B88)</f>
        <v>160</v>
      </c>
      <c r="C89" s="33">
        <f>B89*100/160</f>
        <v>100</v>
      </c>
    </row>
    <row r="90" spans="1:4" s="7" customFormat="1" ht="24">
      <c r="A90" s="45"/>
      <c r="B90" s="35"/>
      <c r="C90" s="36"/>
    </row>
    <row r="91" spans="1:4" s="7" customFormat="1" ht="24">
      <c r="A91" s="45"/>
      <c r="B91" s="35"/>
      <c r="C91" s="36"/>
    </row>
    <row r="92" spans="1:4" s="7" customFormat="1" ht="24">
      <c r="A92" s="45"/>
      <c r="B92" s="35"/>
      <c r="C92" s="36"/>
    </row>
    <row r="93" spans="1:4" s="7" customFormat="1" ht="24">
      <c r="A93" s="45"/>
      <c r="B93" s="35"/>
      <c r="C93" s="36"/>
    </row>
    <row r="94" spans="1:4" s="7" customFormat="1" ht="24">
      <c r="A94" s="45"/>
      <c r="B94" s="35"/>
      <c r="C94" s="36"/>
    </row>
    <row r="95" spans="1:4" s="7" customFormat="1" ht="24">
      <c r="A95" s="45"/>
      <c r="B95" s="35"/>
      <c r="C95" s="36"/>
    </row>
    <row r="96" spans="1:4" s="7" customFormat="1" ht="24">
      <c r="A96" s="45"/>
      <c r="B96" s="35"/>
      <c r="C96" s="36"/>
    </row>
    <row r="97" spans="1:3" s="7" customFormat="1" ht="24">
      <c r="A97" s="6" t="s">
        <v>524</v>
      </c>
      <c r="B97" s="10"/>
      <c r="C97" s="10"/>
    </row>
    <row r="98" spans="1:3" s="7" customFormat="1" ht="24">
      <c r="A98" s="6" t="s">
        <v>525</v>
      </c>
      <c r="B98" s="10"/>
      <c r="C98" s="10"/>
    </row>
    <row r="99" spans="1:3" s="7" customFormat="1" ht="24">
      <c r="A99" s="6" t="s">
        <v>526</v>
      </c>
      <c r="B99" s="10"/>
      <c r="C99" s="10"/>
    </row>
    <row r="100" spans="1:3" s="7" customFormat="1" ht="24">
      <c r="A100" s="6" t="s">
        <v>527</v>
      </c>
      <c r="B100" s="10"/>
      <c r="C100" s="10"/>
    </row>
    <row r="101" spans="1:3" s="7" customFormat="1" ht="24">
      <c r="A101" s="6" t="s">
        <v>528</v>
      </c>
      <c r="B101" s="10"/>
      <c r="C101" s="10"/>
    </row>
    <row r="102" spans="1:3" s="7" customFormat="1" ht="24">
      <c r="A102" s="6"/>
      <c r="B102" s="10"/>
      <c r="C102" s="10"/>
    </row>
    <row r="103" spans="1:3" s="109" customFormat="1" ht="21.75" customHeight="1">
      <c r="A103" s="107" t="s">
        <v>57</v>
      </c>
      <c r="B103" s="108"/>
      <c r="C103" s="108"/>
    </row>
    <row r="104" spans="1:3" s="109" customFormat="1" ht="19.5" customHeight="1">
      <c r="A104" s="110" t="s">
        <v>41</v>
      </c>
      <c r="B104" s="111" t="s">
        <v>42</v>
      </c>
      <c r="C104" s="111" t="s">
        <v>43</v>
      </c>
    </row>
    <row r="105" spans="1:3" s="109" customFormat="1" ht="23.25">
      <c r="A105" s="112" t="s">
        <v>58</v>
      </c>
      <c r="B105" s="113"/>
      <c r="C105" s="114"/>
    </row>
    <row r="106" spans="1:3" s="118" customFormat="1" ht="18.75" customHeight="1">
      <c r="A106" s="115" t="s">
        <v>59</v>
      </c>
      <c r="B106" s="116">
        <v>49</v>
      </c>
      <c r="C106" s="117">
        <f>B106*100/160</f>
        <v>30.625</v>
      </c>
    </row>
    <row r="107" spans="1:3" s="118" customFormat="1" ht="18.75" customHeight="1">
      <c r="A107" s="115" t="s">
        <v>107</v>
      </c>
      <c r="B107" s="116">
        <v>5</v>
      </c>
      <c r="C107" s="117">
        <f t="shared" ref="C107:C115" si="5">B107*100/160</f>
        <v>3.125</v>
      </c>
    </row>
    <row r="108" spans="1:3" s="118" customFormat="1" ht="18.75" customHeight="1">
      <c r="A108" s="178" t="s">
        <v>117</v>
      </c>
      <c r="B108" s="179">
        <v>2</v>
      </c>
      <c r="C108" s="117">
        <f t="shared" si="5"/>
        <v>1.25</v>
      </c>
    </row>
    <row r="109" spans="1:3" s="118" customFormat="1" ht="18.75" customHeight="1">
      <c r="A109" s="178" t="s">
        <v>261</v>
      </c>
      <c r="B109" s="179">
        <v>2</v>
      </c>
      <c r="C109" s="117">
        <f t="shared" si="5"/>
        <v>1.25</v>
      </c>
    </row>
    <row r="110" spans="1:3" s="118" customFormat="1" ht="18.75" customHeight="1">
      <c r="A110" s="178" t="s">
        <v>116</v>
      </c>
      <c r="B110" s="179">
        <v>1</v>
      </c>
      <c r="C110" s="117">
        <f t="shared" si="5"/>
        <v>0.625</v>
      </c>
    </row>
    <row r="111" spans="1:3" s="118" customFormat="1" ht="18.75" customHeight="1">
      <c r="A111" s="178" t="s">
        <v>262</v>
      </c>
      <c r="B111" s="179">
        <v>3</v>
      </c>
      <c r="C111" s="117">
        <f t="shared" si="5"/>
        <v>1.875</v>
      </c>
    </row>
    <row r="112" spans="1:3" s="118" customFormat="1" ht="18.75" customHeight="1">
      <c r="A112" s="115" t="s">
        <v>470</v>
      </c>
      <c r="B112" s="116">
        <v>1</v>
      </c>
      <c r="C112" s="117">
        <f t="shared" si="5"/>
        <v>0.625</v>
      </c>
    </row>
    <row r="113" spans="1:3" s="118" customFormat="1" ht="18.75" customHeight="1">
      <c r="A113" s="178" t="s">
        <v>263</v>
      </c>
      <c r="B113" s="116">
        <v>1</v>
      </c>
      <c r="C113" s="117">
        <f t="shared" si="5"/>
        <v>0.625</v>
      </c>
    </row>
    <row r="114" spans="1:3" s="118" customFormat="1" ht="18.75" customHeight="1">
      <c r="A114" s="115" t="s">
        <v>105</v>
      </c>
      <c r="B114" s="116">
        <v>1</v>
      </c>
      <c r="C114" s="117">
        <f t="shared" si="5"/>
        <v>0.625</v>
      </c>
    </row>
    <row r="115" spans="1:3" s="118" customFormat="1" ht="18.75" customHeight="1">
      <c r="A115" s="121" t="s">
        <v>106</v>
      </c>
      <c r="B115" s="116">
        <v>1</v>
      </c>
      <c r="C115" s="117">
        <f t="shared" si="5"/>
        <v>0.625</v>
      </c>
    </row>
    <row r="116" spans="1:3" s="109" customFormat="1" ht="23.25">
      <c r="A116" s="112" t="s">
        <v>463</v>
      </c>
      <c r="B116" s="114"/>
      <c r="C116" s="114"/>
    </row>
    <row r="117" spans="1:3" s="118" customFormat="1" ht="18.75" customHeight="1">
      <c r="A117" s="115" t="s">
        <v>263</v>
      </c>
      <c r="B117" s="179">
        <v>1</v>
      </c>
      <c r="C117" s="117">
        <f>B117*100/160</f>
        <v>0.625</v>
      </c>
    </row>
    <row r="118" spans="1:3" s="118" customFormat="1" ht="18.75" customHeight="1">
      <c r="A118" s="115" t="s">
        <v>104</v>
      </c>
      <c r="B118" s="179">
        <v>2</v>
      </c>
      <c r="C118" s="117">
        <f t="shared" ref="C118:C125" si="6">B118*100/160</f>
        <v>1.25</v>
      </c>
    </row>
    <row r="119" spans="1:3" s="118" customFormat="1" ht="18.75" customHeight="1">
      <c r="A119" s="115" t="s">
        <v>105</v>
      </c>
      <c r="B119" s="179">
        <v>1</v>
      </c>
      <c r="C119" s="117">
        <f t="shared" si="6"/>
        <v>0.625</v>
      </c>
    </row>
    <row r="120" spans="1:3" s="118" customFormat="1" ht="18.75" customHeight="1">
      <c r="A120" s="115" t="s">
        <v>59</v>
      </c>
      <c r="B120" s="179">
        <v>5</v>
      </c>
      <c r="C120" s="117">
        <f t="shared" si="6"/>
        <v>3.125</v>
      </c>
    </row>
    <row r="121" spans="1:3" s="118" customFormat="1" ht="18.75" customHeight="1">
      <c r="A121" s="115" t="s">
        <v>469</v>
      </c>
      <c r="B121" s="179">
        <v>1</v>
      </c>
      <c r="C121" s="117">
        <f t="shared" si="6"/>
        <v>0.625</v>
      </c>
    </row>
    <row r="122" spans="1:3" s="118" customFormat="1" ht="18.75" customHeight="1">
      <c r="A122" s="115" t="s">
        <v>106</v>
      </c>
      <c r="B122" s="179">
        <v>2</v>
      </c>
      <c r="C122" s="117">
        <f t="shared" si="6"/>
        <v>1.25</v>
      </c>
    </row>
    <row r="123" spans="1:3" s="118" customFormat="1" ht="18.75" customHeight="1">
      <c r="A123" s="115" t="s">
        <v>107</v>
      </c>
      <c r="B123" s="179">
        <v>1</v>
      </c>
      <c r="C123" s="117">
        <v>0.625</v>
      </c>
    </row>
    <row r="124" spans="1:3" s="118" customFormat="1" ht="18.75" customHeight="1">
      <c r="A124" s="178" t="s">
        <v>262</v>
      </c>
      <c r="B124" s="179">
        <v>1</v>
      </c>
      <c r="C124" s="117">
        <f t="shared" si="6"/>
        <v>0.625</v>
      </c>
    </row>
    <row r="125" spans="1:3" s="118" customFormat="1" ht="18.75" customHeight="1">
      <c r="A125" s="121" t="s">
        <v>261</v>
      </c>
      <c r="B125" s="120">
        <v>1</v>
      </c>
      <c r="C125" s="180">
        <f t="shared" si="6"/>
        <v>0.625</v>
      </c>
    </row>
    <row r="126" spans="1:3" s="118" customFormat="1" ht="18.75" customHeight="1">
      <c r="A126" s="181"/>
      <c r="B126" s="182"/>
      <c r="C126" s="183"/>
    </row>
    <row r="127" spans="1:3" s="118" customFormat="1" ht="18.75" customHeight="1">
      <c r="A127" s="181"/>
      <c r="B127" s="182"/>
      <c r="C127" s="183"/>
    </row>
    <row r="128" spans="1:3" s="118" customFormat="1" ht="18.75" customHeight="1">
      <c r="A128" s="181"/>
      <c r="B128" s="182"/>
      <c r="C128" s="183"/>
    </row>
    <row r="129" spans="1:4" s="118" customFormat="1" ht="18.75" customHeight="1">
      <c r="A129" s="181"/>
      <c r="B129" s="182"/>
      <c r="C129" s="183"/>
    </row>
    <row r="130" spans="1:4" s="118" customFormat="1" ht="18.75" customHeight="1">
      <c r="A130" s="181"/>
      <c r="B130" s="182"/>
      <c r="C130" s="183"/>
    </row>
    <row r="131" spans="1:4" s="118" customFormat="1" ht="18.75" customHeight="1">
      <c r="A131" s="181"/>
      <c r="B131" s="182"/>
      <c r="C131" s="183"/>
    </row>
    <row r="132" spans="1:4" s="118" customFormat="1" ht="18.75" customHeight="1">
      <c r="A132" s="181"/>
      <c r="B132" s="182"/>
      <c r="C132" s="183"/>
    </row>
    <row r="133" spans="1:4" s="118" customFormat="1" ht="18.75" customHeight="1">
      <c r="A133" s="184" t="s">
        <v>472</v>
      </c>
      <c r="B133" s="151"/>
      <c r="C133" s="122"/>
      <c r="D133" s="119"/>
    </row>
    <row r="134" spans="1:4" s="118" customFormat="1" ht="18.75" customHeight="1">
      <c r="A134" s="115" t="s">
        <v>474</v>
      </c>
      <c r="B134" s="179">
        <v>3</v>
      </c>
      <c r="C134" s="117">
        <f>B134*100/160</f>
        <v>1.875</v>
      </c>
    </row>
    <row r="135" spans="1:4" s="118" customFormat="1" ht="18.75" customHeight="1">
      <c r="A135" s="115" t="s">
        <v>104</v>
      </c>
      <c r="B135" s="179">
        <v>3</v>
      </c>
      <c r="C135" s="117">
        <f t="shared" ref="C135:C142" si="7">B135*100/160</f>
        <v>1.875</v>
      </c>
    </row>
    <row r="136" spans="1:4" s="118" customFormat="1" ht="18.75" customHeight="1">
      <c r="A136" s="115" t="s">
        <v>117</v>
      </c>
      <c r="B136" s="179">
        <v>4</v>
      </c>
      <c r="C136" s="117">
        <f t="shared" si="7"/>
        <v>2.5</v>
      </c>
    </row>
    <row r="137" spans="1:4" s="118" customFormat="1" ht="18.75" customHeight="1">
      <c r="A137" s="115" t="s">
        <v>59</v>
      </c>
      <c r="B137" s="179">
        <v>7</v>
      </c>
      <c r="C137" s="117">
        <f t="shared" si="7"/>
        <v>4.375</v>
      </c>
    </row>
    <row r="138" spans="1:4" s="118" customFormat="1" ht="18.75" customHeight="1">
      <c r="A138" s="115" t="s">
        <v>116</v>
      </c>
      <c r="B138" s="179">
        <v>2</v>
      </c>
      <c r="C138" s="117">
        <f t="shared" si="7"/>
        <v>1.25</v>
      </c>
    </row>
    <row r="139" spans="1:4" s="118" customFormat="1" ht="18.75" customHeight="1">
      <c r="A139" s="115" t="s">
        <v>106</v>
      </c>
      <c r="B139" s="179">
        <v>2</v>
      </c>
      <c r="C139" s="117">
        <f t="shared" si="7"/>
        <v>1.25</v>
      </c>
    </row>
    <row r="140" spans="1:4" s="118" customFormat="1" ht="18.75" customHeight="1">
      <c r="A140" s="115" t="s">
        <v>261</v>
      </c>
      <c r="B140" s="179">
        <v>3</v>
      </c>
      <c r="C140" s="117">
        <f t="shared" si="7"/>
        <v>1.875</v>
      </c>
    </row>
    <row r="141" spans="1:4" s="118" customFormat="1" ht="18.75" customHeight="1">
      <c r="A141" s="115" t="s">
        <v>107</v>
      </c>
      <c r="B141" s="179">
        <v>3</v>
      </c>
      <c r="C141" s="117">
        <f t="shared" si="7"/>
        <v>1.875</v>
      </c>
    </row>
    <row r="142" spans="1:4" s="118" customFormat="1" ht="18.75" customHeight="1">
      <c r="A142" s="115" t="s">
        <v>473</v>
      </c>
      <c r="B142" s="179">
        <v>2</v>
      </c>
      <c r="C142" s="117">
        <f t="shared" si="7"/>
        <v>1.25</v>
      </c>
    </row>
    <row r="143" spans="1:4" s="118" customFormat="1" ht="18.75" customHeight="1">
      <c r="A143" s="184" t="s">
        <v>60</v>
      </c>
      <c r="B143" s="150"/>
      <c r="C143" s="122"/>
      <c r="D143" s="119"/>
    </row>
    <row r="144" spans="1:4" s="118" customFormat="1" ht="18.75" customHeight="1">
      <c r="A144" s="178" t="s">
        <v>59</v>
      </c>
      <c r="B144" s="116">
        <v>23</v>
      </c>
      <c r="C144" s="117">
        <f>B144*100/160</f>
        <v>14.375</v>
      </c>
      <c r="D144" s="119"/>
    </row>
    <row r="145" spans="1:4" s="118" customFormat="1" ht="18.75" customHeight="1">
      <c r="A145" s="178" t="s">
        <v>262</v>
      </c>
      <c r="B145" s="116">
        <v>1</v>
      </c>
      <c r="C145" s="117">
        <f t="shared" ref="C145:C152" si="8">B145*100/160</f>
        <v>0.625</v>
      </c>
      <c r="D145" s="119"/>
    </row>
    <row r="146" spans="1:4" s="118" customFormat="1" ht="18.75" customHeight="1">
      <c r="A146" s="115" t="s">
        <v>263</v>
      </c>
      <c r="B146" s="116">
        <v>2</v>
      </c>
      <c r="C146" s="117">
        <f t="shared" si="8"/>
        <v>1.25</v>
      </c>
      <c r="D146" s="119"/>
    </row>
    <row r="147" spans="1:4" s="118" customFormat="1" ht="18.75" customHeight="1">
      <c r="A147" s="115" t="s">
        <v>106</v>
      </c>
      <c r="B147" s="116">
        <v>1</v>
      </c>
      <c r="C147" s="117">
        <f t="shared" si="8"/>
        <v>0.625</v>
      </c>
      <c r="D147" s="119"/>
    </row>
    <row r="148" spans="1:4" s="118" customFormat="1" ht="18.75" customHeight="1">
      <c r="A148" s="115" t="s">
        <v>105</v>
      </c>
      <c r="B148" s="116">
        <v>1</v>
      </c>
      <c r="C148" s="117">
        <f t="shared" si="8"/>
        <v>0.625</v>
      </c>
      <c r="D148" s="119"/>
    </row>
    <row r="149" spans="1:4" s="118" customFormat="1" ht="18.75" customHeight="1">
      <c r="A149" s="115" t="s">
        <v>107</v>
      </c>
      <c r="B149" s="116">
        <v>2</v>
      </c>
      <c r="C149" s="117">
        <f t="shared" si="8"/>
        <v>1.25</v>
      </c>
      <c r="D149" s="119"/>
    </row>
    <row r="150" spans="1:4" s="118" customFormat="1" ht="18.75" customHeight="1">
      <c r="A150" s="115" t="s">
        <v>104</v>
      </c>
      <c r="B150" s="116">
        <v>2</v>
      </c>
      <c r="C150" s="117">
        <f t="shared" si="8"/>
        <v>1.25</v>
      </c>
      <c r="D150" s="119"/>
    </row>
    <row r="151" spans="1:4" s="118" customFormat="1" ht="18.75" customHeight="1">
      <c r="A151" s="115" t="s">
        <v>117</v>
      </c>
      <c r="B151" s="116">
        <v>1</v>
      </c>
      <c r="C151" s="117">
        <f t="shared" si="8"/>
        <v>0.625</v>
      </c>
      <c r="D151" s="119"/>
    </row>
    <row r="152" spans="1:4" s="118" customFormat="1" ht="18.75" customHeight="1">
      <c r="A152" s="115" t="s">
        <v>261</v>
      </c>
      <c r="B152" s="116">
        <v>2</v>
      </c>
      <c r="C152" s="117">
        <f t="shared" si="8"/>
        <v>1.25</v>
      </c>
      <c r="D152" s="119"/>
    </row>
    <row r="153" spans="1:4" s="118" customFormat="1" ht="18.75" customHeight="1">
      <c r="A153" s="163" t="s">
        <v>475</v>
      </c>
      <c r="B153" s="185"/>
      <c r="C153" s="122"/>
      <c r="D153" s="119"/>
    </row>
    <row r="154" spans="1:4" s="118" customFormat="1" ht="18.75" customHeight="1">
      <c r="A154" s="115" t="s">
        <v>107</v>
      </c>
      <c r="B154" s="179">
        <v>1</v>
      </c>
      <c r="C154" s="117">
        <f>B154*100/160</f>
        <v>0.625</v>
      </c>
      <c r="D154" s="119"/>
    </row>
    <row r="155" spans="1:4" s="118" customFormat="1" ht="18.75" customHeight="1">
      <c r="A155" s="115" t="s">
        <v>471</v>
      </c>
      <c r="B155" s="179">
        <v>2</v>
      </c>
      <c r="C155" s="117">
        <f t="shared" ref="C155:C160" si="9">B155*100/160</f>
        <v>1.25</v>
      </c>
      <c r="D155" s="119"/>
    </row>
    <row r="156" spans="1:4" s="118" customFormat="1" ht="18.75" customHeight="1">
      <c r="A156" s="115" t="s">
        <v>469</v>
      </c>
      <c r="B156" s="179">
        <v>3</v>
      </c>
      <c r="C156" s="117">
        <f t="shared" si="9"/>
        <v>1.875</v>
      </c>
      <c r="D156" s="119"/>
    </row>
    <row r="157" spans="1:4" s="118" customFormat="1" ht="18.75" customHeight="1">
      <c r="A157" s="115" t="s">
        <v>59</v>
      </c>
      <c r="B157" s="179">
        <v>6</v>
      </c>
      <c r="C157" s="117">
        <f t="shared" si="9"/>
        <v>3.75</v>
      </c>
      <c r="D157" s="119"/>
    </row>
    <row r="158" spans="1:4" s="118" customFormat="1" ht="18.75" customHeight="1">
      <c r="A158" s="115" t="s">
        <v>116</v>
      </c>
      <c r="B158" s="179">
        <v>1</v>
      </c>
      <c r="C158" s="117">
        <f t="shared" si="9"/>
        <v>0.625</v>
      </c>
      <c r="D158" s="119"/>
    </row>
    <row r="159" spans="1:4" s="118" customFormat="1" ht="18.75" customHeight="1">
      <c r="A159" s="115" t="s">
        <v>261</v>
      </c>
      <c r="B159" s="179">
        <v>1</v>
      </c>
      <c r="C159" s="117">
        <f t="shared" si="9"/>
        <v>0.625</v>
      </c>
      <c r="D159" s="119"/>
    </row>
    <row r="160" spans="1:4" s="118" customFormat="1" ht="18.75" customHeight="1">
      <c r="A160" s="121" t="s">
        <v>106</v>
      </c>
      <c r="B160" s="120">
        <v>1</v>
      </c>
      <c r="C160" s="180">
        <f t="shared" si="9"/>
        <v>0.625</v>
      </c>
      <c r="D160" s="119"/>
    </row>
    <row r="161" spans="1:3" s="118" customFormat="1" ht="18.75" customHeight="1">
      <c r="A161" s="71" t="s">
        <v>48</v>
      </c>
      <c r="B161" s="186">
        <f>SUM(B105:B160)</f>
        <v>160</v>
      </c>
      <c r="C161" s="187">
        <f>B161*100/160</f>
        <v>100</v>
      </c>
    </row>
    <row r="162" spans="1:3" s="118" customFormat="1" ht="18.75" customHeight="1">
      <c r="B162" s="136"/>
      <c r="C162" s="137"/>
    </row>
    <row r="163" spans="1:3" s="118" customFormat="1" ht="18.75" customHeight="1">
      <c r="B163" s="136"/>
      <c r="C163" s="137"/>
    </row>
    <row r="164" spans="1:3" s="118" customFormat="1" ht="18.75" customHeight="1">
      <c r="B164" s="136"/>
      <c r="C164" s="137"/>
    </row>
    <row r="165" spans="1:3" s="118" customFormat="1" ht="18.75" customHeight="1">
      <c r="B165" s="136"/>
      <c r="C165" s="137"/>
    </row>
    <row r="166" spans="1:3" s="118" customFormat="1" ht="18.75" customHeight="1">
      <c r="B166" s="136"/>
      <c r="C166" s="137"/>
    </row>
    <row r="167" spans="1:3" s="118" customFormat="1" ht="18.75" customHeight="1">
      <c r="B167" s="136"/>
      <c r="C167" s="137"/>
    </row>
    <row r="168" spans="1:3" s="118" customFormat="1" ht="18.75" customHeight="1">
      <c r="B168" s="136"/>
      <c r="C168" s="137"/>
    </row>
    <row r="169" spans="1:3" s="118" customFormat="1" ht="18.75" customHeight="1">
      <c r="B169" s="136"/>
      <c r="C169" s="137"/>
    </row>
    <row r="170" spans="1:3" s="118" customFormat="1" ht="18.75" customHeight="1">
      <c r="B170" s="136"/>
      <c r="C170" s="137"/>
    </row>
    <row r="171" spans="1:3" s="118" customFormat="1" ht="18.75" customHeight="1">
      <c r="B171" s="136"/>
      <c r="C171" s="137"/>
    </row>
    <row r="172" spans="1:3" s="118" customFormat="1" ht="18.75" customHeight="1">
      <c r="B172" s="136"/>
      <c r="C172" s="137"/>
    </row>
    <row r="173" spans="1:3" s="12" customFormat="1" ht="24">
      <c r="A173" s="146" t="s">
        <v>476</v>
      </c>
      <c r="B173" s="188"/>
      <c r="C173" s="188"/>
    </row>
    <row r="174" spans="1:3" s="7" customFormat="1" ht="24">
      <c r="A174" s="125" t="s">
        <v>529</v>
      </c>
      <c r="B174" s="35"/>
      <c r="C174" s="36"/>
    </row>
    <row r="175" spans="1:3" s="7" customFormat="1" ht="24">
      <c r="A175" s="125" t="s">
        <v>530</v>
      </c>
      <c r="B175" s="35"/>
      <c r="C175" s="36"/>
    </row>
    <row r="176" spans="1:3" s="7" customFormat="1" ht="24">
      <c r="A176" s="125" t="s">
        <v>531</v>
      </c>
      <c r="B176" s="35"/>
      <c r="C176" s="36"/>
    </row>
    <row r="177" spans="1:4" s="7" customFormat="1" ht="24">
      <c r="A177" s="6" t="s">
        <v>532</v>
      </c>
      <c r="B177" s="10"/>
      <c r="C177" s="10"/>
    </row>
    <row r="178" spans="1:4" s="7" customFormat="1" ht="24">
      <c r="A178" s="6" t="s">
        <v>533</v>
      </c>
      <c r="B178" s="10"/>
      <c r="C178" s="10"/>
    </row>
    <row r="179" spans="1:4" s="7" customFormat="1" ht="24">
      <c r="A179" s="6" t="s">
        <v>534</v>
      </c>
      <c r="B179" s="10"/>
      <c r="C179" s="10"/>
    </row>
    <row r="180" spans="1:4" s="7" customFormat="1" ht="24">
      <c r="A180" s="6" t="s">
        <v>535</v>
      </c>
      <c r="B180" s="10"/>
      <c r="C180" s="10"/>
    </row>
    <row r="181" spans="1:4" s="7" customFormat="1" ht="24">
      <c r="A181" s="6"/>
      <c r="B181" s="10"/>
      <c r="C181" s="10"/>
    </row>
    <row r="182" spans="1:4" s="7" customFormat="1" ht="21.75" customHeight="1">
      <c r="A182" s="37" t="s">
        <v>61</v>
      </c>
      <c r="B182" s="10"/>
      <c r="C182" s="10"/>
    </row>
    <row r="183" spans="1:4" s="7" customFormat="1" ht="24">
      <c r="A183" s="47" t="s">
        <v>41</v>
      </c>
      <c r="B183" s="20" t="s">
        <v>42</v>
      </c>
      <c r="C183" s="20" t="s">
        <v>43</v>
      </c>
    </row>
    <row r="184" spans="1:4" s="7" customFormat="1" ht="24">
      <c r="A184" s="21" t="s">
        <v>62</v>
      </c>
      <c r="B184" s="38"/>
      <c r="C184" s="38"/>
      <c r="D184" s="39"/>
    </row>
    <row r="185" spans="1:4" s="7" customFormat="1" ht="24">
      <c r="A185" s="24" t="s">
        <v>132</v>
      </c>
      <c r="B185" s="25">
        <v>41</v>
      </c>
      <c r="C185" s="26">
        <f>B185*100/160</f>
        <v>25.625</v>
      </c>
      <c r="D185" s="40"/>
    </row>
    <row r="186" spans="1:4" s="7" customFormat="1" ht="24">
      <c r="A186" s="24" t="s">
        <v>536</v>
      </c>
      <c r="B186" s="25">
        <v>1</v>
      </c>
      <c r="C186" s="26">
        <f t="shared" ref="C186:C203" si="10">B186*100/160</f>
        <v>0.625</v>
      </c>
      <c r="D186" s="40"/>
    </row>
    <row r="187" spans="1:4" s="7" customFormat="1" ht="24">
      <c r="A187" s="24" t="s">
        <v>109</v>
      </c>
      <c r="B187" s="25">
        <v>3</v>
      </c>
      <c r="C187" s="26">
        <f t="shared" si="10"/>
        <v>1.875</v>
      </c>
      <c r="D187" s="40"/>
    </row>
    <row r="188" spans="1:4" s="7" customFormat="1" ht="24">
      <c r="A188" s="24" t="s">
        <v>266</v>
      </c>
      <c r="B188" s="25">
        <v>1</v>
      </c>
      <c r="C188" s="26">
        <f t="shared" si="10"/>
        <v>0.625</v>
      </c>
      <c r="D188" s="40"/>
    </row>
    <row r="189" spans="1:4" s="7" customFormat="1" ht="24">
      <c r="A189" s="24" t="s">
        <v>265</v>
      </c>
      <c r="B189" s="25">
        <v>1</v>
      </c>
      <c r="C189" s="26">
        <f t="shared" si="10"/>
        <v>0.625</v>
      </c>
      <c r="D189" s="40"/>
    </row>
    <row r="190" spans="1:4" s="7" customFormat="1" ht="24">
      <c r="A190" s="24" t="s">
        <v>264</v>
      </c>
      <c r="B190" s="25">
        <v>2</v>
      </c>
      <c r="C190" s="26">
        <f t="shared" si="10"/>
        <v>1.25</v>
      </c>
      <c r="D190" s="40"/>
    </row>
    <row r="191" spans="1:4" s="7" customFormat="1" ht="24">
      <c r="A191" s="24" t="s">
        <v>537</v>
      </c>
      <c r="B191" s="25">
        <v>1</v>
      </c>
      <c r="C191" s="26">
        <f t="shared" si="10"/>
        <v>0.625</v>
      </c>
      <c r="D191" s="40"/>
    </row>
    <row r="192" spans="1:4" s="7" customFormat="1" ht="24">
      <c r="A192" s="24" t="s">
        <v>131</v>
      </c>
      <c r="B192" s="25">
        <v>1</v>
      </c>
      <c r="C192" s="26">
        <f t="shared" si="10"/>
        <v>0.625</v>
      </c>
      <c r="D192" s="40"/>
    </row>
    <row r="193" spans="1:4" s="7" customFormat="1" ht="24">
      <c r="A193" s="24" t="s">
        <v>538</v>
      </c>
      <c r="B193" s="25">
        <v>2</v>
      </c>
      <c r="C193" s="26">
        <f t="shared" si="10"/>
        <v>1.25</v>
      </c>
      <c r="D193" s="40"/>
    </row>
    <row r="194" spans="1:4" s="7" customFormat="1" ht="24">
      <c r="A194" s="24" t="s">
        <v>539</v>
      </c>
      <c r="B194" s="25">
        <v>1</v>
      </c>
      <c r="C194" s="26">
        <f t="shared" si="10"/>
        <v>0.625</v>
      </c>
      <c r="D194" s="40"/>
    </row>
    <row r="195" spans="1:4" s="7" customFormat="1" ht="24">
      <c r="A195" s="24" t="s">
        <v>540</v>
      </c>
      <c r="B195" s="25">
        <v>2</v>
      </c>
      <c r="C195" s="26">
        <f t="shared" si="10"/>
        <v>1.25</v>
      </c>
      <c r="D195" s="40"/>
    </row>
    <row r="196" spans="1:4" s="7" customFormat="1" ht="24">
      <c r="A196" s="43" t="s">
        <v>541</v>
      </c>
      <c r="B196" s="25">
        <v>1</v>
      </c>
      <c r="C196" s="26">
        <f t="shared" si="10"/>
        <v>0.625</v>
      </c>
      <c r="D196" s="40"/>
    </row>
    <row r="197" spans="1:4" s="7" customFormat="1" ht="24">
      <c r="A197" s="43" t="s">
        <v>542</v>
      </c>
      <c r="B197" s="25">
        <v>1</v>
      </c>
      <c r="C197" s="26">
        <f t="shared" si="10"/>
        <v>0.625</v>
      </c>
      <c r="D197" s="40"/>
    </row>
    <row r="198" spans="1:4" s="7" customFormat="1" ht="24">
      <c r="A198" s="43" t="s">
        <v>543</v>
      </c>
      <c r="B198" s="25">
        <v>1</v>
      </c>
      <c r="C198" s="26">
        <f t="shared" si="10"/>
        <v>0.625</v>
      </c>
      <c r="D198" s="40"/>
    </row>
    <row r="199" spans="1:4" s="7" customFormat="1" ht="24">
      <c r="A199" s="43" t="s">
        <v>544</v>
      </c>
      <c r="B199" s="25">
        <v>2</v>
      </c>
      <c r="C199" s="26">
        <f t="shared" si="10"/>
        <v>1.25</v>
      </c>
      <c r="D199" s="40"/>
    </row>
    <row r="200" spans="1:4" s="7" customFormat="1" ht="24">
      <c r="A200" s="43" t="s">
        <v>545</v>
      </c>
      <c r="B200" s="25">
        <v>1</v>
      </c>
      <c r="C200" s="26">
        <f t="shared" si="10"/>
        <v>0.625</v>
      </c>
      <c r="D200" s="40"/>
    </row>
    <row r="201" spans="1:4" s="7" customFormat="1" ht="24">
      <c r="A201" s="43" t="s">
        <v>484</v>
      </c>
      <c r="B201" s="25">
        <v>1</v>
      </c>
      <c r="C201" s="26">
        <f t="shared" si="10"/>
        <v>0.625</v>
      </c>
      <c r="D201" s="40"/>
    </row>
    <row r="202" spans="1:4" s="7" customFormat="1" ht="24">
      <c r="A202" s="43" t="s">
        <v>477</v>
      </c>
      <c r="B202" s="25">
        <v>2</v>
      </c>
      <c r="C202" s="26">
        <f t="shared" si="10"/>
        <v>1.25</v>
      </c>
      <c r="D202" s="40"/>
    </row>
    <row r="203" spans="1:4" s="7" customFormat="1" ht="24">
      <c r="A203" s="44" t="s">
        <v>546</v>
      </c>
      <c r="B203" s="28">
        <v>1</v>
      </c>
      <c r="C203" s="29">
        <f t="shared" si="10"/>
        <v>0.625</v>
      </c>
      <c r="D203" s="40"/>
    </row>
    <row r="204" spans="1:4" s="7" customFormat="1" ht="24">
      <c r="A204" s="45"/>
      <c r="B204" s="161"/>
      <c r="C204" s="162"/>
      <c r="D204" s="40"/>
    </row>
    <row r="205" spans="1:4" s="7" customFormat="1" ht="24">
      <c r="A205" s="21" t="s">
        <v>463</v>
      </c>
      <c r="B205" s="22"/>
      <c r="C205" s="23"/>
      <c r="D205" s="40"/>
    </row>
    <row r="206" spans="1:4" s="7" customFormat="1" ht="24">
      <c r="A206" s="24" t="s">
        <v>547</v>
      </c>
      <c r="B206" s="25">
        <v>3</v>
      </c>
      <c r="C206" s="26">
        <f>B206*100/160</f>
        <v>1.875</v>
      </c>
      <c r="D206" s="40"/>
    </row>
    <row r="207" spans="1:4" s="7" customFormat="1" ht="24">
      <c r="A207" s="24" t="s">
        <v>108</v>
      </c>
      <c r="B207" s="25">
        <v>2</v>
      </c>
      <c r="C207" s="26">
        <f t="shared" ref="C207:C216" si="11">B207*100/160</f>
        <v>1.25</v>
      </c>
      <c r="D207" s="40"/>
    </row>
    <row r="208" spans="1:4" s="7" customFormat="1" ht="24">
      <c r="A208" s="24" t="s">
        <v>478</v>
      </c>
      <c r="B208" s="25">
        <v>1</v>
      </c>
      <c r="C208" s="26">
        <f t="shared" si="11"/>
        <v>0.625</v>
      </c>
      <c r="D208" s="40"/>
    </row>
    <row r="209" spans="1:4" s="7" customFormat="1" ht="24">
      <c r="A209" s="24" t="s">
        <v>264</v>
      </c>
      <c r="B209" s="25">
        <v>2</v>
      </c>
      <c r="C209" s="26">
        <f t="shared" si="11"/>
        <v>1.25</v>
      </c>
      <c r="D209" s="40"/>
    </row>
    <row r="210" spans="1:4" s="7" customFormat="1" ht="24">
      <c r="A210" s="24" t="s">
        <v>131</v>
      </c>
      <c r="B210" s="25">
        <v>1</v>
      </c>
      <c r="C210" s="26">
        <f t="shared" si="11"/>
        <v>0.625</v>
      </c>
      <c r="D210" s="40"/>
    </row>
    <row r="211" spans="1:4" s="7" customFormat="1" ht="24">
      <c r="A211" s="24" t="s">
        <v>482</v>
      </c>
      <c r="B211" s="25">
        <v>1</v>
      </c>
      <c r="C211" s="26">
        <f t="shared" si="11"/>
        <v>0.625</v>
      </c>
      <c r="D211" s="40"/>
    </row>
    <row r="212" spans="1:4" s="7" customFormat="1" ht="24">
      <c r="A212" s="43" t="s">
        <v>480</v>
      </c>
      <c r="B212" s="31">
        <v>1</v>
      </c>
      <c r="C212" s="26">
        <f t="shared" si="11"/>
        <v>0.625</v>
      </c>
      <c r="D212" s="40"/>
    </row>
    <row r="213" spans="1:4" s="7" customFormat="1" ht="24">
      <c r="A213" s="43" t="s">
        <v>543</v>
      </c>
      <c r="B213" s="31">
        <v>1</v>
      </c>
      <c r="C213" s="26">
        <f t="shared" si="11"/>
        <v>0.625</v>
      </c>
      <c r="D213" s="40"/>
    </row>
    <row r="214" spans="1:4" s="7" customFormat="1" ht="24">
      <c r="A214" s="43" t="s">
        <v>540</v>
      </c>
      <c r="B214" s="31">
        <v>1</v>
      </c>
      <c r="C214" s="26">
        <f t="shared" si="11"/>
        <v>0.625</v>
      </c>
      <c r="D214" s="40"/>
    </row>
    <row r="215" spans="1:4" s="7" customFormat="1" ht="24">
      <c r="A215" s="43" t="s">
        <v>548</v>
      </c>
      <c r="B215" s="31">
        <v>1</v>
      </c>
      <c r="C215" s="26">
        <f t="shared" si="11"/>
        <v>0.625</v>
      </c>
      <c r="D215" s="40"/>
    </row>
    <row r="216" spans="1:4" s="7" customFormat="1" ht="24">
      <c r="A216" s="44" t="s">
        <v>267</v>
      </c>
      <c r="B216" s="32">
        <v>1</v>
      </c>
      <c r="C216" s="29">
        <f t="shared" si="11"/>
        <v>0.625</v>
      </c>
      <c r="D216" s="40"/>
    </row>
    <row r="217" spans="1:4" s="7" customFormat="1" ht="24">
      <c r="A217" s="24" t="s">
        <v>468</v>
      </c>
      <c r="B217" s="25"/>
      <c r="C217" s="26"/>
      <c r="D217" s="40"/>
    </row>
    <row r="218" spans="1:4" s="7" customFormat="1" ht="24">
      <c r="A218" s="24" t="s">
        <v>486</v>
      </c>
      <c r="B218" s="25">
        <v>2</v>
      </c>
      <c r="C218" s="26">
        <f>B218*100/160</f>
        <v>1.25</v>
      </c>
      <c r="D218" s="40"/>
    </row>
    <row r="219" spans="1:4" s="7" customFormat="1" ht="24">
      <c r="A219" s="24" t="s">
        <v>480</v>
      </c>
      <c r="B219" s="25">
        <v>1</v>
      </c>
      <c r="C219" s="26">
        <f t="shared" ref="C219:C233" si="12">B219*100/160</f>
        <v>0.625</v>
      </c>
      <c r="D219" s="40"/>
    </row>
    <row r="220" spans="1:4" s="7" customFormat="1" ht="24">
      <c r="A220" s="43" t="s">
        <v>542</v>
      </c>
      <c r="B220" s="25">
        <v>1</v>
      </c>
      <c r="C220" s="26">
        <f t="shared" si="12"/>
        <v>0.625</v>
      </c>
      <c r="D220" s="40"/>
    </row>
    <row r="221" spans="1:4" s="7" customFormat="1" ht="24">
      <c r="A221" s="24" t="s">
        <v>544</v>
      </c>
      <c r="B221" s="25">
        <v>3</v>
      </c>
      <c r="C221" s="26">
        <f t="shared" si="12"/>
        <v>1.875</v>
      </c>
      <c r="D221" s="40"/>
    </row>
    <row r="222" spans="1:4" s="7" customFormat="1" ht="24">
      <c r="A222" s="24" t="s">
        <v>549</v>
      </c>
      <c r="B222" s="25">
        <v>1</v>
      </c>
      <c r="C222" s="26">
        <f t="shared" si="12"/>
        <v>0.625</v>
      </c>
      <c r="D222" s="40"/>
    </row>
    <row r="223" spans="1:4" s="7" customFormat="1" ht="24">
      <c r="A223" s="24" t="s">
        <v>478</v>
      </c>
      <c r="B223" s="25">
        <v>3</v>
      </c>
      <c r="C223" s="26">
        <f t="shared" si="12"/>
        <v>1.875</v>
      </c>
      <c r="D223" s="40"/>
    </row>
    <row r="224" spans="1:4" s="7" customFormat="1" ht="24">
      <c r="A224" s="24" t="s">
        <v>550</v>
      </c>
      <c r="B224" s="25">
        <v>1</v>
      </c>
      <c r="C224" s="26">
        <f t="shared" si="12"/>
        <v>0.625</v>
      </c>
      <c r="D224" s="40"/>
    </row>
    <row r="225" spans="1:4" s="7" customFormat="1" ht="24">
      <c r="A225" s="24" t="s">
        <v>108</v>
      </c>
      <c r="B225" s="25">
        <v>3</v>
      </c>
      <c r="C225" s="26">
        <f t="shared" si="12"/>
        <v>1.875</v>
      </c>
      <c r="D225" s="40"/>
    </row>
    <row r="226" spans="1:4" s="7" customFormat="1" ht="24">
      <c r="A226" s="24" t="s">
        <v>551</v>
      </c>
      <c r="B226" s="25">
        <v>1</v>
      </c>
      <c r="C226" s="26">
        <f t="shared" si="12"/>
        <v>0.625</v>
      </c>
      <c r="D226" s="40"/>
    </row>
    <row r="227" spans="1:4" s="7" customFormat="1" ht="24">
      <c r="A227" s="24" t="s">
        <v>481</v>
      </c>
      <c r="B227" s="25">
        <v>1</v>
      </c>
      <c r="C227" s="26">
        <f t="shared" si="12"/>
        <v>0.625</v>
      </c>
      <c r="D227" s="40"/>
    </row>
    <row r="228" spans="1:4" s="7" customFormat="1" ht="24">
      <c r="A228" s="24" t="s">
        <v>485</v>
      </c>
      <c r="B228" s="25">
        <v>1</v>
      </c>
      <c r="C228" s="26">
        <f t="shared" si="12"/>
        <v>0.625</v>
      </c>
      <c r="D228" s="40"/>
    </row>
    <row r="229" spans="1:4" s="7" customFormat="1" ht="24">
      <c r="A229" s="24" t="s">
        <v>109</v>
      </c>
      <c r="B229" s="25">
        <v>1</v>
      </c>
      <c r="C229" s="26">
        <f t="shared" si="12"/>
        <v>0.625</v>
      </c>
      <c r="D229" s="40"/>
    </row>
    <row r="230" spans="1:4" s="7" customFormat="1" ht="24">
      <c r="A230" s="24" t="s">
        <v>483</v>
      </c>
      <c r="B230" s="25">
        <v>2</v>
      </c>
      <c r="C230" s="26">
        <f t="shared" si="12"/>
        <v>1.25</v>
      </c>
      <c r="D230" s="40"/>
    </row>
    <row r="231" spans="1:4" s="7" customFormat="1" ht="24">
      <c r="A231" s="24" t="s">
        <v>132</v>
      </c>
      <c r="B231" s="25">
        <v>6</v>
      </c>
      <c r="C231" s="26">
        <f t="shared" si="12"/>
        <v>3.75</v>
      </c>
      <c r="D231" s="40"/>
    </row>
    <row r="232" spans="1:4" s="7" customFormat="1" ht="24">
      <c r="A232" s="24" t="s">
        <v>131</v>
      </c>
      <c r="B232" s="25">
        <v>1</v>
      </c>
      <c r="C232" s="26">
        <f t="shared" si="12"/>
        <v>0.625</v>
      </c>
      <c r="D232" s="40"/>
    </row>
    <row r="233" spans="1:4" s="7" customFormat="1" ht="24">
      <c r="A233" s="27" t="s">
        <v>542</v>
      </c>
      <c r="B233" s="28">
        <v>1</v>
      </c>
      <c r="C233" s="29">
        <f t="shared" si="12"/>
        <v>0.625</v>
      </c>
      <c r="D233" s="40"/>
    </row>
    <row r="234" spans="1:4" s="7" customFormat="1" ht="24">
      <c r="A234" s="45"/>
      <c r="B234" s="161"/>
      <c r="C234" s="162"/>
      <c r="D234" s="40"/>
    </row>
    <row r="235" spans="1:4" s="7" customFormat="1" ht="24">
      <c r="A235" s="21" t="s">
        <v>47</v>
      </c>
      <c r="B235" s="189"/>
      <c r="C235" s="38"/>
      <c r="D235" s="40"/>
    </row>
    <row r="236" spans="1:4" s="7" customFormat="1" ht="24">
      <c r="A236" s="24" t="s">
        <v>547</v>
      </c>
      <c r="B236" s="25">
        <v>1</v>
      </c>
      <c r="C236" s="26">
        <f>B236*100/160</f>
        <v>0.625</v>
      </c>
      <c r="D236" s="40"/>
    </row>
    <row r="237" spans="1:4" s="7" customFormat="1" ht="24">
      <c r="A237" s="24" t="s">
        <v>478</v>
      </c>
      <c r="B237" s="25">
        <v>1</v>
      </c>
      <c r="C237" s="26">
        <f t="shared" ref="C237:C250" si="13">B237*100/160</f>
        <v>0.625</v>
      </c>
      <c r="D237" s="40"/>
    </row>
    <row r="238" spans="1:4" s="7" customFormat="1" ht="24">
      <c r="A238" s="43" t="s">
        <v>132</v>
      </c>
      <c r="B238" s="31">
        <v>16</v>
      </c>
      <c r="C238" s="26">
        <f t="shared" si="13"/>
        <v>10</v>
      </c>
      <c r="D238" s="40"/>
    </row>
    <row r="239" spans="1:4" s="7" customFormat="1" ht="24">
      <c r="A239" s="43" t="s">
        <v>265</v>
      </c>
      <c r="B239" s="31">
        <v>2</v>
      </c>
      <c r="C239" s="26">
        <f t="shared" si="13"/>
        <v>1.25</v>
      </c>
      <c r="D239" s="40"/>
    </row>
    <row r="240" spans="1:4" s="7" customFormat="1" ht="24">
      <c r="A240" s="43" t="s">
        <v>538</v>
      </c>
      <c r="B240" s="31">
        <v>1</v>
      </c>
      <c r="C240" s="26">
        <f t="shared" si="13"/>
        <v>0.625</v>
      </c>
      <c r="D240" s="40"/>
    </row>
    <row r="241" spans="1:4" s="7" customFormat="1" ht="24">
      <c r="A241" s="43" t="s">
        <v>264</v>
      </c>
      <c r="B241" s="31">
        <v>3</v>
      </c>
      <c r="C241" s="26">
        <f t="shared" si="13"/>
        <v>1.875</v>
      </c>
      <c r="D241" s="40"/>
    </row>
    <row r="242" spans="1:4" s="7" customFormat="1" ht="24">
      <c r="A242" s="43" t="s">
        <v>268</v>
      </c>
      <c r="B242" s="31">
        <v>1</v>
      </c>
      <c r="C242" s="26">
        <f t="shared" si="13"/>
        <v>0.625</v>
      </c>
      <c r="D242" s="40"/>
    </row>
    <row r="243" spans="1:4" s="7" customFormat="1" ht="24">
      <c r="A243" s="43" t="s">
        <v>544</v>
      </c>
      <c r="B243" s="31">
        <v>1</v>
      </c>
      <c r="C243" s="26">
        <f t="shared" si="13"/>
        <v>0.625</v>
      </c>
      <c r="D243" s="40"/>
    </row>
    <row r="244" spans="1:4" s="7" customFormat="1" ht="24">
      <c r="A244" s="43" t="s">
        <v>108</v>
      </c>
      <c r="B244" s="31">
        <v>2</v>
      </c>
      <c r="C244" s="26">
        <f t="shared" si="13"/>
        <v>1.25</v>
      </c>
      <c r="D244" s="40"/>
    </row>
    <row r="245" spans="1:4" s="7" customFormat="1" ht="24">
      <c r="A245" s="43" t="s">
        <v>267</v>
      </c>
      <c r="B245" s="31">
        <v>2</v>
      </c>
      <c r="C245" s="26">
        <f t="shared" si="13"/>
        <v>1.25</v>
      </c>
      <c r="D245" s="40"/>
    </row>
    <row r="246" spans="1:4" s="7" customFormat="1" ht="24">
      <c r="A246" s="43" t="s">
        <v>536</v>
      </c>
      <c r="B246" s="31">
        <v>1</v>
      </c>
      <c r="C246" s="26">
        <f t="shared" si="13"/>
        <v>0.625</v>
      </c>
      <c r="D246" s="40"/>
    </row>
    <row r="247" spans="1:4" s="7" customFormat="1" ht="24">
      <c r="A247" s="24" t="s">
        <v>109</v>
      </c>
      <c r="B247" s="25">
        <v>1</v>
      </c>
      <c r="C247" s="26">
        <f t="shared" si="13"/>
        <v>0.625</v>
      </c>
      <c r="D247" s="40"/>
    </row>
    <row r="248" spans="1:4" s="7" customFormat="1" ht="24">
      <c r="A248" s="24" t="s">
        <v>552</v>
      </c>
      <c r="B248" s="25">
        <v>1</v>
      </c>
      <c r="C248" s="26">
        <f t="shared" si="13"/>
        <v>0.625</v>
      </c>
      <c r="D248" s="40"/>
    </row>
    <row r="249" spans="1:4" s="7" customFormat="1" ht="24">
      <c r="A249" s="24" t="s">
        <v>540</v>
      </c>
      <c r="B249" s="25">
        <v>1</v>
      </c>
      <c r="C249" s="26">
        <f t="shared" si="13"/>
        <v>0.625</v>
      </c>
      <c r="D249" s="40"/>
    </row>
    <row r="250" spans="1:4" s="7" customFormat="1" ht="24">
      <c r="A250" s="27" t="s">
        <v>131</v>
      </c>
      <c r="B250" s="28">
        <v>1</v>
      </c>
      <c r="C250" s="29">
        <f t="shared" si="13"/>
        <v>0.625</v>
      </c>
      <c r="D250" s="40"/>
    </row>
    <row r="251" spans="1:4" s="7" customFormat="1" ht="24">
      <c r="A251" s="24" t="s">
        <v>465</v>
      </c>
      <c r="B251" s="25"/>
      <c r="C251" s="26"/>
      <c r="D251" s="40"/>
    </row>
    <row r="252" spans="1:4" s="7" customFormat="1" ht="24">
      <c r="A252" s="24" t="s">
        <v>542</v>
      </c>
      <c r="B252" s="25">
        <v>1</v>
      </c>
      <c r="C252" s="26">
        <f>B252*100/160</f>
        <v>0.625</v>
      </c>
      <c r="D252" s="40"/>
    </row>
    <row r="253" spans="1:4" s="7" customFormat="1" ht="24">
      <c r="A253" s="24" t="s">
        <v>482</v>
      </c>
      <c r="B253" s="25">
        <v>1</v>
      </c>
      <c r="C253" s="26">
        <f t="shared" ref="C253:C259" si="14">B253*100/160</f>
        <v>0.625</v>
      </c>
      <c r="D253" s="40"/>
    </row>
    <row r="254" spans="1:4" s="7" customFormat="1" ht="24">
      <c r="A254" s="24" t="s">
        <v>544</v>
      </c>
      <c r="B254" s="25">
        <v>2</v>
      </c>
      <c r="C254" s="26">
        <f t="shared" si="14"/>
        <v>1.25</v>
      </c>
      <c r="D254" s="40"/>
    </row>
    <row r="255" spans="1:4" s="7" customFormat="1" ht="24">
      <c r="A255" s="24" t="s">
        <v>478</v>
      </c>
      <c r="B255" s="25">
        <v>1</v>
      </c>
      <c r="C255" s="26">
        <f t="shared" si="14"/>
        <v>0.625</v>
      </c>
      <c r="D255" s="40"/>
    </row>
    <row r="256" spans="1:4" s="7" customFormat="1" ht="24">
      <c r="A256" s="24" t="s">
        <v>548</v>
      </c>
      <c r="B256" s="25">
        <v>3</v>
      </c>
      <c r="C256" s="26">
        <f t="shared" si="14"/>
        <v>1.875</v>
      </c>
      <c r="D256" s="40"/>
    </row>
    <row r="257" spans="1:4" s="7" customFormat="1" ht="24">
      <c r="A257" s="24" t="s">
        <v>553</v>
      </c>
      <c r="B257" s="25">
        <v>2</v>
      </c>
      <c r="C257" s="26">
        <f t="shared" si="14"/>
        <v>1.25</v>
      </c>
      <c r="D257" s="40"/>
    </row>
    <row r="258" spans="1:4" s="7" customFormat="1" ht="24">
      <c r="A258" s="24" t="s">
        <v>264</v>
      </c>
      <c r="B258" s="25">
        <v>4</v>
      </c>
      <c r="C258" s="26">
        <f t="shared" si="14"/>
        <v>2.5</v>
      </c>
      <c r="D258" s="40"/>
    </row>
    <row r="259" spans="1:4" s="7" customFormat="1" ht="24">
      <c r="A259" s="24" t="s">
        <v>479</v>
      </c>
      <c r="B259" s="25">
        <v>1</v>
      </c>
      <c r="C259" s="26">
        <f t="shared" si="14"/>
        <v>0.625</v>
      </c>
      <c r="D259" s="40"/>
    </row>
    <row r="260" spans="1:4" s="7" customFormat="1" ht="24">
      <c r="A260" s="47" t="s">
        <v>48</v>
      </c>
      <c r="B260" s="20">
        <f>SUM(B185:B259)</f>
        <v>160</v>
      </c>
      <c r="C260" s="33">
        <f>B260*100/160</f>
        <v>100</v>
      </c>
    </row>
    <row r="261" spans="1:4" s="7" customFormat="1" ht="24">
      <c r="A261" s="125"/>
      <c r="B261" s="35"/>
      <c r="C261" s="36"/>
    </row>
    <row r="262" spans="1:4" s="7" customFormat="1" ht="24">
      <c r="A262" s="125"/>
      <c r="B262" s="35"/>
      <c r="C262" s="36"/>
    </row>
    <row r="263" spans="1:4" s="7" customFormat="1" ht="24">
      <c r="A263" s="125"/>
      <c r="B263" s="35"/>
      <c r="C263" s="36"/>
    </row>
    <row r="264" spans="1:4" s="7" customFormat="1" ht="24">
      <c r="A264" s="125"/>
      <c r="B264" s="35"/>
      <c r="C264" s="36"/>
    </row>
    <row r="265" spans="1:4" s="7" customFormat="1" ht="24">
      <c r="A265" s="125"/>
      <c r="B265" s="35"/>
      <c r="C265" s="36"/>
    </row>
    <row r="266" spans="1:4" s="7" customFormat="1" ht="24">
      <c r="A266" s="125"/>
      <c r="B266" s="35"/>
      <c r="C266" s="36"/>
    </row>
    <row r="267" spans="1:4" s="7" customFormat="1" ht="24">
      <c r="A267" s="125" t="s">
        <v>561</v>
      </c>
      <c r="B267" s="35"/>
      <c r="C267" s="36"/>
    </row>
    <row r="268" spans="1:4" s="7" customFormat="1" ht="24">
      <c r="A268" s="125" t="s">
        <v>554</v>
      </c>
      <c r="B268" s="35"/>
      <c r="C268" s="36"/>
    </row>
    <row r="269" spans="1:4" s="7" customFormat="1" ht="24">
      <c r="A269" s="190" t="s">
        <v>555</v>
      </c>
      <c r="B269" s="191"/>
      <c r="C269" s="192"/>
      <c r="D269" s="164"/>
    </row>
    <row r="270" spans="1:4" s="7" customFormat="1" ht="24">
      <c r="A270" s="190" t="s">
        <v>556</v>
      </c>
      <c r="B270" s="191"/>
      <c r="C270" s="192"/>
      <c r="D270" s="164"/>
    </row>
    <row r="271" spans="1:4" s="7" customFormat="1" ht="24">
      <c r="A271" s="6" t="s">
        <v>557</v>
      </c>
      <c r="B271" s="10"/>
      <c r="C271" s="10"/>
    </row>
    <row r="272" spans="1:4" s="7" customFormat="1" ht="24">
      <c r="A272" s="6" t="s">
        <v>559</v>
      </c>
      <c r="B272" s="10"/>
      <c r="C272" s="10"/>
    </row>
    <row r="273" spans="1:4" s="7" customFormat="1" ht="24">
      <c r="A273" s="6" t="s">
        <v>558</v>
      </c>
      <c r="B273" s="10"/>
      <c r="C273" s="10"/>
    </row>
    <row r="274" spans="1:4" s="7" customFormat="1" ht="24">
      <c r="A274" s="6" t="s">
        <v>560</v>
      </c>
      <c r="B274" s="10"/>
      <c r="C274" s="10"/>
    </row>
    <row r="275" spans="1:4" s="7" customFormat="1" ht="24">
      <c r="A275" s="6"/>
      <c r="B275" s="10"/>
      <c r="C275" s="10"/>
    </row>
    <row r="276" spans="1:4" s="50" customFormat="1" ht="24">
      <c r="A276" s="37" t="s">
        <v>63</v>
      </c>
      <c r="B276" s="48"/>
      <c r="C276" s="48"/>
      <c r="D276" s="49"/>
    </row>
    <row r="277" spans="1:4" s="14" customFormat="1">
      <c r="A277" s="210" t="s">
        <v>64</v>
      </c>
      <c r="B277" s="212" t="s">
        <v>562</v>
      </c>
      <c r="C277" s="213"/>
      <c r="D277" s="214"/>
    </row>
    <row r="278" spans="1:4" s="14" customFormat="1" ht="56.25">
      <c r="A278" s="211"/>
      <c r="B278" s="51" t="s">
        <v>65</v>
      </c>
      <c r="C278" s="52" t="s">
        <v>66</v>
      </c>
      <c r="D278" s="52" t="s">
        <v>67</v>
      </c>
    </row>
    <row r="279" spans="1:4" s="14" customFormat="1">
      <c r="A279" s="53" t="s">
        <v>68</v>
      </c>
      <c r="B279" s="54">
        <f>'EPE (Elementary 2)'!I68</f>
        <v>4.7727272727272725</v>
      </c>
      <c r="C279" s="54">
        <f>'EPE (Elementary 2)'!I69</f>
        <v>0.45378724642036183</v>
      </c>
      <c r="D279" s="55" t="str">
        <f>IF(B279&gt;4.5,"มากที่สุด",IF(B279&gt;3.5,"มาก",IF(B279&gt;2.5,"ปานกลาง",IF(B279&gt;1.5,"น้อย",IF(B279&lt;=1.5,"น้อยที่สุด")))))</f>
        <v>มากที่สุด</v>
      </c>
    </row>
    <row r="280" spans="1:4" s="14" customFormat="1">
      <c r="A280" s="53" t="s">
        <v>69</v>
      </c>
      <c r="B280" s="54">
        <f>'EPE (Elementary 2)'!J68</f>
        <v>4.7121212121212119</v>
      </c>
      <c r="C280" s="54">
        <f>'EPE (Elementary 2)'!J69</f>
        <v>0.48508516950249164</v>
      </c>
      <c r="D280" s="55" t="str">
        <f t="shared" ref="D280:D288" si="15">IF(B280&gt;4.5,"มากที่สุด",IF(B280&gt;3.5,"มาก",IF(B280&gt;2.5,"ปานกลาง",IF(B280&gt;1.5,"น้อย",IF(B280&lt;=1.5,"น้อยที่สุด")))))</f>
        <v>มากที่สุด</v>
      </c>
    </row>
    <row r="281" spans="1:4" s="14" customFormat="1">
      <c r="A281" s="53" t="s">
        <v>70</v>
      </c>
      <c r="B281" s="54">
        <f>'EPE (Elementary 2)'!K68</f>
        <v>4.7575757575757578</v>
      </c>
      <c r="C281" s="54">
        <f>'EPE (Elementary 2)'!K69</f>
        <v>0.49422746758484953</v>
      </c>
      <c r="D281" s="55" t="str">
        <f t="shared" si="15"/>
        <v>มากที่สุด</v>
      </c>
    </row>
    <row r="282" spans="1:4" s="14" customFormat="1">
      <c r="A282" s="53" t="s">
        <v>71</v>
      </c>
      <c r="B282" s="54">
        <f>'EPE (Elementary 2)'!L68</f>
        <v>4.7424242424242422</v>
      </c>
      <c r="C282" s="54">
        <f>'EPE (Elementary 2)'!L69</f>
        <v>0.50183318671755306</v>
      </c>
      <c r="D282" s="55" t="str">
        <f t="shared" si="15"/>
        <v>มากที่สุด</v>
      </c>
    </row>
    <row r="283" spans="1:4" s="14" customFormat="1">
      <c r="A283" s="53" t="s">
        <v>72</v>
      </c>
      <c r="B283" s="54">
        <f>'EPE (Elementary 2)'!M68</f>
        <v>4.666666666666667</v>
      </c>
      <c r="C283" s="54">
        <f>'EPE (Elementary 2)'!M69</f>
        <v>0.58603271532768642</v>
      </c>
      <c r="D283" s="55" t="str">
        <f t="shared" si="15"/>
        <v>มากที่สุด</v>
      </c>
    </row>
    <row r="284" spans="1:4" s="14" customFormat="1">
      <c r="A284" s="53" t="s">
        <v>73</v>
      </c>
      <c r="B284" s="54">
        <f>'EPE (Elementary 2)'!N68</f>
        <v>4.6969696969696972</v>
      </c>
      <c r="C284" s="54">
        <f>'EPE (Elementary 2)'!N69</f>
        <v>0.57655447243759006</v>
      </c>
      <c r="D284" s="55" t="str">
        <f t="shared" si="15"/>
        <v>มากที่สุด</v>
      </c>
    </row>
    <row r="285" spans="1:4" s="14" customFormat="1">
      <c r="A285" s="53" t="s">
        <v>74</v>
      </c>
      <c r="B285" s="54">
        <f>'EPE (Elementary 2)'!O68</f>
        <v>4.7727272727272725</v>
      </c>
      <c r="C285" s="54">
        <f>'EPE (Elementary 2)'!O69</f>
        <v>0.45378724642036183</v>
      </c>
      <c r="D285" s="55" t="str">
        <f t="shared" si="15"/>
        <v>มากที่สุด</v>
      </c>
    </row>
    <row r="286" spans="1:4" s="14" customFormat="1">
      <c r="A286" s="53" t="s">
        <v>75</v>
      </c>
      <c r="B286" s="54">
        <f>'EPE (Elementary 2)'!P68</f>
        <v>4.7575757575757578</v>
      </c>
      <c r="C286" s="54">
        <f>'EPE (Elementary 2)'!P69</f>
        <v>0.49422746758484953</v>
      </c>
      <c r="D286" s="55" t="str">
        <f t="shared" si="15"/>
        <v>มากที่สุด</v>
      </c>
    </row>
    <row r="287" spans="1:4" s="14" customFormat="1">
      <c r="A287" s="53" t="s">
        <v>76</v>
      </c>
      <c r="B287" s="54">
        <f>'EPE (Elementary 2)'!Q68</f>
        <v>4.8461538461538458</v>
      </c>
      <c r="C287" s="54">
        <f>'EPE (Elementary 2)'!Q69</f>
        <v>0.4011816864740092</v>
      </c>
      <c r="D287" s="55" t="str">
        <f t="shared" si="15"/>
        <v>มากที่สุด</v>
      </c>
    </row>
    <row r="288" spans="1:4" s="14" customFormat="1">
      <c r="A288" s="53" t="s">
        <v>77</v>
      </c>
      <c r="B288" s="54">
        <f>'EPE (Elementary 2)'!T68</f>
        <v>4.4848484848484844</v>
      </c>
      <c r="C288" s="54">
        <f>'EPE (Elementary 2)'!S69</f>
        <v>0.54397948700049181</v>
      </c>
      <c r="D288" s="55" t="str">
        <f t="shared" si="15"/>
        <v>มาก</v>
      </c>
    </row>
    <row r="289" spans="1:7" s="14" customFormat="1" ht="22.5" thickBot="1">
      <c r="A289" s="56" t="s">
        <v>78</v>
      </c>
      <c r="B289" s="57">
        <f>AVERAGE(B279:B288)</f>
        <v>4.720979020979021</v>
      </c>
      <c r="C289" s="57">
        <f>AVERAGE(C279:C288)</f>
        <v>0.49906961454702448</v>
      </c>
      <c r="D289" s="58" t="str">
        <f>IF(B289&gt;4.5,"มากที่สุด",IF(B289&gt;3.5,"มาก",IF(B289&gt;2.5,"ปานกลาง",IF(B289&gt;1.5,"น้อย",IF(B289&lt;=1.5,"น้อยที่สุด")))))</f>
        <v>มากที่สุด</v>
      </c>
    </row>
    <row r="290" spans="1:7" ht="22.5" thickTop="1">
      <c r="A290" s="59"/>
      <c r="B290" s="60"/>
      <c r="C290" s="60"/>
      <c r="D290" s="61"/>
    </row>
    <row r="291" spans="1:7" s="7" customFormat="1" ht="24">
      <c r="A291" s="63" t="s">
        <v>133</v>
      </c>
      <c r="B291" s="64"/>
      <c r="C291" s="64"/>
      <c r="D291" s="65"/>
    </row>
    <row r="292" spans="1:7" s="7" customFormat="1" ht="24">
      <c r="A292" s="63" t="s">
        <v>568</v>
      </c>
      <c r="B292" s="64"/>
      <c r="C292" s="64"/>
      <c r="D292" s="65"/>
    </row>
    <row r="293" spans="1:7" s="7" customFormat="1" ht="24">
      <c r="A293" s="63" t="s">
        <v>563</v>
      </c>
      <c r="B293" s="64"/>
      <c r="C293" s="64"/>
      <c r="D293" s="65"/>
    </row>
    <row r="294" spans="1:7" s="7" customFormat="1" ht="24">
      <c r="A294" s="63" t="s">
        <v>564</v>
      </c>
      <c r="B294" s="64"/>
      <c r="C294" s="64"/>
      <c r="D294" s="65"/>
    </row>
    <row r="295" spans="1:7" s="7" customFormat="1" ht="24">
      <c r="A295" s="63" t="s">
        <v>565</v>
      </c>
      <c r="B295" s="64"/>
      <c r="C295" s="64"/>
      <c r="D295" s="65"/>
    </row>
    <row r="296" spans="1:7" s="7" customFormat="1" ht="24">
      <c r="A296" s="63" t="s">
        <v>566</v>
      </c>
      <c r="B296" s="64"/>
      <c r="C296" s="64"/>
      <c r="D296" s="65"/>
    </row>
    <row r="297" spans="1:7" s="11" customFormat="1" ht="24">
      <c r="A297" s="11" t="s">
        <v>79</v>
      </c>
      <c r="E297" s="66"/>
      <c r="F297" s="66"/>
      <c r="G297" s="66"/>
    </row>
    <row r="298" spans="1:7" s="11" customFormat="1" ht="24">
      <c r="A298" s="11" t="s">
        <v>567</v>
      </c>
      <c r="E298" s="66"/>
      <c r="F298" s="66"/>
      <c r="G298" s="66"/>
    </row>
    <row r="299" spans="1:7" s="11" customFormat="1" ht="25.5" customHeight="1">
      <c r="A299" s="215" t="s">
        <v>41</v>
      </c>
      <c r="B299" s="217"/>
      <c r="C299" s="221" t="s">
        <v>80</v>
      </c>
      <c r="D299" s="67" t="s">
        <v>81</v>
      </c>
      <c r="E299" s="66"/>
      <c r="F299" s="68"/>
      <c r="G299" s="66"/>
    </row>
    <row r="300" spans="1:7" s="11" customFormat="1" ht="25.5" customHeight="1">
      <c r="A300" s="216"/>
      <c r="B300" s="218"/>
      <c r="C300" s="222"/>
      <c r="D300" s="69" t="s">
        <v>82</v>
      </c>
      <c r="E300" s="66"/>
      <c r="F300" s="66"/>
      <c r="G300" s="66"/>
    </row>
    <row r="301" spans="1:7" s="7" customFormat="1" ht="24">
      <c r="A301" s="70" t="s">
        <v>83</v>
      </c>
      <c r="B301" s="71"/>
      <c r="C301" s="71"/>
      <c r="D301" s="41"/>
      <c r="E301" s="10"/>
      <c r="F301" s="10"/>
      <c r="G301" s="10"/>
    </row>
    <row r="302" spans="1:7" s="7" customFormat="1" ht="25.5" customHeight="1">
      <c r="A302" s="72" t="s">
        <v>84</v>
      </c>
      <c r="B302" s="73">
        <f>'EPE (Elementary 2)'!R68</f>
        <v>3.5303030303030303</v>
      </c>
      <c r="C302" s="73">
        <f>'EPE (Elementary 2)'!R69</f>
        <v>1.1444159151988902</v>
      </c>
      <c r="D302" s="74" t="str">
        <f>IF(B302&gt;4.5,"มากที่สุด",IF(B302&gt;3.5,"มาก",IF(B302&gt;2.5,"ปานกลาง",IF(B302&gt;1.5,"น้อย",IF(B302&lt;=1.5,"น้อยที่สุด")))))</f>
        <v>มาก</v>
      </c>
      <c r="E302" s="10"/>
      <c r="F302" s="10"/>
      <c r="G302" s="10"/>
    </row>
    <row r="303" spans="1:7" s="7" customFormat="1" ht="24.75" thickBot="1">
      <c r="A303" s="75" t="s">
        <v>85</v>
      </c>
      <c r="B303" s="76">
        <f>AVERAGE(B302:B302)</f>
        <v>3.5303030303030303</v>
      </c>
      <c r="C303" s="76">
        <f>SUM(C302)</f>
        <v>1.1444159151988902</v>
      </c>
      <c r="D303" s="77" t="str">
        <f>IF(B303&gt;4.5,"มากที่สุด",IF(B303&gt;3.5,"มาก",IF(B303&gt;2.5,"ปานกลาง",IF(B303&gt;1.5,"น้อย",IF(B303&lt;=1.5,"น้อยที่สุด")))))</f>
        <v>มาก</v>
      </c>
      <c r="E303" s="10"/>
      <c r="F303" s="10"/>
      <c r="G303" s="10"/>
    </row>
    <row r="304" spans="1:7" s="7" customFormat="1" ht="24.75" thickTop="1">
      <c r="A304" s="78" t="s">
        <v>86</v>
      </c>
      <c r="B304" s="71"/>
      <c r="C304" s="71"/>
      <c r="D304" s="71"/>
      <c r="E304" s="10"/>
      <c r="F304" s="10"/>
      <c r="G304" s="10"/>
    </row>
    <row r="305" spans="1:7" s="7" customFormat="1" ht="25.5" customHeight="1">
      <c r="A305" s="72" t="s">
        <v>87</v>
      </c>
      <c r="B305" s="73">
        <f>'EPE (Elementary 2)'!S68</f>
        <v>4.3787878787878789</v>
      </c>
      <c r="C305" s="73">
        <f>'EPE (Elementary 2)'!S69</f>
        <v>0.54397948700049181</v>
      </c>
      <c r="D305" s="79" t="str">
        <f>IF(B305&gt;4.5,"มากที่สุด",IF(B305&gt;3.5,"มาก",IF(B305&gt;2.5,"ปานกลาง",IF(B305&gt;1.5,"น้อย",IF(B305&lt;=1.5,"น้อยที่สุด")))))</f>
        <v>มาก</v>
      </c>
      <c r="E305" s="10"/>
      <c r="F305" s="10"/>
      <c r="G305" s="10"/>
    </row>
    <row r="306" spans="1:7" s="7" customFormat="1" ht="24.75" thickBot="1">
      <c r="A306" s="75" t="s">
        <v>85</v>
      </c>
      <c r="B306" s="76">
        <f>AVERAGE(B305:B305)</f>
        <v>4.3787878787878789</v>
      </c>
      <c r="C306" s="76">
        <f>SUM(C305)</f>
        <v>0.54397948700049181</v>
      </c>
      <c r="D306" s="80" t="str">
        <f>IF(B306&gt;4.5,"มากที่สุด",IF(B306&gt;3.5,"มาก",IF(B306&gt;2.5,"ปานกลาง",IF(B306&gt;1.5,"น้อย",IF(B306&lt;=1.5,"น้อยที่สุด")))))</f>
        <v>มาก</v>
      </c>
      <c r="E306" s="10"/>
      <c r="F306" s="10"/>
      <c r="G306" s="10"/>
    </row>
    <row r="307" spans="1:7" s="7" customFormat="1" ht="24.75" thickTop="1">
      <c r="A307" s="81"/>
      <c r="E307" s="10"/>
      <c r="F307" s="10"/>
      <c r="G307" s="10"/>
    </row>
    <row r="308" spans="1:7" s="7" customFormat="1" ht="24">
      <c r="A308" s="7" t="s">
        <v>487</v>
      </c>
    </row>
    <row r="309" spans="1:7" s="7" customFormat="1" ht="24">
      <c r="A309" s="7" t="s">
        <v>569</v>
      </c>
    </row>
    <row r="310" spans="1:7" s="7" customFormat="1" ht="24">
      <c r="A310" s="7" t="s">
        <v>570</v>
      </c>
    </row>
    <row r="311" spans="1:7" s="7" customFormat="1" ht="15.75" customHeight="1"/>
    <row r="312" spans="1:7" s="50" customFormat="1" ht="24">
      <c r="A312" s="37" t="s">
        <v>488</v>
      </c>
      <c r="B312" s="48"/>
      <c r="C312" s="48"/>
      <c r="D312" s="49"/>
    </row>
    <row r="313" spans="1:7" s="14" customFormat="1">
      <c r="A313" s="210" t="s">
        <v>64</v>
      </c>
      <c r="B313" s="212" t="s">
        <v>571</v>
      </c>
      <c r="C313" s="213"/>
      <c r="D313" s="214"/>
    </row>
    <row r="314" spans="1:7" s="14" customFormat="1" ht="56.25">
      <c r="A314" s="211"/>
      <c r="B314" s="51" t="s">
        <v>65</v>
      </c>
      <c r="C314" s="52" t="s">
        <v>66</v>
      </c>
      <c r="D314" s="52" t="s">
        <v>67</v>
      </c>
    </row>
    <row r="315" spans="1:7" s="14" customFormat="1">
      <c r="A315" s="53" t="s">
        <v>68</v>
      </c>
      <c r="B315" s="54">
        <f>Intermediate!I17</f>
        <v>4.7333333333333334</v>
      </c>
      <c r="C315" s="54">
        <f>Intermediate!I18</f>
        <v>0.44221663871405331</v>
      </c>
      <c r="D315" s="55" t="str">
        <f>IF(B315&gt;4.5,"มากที่สุด",IF(B315&gt;3.5,"มาก",IF(B315&gt;2.5,"ปานกลาง",IF(B315&gt;1.5,"น้อย",IF(B315&lt;=1.5,"น้อยที่สุด")))))</f>
        <v>มากที่สุด</v>
      </c>
    </row>
    <row r="316" spans="1:7" s="14" customFormat="1">
      <c r="A316" s="53" t="s">
        <v>69</v>
      </c>
      <c r="B316" s="54">
        <f>Intermediate!J17</f>
        <v>4.7333333333333334</v>
      </c>
      <c r="C316" s="54">
        <f>Intermediate!J18</f>
        <v>0.44221663871405337</v>
      </c>
      <c r="D316" s="55" t="str">
        <f t="shared" ref="D316:D325" si="16">IF(B316&gt;4.5,"มากที่สุด",IF(B316&gt;3.5,"มาก",IF(B316&gt;2.5,"ปานกลาง",IF(B316&gt;1.5,"น้อย",IF(B316&lt;=1.5,"น้อยที่สุด")))))</f>
        <v>มากที่สุด</v>
      </c>
    </row>
    <row r="317" spans="1:7" s="14" customFormat="1">
      <c r="A317" s="53" t="s">
        <v>70</v>
      </c>
      <c r="B317" s="54">
        <f>Intermediate!K17</f>
        <v>4.5999999999999996</v>
      </c>
      <c r="C317" s="54">
        <f>Intermediate!K18</f>
        <v>0.71180521680208841</v>
      </c>
      <c r="D317" s="55" t="str">
        <f t="shared" si="16"/>
        <v>มากที่สุด</v>
      </c>
    </row>
    <row r="318" spans="1:7" s="14" customFormat="1">
      <c r="A318" s="53" t="s">
        <v>71</v>
      </c>
      <c r="B318" s="54">
        <f>Intermediate!L17</f>
        <v>4.5333333333333332</v>
      </c>
      <c r="C318" s="54">
        <f>Intermediate!L18</f>
        <v>0.61824123303304779</v>
      </c>
      <c r="D318" s="55" t="str">
        <f t="shared" si="16"/>
        <v>มากที่สุด</v>
      </c>
    </row>
    <row r="319" spans="1:7" s="14" customFormat="1">
      <c r="A319" s="53" t="s">
        <v>72</v>
      </c>
      <c r="B319" s="54">
        <f>Intermediate!M17</f>
        <v>4.5333333333333332</v>
      </c>
      <c r="C319" s="54">
        <f>Intermediate!M18</f>
        <v>0.61824123303304779</v>
      </c>
      <c r="D319" s="55" t="str">
        <f t="shared" si="16"/>
        <v>มากที่สุด</v>
      </c>
    </row>
    <row r="320" spans="1:7" s="14" customFormat="1">
      <c r="A320" s="53" t="s">
        <v>73</v>
      </c>
      <c r="B320" s="54">
        <f>Intermediate!N17</f>
        <v>4.333333333333333</v>
      </c>
      <c r="C320" s="54">
        <f>Intermediate!N18</f>
        <v>0.78881063774661708</v>
      </c>
      <c r="D320" s="55" t="str">
        <f t="shared" si="16"/>
        <v>มาก</v>
      </c>
    </row>
    <row r="321" spans="1:7" s="14" customFormat="1">
      <c r="A321" s="53" t="s">
        <v>74</v>
      </c>
      <c r="B321" s="54">
        <f>Intermediate!O17</f>
        <v>4.2666666666666666</v>
      </c>
      <c r="C321" s="54">
        <f>Intermediate!O18</f>
        <v>0.85374989832437997</v>
      </c>
      <c r="D321" s="55" t="str">
        <f t="shared" si="16"/>
        <v>มาก</v>
      </c>
    </row>
    <row r="322" spans="1:7" s="14" customFormat="1">
      <c r="A322" s="53" t="s">
        <v>75</v>
      </c>
      <c r="B322" s="54">
        <f>Intermediate!P17</f>
        <v>4.4000000000000004</v>
      </c>
      <c r="C322" s="54">
        <f>Intermediate!P18</f>
        <v>0.7999999999999986</v>
      </c>
      <c r="D322" s="55" t="str">
        <f t="shared" si="16"/>
        <v>มาก</v>
      </c>
    </row>
    <row r="323" spans="1:7" s="14" customFormat="1">
      <c r="A323" s="53" t="s">
        <v>76</v>
      </c>
      <c r="B323" s="54">
        <f>Intermediate!Q17</f>
        <v>4.8</v>
      </c>
      <c r="C323" s="54">
        <f>Intermediate!Q18</f>
        <v>0.39999999999999997</v>
      </c>
      <c r="D323" s="55" t="str">
        <f t="shared" si="16"/>
        <v>มากที่สุด</v>
      </c>
    </row>
    <row r="324" spans="1:7" s="14" customFormat="1">
      <c r="A324" s="53" t="s">
        <v>77</v>
      </c>
      <c r="B324" s="54">
        <f>Intermediate!T17</f>
        <v>3.9333333333333331</v>
      </c>
      <c r="C324" s="54">
        <f>Intermediate!T18</f>
        <v>0.7717224601860152</v>
      </c>
      <c r="D324" s="55" t="str">
        <f t="shared" si="16"/>
        <v>มาก</v>
      </c>
    </row>
    <row r="325" spans="1:7" s="14" customFormat="1" ht="22.5" thickBot="1">
      <c r="A325" s="56" t="s">
        <v>78</v>
      </c>
      <c r="B325" s="57">
        <f>AVERAGE(B315:B324)</f>
        <v>4.4866666666666664</v>
      </c>
      <c r="C325" s="57">
        <f>AVERAGE(C315:C324)</f>
        <v>0.64470039565533022</v>
      </c>
      <c r="D325" s="58" t="str">
        <f t="shared" si="16"/>
        <v>มาก</v>
      </c>
    </row>
    <row r="326" spans="1:7" ht="22.5" thickTop="1">
      <c r="A326" s="59"/>
      <c r="B326" s="60"/>
      <c r="C326" s="60"/>
      <c r="D326" s="61"/>
    </row>
    <row r="327" spans="1:7">
      <c r="A327" s="59"/>
      <c r="B327" s="60"/>
      <c r="C327" s="60"/>
      <c r="D327" s="61"/>
    </row>
    <row r="328" spans="1:7" s="7" customFormat="1" ht="24">
      <c r="A328" s="63" t="s">
        <v>110</v>
      </c>
      <c r="B328" s="64"/>
      <c r="C328" s="64"/>
      <c r="D328" s="65"/>
    </row>
    <row r="329" spans="1:7" s="7" customFormat="1" ht="24">
      <c r="A329" s="63" t="s">
        <v>572</v>
      </c>
      <c r="B329" s="64"/>
      <c r="C329" s="64"/>
      <c r="D329" s="65"/>
    </row>
    <row r="330" spans="1:7" s="7" customFormat="1" ht="24">
      <c r="A330" s="63" t="s">
        <v>563</v>
      </c>
      <c r="B330" s="64"/>
      <c r="C330" s="64"/>
      <c r="D330" s="65"/>
    </row>
    <row r="331" spans="1:7" s="7" customFormat="1" ht="24">
      <c r="A331" s="63" t="s">
        <v>573</v>
      </c>
      <c r="B331" s="64"/>
      <c r="C331" s="64"/>
      <c r="D331" s="65"/>
    </row>
    <row r="332" spans="1:7" s="7" customFormat="1" ht="24">
      <c r="A332" s="63" t="s">
        <v>574</v>
      </c>
      <c r="B332" s="64"/>
      <c r="C332" s="64"/>
      <c r="D332" s="65"/>
    </row>
    <row r="333" spans="1:7" s="7" customFormat="1" ht="24">
      <c r="A333" s="63" t="s">
        <v>575</v>
      </c>
      <c r="B333" s="64"/>
      <c r="C333" s="64"/>
      <c r="D333" s="65"/>
    </row>
    <row r="334" spans="1:7" s="7" customFormat="1" ht="24">
      <c r="A334" s="63"/>
      <c r="B334" s="36"/>
      <c r="C334" s="36"/>
      <c r="D334" s="35"/>
      <c r="E334" s="40"/>
    </row>
    <row r="335" spans="1:7" s="11" customFormat="1" ht="24">
      <c r="A335" s="11" t="s">
        <v>97</v>
      </c>
      <c r="E335" s="66"/>
      <c r="F335" s="66"/>
      <c r="G335" s="66"/>
    </row>
    <row r="336" spans="1:7" s="11" customFormat="1" ht="24">
      <c r="A336" s="11" t="s">
        <v>576</v>
      </c>
      <c r="E336" s="66"/>
      <c r="F336" s="66"/>
      <c r="G336" s="66"/>
    </row>
    <row r="337" spans="1:7" s="11" customFormat="1" ht="25.5" customHeight="1">
      <c r="A337" s="215" t="s">
        <v>41</v>
      </c>
      <c r="B337" s="217"/>
      <c r="C337" s="221" t="s">
        <v>80</v>
      </c>
      <c r="D337" s="67" t="s">
        <v>81</v>
      </c>
      <c r="E337" s="66"/>
      <c r="F337" s="68"/>
      <c r="G337" s="66"/>
    </row>
    <row r="338" spans="1:7" s="11" customFormat="1" ht="25.5" customHeight="1">
      <c r="A338" s="216"/>
      <c r="B338" s="218"/>
      <c r="C338" s="222"/>
      <c r="D338" s="69" t="s">
        <v>82</v>
      </c>
      <c r="E338" s="66"/>
      <c r="F338" s="66"/>
      <c r="G338" s="66"/>
    </row>
    <row r="339" spans="1:7" s="7" customFormat="1" ht="24">
      <c r="A339" s="70" t="s">
        <v>83</v>
      </c>
      <c r="B339" s="71"/>
      <c r="C339" s="71"/>
      <c r="D339" s="41"/>
      <c r="E339" s="10"/>
      <c r="F339" s="10"/>
      <c r="G339" s="10"/>
    </row>
    <row r="340" spans="1:7" s="7" customFormat="1" ht="25.5" customHeight="1">
      <c r="A340" s="72" t="s">
        <v>84</v>
      </c>
      <c r="B340" s="73">
        <f>Intermediate!R17</f>
        <v>3.3333333333333335</v>
      </c>
      <c r="C340" s="73">
        <f>Intermediate!R18</f>
        <v>1.0110500592068727</v>
      </c>
      <c r="D340" s="74" t="str">
        <f>IF(B340&gt;4.5,"มากที่สุด",IF(B340&gt;3.5,"มาก",IF(B340&gt;2.5,"ปานกลาง",IF(B340&gt;1.5,"น้อย",IF(B340&lt;=1.5,"น้อยที่สุด")))))</f>
        <v>ปานกลาง</v>
      </c>
      <c r="E340" s="10"/>
      <c r="F340" s="10"/>
      <c r="G340" s="10"/>
    </row>
    <row r="341" spans="1:7" s="7" customFormat="1" ht="24.75" thickBot="1">
      <c r="A341" s="75" t="s">
        <v>85</v>
      </c>
      <c r="B341" s="76">
        <f>AVERAGE(B340:B340)</f>
        <v>3.3333333333333335</v>
      </c>
      <c r="C341" s="76">
        <f>SUM(C340)</f>
        <v>1.0110500592068727</v>
      </c>
      <c r="D341" s="77" t="str">
        <f>IF(B341&gt;4.5,"มากที่สุด",IF(B341&gt;3.5,"มาก",IF(B341&gt;2.5,"ปานกลาง",IF(B341&gt;1.5,"น้อย",IF(B341&lt;=1.5,"น้อยที่สุด")))))</f>
        <v>ปานกลาง</v>
      </c>
      <c r="E341" s="10"/>
      <c r="F341" s="10"/>
      <c r="G341" s="10"/>
    </row>
    <row r="342" spans="1:7" s="7" customFormat="1" ht="24.75" thickTop="1">
      <c r="A342" s="78" t="s">
        <v>86</v>
      </c>
      <c r="B342" s="71"/>
      <c r="C342" s="71"/>
      <c r="D342" s="71"/>
      <c r="E342" s="10"/>
      <c r="F342" s="10"/>
      <c r="G342" s="10"/>
    </row>
    <row r="343" spans="1:7" s="7" customFormat="1" ht="25.5" customHeight="1">
      <c r="A343" s="72" t="s">
        <v>87</v>
      </c>
      <c r="B343" s="73">
        <f>Intermediate!S17</f>
        <v>3.8666666666666667</v>
      </c>
      <c r="C343" s="73">
        <f>Intermediate!S18</f>
        <v>0.80553639823963874</v>
      </c>
      <c r="D343" s="79" t="str">
        <f>IF(B343&gt;4.5,"มากที่สุด",IF(B343&gt;3.5,"มาก",IF(B343&gt;2.5,"ปานกลาง",IF(B343&gt;1.5,"น้อย",IF(B343&lt;=1.5,"น้อยที่สุด")))))</f>
        <v>มาก</v>
      </c>
      <c r="E343" s="10"/>
      <c r="F343" s="10"/>
      <c r="G343" s="10"/>
    </row>
    <row r="344" spans="1:7" s="7" customFormat="1" ht="24.75" thickBot="1">
      <c r="A344" s="75" t="s">
        <v>85</v>
      </c>
      <c r="B344" s="76">
        <f>AVERAGE(B343:B343)</f>
        <v>3.8666666666666667</v>
      </c>
      <c r="C344" s="76">
        <f>SUM(C343)</f>
        <v>0.80553639823963874</v>
      </c>
      <c r="D344" s="80" t="str">
        <f>IF(B344&gt;4.5,"มากที่สุด",IF(B344&gt;3.5,"มาก",IF(B344&gt;2.5,"ปานกลาง",IF(B344&gt;1.5,"น้อย",IF(B344&lt;=1.5,"น้อยที่สุด")))))</f>
        <v>มาก</v>
      </c>
      <c r="E344" s="10"/>
      <c r="F344" s="10"/>
      <c r="G344" s="10"/>
    </row>
    <row r="345" spans="1:7" s="7" customFormat="1" ht="24.75" thickTop="1">
      <c r="A345" s="81"/>
      <c r="E345" s="10"/>
      <c r="F345" s="10"/>
      <c r="G345" s="10"/>
    </row>
    <row r="346" spans="1:7" s="7" customFormat="1" ht="24">
      <c r="A346" s="7" t="s">
        <v>111</v>
      </c>
    </row>
    <row r="347" spans="1:7" s="7" customFormat="1" ht="24">
      <c r="A347" s="7" t="s">
        <v>577</v>
      </c>
    </row>
    <row r="348" spans="1:7" s="7" customFormat="1" ht="24">
      <c r="A348" s="7" t="s">
        <v>578</v>
      </c>
    </row>
    <row r="349" spans="1:7" s="7" customFormat="1" ht="16.5" customHeight="1">
      <c r="A349" s="63"/>
      <c r="B349" s="64"/>
      <c r="C349" s="64"/>
      <c r="D349" s="65"/>
    </row>
    <row r="350" spans="1:7" s="7" customFormat="1" ht="16.5" customHeight="1">
      <c r="A350" s="63"/>
      <c r="B350" s="64"/>
      <c r="C350" s="64"/>
      <c r="D350" s="65"/>
    </row>
    <row r="351" spans="1:7" s="7" customFormat="1" ht="16.5" customHeight="1">
      <c r="A351" s="63"/>
      <c r="B351" s="64"/>
      <c r="C351" s="64"/>
      <c r="D351" s="65"/>
    </row>
    <row r="352" spans="1:7" s="7" customFormat="1" ht="16.5" customHeight="1">
      <c r="A352" s="63"/>
      <c r="B352" s="64"/>
      <c r="C352" s="64"/>
      <c r="D352" s="65"/>
    </row>
    <row r="353" spans="1:4" s="7" customFormat="1" ht="16.5" customHeight="1">
      <c r="A353" s="63"/>
      <c r="B353" s="64"/>
      <c r="C353" s="64"/>
      <c r="D353" s="65"/>
    </row>
    <row r="354" spans="1:4" s="7" customFormat="1" ht="16.5" customHeight="1">
      <c r="A354" s="63"/>
      <c r="B354" s="64"/>
      <c r="C354" s="64"/>
      <c r="D354" s="65"/>
    </row>
    <row r="355" spans="1:4" s="7" customFormat="1" ht="16.5" customHeight="1">
      <c r="A355" s="63"/>
      <c r="B355" s="64"/>
      <c r="C355" s="64"/>
      <c r="D355" s="65"/>
    </row>
    <row r="356" spans="1:4" s="7" customFormat="1" ht="16.5" customHeight="1">
      <c r="A356" s="63"/>
      <c r="B356" s="64"/>
      <c r="C356" s="64"/>
      <c r="D356" s="65"/>
    </row>
    <row r="357" spans="1:4" s="7" customFormat="1" ht="16.5" customHeight="1">
      <c r="A357" s="63"/>
      <c r="B357" s="64"/>
      <c r="C357" s="64"/>
      <c r="D357" s="65"/>
    </row>
    <row r="358" spans="1:4" s="7" customFormat="1" ht="16.5" customHeight="1">
      <c r="A358" s="63"/>
      <c r="B358" s="64"/>
      <c r="C358" s="64"/>
      <c r="D358" s="65"/>
    </row>
    <row r="359" spans="1:4" s="7" customFormat="1" ht="16.5" customHeight="1">
      <c r="A359" s="63"/>
      <c r="B359" s="64"/>
      <c r="C359" s="64"/>
      <c r="D359" s="65"/>
    </row>
    <row r="360" spans="1:4" s="7" customFormat="1" ht="16.5" customHeight="1">
      <c r="A360" s="63"/>
      <c r="B360" s="64"/>
      <c r="C360" s="64"/>
      <c r="D360" s="65"/>
    </row>
    <row r="361" spans="1:4" s="7" customFormat="1" ht="16.5" customHeight="1">
      <c r="A361" s="63"/>
      <c r="B361" s="64"/>
      <c r="C361" s="64"/>
      <c r="D361" s="65"/>
    </row>
    <row r="362" spans="1:4" s="7" customFormat="1" ht="16.5" customHeight="1">
      <c r="A362" s="63"/>
      <c r="B362" s="64"/>
      <c r="C362" s="64"/>
      <c r="D362" s="65"/>
    </row>
    <row r="363" spans="1:4" s="14" customFormat="1" ht="24">
      <c r="A363" s="37" t="s">
        <v>489</v>
      </c>
      <c r="B363" s="16"/>
      <c r="C363" s="16"/>
    </row>
    <row r="364" spans="1:4" s="14" customFormat="1" ht="18" customHeight="1">
      <c r="A364" s="223" t="s">
        <v>64</v>
      </c>
      <c r="B364" s="225" t="s">
        <v>490</v>
      </c>
      <c r="C364" s="226"/>
      <c r="D364" s="227"/>
    </row>
    <row r="365" spans="1:4" s="14" customFormat="1" ht="15.75" customHeight="1">
      <c r="A365" s="224"/>
      <c r="B365" s="193"/>
      <c r="C365" s="194" t="s">
        <v>579</v>
      </c>
      <c r="D365" s="195"/>
    </row>
    <row r="366" spans="1:4" s="14" customFormat="1" ht="56.25" customHeight="1">
      <c r="A366" s="211"/>
      <c r="B366" s="166" t="s">
        <v>65</v>
      </c>
      <c r="C366" s="196" t="s">
        <v>66</v>
      </c>
      <c r="D366" s="196" t="s">
        <v>67</v>
      </c>
    </row>
    <row r="367" spans="1:4" s="14" customFormat="1">
      <c r="A367" s="53" t="s">
        <v>68</v>
      </c>
      <c r="B367" s="54">
        <f>'Per-Intermediate'!I31</f>
        <v>4.5172413793103452</v>
      </c>
      <c r="C367" s="54">
        <f>'Per-Intermediate'!I32</f>
        <v>0.62260241673337036</v>
      </c>
      <c r="D367" s="55" t="str">
        <f>IF(B367&gt;4.5,"มากที่สุด",IF(B367&gt;3.5,"มาก",IF(B367&gt;2.5,"ปานกลาง",IF(B367&gt;1.5,"น้อย",IF(B367&lt;=1.5,"น้อยที่สุด")))))</f>
        <v>มากที่สุด</v>
      </c>
    </row>
    <row r="368" spans="1:4" s="14" customFormat="1">
      <c r="A368" s="53" t="s">
        <v>69</v>
      </c>
      <c r="B368" s="54">
        <f>'Per-Intermediate'!J31</f>
        <v>4.3793103448275863</v>
      </c>
      <c r="C368" s="54">
        <f>'Per-Intermediate'!J32</f>
        <v>0.66507936282710234</v>
      </c>
      <c r="D368" s="55" t="str">
        <f t="shared" ref="D368:D377" si="17">IF(B368&gt;4.5,"มากที่สุด",IF(B368&gt;3.5,"มาก",IF(B368&gt;2.5,"ปานกลาง",IF(B368&gt;1.5,"น้อย",IF(B368&lt;=1.5,"น้อยที่สุด")))))</f>
        <v>มาก</v>
      </c>
    </row>
    <row r="369" spans="1:4" s="14" customFormat="1">
      <c r="A369" s="53" t="s">
        <v>70</v>
      </c>
      <c r="B369" s="54">
        <f>'Per-Intermediate'!K31</f>
        <v>4.3448275862068968</v>
      </c>
      <c r="C369" s="54">
        <f>'Per-Intermediate'!K32</f>
        <v>0.65788910442548298</v>
      </c>
      <c r="D369" s="55" t="str">
        <f t="shared" si="17"/>
        <v>มาก</v>
      </c>
    </row>
    <row r="370" spans="1:4" s="14" customFormat="1">
      <c r="A370" s="53" t="s">
        <v>71</v>
      </c>
      <c r="B370" s="54">
        <f>'Per-Intermediate'!L31</f>
        <v>4.0344827586206895</v>
      </c>
      <c r="C370" s="54">
        <f>'Per-Intermediate'!L32</f>
        <v>0.76486458664892776</v>
      </c>
      <c r="D370" s="55" t="str">
        <f t="shared" si="17"/>
        <v>มาก</v>
      </c>
    </row>
    <row r="371" spans="1:4" s="14" customFormat="1">
      <c r="A371" s="53" t="s">
        <v>72</v>
      </c>
      <c r="B371" s="54">
        <f>'Per-Intermediate'!M31</f>
        <v>4.3448275862068968</v>
      </c>
      <c r="C371" s="54">
        <f>'Per-Intermediate'!M32</f>
        <v>0.65788910442548298</v>
      </c>
      <c r="D371" s="55" t="str">
        <f t="shared" si="17"/>
        <v>มาก</v>
      </c>
    </row>
    <row r="372" spans="1:4" s="14" customFormat="1">
      <c r="A372" s="53" t="s">
        <v>73</v>
      </c>
      <c r="B372" s="54">
        <f>'Per-Intermediate'!N31</f>
        <v>4.3793103448275863</v>
      </c>
      <c r="C372" s="54">
        <f>'Per-Intermediate'!N32</f>
        <v>0.55172413793103681</v>
      </c>
      <c r="D372" s="55" t="str">
        <f t="shared" si="17"/>
        <v>มาก</v>
      </c>
    </row>
    <row r="373" spans="1:4" s="14" customFormat="1">
      <c r="A373" s="53" t="s">
        <v>74</v>
      </c>
      <c r="B373" s="54">
        <f>'Per-Intermediate'!O31</f>
        <v>4.068965517241379</v>
      </c>
      <c r="C373" s="54">
        <f>'Per-Intermediate'!O32</f>
        <v>0.90709975434247569</v>
      </c>
      <c r="D373" s="55" t="str">
        <f t="shared" si="17"/>
        <v>มาก</v>
      </c>
    </row>
    <row r="374" spans="1:4" s="14" customFormat="1">
      <c r="A374" s="53" t="s">
        <v>75</v>
      </c>
      <c r="B374" s="54">
        <f>'Per-Intermediate'!P31</f>
        <v>4.1379310344827589</v>
      </c>
      <c r="C374" s="54">
        <f>'Per-Intermediate'!P32</f>
        <v>0.77567047442772341</v>
      </c>
      <c r="D374" s="55" t="str">
        <f t="shared" si="17"/>
        <v>มาก</v>
      </c>
    </row>
    <row r="375" spans="1:4" s="14" customFormat="1">
      <c r="A375" s="53" t="s">
        <v>76</v>
      </c>
      <c r="B375" s="54">
        <f>'Per-Intermediate'!Q31</f>
        <v>4.3448275862068968</v>
      </c>
      <c r="C375" s="54">
        <f>'Per-Intermediate'!Q32</f>
        <v>0.65788910442548298</v>
      </c>
      <c r="D375" s="55" t="str">
        <f t="shared" si="17"/>
        <v>มาก</v>
      </c>
    </row>
    <row r="376" spans="1:4" s="14" customFormat="1">
      <c r="A376" s="53" t="s">
        <v>77</v>
      </c>
      <c r="B376" s="54">
        <f>'Per-Intermediate'!T31</f>
        <v>4.2068965517241379</v>
      </c>
      <c r="C376" s="54">
        <f>'Per-Intermediate'!T32</f>
        <v>0.66328910557487253</v>
      </c>
      <c r="D376" s="55" t="str">
        <f t="shared" si="17"/>
        <v>มาก</v>
      </c>
    </row>
    <row r="377" spans="1:4" s="14" customFormat="1" ht="22.5" thickBot="1">
      <c r="A377" s="56" t="s">
        <v>78</v>
      </c>
      <c r="B377" s="57">
        <f>AVERAGE(B367:B376)</f>
        <v>4.2758620689655178</v>
      </c>
      <c r="C377" s="57">
        <f>AVERAGE(C367:C376)</f>
        <v>0.69239971517619581</v>
      </c>
      <c r="D377" s="58" t="str">
        <f t="shared" si="17"/>
        <v>มาก</v>
      </c>
    </row>
    <row r="378" spans="1:4" s="14" customFormat="1" ht="22.5" thickTop="1">
      <c r="A378" s="82"/>
      <c r="B378" s="83"/>
      <c r="C378" s="83"/>
      <c r="D378" s="84"/>
    </row>
    <row r="379" spans="1:4" s="7" customFormat="1" ht="24">
      <c r="A379" s="63" t="s">
        <v>110</v>
      </c>
      <c r="B379" s="64"/>
      <c r="C379" s="64"/>
      <c r="D379" s="65"/>
    </row>
    <row r="380" spans="1:4" s="7" customFormat="1" ht="24">
      <c r="A380" s="63" t="s">
        <v>581</v>
      </c>
      <c r="B380" s="64"/>
      <c r="C380" s="64"/>
      <c r="D380" s="65"/>
    </row>
    <row r="381" spans="1:4" s="7" customFormat="1" ht="24">
      <c r="A381" s="63" t="s">
        <v>563</v>
      </c>
      <c r="B381" s="64"/>
      <c r="C381" s="64"/>
      <c r="D381" s="65"/>
    </row>
    <row r="382" spans="1:4" s="7" customFormat="1" ht="24">
      <c r="A382" s="63" t="s">
        <v>582</v>
      </c>
      <c r="B382" s="64"/>
      <c r="C382" s="64"/>
      <c r="D382" s="65"/>
    </row>
    <row r="383" spans="1:4" s="7" customFormat="1" ht="24">
      <c r="A383" s="63" t="s">
        <v>583</v>
      </c>
      <c r="B383" s="64"/>
      <c r="C383" s="64"/>
      <c r="D383" s="65"/>
    </row>
    <row r="384" spans="1:4" s="7" customFormat="1" ht="24">
      <c r="A384" s="63" t="s">
        <v>584</v>
      </c>
      <c r="B384" s="64"/>
      <c r="C384" s="64"/>
      <c r="D384" s="65"/>
    </row>
    <row r="385" spans="1:7" s="7" customFormat="1" ht="24">
      <c r="A385" s="63"/>
      <c r="B385" s="64"/>
      <c r="C385" s="64"/>
      <c r="D385" s="65"/>
    </row>
    <row r="386" spans="1:7" s="7" customFormat="1" ht="24">
      <c r="A386" s="63"/>
      <c r="B386" s="64"/>
      <c r="C386" s="64"/>
      <c r="D386" s="65"/>
    </row>
    <row r="387" spans="1:7" s="7" customFormat="1" ht="24">
      <c r="A387" s="63"/>
      <c r="B387" s="64"/>
      <c r="C387" s="64"/>
      <c r="D387" s="65"/>
    </row>
    <row r="388" spans="1:7" s="7" customFormat="1" ht="24">
      <c r="A388" s="63"/>
      <c r="B388" s="64"/>
      <c r="C388" s="64"/>
      <c r="D388" s="65"/>
    </row>
    <row r="389" spans="1:7" s="7" customFormat="1" ht="24">
      <c r="A389" s="63"/>
      <c r="B389" s="64"/>
      <c r="C389" s="64"/>
      <c r="D389" s="65"/>
    </row>
    <row r="390" spans="1:7" s="7" customFormat="1" ht="24">
      <c r="A390" s="63"/>
      <c r="B390" s="64"/>
      <c r="C390" s="64"/>
      <c r="D390" s="65"/>
    </row>
    <row r="391" spans="1:7" s="7" customFormat="1" ht="24">
      <c r="A391" s="63"/>
      <c r="B391" s="64"/>
      <c r="C391" s="64"/>
      <c r="D391" s="65"/>
    </row>
    <row r="392" spans="1:7" s="7" customFormat="1" ht="24">
      <c r="A392" s="63"/>
      <c r="B392" s="64"/>
      <c r="C392" s="64"/>
      <c r="D392" s="65"/>
    </row>
    <row r="393" spans="1:7" s="7" customFormat="1" ht="24">
      <c r="A393" s="63"/>
      <c r="B393" s="64"/>
      <c r="C393" s="64"/>
      <c r="D393" s="65"/>
    </row>
    <row r="394" spans="1:7" s="7" customFormat="1" ht="24">
      <c r="A394" s="63"/>
      <c r="B394" s="64"/>
      <c r="C394" s="64"/>
      <c r="D394" s="65"/>
    </row>
    <row r="395" spans="1:7" s="11" customFormat="1" ht="24">
      <c r="A395" s="11" t="s">
        <v>88</v>
      </c>
      <c r="E395" s="66"/>
      <c r="F395" s="66"/>
      <c r="G395" s="66"/>
    </row>
    <row r="396" spans="1:7" s="11" customFormat="1" ht="24">
      <c r="A396" s="11" t="s">
        <v>580</v>
      </c>
      <c r="E396" s="66"/>
      <c r="F396" s="66"/>
      <c r="G396" s="66"/>
    </row>
    <row r="397" spans="1:7" s="11" customFormat="1" ht="21" customHeight="1">
      <c r="A397" s="215" t="s">
        <v>41</v>
      </c>
      <c r="B397" s="217"/>
      <c r="C397" s="221" t="s">
        <v>80</v>
      </c>
      <c r="D397" s="67" t="s">
        <v>81</v>
      </c>
      <c r="E397" s="66"/>
      <c r="F397" s="68"/>
      <c r="G397" s="66"/>
    </row>
    <row r="398" spans="1:7" s="11" customFormat="1" ht="13.5" customHeight="1">
      <c r="A398" s="216"/>
      <c r="B398" s="218"/>
      <c r="C398" s="222"/>
      <c r="D398" s="69" t="s">
        <v>82</v>
      </c>
      <c r="E398" s="66"/>
      <c r="F398" s="66"/>
      <c r="G398" s="66"/>
    </row>
    <row r="399" spans="1:7" s="7" customFormat="1" ht="24">
      <c r="A399" s="70" t="s">
        <v>83</v>
      </c>
      <c r="B399" s="71"/>
      <c r="C399" s="71"/>
      <c r="D399" s="41"/>
      <c r="E399" s="10"/>
      <c r="F399" s="10"/>
      <c r="G399" s="10"/>
    </row>
    <row r="400" spans="1:7" s="7" customFormat="1" ht="25.5" customHeight="1">
      <c r="A400" s="72" t="s">
        <v>84</v>
      </c>
      <c r="B400" s="73">
        <f>'Per-Intermediate'!R31</f>
        <v>3.3448275862068964</v>
      </c>
      <c r="C400" s="73">
        <f>'Per-Intermediate'!R32</f>
        <v>0.95685771900080174</v>
      </c>
      <c r="D400" s="74" t="str">
        <f>IF(B400&gt;4.5,"มากที่สุด",IF(B400&gt;3.5,"มาก",IF(B400&gt;2.5,"ปานกลาง",IF(B400&gt;1.5,"น้อย",IF(B400&lt;=1.5,"น้อยที่สุด")))))</f>
        <v>ปานกลาง</v>
      </c>
      <c r="E400" s="10"/>
      <c r="F400" s="10"/>
      <c r="G400" s="10"/>
    </row>
    <row r="401" spans="1:7" s="7" customFormat="1" ht="24.75" thickBot="1">
      <c r="A401" s="75" t="s">
        <v>85</v>
      </c>
      <c r="B401" s="76">
        <f>AVERAGE(B400:B400)</f>
        <v>3.3448275862068964</v>
      </c>
      <c r="C401" s="76">
        <f>SUM(C400)</f>
        <v>0.95685771900080174</v>
      </c>
      <c r="D401" s="77" t="str">
        <f>IF(B401&gt;4.5,"มากที่สุด",IF(B401&gt;3.5,"มาก",IF(B401&gt;2.5,"ปานกลาง",IF(B401&gt;1.5,"น้อย",IF(B401&lt;=1.5,"น้อยที่สุด")))))</f>
        <v>ปานกลาง</v>
      </c>
      <c r="E401" s="10"/>
      <c r="F401" s="10"/>
      <c r="G401" s="10"/>
    </row>
    <row r="402" spans="1:7" s="7" customFormat="1" ht="24.75" thickTop="1">
      <c r="A402" s="78" t="s">
        <v>86</v>
      </c>
      <c r="B402" s="71"/>
      <c r="C402" s="71"/>
      <c r="D402" s="71"/>
      <c r="E402" s="10"/>
      <c r="F402" s="10"/>
      <c r="G402" s="10"/>
    </row>
    <row r="403" spans="1:7" s="7" customFormat="1" ht="25.5" customHeight="1">
      <c r="A403" s="72" t="s">
        <v>87</v>
      </c>
      <c r="B403" s="73">
        <f>'Per-Intermediate'!S31</f>
        <v>4</v>
      </c>
      <c r="C403" s="73">
        <f>'Per-Intermediate'!S32</f>
        <v>0.64326752090267691</v>
      </c>
      <c r="D403" s="79" t="str">
        <f>IF(B403&gt;4.5,"มากที่สุด",IF(B403&gt;3.5,"มาก",IF(B403&gt;2.5,"ปานกลาง",IF(B403&gt;1.5,"น้อย",IF(B403&lt;=1.5,"น้อยที่สุด")))))</f>
        <v>มาก</v>
      </c>
      <c r="E403" s="10"/>
      <c r="F403" s="10"/>
      <c r="G403" s="10"/>
    </row>
    <row r="404" spans="1:7" s="7" customFormat="1" ht="24.75" thickBot="1">
      <c r="A404" s="75" t="s">
        <v>85</v>
      </c>
      <c r="B404" s="76">
        <f>AVERAGE(B403:B403)</f>
        <v>4</v>
      </c>
      <c r="C404" s="76">
        <f>SUM(C403)</f>
        <v>0.64326752090267691</v>
      </c>
      <c r="D404" s="80" t="str">
        <f>IF(B404&gt;4.5,"มากที่สุด",IF(B404&gt;3.5,"มาก",IF(B404&gt;2.5,"ปานกลาง",IF(B404&gt;1.5,"น้อย",IF(B404&lt;=1.5,"น้อยที่สุด")))))</f>
        <v>มาก</v>
      </c>
      <c r="E404" s="10"/>
      <c r="F404" s="10"/>
      <c r="G404" s="10"/>
    </row>
    <row r="405" spans="1:7" s="7" customFormat="1" ht="24.75" thickTop="1">
      <c r="A405" s="81"/>
      <c r="E405" s="10"/>
      <c r="F405" s="10"/>
      <c r="G405" s="10"/>
    </row>
    <row r="406" spans="1:7" s="7" customFormat="1" ht="24">
      <c r="A406" s="7" t="s">
        <v>271</v>
      </c>
    </row>
    <row r="407" spans="1:7" s="7" customFormat="1" ht="24">
      <c r="A407" s="7" t="s">
        <v>585</v>
      </c>
    </row>
    <row r="408" spans="1:7" s="7" customFormat="1" ht="24">
      <c r="A408" s="7" t="s">
        <v>586</v>
      </c>
    </row>
    <row r="409" spans="1:7" s="7" customFormat="1" ht="24"/>
    <row r="410" spans="1:7" s="14" customFormat="1" ht="24">
      <c r="A410" s="37" t="s">
        <v>491</v>
      </c>
      <c r="B410" s="16"/>
      <c r="C410" s="16"/>
    </row>
    <row r="411" spans="1:7" s="14" customFormat="1">
      <c r="A411" s="210" t="s">
        <v>64</v>
      </c>
      <c r="B411" s="228" t="s">
        <v>587</v>
      </c>
      <c r="C411" s="229"/>
      <c r="D411" s="230"/>
    </row>
    <row r="412" spans="1:7" s="14" customFormat="1" ht="56.25">
      <c r="A412" s="211"/>
      <c r="B412" s="51" t="s">
        <v>65</v>
      </c>
      <c r="C412" s="52" t="s">
        <v>66</v>
      </c>
      <c r="D412" s="52" t="s">
        <v>67</v>
      </c>
    </row>
    <row r="413" spans="1:7" s="14" customFormat="1">
      <c r="A413" s="53" t="s">
        <v>68</v>
      </c>
      <c r="B413" s="54">
        <f>'[1]EPE (Starter 2)'!I27</f>
        <v>4.5999999999999996</v>
      </c>
      <c r="C413" s="54">
        <f>'[1]EPE (Starter 2)'!I28</f>
        <v>0.56568542494923801</v>
      </c>
      <c r="D413" s="55" t="str">
        <f>IF(B413&gt;4.5,"มากที่สุด",IF(B413&gt;3.5,"มาก",IF(B413&gt;2.5,"ปานกลาง",IF(B413&gt;1.5,"น้อย",IF(B413&lt;=1.5,"น้อยที่สุด")))))</f>
        <v>มากที่สุด</v>
      </c>
    </row>
    <row r="414" spans="1:7" s="14" customFormat="1">
      <c r="A414" s="53" t="s">
        <v>69</v>
      </c>
      <c r="B414" s="54">
        <f>'[1]EPE (Starter 2)'!J27</f>
        <v>4.75</v>
      </c>
      <c r="C414" s="54">
        <f>'[1]EPE (Starter 2)'!J28</f>
        <v>0.4330127018922193</v>
      </c>
      <c r="D414" s="55" t="str">
        <f t="shared" ref="D414:D422" si="18">IF(B414&gt;4.5,"มากที่สุด",IF(B414&gt;3.5,"มาก",IF(B414&gt;2.5,"ปานกลาง",IF(B414&gt;1.5,"น้อย",IF(B414&lt;=1.5,"น้อยที่สุด")))))</f>
        <v>มากที่สุด</v>
      </c>
    </row>
    <row r="415" spans="1:7" s="14" customFormat="1">
      <c r="A415" s="53" t="s">
        <v>70</v>
      </c>
      <c r="B415" s="54">
        <f>'[1]EPE (Starter 2)'!K27</f>
        <v>4.708333333333333</v>
      </c>
      <c r="C415" s="54">
        <f>'[1]EPE (Starter 2)'!K28</f>
        <v>0.53845199930500942</v>
      </c>
      <c r="D415" s="55" t="str">
        <f t="shared" si="18"/>
        <v>มากที่สุด</v>
      </c>
    </row>
    <row r="416" spans="1:7" s="14" customFormat="1">
      <c r="A416" s="53" t="s">
        <v>71</v>
      </c>
      <c r="B416" s="54">
        <f>'[1]EPE (Starter 2)'!L27</f>
        <v>4.5</v>
      </c>
      <c r="C416" s="54">
        <f>'[1]EPE (Starter 2)'!L28</f>
        <v>0.6454972243679028</v>
      </c>
      <c r="D416" s="55" t="str">
        <f t="shared" si="18"/>
        <v>มาก</v>
      </c>
    </row>
    <row r="417" spans="1:7" s="14" customFormat="1">
      <c r="A417" s="53" t="s">
        <v>72</v>
      </c>
      <c r="B417" s="54">
        <f>'[1]EPE (Starter 2)'!M27</f>
        <v>4.8</v>
      </c>
      <c r="C417" s="54">
        <f>'[1]EPE (Starter 2)'!M28</f>
        <v>0.39999999999999997</v>
      </c>
      <c r="D417" s="55" t="str">
        <f t="shared" si="18"/>
        <v>มากที่สุด</v>
      </c>
    </row>
    <row r="418" spans="1:7" s="14" customFormat="1">
      <c r="A418" s="53" t="s">
        <v>73</v>
      </c>
      <c r="B418" s="54">
        <f>'[1]EPE (Starter 2)'!N27</f>
        <v>4.76</v>
      </c>
      <c r="C418" s="54">
        <f>'[1]EPE (Starter 2)'!N28</f>
        <v>0.42708313008125254</v>
      </c>
      <c r="D418" s="55" t="str">
        <f t="shared" si="18"/>
        <v>มากที่สุด</v>
      </c>
    </row>
    <row r="419" spans="1:7" s="14" customFormat="1">
      <c r="A419" s="53" t="s">
        <v>74</v>
      </c>
      <c r="B419" s="54">
        <f>'[1]EPE (Starter 2)'!O27</f>
        <v>4.8</v>
      </c>
      <c r="C419" s="54">
        <f>'[1]EPE (Starter 2)'!O28</f>
        <v>0.39999999999999997</v>
      </c>
      <c r="D419" s="55" t="str">
        <f t="shared" si="18"/>
        <v>มากที่สุด</v>
      </c>
    </row>
    <row r="420" spans="1:7" s="14" customFormat="1">
      <c r="A420" s="53" t="s">
        <v>75</v>
      </c>
      <c r="B420" s="54">
        <f>'[1]EPE (Starter 2)'!P27</f>
        <v>4.84</v>
      </c>
      <c r="C420" s="54">
        <f>'[1]EPE (Starter 2)'!P28</f>
        <v>0.36660605559646725</v>
      </c>
      <c r="D420" s="55" t="str">
        <f t="shared" si="18"/>
        <v>มากที่สุด</v>
      </c>
    </row>
    <row r="421" spans="1:7" s="14" customFormat="1">
      <c r="A421" s="53" t="s">
        <v>76</v>
      </c>
      <c r="B421" s="54">
        <f>'[1]EPE (Starter 2)'!Q27</f>
        <v>4.916666666666667</v>
      </c>
      <c r="C421" s="54">
        <f>'[1]EPE (Starter 2)'!Q28</f>
        <v>0.27638539919628335</v>
      </c>
      <c r="D421" s="55" t="str">
        <f t="shared" si="18"/>
        <v>มากที่สุด</v>
      </c>
    </row>
    <row r="422" spans="1:7" s="14" customFormat="1">
      <c r="A422" s="53" t="s">
        <v>77</v>
      </c>
      <c r="B422" s="54">
        <f>'[1]EPE (Starter 2)'!T27</f>
        <v>4.28</v>
      </c>
      <c r="C422" s="54">
        <f>'[1]EPE (Starter 2)'!T28</f>
        <v>0.77562877718661172</v>
      </c>
      <c r="D422" s="55" t="str">
        <f t="shared" si="18"/>
        <v>มาก</v>
      </c>
    </row>
    <row r="423" spans="1:7" s="14" customFormat="1" ht="22.5" thickBot="1">
      <c r="A423" s="56" t="s">
        <v>78</v>
      </c>
      <c r="B423" s="57">
        <f>AVERAGE(B413:B422)</f>
        <v>4.6954999999999991</v>
      </c>
      <c r="C423" s="57">
        <f>AVERAGE(C413:C422)</f>
        <v>0.48283507125749842</v>
      </c>
      <c r="D423" s="58" t="str">
        <f>IF(B423&gt;4.5,"มากที่สุด",IF(B423&gt;3.5,"มาก",IF(B423&gt;2.5,"ปานกลาง",IF(B423&gt;1.5,"น้อย",IF(B423&lt;=1.5,"น้อยที่สุด")))))</f>
        <v>มากที่สุด</v>
      </c>
    </row>
    <row r="424" spans="1:7" s="14" customFormat="1" ht="22.5" thickTop="1">
      <c r="A424" s="82"/>
      <c r="B424" s="83"/>
      <c r="C424" s="83"/>
      <c r="D424" s="84"/>
    </row>
    <row r="425" spans="1:7" s="7" customFormat="1" ht="24">
      <c r="A425" s="63" t="s">
        <v>492</v>
      </c>
      <c r="B425" s="64"/>
      <c r="C425" s="64"/>
      <c r="D425" s="65"/>
    </row>
    <row r="426" spans="1:7" s="7" customFormat="1" ht="24">
      <c r="A426" s="63" t="s">
        <v>493</v>
      </c>
      <c r="B426" s="64"/>
      <c r="C426" s="64"/>
      <c r="D426" s="65"/>
    </row>
    <row r="427" spans="1:7" s="7" customFormat="1" ht="24">
      <c r="A427" s="63" t="s">
        <v>494</v>
      </c>
      <c r="B427" s="64"/>
      <c r="C427" s="64"/>
      <c r="D427" s="65"/>
    </row>
    <row r="428" spans="1:7" s="7" customFormat="1" ht="24">
      <c r="A428" s="63" t="s">
        <v>495</v>
      </c>
      <c r="B428" s="64"/>
      <c r="C428" s="64"/>
      <c r="D428" s="65"/>
    </row>
    <row r="429" spans="1:7" s="7" customFormat="1" ht="24">
      <c r="A429" s="63" t="s">
        <v>496</v>
      </c>
      <c r="B429" s="64"/>
      <c r="C429" s="64"/>
      <c r="D429" s="65"/>
    </row>
    <row r="430" spans="1:7" s="7" customFormat="1" ht="24">
      <c r="A430" s="63"/>
      <c r="B430" s="64"/>
      <c r="C430" s="64"/>
      <c r="D430" s="65"/>
    </row>
    <row r="431" spans="1:7" s="11" customFormat="1" ht="24">
      <c r="A431" s="11" t="s">
        <v>497</v>
      </c>
      <c r="E431" s="66"/>
      <c r="F431" s="66"/>
      <c r="G431" s="66"/>
    </row>
    <row r="432" spans="1:7" s="11" customFormat="1" ht="24">
      <c r="A432" s="11" t="s">
        <v>588</v>
      </c>
      <c r="E432" s="66"/>
      <c r="F432" s="66"/>
      <c r="G432" s="66"/>
    </row>
    <row r="433" spans="1:7" s="11" customFormat="1" ht="21" customHeight="1">
      <c r="A433" s="215" t="s">
        <v>41</v>
      </c>
      <c r="B433" s="217"/>
      <c r="C433" s="221" t="s">
        <v>80</v>
      </c>
      <c r="D433" s="67" t="s">
        <v>81</v>
      </c>
      <c r="E433" s="66"/>
      <c r="F433" s="68"/>
      <c r="G433" s="66"/>
    </row>
    <row r="434" spans="1:7" s="11" customFormat="1" ht="13.5" customHeight="1">
      <c r="A434" s="216"/>
      <c r="B434" s="218"/>
      <c r="C434" s="222"/>
      <c r="D434" s="69" t="s">
        <v>82</v>
      </c>
      <c r="E434" s="66"/>
      <c r="F434" s="66"/>
      <c r="G434" s="66"/>
    </row>
    <row r="435" spans="1:7" s="7" customFormat="1" ht="24">
      <c r="A435" s="70" t="s">
        <v>83</v>
      </c>
      <c r="B435" s="71"/>
      <c r="C435" s="71"/>
      <c r="D435" s="41"/>
      <c r="E435" s="10"/>
      <c r="F435" s="10"/>
      <c r="G435" s="10"/>
    </row>
    <row r="436" spans="1:7" s="7" customFormat="1" ht="25.5" customHeight="1">
      <c r="A436" s="72" t="s">
        <v>84</v>
      </c>
      <c r="B436" s="73">
        <f>'Starter 2'!R37</f>
        <v>3.6</v>
      </c>
      <c r="C436" s="73">
        <f>'Starter 2'!R38</f>
        <v>1.2467099559583676</v>
      </c>
      <c r="D436" s="74" t="str">
        <f>IF(B436&gt;4.5,"มากที่สุด",IF(B436&gt;3.5,"มาก",IF(B436&gt;2.5,"ปานกลาง",IF(B436&gt;1.5,"น้อย",IF(B436&lt;=1.5,"น้อยที่สุด")))))</f>
        <v>มาก</v>
      </c>
      <c r="E436" s="10"/>
      <c r="F436" s="10"/>
      <c r="G436" s="10"/>
    </row>
    <row r="437" spans="1:7" s="7" customFormat="1" ht="24.75" thickBot="1">
      <c r="A437" s="75" t="s">
        <v>85</v>
      </c>
      <c r="B437" s="76">
        <f>AVERAGE(B436:B436)</f>
        <v>3.6</v>
      </c>
      <c r="C437" s="76">
        <f>SUM(C436)</f>
        <v>1.2467099559583676</v>
      </c>
      <c r="D437" s="77" t="str">
        <f>IF(B437&gt;4.5,"มากที่สุด",IF(B437&gt;3.5,"มาก",IF(B437&gt;2.5,"ปานกลาง",IF(B437&gt;1.5,"น้อย",IF(B437&lt;=1.5,"น้อยที่สุด")))))</f>
        <v>มาก</v>
      </c>
      <c r="E437" s="10"/>
      <c r="F437" s="10"/>
      <c r="G437" s="10"/>
    </row>
    <row r="438" spans="1:7" s="7" customFormat="1" ht="24.75" thickTop="1">
      <c r="A438" s="78" t="s">
        <v>86</v>
      </c>
      <c r="B438" s="71"/>
      <c r="C438" s="71"/>
      <c r="D438" s="71"/>
      <c r="E438" s="10"/>
      <c r="F438" s="10"/>
      <c r="G438" s="10"/>
    </row>
    <row r="439" spans="1:7" s="7" customFormat="1" ht="25.5" customHeight="1">
      <c r="A439" s="72" t="s">
        <v>87</v>
      </c>
      <c r="B439" s="73">
        <f>'Starter 2'!S37</f>
        <v>4.4000000000000004</v>
      </c>
      <c r="C439" s="73">
        <f>'Starter 2'!S38</f>
        <v>0.6845227743263389</v>
      </c>
      <c r="D439" s="79" t="str">
        <f>IF(B439&gt;4.5,"มากที่สุด",IF(B439&gt;3.5,"มาก",IF(B439&gt;2.5,"ปานกลาง",IF(B439&gt;1.5,"น้อย",IF(B439&lt;=1.5,"น้อยที่สุด")))))</f>
        <v>มาก</v>
      </c>
      <c r="E439" s="10"/>
      <c r="F439" s="10"/>
      <c r="G439" s="10"/>
    </row>
    <row r="440" spans="1:7" s="7" customFormat="1" ht="24.75" thickBot="1">
      <c r="A440" s="75" t="s">
        <v>85</v>
      </c>
      <c r="B440" s="76">
        <f>AVERAGE(B439:B439)</f>
        <v>4.4000000000000004</v>
      </c>
      <c r="C440" s="76">
        <f>SUM(C439)</f>
        <v>0.6845227743263389</v>
      </c>
      <c r="D440" s="80" t="str">
        <f>IF(B440&gt;4.5,"มากที่สุด",IF(B440&gt;3.5,"มาก",IF(B440&gt;2.5,"ปานกลาง",IF(B440&gt;1.5,"น้อย",IF(B440&lt;=1.5,"น้อยที่สุด")))))</f>
        <v>มาก</v>
      </c>
      <c r="E440" s="10"/>
      <c r="F440" s="10"/>
      <c r="G440" s="10"/>
    </row>
    <row r="441" spans="1:7" s="7" customFormat="1" ht="24.75" thickTop="1">
      <c r="A441" s="81"/>
      <c r="E441" s="10"/>
      <c r="F441" s="10"/>
      <c r="G441" s="10"/>
    </row>
    <row r="442" spans="1:7" s="7" customFormat="1" ht="24">
      <c r="A442" s="7" t="s">
        <v>498</v>
      </c>
    </row>
    <row r="443" spans="1:7" s="7" customFormat="1" ht="24">
      <c r="A443" s="7" t="s">
        <v>589</v>
      </c>
    </row>
    <row r="444" spans="1:7" s="7" customFormat="1" ht="24">
      <c r="A444" s="7" t="s">
        <v>590</v>
      </c>
    </row>
    <row r="445" spans="1:7" s="7" customFormat="1" ht="18" customHeight="1"/>
    <row r="446" spans="1:7" s="7" customFormat="1" ht="18" customHeight="1"/>
    <row r="447" spans="1:7" s="7" customFormat="1" ht="18" customHeight="1"/>
    <row r="448" spans="1:7" s="7" customFormat="1" ht="18" customHeight="1"/>
    <row r="449" spans="1:4" s="7" customFormat="1" ht="18" customHeight="1"/>
    <row r="450" spans="1:4" s="7" customFormat="1" ht="18" customHeight="1"/>
    <row r="451" spans="1:4" s="7" customFormat="1" ht="18" customHeight="1"/>
    <row r="452" spans="1:4" s="7" customFormat="1" ht="18" customHeight="1"/>
    <row r="453" spans="1:4" s="7" customFormat="1" ht="18" customHeight="1"/>
    <row r="454" spans="1:4" s="7" customFormat="1" ht="18" customHeight="1"/>
    <row r="455" spans="1:4" s="7" customFormat="1" ht="18" customHeight="1"/>
    <row r="456" spans="1:4" s="7" customFormat="1" ht="18" customHeight="1"/>
    <row r="457" spans="1:4" s="7" customFormat="1" ht="18" customHeight="1"/>
    <row r="458" spans="1:4" s="7" customFormat="1" ht="18" customHeight="1"/>
    <row r="459" spans="1:4" s="7" customFormat="1" ht="18" customHeight="1"/>
    <row r="460" spans="1:4" s="14" customFormat="1" ht="24">
      <c r="A460" s="37" t="s">
        <v>499</v>
      </c>
      <c r="B460" s="16"/>
      <c r="C460" s="16"/>
    </row>
    <row r="461" spans="1:4" s="14" customFormat="1">
      <c r="A461" s="210" t="s">
        <v>64</v>
      </c>
      <c r="B461" s="228" t="s">
        <v>500</v>
      </c>
      <c r="C461" s="229"/>
      <c r="D461" s="230"/>
    </row>
    <row r="462" spans="1:4" s="14" customFormat="1" ht="56.25">
      <c r="A462" s="211"/>
      <c r="B462" s="51" t="s">
        <v>65</v>
      </c>
      <c r="C462" s="52" t="s">
        <v>66</v>
      </c>
      <c r="D462" s="52" t="s">
        <v>67</v>
      </c>
    </row>
    <row r="463" spans="1:4" s="14" customFormat="1">
      <c r="A463" s="53" t="s">
        <v>68</v>
      </c>
      <c r="B463" s="54">
        <f>'Upper-Intermediate'!I17</f>
        <v>4.8</v>
      </c>
      <c r="C463" s="54">
        <f>'[1]Upper-Intermediate'!I18</f>
        <v>0.39999999999999997</v>
      </c>
      <c r="D463" s="55" t="str">
        <f>IF(B463&gt;4.5,"มากที่สุด",IF(B463&gt;3.5,"มาก",IF(B463&gt;2.5,"ปานกลาง",IF(B463&gt;1.5,"น้อย",IF(B463&lt;=1.5,"น้อยที่สุด")))))</f>
        <v>มากที่สุด</v>
      </c>
    </row>
    <row r="464" spans="1:4" s="14" customFormat="1">
      <c r="A464" s="53" t="s">
        <v>69</v>
      </c>
      <c r="B464" s="54">
        <f>'Upper-Intermediate'!J17</f>
        <v>4.8666666666666663</v>
      </c>
      <c r="C464" s="54">
        <f>'[1]Upper-Intermediate'!J18</f>
        <v>0.47140452079103162</v>
      </c>
      <c r="D464" s="55" t="str">
        <f t="shared" ref="D464:D473" si="19">IF(B464&gt;4.5,"มากที่สุด",IF(B464&gt;3.5,"มาก",IF(B464&gt;2.5,"ปานกลาง",IF(B464&gt;1.5,"น้อย",IF(B464&lt;=1.5,"น้อยที่สุด")))))</f>
        <v>มากที่สุด</v>
      </c>
    </row>
    <row r="465" spans="1:4" s="14" customFormat="1">
      <c r="A465" s="53" t="s">
        <v>70</v>
      </c>
      <c r="B465" s="54">
        <f>'Upper-Intermediate'!K17</f>
        <v>4.8666666666666663</v>
      </c>
      <c r="C465" s="54">
        <f>'[1]Upper-Intermediate'!K18</f>
        <v>0.44221663871405337</v>
      </c>
      <c r="D465" s="55" t="str">
        <f t="shared" si="19"/>
        <v>มากที่สุด</v>
      </c>
    </row>
    <row r="466" spans="1:4" s="14" customFormat="1">
      <c r="A466" s="53" t="s">
        <v>71</v>
      </c>
      <c r="B466" s="54">
        <f>'Upper-Intermediate'!L17</f>
        <v>4.8666666666666663</v>
      </c>
      <c r="C466" s="54">
        <f>'[1]Upper-Intermediate'!L18</f>
        <v>0.48989794855663715</v>
      </c>
      <c r="D466" s="55" t="str">
        <f t="shared" si="19"/>
        <v>มากที่สุด</v>
      </c>
    </row>
    <row r="467" spans="1:4" s="14" customFormat="1">
      <c r="A467" s="53" t="s">
        <v>72</v>
      </c>
      <c r="B467" s="54">
        <f>'Upper-Intermediate'!M17</f>
        <v>4.666666666666667</v>
      </c>
      <c r="C467" s="54">
        <f>'[1]Upper-Intermediate'!M18</f>
        <v>0.48989794855663715</v>
      </c>
      <c r="D467" s="55" t="str">
        <f t="shared" si="19"/>
        <v>มากที่สุด</v>
      </c>
    </row>
    <row r="468" spans="1:4" s="14" customFormat="1">
      <c r="A468" s="53" t="s">
        <v>73</v>
      </c>
      <c r="B468" s="54">
        <f>'Upper-Intermediate'!N17</f>
        <v>4.8</v>
      </c>
      <c r="C468" s="54">
        <f>'[1]Upper-Intermediate'!N18</f>
        <v>0.47140452079103162</v>
      </c>
      <c r="D468" s="55" t="str">
        <f t="shared" si="19"/>
        <v>มากที่สุด</v>
      </c>
    </row>
    <row r="469" spans="1:4" s="14" customFormat="1">
      <c r="A469" s="53" t="s">
        <v>74</v>
      </c>
      <c r="B469" s="54">
        <f>'Upper-Intermediate'!O17</f>
        <v>4.8</v>
      </c>
      <c r="C469" s="54">
        <f>'[1]Upper-Intermediate'!O18</f>
        <v>0.48989794855663715</v>
      </c>
      <c r="D469" s="55" t="str">
        <f t="shared" si="19"/>
        <v>มากที่สุด</v>
      </c>
    </row>
    <row r="470" spans="1:4" s="14" customFormat="1">
      <c r="A470" s="53" t="s">
        <v>75</v>
      </c>
      <c r="B470" s="54">
        <f>'Upper-Intermediate'!P17</f>
        <v>4.666666666666667</v>
      </c>
      <c r="C470" s="54">
        <f>'[1]Upper-Intermediate'!P18</f>
        <v>0.48989794855663715</v>
      </c>
      <c r="D470" s="55" t="str">
        <f t="shared" si="19"/>
        <v>มากที่สุด</v>
      </c>
    </row>
    <row r="471" spans="1:4" s="14" customFormat="1">
      <c r="A471" s="53" t="s">
        <v>76</v>
      </c>
      <c r="B471" s="54">
        <f>'Upper-Intermediate'!Q17</f>
        <v>4.9333333333333336</v>
      </c>
      <c r="C471" s="54">
        <f>'[1]Upper-Intermediate'!Q18</f>
        <v>0.33993463423951903</v>
      </c>
      <c r="D471" s="55" t="str">
        <f t="shared" si="19"/>
        <v>มากที่สุด</v>
      </c>
    </row>
    <row r="472" spans="1:4" s="14" customFormat="1">
      <c r="A472" s="53" t="s">
        <v>77</v>
      </c>
      <c r="B472" s="54">
        <f>'Upper-Intermediate'!T17</f>
        <v>4.333333333333333</v>
      </c>
      <c r="C472" s="54">
        <f>'[1]Upper-Intermediate'!T18</f>
        <v>0.39999999999999997</v>
      </c>
      <c r="D472" s="55" t="str">
        <f t="shared" si="19"/>
        <v>มาก</v>
      </c>
    </row>
    <row r="473" spans="1:4" s="14" customFormat="1" ht="22.5" thickBot="1">
      <c r="A473" s="56" t="s">
        <v>78</v>
      </c>
      <c r="B473" s="57">
        <f>AVERAGE(B463:B472)</f>
        <v>4.76</v>
      </c>
      <c r="C473" s="57">
        <f>AVERAGE(C463:C472)</f>
        <v>0.44845521087621848</v>
      </c>
      <c r="D473" s="58" t="str">
        <f t="shared" si="19"/>
        <v>มากที่สุด</v>
      </c>
    </row>
    <row r="474" spans="1:4" s="14" customFormat="1" ht="22.5" thickTop="1">
      <c r="A474" s="82"/>
      <c r="B474" s="83"/>
      <c r="C474" s="83"/>
      <c r="D474" s="84"/>
    </row>
    <row r="475" spans="1:4" s="7" customFormat="1" ht="24">
      <c r="A475" s="63" t="s">
        <v>492</v>
      </c>
      <c r="B475" s="64"/>
      <c r="C475" s="64"/>
      <c r="D475" s="65"/>
    </row>
    <row r="476" spans="1:4" s="7" customFormat="1" ht="24">
      <c r="A476" s="63" t="s">
        <v>501</v>
      </c>
      <c r="B476" s="64"/>
      <c r="C476" s="64"/>
      <c r="D476" s="65"/>
    </row>
    <row r="477" spans="1:4" s="7" customFormat="1" ht="24">
      <c r="A477" s="63" t="s">
        <v>591</v>
      </c>
      <c r="B477" s="64"/>
      <c r="C477" s="64"/>
      <c r="D477" s="65"/>
    </row>
    <row r="478" spans="1:4" s="7" customFormat="1" ht="24">
      <c r="A478" s="63" t="s">
        <v>592</v>
      </c>
      <c r="B478" s="64"/>
      <c r="C478" s="64"/>
      <c r="D478" s="65"/>
    </row>
    <row r="479" spans="1:4" s="7" customFormat="1" ht="24">
      <c r="A479" s="63" t="s">
        <v>593</v>
      </c>
      <c r="B479" s="64"/>
      <c r="C479" s="64"/>
      <c r="D479" s="65"/>
    </row>
    <row r="480" spans="1:4" s="7" customFormat="1" ht="24">
      <c r="A480" s="63" t="s">
        <v>594</v>
      </c>
      <c r="B480" s="64"/>
      <c r="C480" s="64"/>
      <c r="D480" s="65"/>
    </row>
    <row r="481" spans="1:7" s="7" customFormat="1" ht="24">
      <c r="A481" s="63"/>
      <c r="B481" s="64"/>
      <c r="C481" s="64"/>
      <c r="D481" s="65"/>
    </row>
    <row r="482" spans="1:7" s="7" customFormat="1" ht="24">
      <c r="A482" s="63"/>
      <c r="B482" s="64"/>
      <c r="C482" s="64"/>
      <c r="D482" s="65"/>
    </row>
    <row r="483" spans="1:7" s="7" customFormat="1" ht="24">
      <c r="A483" s="63"/>
      <c r="B483" s="64"/>
      <c r="C483" s="64"/>
      <c r="D483" s="65"/>
    </row>
    <row r="484" spans="1:7" s="7" customFormat="1" ht="24">
      <c r="A484" s="63"/>
      <c r="B484" s="64"/>
      <c r="C484" s="64"/>
      <c r="D484" s="65"/>
    </row>
    <row r="485" spans="1:7" s="7" customFormat="1" ht="24">
      <c r="A485" s="63"/>
      <c r="B485" s="64"/>
      <c r="C485" s="64"/>
      <c r="D485" s="65"/>
    </row>
    <row r="486" spans="1:7" s="7" customFormat="1" ht="24">
      <c r="A486" s="63"/>
      <c r="B486" s="64"/>
      <c r="C486" s="64"/>
      <c r="D486" s="65"/>
    </row>
    <row r="487" spans="1:7" s="7" customFormat="1" ht="24">
      <c r="A487" s="63"/>
      <c r="B487" s="64"/>
      <c r="C487" s="64"/>
      <c r="D487" s="65"/>
    </row>
    <row r="488" spans="1:7" s="7" customFormat="1" ht="24">
      <c r="A488" s="63"/>
      <c r="B488" s="64"/>
      <c r="C488" s="64"/>
      <c r="D488" s="65"/>
    </row>
    <row r="489" spans="1:7" s="7" customFormat="1" ht="24">
      <c r="A489" s="63"/>
      <c r="B489" s="64"/>
      <c r="C489" s="64"/>
      <c r="D489" s="65"/>
    </row>
    <row r="490" spans="1:7" s="7" customFormat="1" ht="24">
      <c r="A490" s="63"/>
      <c r="B490" s="64"/>
      <c r="C490" s="64"/>
      <c r="D490" s="65"/>
    </row>
    <row r="491" spans="1:7" s="11" customFormat="1" ht="24">
      <c r="A491" s="11" t="s">
        <v>502</v>
      </c>
      <c r="E491" s="66"/>
      <c r="F491" s="66"/>
      <c r="G491" s="66"/>
    </row>
    <row r="492" spans="1:7" s="11" customFormat="1" ht="24">
      <c r="A492" s="11" t="s">
        <v>503</v>
      </c>
      <c r="E492" s="66"/>
      <c r="F492" s="66"/>
      <c r="G492" s="66"/>
    </row>
    <row r="493" spans="1:7" s="11" customFormat="1" ht="21" customHeight="1">
      <c r="A493" s="215" t="s">
        <v>41</v>
      </c>
      <c r="B493" s="217"/>
      <c r="C493" s="221" t="s">
        <v>80</v>
      </c>
      <c r="D493" s="67" t="s">
        <v>81</v>
      </c>
      <c r="E493" s="66"/>
      <c r="F493" s="68"/>
      <c r="G493" s="66"/>
    </row>
    <row r="494" spans="1:7" s="11" customFormat="1" ht="13.5" customHeight="1">
      <c r="A494" s="216"/>
      <c r="B494" s="218"/>
      <c r="C494" s="222"/>
      <c r="D494" s="69" t="s">
        <v>82</v>
      </c>
      <c r="E494" s="66"/>
      <c r="F494" s="66"/>
      <c r="G494" s="66"/>
    </row>
    <row r="495" spans="1:7" s="7" customFormat="1" ht="24">
      <c r="A495" s="70" t="s">
        <v>83</v>
      </c>
      <c r="B495" s="71"/>
      <c r="C495" s="71"/>
      <c r="D495" s="41"/>
      <c r="E495" s="10"/>
      <c r="F495" s="10"/>
      <c r="G495" s="10"/>
    </row>
    <row r="496" spans="1:7" s="7" customFormat="1" ht="25.5" customHeight="1">
      <c r="A496" s="72" t="s">
        <v>84</v>
      </c>
      <c r="B496" s="73">
        <f>'Upper-Intermediate'!R17</f>
        <v>3.2</v>
      </c>
      <c r="C496" s="73">
        <f>'Upper-Intermediate'!R18</f>
        <v>1.107549848389076</v>
      </c>
      <c r="D496" s="74" t="str">
        <f>IF(B496&gt;4.5,"มากที่สุด",IF(B496&gt;3.5,"มาก",IF(B496&gt;2.5,"ปานกลาง",IF(B496&gt;1.5,"น้อย",IF(B496&lt;=1.5,"น้อยที่สุด")))))</f>
        <v>ปานกลาง</v>
      </c>
      <c r="E496" s="10"/>
      <c r="F496" s="10"/>
      <c r="G496" s="10"/>
    </row>
    <row r="497" spans="1:7" s="7" customFormat="1" ht="24.75" thickBot="1">
      <c r="A497" s="75" t="s">
        <v>85</v>
      </c>
      <c r="B497" s="76">
        <f>AVERAGE(B496:B496)</f>
        <v>3.2</v>
      </c>
      <c r="C497" s="76">
        <f>SUM(C496)</f>
        <v>1.107549848389076</v>
      </c>
      <c r="D497" s="77" t="str">
        <f>IF(B497&gt;4.5,"มากที่สุด",IF(B497&gt;3.5,"มาก",IF(B497&gt;2.5,"ปานกลาง",IF(B497&gt;1.5,"น้อย",IF(B497&lt;=1.5,"น้อยที่สุด")))))</f>
        <v>ปานกลาง</v>
      </c>
      <c r="E497" s="10"/>
      <c r="F497" s="10"/>
      <c r="G497" s="10"/>
    </row>
    <row r="498" spans="1:7" s="7" customFormat="1" ht="24.75" thickTop="1">
      <c r="A498" s="78" t="s">
        <v>86</v>
      </c>
      <c r="B498" s="71"/>
      <c r="C498" s="71"/>
      <c r="D498" s="71"/>
      <c r="E498" s="10"/>
      <c r="F498" s="10"/>
      <c r="G498" s="10"/>
    </row>
    <row r="499" spans="1:7" s="7" customFormat="1" ht="25.5" customHeight="1">
      <c r="A499" s="72" t="s">
        <v>87</v>
      </c>
      <c r="B499" s="73">
        <f>'Upper-Intermediate'!S17</f>
        <v>4.2666666666666666</v>
      </c>
      <c r="C499" s="73">
        <f>'Upper-Intermediate'!S18</f>
        <v>0.44221663871405337</v>
      </c>
      <c r="D499" s="79" t="str">
        <f>IF(B499&gt;4.5,"มากที่สุด",IF(B499&gt;3.5,"มาก",IF(B499&gt;2.5,"ปานกลาง",IF(B499&gt;1.5,"น้อย",IF(B499&lt;=1.5,"น้อยที่สุด")))))</f>
        <v>มาก</v>
      </c>
      <c r="E499" s="10"/>
      <c r="F499" s="10"/>
      <c r="G499" s="10"/>
    </row>
    <row r="500" spans="1:7" s="7" customFormat="1" ht="24.75" thickBot="1">
      <c r="A500" s="75" t="s">
        <v>85</v>
      </c>
      <c r="B500" s="76">
        <f>AVERAGE(B499:B499)</f>
        <v>4.2666666666666666</v>
      </c>
      <c r="C500" s="76">
        <f>SUM(C499)</f>
        <v>0.44221663871405337</v>
      </c>
      <c r="D500" s="80" t="str">
        <f>IF(B500&gt;4.5,"มากที่สุด",IF(B500&gt;3.5,"มาก",IF(B500&gt;2.5,"ปานกลาง",IF(B500&gt;1.5,"น้อย",IF(B500&lt;=1.5,"น้อยที่สุด")))))</f>
        <v>มาก</v>
      </c>
      <c r="E500" s="10"/>
      <c r="F500" s="10"/>
      <c r="G500" s="10"/>
    </row>
    <row r="501" spans="1:7" s="7" customFormat="1" ht="24.75" thickTop="1">
      <c r="A501" s="81"/>
      <c r="E501" s="10"/>
      <c r="F501" s="10"/>
      <c r="G501" s="10"/>
    </row>
    <row r="502" spans="1:7" s="7" customFormat="1" ht="24">
      <c r="A502" s="7" t="s">
        <v>504</v>
      </c>
    </row>
    <row r="503" spans="1:7" s="7" customFormat="1" ht="24">
      <c r="A503" s="7" t="s">
        <v>595</v>
      </c>
    </row>
    <row r="504" spans="1:7" s="7" customFormat="1" ht="24">
      <c r="A504" s="7" t="s">
        <v>596</v>
      </c>
    </row>
    <row r="505" spans="1:7" s="7" customFormat="1" ht="18" customHeight="1"/>
    <row r="506" spans="1:7" s="7" customFormat="1" ht="18" customHeight="1"/>
    <row r="507" spans="1:7" s="7" customFormat="1" ht="18" customHeight="1"/>
    <row r="508" spans="1:7" s="7" customFormat="1" ht="18" customHeight="1"/>
    <row r="509" spans="1:7" s="7" customFormat="1" ht="18" customHeight="1"/>
    <row r="510" spans="1:7" s="7" customFormat="1" ht="18" customHeight="1"/>
    <row r="511" spans="1:7" s="7" customFormat="1" ht="18" customHeight="1"/>
    <row r="512" spans="1:7" s="7" customFormat="1" ht="18" customHeight="1"/>
    <row r="513" spans="1:3" s="7" customFormat="1" ht="18" customHeight="1"/>
    <row r="514" spans="1:3" s="7" customFormat="1" ht="18" customHeight="1"/>
    <row r="515" spans="1:3" s="7" customFormat="1" ht="18" customHeight="1"/>
    <row r="516" spans="1:3" s="7" customFormat="1" ht="18" customHeight="1"/>
    <row r="517" spans="1:3" s="7" customFormat="1" ht="18" customHeight="1"/>
    <row r="518" spans="1:3" s="7" customFormat="1" ht="18" customHeight="1"/>
    <row r="519" spans="1:3" s="7" customFormat="1" ht="18" customHeight="1"/>
    <row r="520" spans="1:3" s="7" customFormat="1" ht="18" customHeight="1"/>
    <row r="521" spans="1:3" s="7" customFormat="1" ht="18" customHeight="1"/>
    <row r="522" spans="1:3" s="7" customFormat="1" ht="18" customHeight="1"/>
    <row r="523" spans="1:3" s="7" customFormat="1" ht="18" customHeight="1"/>
    <row r="524" spans="1:3" s="7" customFormat="1" ht="18" customHeight="1"/>
    <row r="525" spans="1:3" s="7" customFormat="1" ht="18" customHeight="1"/>
    <row r="526" spans="1:3" s="7" customFormat="1" ht="18" customHeight="1"/>
    <row r="527" spans="1:3" s="7" customFormat="1" ht="18" customHeight="1"/>
    <row r="528" spans="1:3" s="46" customFormat="1" ht="24">
      <c r="A528" s="197" t="s">
        <v>89</v>
      </c>
      <c r="B528" s="86" t="s">
        <v>42</v>
      </c>
      <c r="C528" s="86" t="s">
        <v>43</v>
      </c>
    </row>
    <row r="529" spans="1:3" s="46" customFormat="1" ht="24">
      <c r="A529" s="88" t="s">
        <v>598</v>
      </c>
      <c r="B529" s="198">
        <v>1</v>
      </c>
      <c r="C529" s="165">
        <f>B529*100/4</f>
        <v>25</v>
      </c>
    </row>
    <row r="530" spans="1:3" s="46" customFormat="1" ht="24">
      <c r="A530" s="199" t="s">
        <v>505</v>
      </c>
      <c r="B530" s="106">
        <v>1</v>
      </c>
      <c r="C530" s="165">
        <f>B530*100/4</f>
        <v>25</v>
      </c>
    </row>
    <row r="531" spans="1:3" s="46" customFormat="1" ht="24">
      <c r="A531" s="88" t="s">
        <v>597</v>
      </c>
      <c r="B531" s="106">
        <v>1</v>
      </c>
      <c r="C531" s="165">
        <f t="shared" ref="C531:C532" si="20">B531*100/4</f>
        <v>25</v>
      </c>
    </row>
    <row r="532" spans="1:3" s="46" customFormat="1" ht="24">
      <c r="A532" s="199" t="s">
        <v>506</v>
      </c>
      <c r="B532" s="106">
        <v>1</v>
      </c>
      <c r="C532" s="165">
        <f t="shared" si="20"/>
        <v>25</v>
      </c>
    </row>
    <row r="533" spans="1:3" s="12" customFormat="1" ht="24.75" thickBot="1">
      <c r="A533" s="92" t="s">
        <v>48</v>
      </c>
      <c r="B533" s="93">
        <f>SUM(B529:B532)</f>
        <v>4</v>
      </c>
      <c r="C533" s="94">
        <f>B533*100/4</f>
        <v>100</v>
      </c>
    </row>
    <row r="534" spans="1:3" s="12" customFormat="1" ht="22.5" customHeight="1" thickTop="1">
      <c r="A534" s="95"/>
      <c r="B534" s="96"/>
      <c r="C534" s="97"/>
    </row>
    <row r="535" spans="1:3" s="46" customFormat="1" ht="24">
      <c r="A535" s="85" t="s">
        <v>507</v>
      </c>
      <c r="B535" s="86" t="s">
        <v>42</v>
      </c>
      <c r="C535" s="86" t="s">
        <v>43</v>
      </c>
    </row>
    <row r="536" spans="1:3" s="46" customFormat="1" ht="24">
      <c r="A536" s="88" t="s">
        <v>599</v>
      </c>
      <c r="B536" s="106">
        <v>1</v>
      </c>
      <c r="C536" s="165">
        <f t="shared" ref="C536" si="21">B536*100/4</f>
        <v>25</v>
      </c>
    </row>
    <row r="537" spans="1:3" s="12" customFormat="1" ht="24.75" thickBot="1">
      <c r="A537" s="92" t="s">
        <v>48</v>
      </c>
      <c r="B537" s="93">
        <f>SUM(B536)</f>
        <v>1</v>
      </c>
      <c r="C537" s="94">
        <f>B537*100/1</f>
        <v>100</v>
      </c>
    </row>
    <row r="538" spans="1:3" s="12" customFormat="1" ht="22.5" customHeight="1" thickTop="1">
      <c r="A538" s="95"/>
      <c r="B538" s="96"/>
      <c r="C538" s="97"/>
    </row>
    <row r="539" spans="1:3" s="46" customFormat="1" ht="24">
      <c r="A539" s="197" t="s">
        <v>269</v>
      </c>
      <c r="B539" s="200" t="s">
        <v>42</v>
      </c>
      <c r="C539" s="200" t="s">
        <v>43</v>
      </c>
    </row>
    <row r="540" spans="1:3" s="12" customFormat="1" ht="24">
      <c r="A540" s="87" t="s">
        <v>600</v>
      </c>
      <c r="B540" s="231">
        <v>1</v>
      </c>
      <c r="C540" s="233">
        <f>B540*100/4</f>
        <v>25</v>
      </c>
    </row>
    <row r="541" spans="1:3" s="12" customFormat="1" ht="24">
      <c r="A541" s="159" t="s">
        <v>621</v>
      </c>
      <c r="B541" s="232"/>
      <c r="C541" s="234"/>
    </row>
    <row r="542" spans="1:3" s="12" customFormat="1" ht="24">
      <c r="A542" s="201" t="s">
        <v>601</v>
      </c>
      <c r="B542" s="160">
        <v>1</v>
      </c>
      <c r="C542" s="91">
        <f>B542*100/4</f>
        <v>25</v>
      </c>
    </row>
    <row r="543" spans="1:3" s="12" customFormat="1" ht="24">
      <c r="A543" s="159" t="s">
        <v>602</v>
      </c>
      <c r="B543" s="160">
        <v>1</v>
      </c>
      <c r="C543" s="91">
        <f t="shared" ref="C543:C545" si="22">B543*100/4</f>
        <v>25</v>
      </c>
    </row>
    <row r="544" spans="1:3" s="12" customFormat="1" ht="24">
      <c r="A544" s="87" t="s">
        <v>603</v>
      </c>
      <c r="B544" s="207">
        <v>1</v>
      </c>
      <c r="C544" s="208">
        <f t="shared" si="22"/>
        <v>25</v>
      </c>
    </row>
    <row r="545" spans="1:3" s="12" customFormat="1" ht="22.5" customHeight="1" thickBot="1">
      <c r="A545" s="92" t="s">
        <v>48</v>
      </c>
      <c r="B545" s="93">
        <f>SUM(B540:B544)</f>
        <v>4</v>
      </c>
      <c r="C545" s="94">
        <f t="shared" si="22"/>
        <v>100</v>
      </c>
    </row>
    <row r="546" spans="1:3" s="12" customFormat="1" ht="21.75" customHeight="1" thickTop="1">
      <c r="A546" s="202"/>
      <c r="B546" s="203"/>
      <c r="C546" s="204"/>
    </row>
    <row r="547" spans="1:3" s="46" customFormat="1" ht="24">
      <c r="A547" s="205" t="s">
        <v>90</v>
      </c>
      <c r="B547" s="206" t="s">
        <v>42</v>
      </c>
      <c r="C547" s="206" t="s">
        <v>43</v>
      </c>
    </row>
    <row r="548" spans="1:3" s="12" customFormat="1" ht="24">
      <c r="A548" s="87" t="s">
        <v>604</v>
      </c>
      <c r="B548" s="98">
        <v>1</v>
      </c>
      <c r="C548" s="91">
        <f>B548*100/5</f>
        <v>20</v>
      </c>
    </row>
    <row r="549" spans="1:3" s="12" customFormat="1" ht="24">
      <c r="A549" s="87" t="s">
        <v>605</v>
      </c>
      <c r="B549" s="98">
        <v>1</v>
      </c>
      <c r="C549" s="91">
        <f t="shared" ref="C549:C552" si="23">B549*100/5</f>
        <v>20</v>
      </c>
    </row>
    <row r="550" spans="1:3" s="12" customFormat="1" ht="24">
      <c r="A550" s="87" t="s">
        <v>607</v>
      </c>
      <c r="B550" s="98">
        <v>1</v>
      </c>
      <c r="C550" s="91">
        <f t="shared" si="23"/>
        <v>20</v>
      </c>
    </row>
    <row r="551" spans="1:3" s="12" customFormat="1" ht="24">
      <c r="A551" s="87" t="s">
        <v>606</v>
      </c>
      <c r="B551" s="98">
        <v>1</v>
      </c>
      <c r="C551" s="91">
        <f t="shared" si="23"/>
        <v>20</v>
      </c>
    </row>
    <row r="552" spans="1:3" s="12" customFormat="1" ht="24">
      <c r="A552" s="87" t="s">
        <v>608</v>
      </c>
      <c r="B552" s="98">
        <v>1</v>
      </c>
      <c r="C552" s="91">
        <f t="shared" si="23"/>
        <v>20</v>
      </c>
    </row>
    <row r="553" spans="1:3" s="12" customFormat="1" ht="21.75" customHeight="1" thickBot="1">
      <c r="A553" s="142" t="s">
        <v>48</v>
      </c>
      <c r="B553" s="141">
        <f>SUM(B548:B552)</f>
        <v>5</v>
      </c>
      <c r="C553" s="143">
        <f>B553*100/5</f>
        <v>100</v>
      </c>
    </row>
    <row r="554" spans="1:3" s="46" customFormat="1" ht="21.75" customHeight="1" thickTop="1">
      <c r="A554" s="89"/>
      <c r="B554" s="90"/>
      <c r="C554" s="90"/>
    </row>
    <row r="555" spans="1:3" s="46" customFormat="1" ht="24">
      <c r="A555" s="85" t="s">
        <v>508</v>
      </c>
      <c r="B555" s="86" t="s">
        <v>42</v>
      </c>
      <c r="C555" s="86" t="s">
        <v>43</v>
      </c>
    </row>
    <row r="556" spans="1:3" s="46" customFormat="1" ht="48">
      <c r="A556" s="235" t="s">
        <v>622</v>
      </c>
      <c r="B556" s="236">
        <v>1</v>
      </c>
      <c r="C556" s="165">
        <f>B556*100/2</f>
        <v>50</v>
      </c>
    </row>
    <row r="557" spans="1:3" s="46" customFormat="1" ht="24">
      <c r="A557" s="88" t="s">
        <v>623</v>
      </c>
      <c r="B557" s="106">
        <v>1</v>
      </c>
      <c r="C557" s="165">
        <f t="shared" ref="C557:C558" si="24">B557*100/2</f>
        <v>50</v>
      </c>
    </row>
    <row r="558" spans="1:3" s="12" customFormat="1" ht="22.5" customHeight="1" thickBot="1">
      <c r="A558" s="92" t="s">
        <v>48</v>
      </c>
      <c r="B558" s="93">
        <f>SUM(B556:B557)</f>
        <v>2</v>
      </c>
      <c r="C558" s="94">
        <f t="shared" si="24"/>
        <v>100</v>
      </c>
    </row>
    <row r="559" spans="1:3" s="46" customFormat="1" ht="24.75" thickTop="1">
      <c r="A559" s="89"/>
      <c r="B559" s="90"/>
      <c r="C559" s="90"/>
    </row>
    <row r="560" spans="1:3" s="46" customFormat="1" ht="24">
      <c r="A560" s="89"/>
      <c r="B560" s="90"/>
      <c r="C560" s="90"/>
    </row>
    <row r="561" spans="1:3" s="46" customFormat="1" ht="24">
      <c r="A561" s="89"/>
      <c r="B561" s="90"/>
      <c r="C561" s="90"/>
    </row>
    <row r="562" spans="1:3" s="46" customFormat="1" ht="24">
      <c r="A562" s="89"/>
      <c r="B562" s="90"/>
      <c r="C562" s="90"/>
    </row>
    <row r="563" spans="1:3" s="46" customFormat="1" ht="24">
      <c r="A563" s="89"/>
      <c r="B563" s="90"/>
      <c r="C563" s="90"/>
    </row>
    <row r="564" spans="1:3" s="46" customFormat="1" ht="24">
      <c r="A564" s="89"/>
      <c r="B564" s="90"/>
      <c r="C564" s="90"/>
    </row>
    <row r="565" spans="1:3" s="46" customFormat="1" ht="24">
      <c r="A565" s="89"/>
      <c r="B565" s="90"/>
      <c r="C565" s="90"/>
    </row>
    <row r="566" spans="1:3" s="46" customFormat="1" ht="24">
      <c r="A566" s="89"/>
      <c r="B566" s="90"/>
      <c r="C566" s="90"/>
    </row>
    <row r="567" spans="1:3" s="46" customFormat="1" ht="24">
      <c r="A567" s="89"/>
      <c r="B567" s="90"/>
      <c r="C567" s="90"/>
    </row>
    <row r="568" spans="1:3" s="46" customFormat="1" ht="24">
      <c r="A568" s="89"/>
      <c r="B568" s="90"/>
      <c r="C568" s="90"/>
    </row>
    <row r="569" spans="1:3" s="46" customFormat="1" ht="24">
      <c r="A569" s="89"/>
      <c r="B569" s="90"/>
      <c r="C569" s="90"/>
    </row>
    <row r="570" spans="1:3" s="46" customFormat="1" ht="24">
      <c r="A570" s="89"/>
      <c r="B570" s="90"/>
      <c r="C570" s="90"/>
    </row>
    <row r="571" spans="1:3" s="46" customFormat="1" ht="24">
      <c r="A571" s="89"/>
      <c r="B571" s="90"/>
      <c r="C571" s="90"/>
    </row>
    <row r="572" spans="1:3" s="46" customFormat="1" ht="24">
      <c r="A572" s="89"/>
      <c r="B572" s="90"/>
      <c r="C572" s="90"/>
    </row>
    <row r="573" spans="1:3" s="46" customFormat="1" ht="24">
      <c r="A573" s="89"/>
      <c r="B573" s="90"/>
      <c r="C573" s="90"/>
    </row>
    <row r="574" spans="1:3" s="46" customFormat="1" ht="24">
      <c r="A574" s="89"/>
      <c r="B574" s="90"/>
      <c r="C574" s="90"/>
    </row>
    <row r="575" spans="1:3" s="46" customFormat="1" ht="24">
      <c r="A575" s="89"/>
      <c r="B575" s="90"/>
      <c r="C575" s="90"/>
    </row>
    <row r="576" spans="1:3" s="46" customFormat="1" ht="24">
      <c r="A576" s="89"/>
      <c r="B576" s="90"/>
      <c r="C576" s="90"/>
    </row>
    <row r="577" spans="1:3" s="46" customFormat="1" ht="24">
      <c r="A577" s="89"/>
      <c r="B577" s="90"/>
      <c r="C577" s="90"/>
    </row>
    <row r="578" spans="1:3" s="46" customFormat="1" ht="24">
      <c r="A578" s="89"/>
      <c r="B578" s="90"/>
      <c r="C578" s="90"/>
    </row>
    <row r="579" spans="1:3" s="46" customFormat="1" ht="24">
      <c r="A579" s="89"/>
      <c r="B579" s="90"/>
      <c r="C579" s="90"/>
    </row>
    <row r="580" spans="1:3" s="46" customFormat="1" ht="24">
      <c r="A580" s="89"/>
      <c r="B580" s="90"/>
      <c r="C580" s="90"/>
    </row>
    <row r="581" spans="1:3" s="46" customFormat="1" ht="24">
      <c r="A581" s="89"/>
      <c r="B581" s="90"/>
      <c r="C581" s="90"/>
    </row>
    <row r="582" spans="1:3" s="46" customFormat="1" ht="24">
      <c r="A582" s="89"/>
      <c r="B582" s="90"/>
      <c r="C582" s="90"/>
    </row>
    <row r="583" spans="1:3" s="46" customFormat="1" ht="24">
      <c r="A583" s="89"/>
      <c r="B583" s="90"/>
      <c r="C583" s="90"/>
    </row>
    <row r="584" spans="1:3" s="46" customFormat="1" ht="24">
      <c r="A584" s="89"/>
      <c r="B584" s="90"/>
      <c r="C584" s="90"/>
    </row>
    <row r="585" spans="1:3" s="46" customFormat="1" ht="24">
      <c r="A585" s="89"/>
      <c r="B585" s="90"/>
      <c r="C585" s="90"/>
    </row>
    <row r="586" spans="1:3" s="46" customFormat="1" ht="24">
      <c r="A586" s="89"/>
      <c r="B586" s="90"/>
      <c r="C586" s="90"/>
    </row>
    <row r="587" spans="1:3" s="46" customFormat="1" ht="24">
      <c r="A587" s="89"/>
      <c r="B587" s="90"/>
      <c r="C587" s="90"/>
    </row>
    <row r="588" spans="1:3" s="46" customFormat="1" ht="24">
      <c r="A588" s="89"/>
      <c r="B588" s="90"/>
      <c r="C588" s="90"/>
    </row>
    <row r="589" spans="1:3" s="46" customFormat="1" ht="24">
      <c r="A589" s="89"/>
      <c r="B589" s="90"/>
      <c r="C589" s="90"/>
    </row>
    <row r="590" spans="1:3" s="46" customFormat="1" ht="24">
      <c r="A590" s="89"/>
      <c r="B590" s="90"/>
      <c r="C590" s="90"/>
    </row>
    <row r="591" spans="1:3" s="46" customFormat="1" ht="24">
      <c r="A591" s="89"/>
      <c r="B591" s="90"/>
      <c r="C591" s="90"/>
    </row>
    <row r="592" spans="1:3" s="46" customFormat="1" ht="24">
      <c r="A592" s="89"/>
      <c r="B592" s="90"/>
      <c r="C592" s="90"/>
    </row>
    <row r="593" spans="1:3" s="46" customFormat="1" ht="24">
      <c r="A593" s="89"/>
      <c r="B593" s="90"/>
      <c r="C593" s="90"/>
    </row>
    <row r="594" spans="1:3" s="46" customFormat="1" ht="24">
      <c r="A594" s="89"/>
      <c r="B594" s="90"/>
      <c r="C594" s="90"/>
    </row>
    <row r="595" spans="1:3" s="46" customFormat="1" ht="24">
      <c r="A595" s="89"/>
      <c r="B595" s="90"/>
      <c r="C595" s="90"/>
    </row>
    <row r="596" spans="1:3" s="46" customFormat="1" ht="24">
      <c r="A596" s="89"/>
      <c r="B596" s="90"/>
      <c r="C596" s="90"/>
    </row>
    <row r="597" spans="1:3" s="46" customFormat="1" ht="24">
      <c r="A597" s="89"/>
      <c r="B597" s="90"/>
      <c r="C597" s="90"/>
    </row>
    <row r="598" spans="1:3" s="46" customFormat="1" ht="24">
      <c r="A598" s="89"/>
      <c r="B598" s="90"/>
      <c r="C598" s="90"/>
    </row>
    <row r="599" spans="1:3" s="46" customFormat="1" ht="24">
      <c r="A599" s="89"/>
      <c r="B599" s="90"/>
      <c r="C599" s="90"/>
    </row>
    <row r="600" spans="1:3" s="46" customFormat="1" ht="24">
      <c r="A600" s="89"/>
      <c r="B600" s="90"/>
      <c r="C600" s="90"/>
    </row>
    <row r="601" spans="1:3" s="46" customFormat="1" ht="24">
      <c r="A601" s="89"/>
      <c r="B601" s="90"/>
      <c r="C601" s="90"/>
    </row>
    <row r="602" spans="1:3" s="46" customFormat="1" ht="24">
      <c r="A602" s="89"/>
      <c r="B602" s="90"/>
      <c r="C602" s="90"/>
    </row>
    <row r="603" spans="1:3" s="46" customFormat="1" ht="24">
      <c r="A603" s="89"/>
      <c r="B603" s="90"/>
      <c r="C603" s="90"/>
    </row>
    <row r="604" spans="1:3" s="46" customFormat="1" ht="24">
      <c r="A604" s="89"/>
      <c r="B604" s="90"/>
      <c r="C604" s="90"/>
    </row>
    <row r="605" spans="1:3" s="46" customFormat="1" ht="24">
      <c r="A605" s="89"/>
      <c r="B605" s="90"/>
      <c r="C605" s="90"/>
    </row>
    <row r="606" spans="1:3" s="46" customFormat="1" ht="24">
      <c r="A606" s="89"/>
      <c r="B606" s="90"/>
      <c r="C606" s="90"/>
    </row>
    <row r="607" spans="1:3" s="46" customFormat="1" ht="24">
      <c r="A607" s="89"/>
      <c r="B607" s="90"/>
      <c r="C607" s="90"/>
    </row>
    <row r="608" spans="1:3" s="46" customFormat="1" ht="24">
      <c r="A608" s="89"/>
      <c r="B608" s="90"/>
      <c r="C608" s="90"/>
    </row>
    <row r="609" spans="1:3" s="46" customFormat="1" ht="24">
      <c r="A609" s="89"/>
      <c r="B609" s="90"/>
      <c r="C609" s="90"/>
    </row>
    <row r="610" spans="1:3" s="46" customFormat="1" ht="24">
      <c r="A610" s="89"/>
      <c r="B610" s="90"/>
      <c r="C610" s="90"/>
    </row>
    <row r="611" spans="1:3" s="46" customFormat="1" ht="24">
      <c r="A611" s="89"/>
      <c r="B611" s="90"/>
      <c r="C611" s="90"/>
    </row>
    <row r="612" spans="1:3" s="46" customFormat="1" ht="24">
      <c r="A612" s="89"/>
      <c r="B612" s="90"/>
      <c r="C612" s="90"/>
    </row>
    <row r="613" spans="1:3" s="46" customFormat="1" ht="24">
      <c r="A613" s="89"/>
      <c r="B613" s="90"/>
      <c r="C613" s="90"/>
    </row>
    <row r="614" spans="1:3" s="46" customFormat="1" ht="24">
      <c r="A614" s="89"/>
      <c r="B614" s="90"/>
      <c r="C614" s="90"/>
    </row>
    <row r="615" spans="1:3" s="46" customFormat="1" ht="24">
      <c r="A615" s="89"/>
      <c r="B615" s="90"/>
      <c r="C615" s="90"/>
    </row>
    <row r="616" spans="1:3" s="46" customFormat="1" ht="24">
      <c r="A616" s="89"/>
      <c r="B616" s="90"/>
      <c r="C616" s="90"/>
    </row>
    <row r="617" spans="1:3" s="46" customFormat="1" ht="24">
      <c r="A617" s="89"/>
      <c r="B617" s="90"/>
      <c r="C617" s="90"/>
    </row>
    <row r="618" spans="1:3" s="46" customFormat="1" ht="24">
      <c r="A618" s="89"/>
      <c r="B618" s="90"/>
      <c r="C618" s="90"/>
    </row>
    <row r="619" spans="1:3" s="46" customFormat="1" ht="24">
      <c r="A619" s="89"/>
      <c r="B619" s="90"/>
      <c r="C619" s="90"/>
    </row>
    <row r="620" spans="1:3" s="46" customFormat="1" ht="24">
      <c r="A620" s="89"/>
      <c r="B620" s="90"/>
      <c r="C620" s="90"/>
    </row>
    <row r="621" spans="1:3" s="46" customFormat="1" ht="24">
      <c r="A621" s="89"/>
      <c r="B621" s="90"/>
      <c r="C621" s="90"/>
    </row>
    <row r="622" spans="1:3" s="46" customFormat="1" ht="24">
      <c r="A622" s="89"/>
      <c r="B622" s="90"/>
      <c r="C622" s="90"/>
    </row>
    <row r="623" spans="1:3" s="46" customFormat="1" ht="24">
      <c r="A623" s="89"/>
      <c r="B623" s="90"/>
      <c r="C623" s="90"/>
    </row>
    <row r="624" spans="1:3" s="46" customFormat="1" ht="24">
      <c r="A624" s="89"/>
      <c r="B624" s="90"/>
      <c r="C624" s="90"/>
    </row>
    <row r="625" spans="1:3" s="46" customFormat="1" ht="24">
      <c r="A625" s="89"/>
      <c r="B625" s="90"/>
      <c r="C625" s="90"/>
    </row>
    <row r="626" spans="1:3" s="46" customFormat="1" ht="24">
      <c r="A626" s="89"/>
      <c r="B626" s="90"/>
      <c r="C626" s="90"/>
    </row>
    <row r="627" spans="1:3" s="46" customFormat="1" ht="24">
      <c r="A627" s="89"/>
      <c r="B627" s="90"/>
      <c r="C627" s="90"/>
    </row>
    <row r="628" spans="1:3" s="46" customFormat="1" ht="24">
      <c r="A628" s="89"/>
      <c r="B628" s="90"/>
      <c r="C628" s="90"/>
    </row>
    <row r="629" spans="1:3" s="46" customFormat="1" ht="24">
      <c r="A629" s="89"/>
      <c r="B629" s="90"/>
      <c r="C629" s="90"/>
    </row>
    <row r="630" spans="1:3" s="46" customFormat="1" ht="24">
      <c r="A630" s="89"/>
      <c r="B630" s="90"/>
      <c r="C630" s="90"/>
    </row>
    <row r="631" spans="1:3" s="46" customFormat="1" ht="24">
      <c r="A631" s="89"/>
      <c r="B631" s="90"/>
      <c r="C631" s="90"/>
    </row>
    <row r="632" spans="1:3" s="46" customFormat="1" ht="24">
      <c r="A632" s="89"/>
      <c r="B632" s="90"/>
      <c r="C632" s="90"/>
    </row>
    <row r="633" spans="1:3" s="46" customFormat="1" ht="24">
      <c r="A633" s="89"/>
      <c r="B633" s="90"/>
      <c r="C633" s="90"/>
    </row>
    <row r="634" spans="1:3" s="46" customFormat="1" ht="24">
      <c r="A634" s="89"/>
      <c r="B634" s="90"/>
      <c r="C634" s="90"/>
    </row>
    <row r="635" spans="1:3" s="46" customFormat="1" ht="24">
      <c r="A635" s="89"/>
      <c r="B635" s="90"/>
      <c r="C635" s="90"/>
    </row>
    <row r="636" spans="1:3" s="46" customFormat="1" ht="24">
      <c r="A636" s="89"/>
      <c r="B636" s="90"/>
      <c r="C636" s="90"/>
    </row>
    <row r="637" spans="1:3" s="46" customFormat="1" ht="24">
      <c r="A637" s="89"/>
      <c r="B637" s="90"/>
      <c r="C637" s="90"/>
    </row>
    <row r="638" spans="1:3" s="46" customFormat="1" ht="24">
      <c r="A638" s="89"/>
      <c r="B638" s="90"/>
      <c r="C638" s="90"/>
    </row>
    <row r="639" spans="1:3" s="46" customFormat="1" ht="24">
      <c r="A639" s="89"/>
      <c r="B639" s="90"/>
      <c r="C639" s="90"/>
    </row>
    <row r="640" spans="1:3" s="46" customFormat="1" ht="24">
      <c r="A640" s="89"/>
      <c r="B640" s="90"/>
      <c r="C640" s="90"/>
    </row>
    <row r="641" spans="1:3" s="46" customFormat="1" ht="24">
      <c r="A641" s="89"/>
      <c r="B641" s="90"/>
      <c r="C641" s="90"/>
    </row>
    <row r="642" spans="1:3" s="46" customFormat="1" ht="24">
      <c r="A642" s="89"/>
      <c r="B642" s="90"/>
      <c r="C642" s="90"/>
    </row>
    <row r="643" spans="1:3" s="46" customFormat="1" ht="24">
      <c r="A643" s="89"/>
      <c r="B643" s="90"/>
      <c r="C643" s="90"/>
    </row>
    <row r="644" spans="1:3" s="46" customFormat="1" ht="24">
      <c r="A644" s="89"/>
      <c r="B644" s="90"/>
      <c r="C644" s="90"/>
    </row>
    <row r="645" spans="1:3" s="46" customFormat="1" ht="24">
      <c r="A645" s="89"/>
      <c r="B645" s="90"/>
      <c r="C645" s="90"/>
    </row>
    <row r="646" spans="1:3" s="46" customFormat="1" ht="24">
      <c r="A646" s="89"/>
      <c r="B646" s="90"/>
      <c r="C646" s="90"/>
    </row>
    <row r="647" spans="1:3" s="46" customFormat="1" ht="24">
      <c r="A647" s="89"/>
      <c r="B647" s="90"/>
      <c r="C647" s="90"/>
    </row>
    <row r="648" spans="1:3" s="46" customFormat="1" ht="24">
      <c r="A648" s="89"/>
      <c r="B648" s="90"/>
      <c r="C648" s="90"/>
    </row>
    <row r="649" spans="1:3" s="46" customFormat="1" ht="24">
      <c r="A649" s="89"/>
      <c r="B649" s="90"/>
      <c r="C649" s="90"/>
    </row>
    <row r="650" spans="1:3" s="46" customFormat="1" ht="24">
      <c r="A650" s="89"/>
      <c r="B650" s="90"/>
      <c r="C650" s="90"/>
    </row>
    <row r="651" spans="1:3" s="46" customFormat="1" ht="24">
      <c r="A651" s="89"/>
      <c r="B651" s="90"/>
      <c r="C651" s="90"/>
    </row>
    <row r="652" spans="1:3" s="46" customFormat="1" ht="24">
      <c r="A652" s="89"/>
      <c r="B652" s="90"/>
      <c r="C652" s="90"/>
    </row>
    <row r="653" spans="1:3" s="46" customFormat="1" ht="24">
      <c r="A653" s="89"/>
      <c r="B653" s="90"/>
      <c r="C653" s="90"/>
    </row>
    <row r="654" spans="1:3" s="46" customFormat="1" ht="24">
      <c r="A654" s="89"/>
      <c r="B654" s="90"/>
      <c r="C654" s="90"/>
    </row>
    <row r="655" spans="1:3" s="46" customFormat="1" ht="24">
      <c r="A655" s="89"/>
      <c r="B655" s="90"/>
      <c r="C655" s="90"/>
    </row>
    <row r="656" spans="1:3" s="46" customFormat="1" ht="24">
      <c r="A656" s="89"/>
      <c r="B656" s="90"/>
      <c r="C656" s="90"/>
    </row>
    <row r="657" spans="1:3" s="46" customFormat="1" ht="24">
      <c r="A657" s="89"/>
      <c r="B657" s="90"/>
      <c r="C657" s="90"/>
    </row>
    <row r="658" spans="1:3" s="46" customFormat="1" ht="24">
      <c r="A658" s="89"/>
      <c r="B658" s="90"/>
      <c r="C658" s="90"/>
    </row>
    <row r="659" spans="1:3" s="46" customFormat="1" ht="24">
      <c r="A659" s="89"/>
      <c r="B659" s="90"/>
      <c r="C659" s="90"/>
    </row>
    <row r="660" spans="1:3" s="46" customFormat="1" ht="24">
      <c r="A660" s="89"/>
      <c r="B660" s="90"/>
      <c r="C660" s="90"/>
    </row>
    <row r="661" spans="1:3" s="46" customFormat="1" ht="24">
      <c r="A661" s="89"/>
      <c r="B661" s="90"/>
      <c r="C661" s="90"/>
    </row>
    <row r="662" spans="1:3" s="46" customFormat="1" ht="24">
      <c r="A662" s="89"/>
      <c r="B662" s="90"/>
      <c r="C662" s="90"/>
    </row>
    <row r="663" spans="1:3" s="46" customFormat="1" ht="24">
      <c r="A663" s="89"/>
      <c r="B663" s="90"/>
      <c r="C663" s="90"/>
    </row>
    <row r="664" spans="1:3" s="46" customFormat="1" ht="24">
      <c r="A664" s="89"/>
      <c r="B664" s="90"/>
      <c r="C664" s="90"/>
    </row>
    <row r="665" spans="1:3" s="46" customFormat="1" ht="24">
      <c r="A665" s="89"/>
      <c r="B665" s="90"/>
      <c r="C665" s="90"/>
    </row>
  </sheetData>
  <mergeCells count="29">
    <mergeCell ref="B540:B541"/>
    <mergeCell ref="C540:C541"/>
    <mergeCell ref="A461:A462"/>
    <mergeCell ref="B461:D461"/>
    <mergeCell ref="A493:A494"/>
    <mergeCell ref="B493:B494"/>
    <mergeCell ref="C493:C494"/>
    <mergeCell ref="A411:A412"/>
    <mergeCell ref="B411:D411"/>
    <mergeCell ref="A433:A434"/>
    <mergeCell ref="B433:B434"/>
    <mergeCell ref="C433:C434"/>
    <mergeCell ref="A364:A366"/>
    <mergeCell ref="B364:D364"/>
    <mergeCell ref="A397:A398"/>
    <mergeCell ref="B397:B398"/>
    <mergeCell ref="C397:C398"/>
    <mergeCell ref="A313:A314"/>
    <mergeCell ref="B313:D313"/>
    <mergeCell ref="A337:A338"/>
    <mergeCell ref="B337:B338"/>
    <mergeCell ref="C337:C338"/>
    <mergeCell ref="A277:A278"/>
    <mergeCell ref="B277:D277"/>
    <mergeCell ref="A299:A300"/>
    <mergeCell ref="B299:B300"/>
    <mergeCell ref="A1:D1"/>
    <mergeCell ref="A2:D2"/>
    <mergeCell ref="C299:C300"/>
  </mergeCells>
  <pageMargins left="0.70866141732283472" right="0.19685039370078741" top="0.55118110236220474" bottom="0.74803149606299213" header="0.31496062992125984" footer="0.31496062992125984"/>
  <pageSetup scale="9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203" r:id="rId4">
          <objectPr defaultSize="0" r:id="rId5">
            <anchor moveWithCells="1" sizeWithCells="1">
              <from>
                <xdr:col>6</xdr:col>
                <xdr:colOff>28575</xdr:colOff>
                <xdr:row>258</xdr:row>
                <xdr:rowOff>104775</xdr:rowOff>
              </from>
              <to>
                <xdr:col>6</xdr:col>
                <xdr:colOff>161925</xdr:colOff>
                <xdr:row>258</xdr:row>
                <xdr:rowOff>276225</xdr:rowOff>
              </to>
            </anchor>
          </objectPr>
        </oleObject>
      </mc:Choice>
      <mc:Fallback>
        <oleObject progId="Equation.3" shapeId="8203" r:id="rId4"/>
      </mc:Fallback>
    </mc:AlternateContent>
    <mc:AlternateContent xmlns:mc="http://schemas.openxmlformats.org/markup-compatibility/2006">
      <mc:Choice Requires="x14">
        <oleObject progId="Equation.3" shapeId="8204" r:id="rId6">
          <objectPr defaultSize="0" r:id="rId5">
            <anchor moveWithCells="1" sizeWithCells="1">
              <from>
                <xdr:col>1</xdr:col>
                <xdr:colOff>123825</xdr:colOff>
                <xdr:row>396</xdr:row>
                <xdr:rowOff>161925</xdr:rowOff>
              </from>
              <to>
                <xdr:col>1</xdr:col>
                <xdr:colOff>257175</xdr:colOff>
                <xdr:row>397</xdr:row>
                <xdr:rowOff>28575</xdr:rowOff>
              </to>
            </anchor>
          </objectPr>
        </oleObject>
      </mc:Choice>
      <mc:Fallback>
        <oleObject progId="Equation.3" shapeId="8204" r:id="rId6"/>
      </mc:Fallback>
    </mc:AlternateContent>
    <mc:AlternateContent xmlns:mc="http://schemas.openxmlformats.org/markup-compatibility/2006">
      <mc:Choice Requires="x14">
        <oleObject progId="Equation.3" shapeId="8205" r:id="rId7">
          <objectPr defaultSize="0" r:id="rId5">
            <anchor moveWithCells="1" sizeWithCells="1">
              <from>
                <xdr:col>1</xdr:col>
                <xdr:colOff>123825</xdr:colOff>
                <xdr:row>298</xdr:row>
                <xdr:rowOff>219075</xdr:rowOff>
              </from>
              <to>
                <xdr:col>1</xdr:col>
                <xdr:colOff>257175</xdr:colOff>
                <xdr:row>299</xdr:row>
                <xdr:rowOff>85725</xdr:rowOff>
              </to>
            </anchor>
          </objectPr>
        </oleObject>
      </mc:Choice>
      <mc:Fallback>
        <oleObject progId="Equation.3" shapeId="8205" r:id="rId7"/>
      </mc:Fallback>
    </mc:AlternateContent>
    <mc:AlternateContent xmlns:mc="http://schemas.openxmlformats.org/markup-compatibility/2006">
      <mc:Choice Requires="x14">
        <oleObject progId="Equation.3" shapeId="8206" r:id="rId8">
          <objectPr defaultSize="0" r:id="rId5">
            <anchor moveWithCells="1" sizeWithCells="1">
              <from>
                <xdr:col>1</xdr:col>
                <xdr:colOff>123825</xdr:colOff>
                <xdr:row>432</xdr:row>
                <xdr:rowOff>161925</xdr:rowOff>
              </from>
              <to>
                <xdr:col>1</xdr:col>
                <xdr:colOff>257175</xdr:colOff>
                <xdr:row>433</xdr:row>
                <xdr:rowOff>28575</xdr:rowOff>
              </to>
            </anchor>
          </objectPr>
        </oleObject>
      </mc:Choice>
      <mc:Fallback>
        <oleObject progId="Equation.3" shapeId="8206" r:id="rId8"/>
      </mc:Fallback>
    </mc:AlternateContent>
    <mc:AlternateContent xmlns:mc="http://schemas.openxmlformats.org/markup-compatibility/2006">
      <mc:Choice Requires="x14">
        <oleObject progId="Equation.3" shapeId="8207" r:id="rId9">
          <objectPr defaultSize="0" r:id="rId5">
            <anchor moveWithCells="1" sizeWithCells="1">
              <from>
                <xdr:col>1</xdr:col>
                <xdr:colOff>123825</xdr:colOff>
                <xdr:row>396</xdr:row>
                <xdr:rowOff>161925</xdr:rowOff>
              </from>
              <to>
                <xdr:col>1</xdr:col>
                <xdr:colOff>257175</xdr:colOff>
                <xdr:row>397</xdr:row>
                <xdr:rowOff>28575</xdr:rowOff>
              </to>
            </anchor>
          </objectPr>
        </oleObject>
      </mc:Choice>
      <mc:Fallback>
        <oleObject progId="Equation.3" shapeId="8207" r:id="rId9"/>
      </mc:Fallback>
    </mc:AlternateContent>
    <mc:AlternateContent xmlns:mc="http://schemas.openxmlformats.org/markup-compatibility/2006">
      <mc:Choice Requires="x14">
        <oleObject progId="Equation.3" shapeId="8208" r:id="rId10">
          <objectPr defaultSize="0" r:id="rId5">
            <anchor moveWithCells="1" sizeWithCells="1">
              <from>
                <xdr:col>1</xdr:col>
                <xdr:colOff>123825</xdr:colOff>
                <xdr:row>298</xdr:row>
                <xdr:rowOff>219075</xdr:rowOff>
              </from>
              <to>
                <xdr:col>1</xdr:col>
                <xdr:colOff>257175</xdr:colOff>
                <xdr:row>299</xdr:row>
                <xdr:rowOff>85725</xdr:rowOff>
              </to>
            </anchor>
          </objectPr>
        </oleObject>
      </mc:Choice>
      <mc:Fallback>
        <oleObject progId="Equation.3" shapeId="8208" r:id="rId10"/>
      </mc:Fallback>
    </mc:AlternateContent>
    <mc:AlternateContent xmlns:mc="http://schemas.openxmlformats.org/markup-compatibility/2006">
      <mc:Choice Requires="x14">
        <oleObject progId="Equation.3" shapeId="8209" r:id="rId11">
          <objectPr defaultSize="0" r:id="rId5">
            <anchor moveWithCells="1" sizeWithCells="1">
              <from>
                <xdr:col>1</xdr:col>
                <xdr:colOff>123825</xdr:colOff>
                <xdr:row>432</xdr:row>
                <xdr:rowOff>161925</xdr:rowOff>
              </from>
              <to>
                <xdr:col>1</xdr:col>
                <xdr:colOff>257175</xdr:colOff>
                <xdr:row>433</xdr:row>
                <xdr:rowOff>28575</xdr:rowOff>
              </to>
            </anchor>
          </objectPr>
        </oleObject>
      </mc:Choice>
      <mc:Fallback>
        <oleObject progId="Equation.3" shapeId="8209" r:id="rId11"/>
      </mc:Fallback>
    </mc:AlternateContent>
    <mc:AlternateContent xmlns:mc="http://schemas.openxmlformats.org/markup-compatibility/2006">
      <mc:Choice Requires="x14">
        <oleObject progId="Equation.3" shapeId="8210" r:id="rId12">
          <objectPr defaultSize="0" r:id="rId5">
            <anchor moveWithCells="1" sizeWithCells="1">
              <from>
                <xdr:col>1</xdr:col>
                <xdr:colOff>123825</xdr:colOff>
                <xdr:row>336</xdr:row>
                <xdr:rowOff>219075</xdr:rowOff>
              </from>
              <to>
                <xdr:col>1</xdr:col>
                <xdr:colOff>257175</xdr:colOff>
                <xdr:row>337</xdr:row>
                <xdr:rowOff>85725</xdr:rowOff>
              </to>
            </anchor>
          </objectPr>
        </oleObject>
      </mc:Choice>
      <mc:Fallback>
        <oleObject progId="Equation.3" shapeId="8210" r:id="rId12"/>
      </mc:Fallback>
    </mc:AlternateContent>
    <mc:AlternateContent xmlns:mc="http://schemas.openxmlformats.org/markup-compatibility/2006">
      <mc:Choice Requires="x14">
        <oleObject progId="Equation.3" shapeId="8211" r:id="rId13">
          <objectPr defaultSize="0" r:id="rId5">
            <anchor moveWithCells="1" sizeWithCells="1">
              <from>
                <xdr:col>1</xdr:col>
                <xdr:colOff>123825</xdr:colOff>
                <xdr:row>336</xdr:row>
                <xdr:rowOff>219075</xdr:rowOff>
              </from>
              <to>
                <xdr:col>1</xdr:col>
                <xdr:colOff>257175</xdr:colOff>
                <xdr:row>337</xdr:row>
                <xdr:rowOff>85725</xdr:rowOff>
              </to>
            </anchor>
          </objectPr>
        </oleObject>
      </mc:Choice>
      <mc:Fallback>
        <oleObject progId="Equation.3" shapeId="8211" r:id="rId13"/>
      </mc:Fallback>
    </mc:AlternateContent>
    <mc:AlternateContent xmlns:mc="http://schemas.openxmlformats.org/markup-compatibility/2006">
      <mc:Choice Requires="x14">
        <oleObject progId="Equation.3" shapeId="8212" r:id="rId14">
          <objectPr defaultSize="0" autoPict="0" r:id="rId5">
            <anchor moveWithCells="1" sizeWithCells="1">
              <from>
                <xdr:col>1</xdr:col>
                <xdr:colOff>123825</xdr:colOff>
                <xdr:row>492</xdr:row>
                <xdr:rowOff>161925</xdr:rowOff>
              </from>
              <to>
                <xdr:col>1</xdr:col>
                <xdr:colOff>257175</xdr:colOff>
                <xdr:row>493</xdr:row>
                <xdr:rowOff>28575</xdr:rowOff>
              </to>
            </anchor>
          </objectPr>
        </oleObject>
      </mc:Choice>
      <mc:Fallback>
        <oleObject progId="Equation.3" shapeId="8212" r:id="rId14"/>
      </mc:Fallback>
    </mc:AlternateContent>
    <mc:AlternateContent xmlns:mc="http://schemas.openxmlformats.org/markup-compatibility/2006">
      <mc:Choice Requires="x14">
        <oleObject progId="Equation.3" shapeId="8213" r:id="rId15">
          <objectPr defaultSize="0" autoPict="0" r:id="rId5">
            <anchor moveWithCells="1" sizeWithCells="1">
              <from>
                <xdr:col>1</xdr:col>
                <xdr:colOff>123825</xdr:colOff>
                <xdr:row>492</xdr:row>
                <xdr:rowOff>161925</xdr:rowOff>
              </from>
              <to>
                <xdr:col>1</xdr:col>
                <xdr:colOff>257175</xdr:colOff>
                <xdr:row>493</xdr:row>
                <xdr:rowOff>28575</xdr:rowOff>
              </to>
            </anchor>
          </objectPr>
        </oleObject>
      </mc:Choice>
      <mc:Fallback>
        <oleObject progId="Equation.3" shapeId="8213" r:id="rId15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K158"/>
  <sheetViews>
    <sheetView tabSelected="1" topLeftCell="A144" zoomScaleNormal="100" workbookViewId="0">
      <selection activeCell="B159" sqref="B159"/>
    </sheetView>
  </sheetViews>
  <sheetFormatPr defaultColWidth="9.140625" defaultRowHeight="24"/>
  <cols>
    <col min="1" max="1" width="5.85546875" style="5" customWidth="1"/>
    <col min="2" max="16384" width="9.140625" style="5"/>
  </cols>
  <sheetData>
    <row r="1" spans="1:11" ht="25.5" customHeight="1">
      <c r="B1" s="209" t="s">
        <v>33</v>
      </c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" customHeight="1"/>
    <row r="3" spans="1:11">
      <c r="C3" s="5" t="s">
        <v>610</v>
      </c>
    </row>
    <row r="4" spans="1:11">
      <c r="B4" s="5" t="s">
        <v>611</v>
      </c>
    </row>
    <row r="5" spans="1:11" s="7" customFormat="1">
      <c r="A5" s="144" t="s">
        <v>612</v>
      </c>
      <c r="B5" s="5"/>
      <c r="C5" s="5"/>
      <c r="E5" s="5"/>
    </row>
    <row r="6" spans="1:11" s="7" customFormat="1">
      <c r="A6" s="6" t="s">
        <v>613</v>
      </c>
      <c r="B6" s="5"/>
      <c r="C6" s="5"/>
      <c r="E6" s="5"/>
    </row>
    <row r="7" spans="1:11" s="7" customFormat="1">
      <c r="A7" s="6" t="s">
        <v>614</v>
      </c>
      <c r="B7" s="5"/>
      <c r="C7" s="5"/>
      <c r="E7" s="5"/>
    </row>
    <row r="8" spans="1:11" s="7" customFormat="1">
      <c r="A8" s="6" t="s">
        <v>615</v>
      </c>
      <c r="B8" s="5"/>
      <c r="C8" s="5"/>
      <c r="E8" s="5"/>
    </row>
    <row r="9" spans="1:11" s="7" customFormat="1">
      <c r="A9" s="6" t="s">
        <v>373</v>
      </c>
      <c r="B9" s="5"/>
      <c r="C9" s="5"/>
      <c r="E9" s="5"/>
    </row>
    <row r="10" spans="1:11" s="7" customFormat="1" ht="14.25" customHeight="1">
      <c r="A10" s="6"/>
      <c r="B10" s="5"/>
      <c r="C10" s="5"/>
      <c r="E10" s="5"/>
    </row>
    <row r="11" spans="1:11" s="8" customFormat="1" ht="19.5" customHeight="1">
      <c r="C11" s="9" t="s">
        <v>34</v>
      </c>
    </row>
    <row r="12" spans="1:11" ht="10.5" customHeight="1"/>
    <row r="13" spans="1:11" s="7" customFormat="1">
      <c r="C13" s="6" t="s">
        <v>374</v>
      </c>
    </row>
    <row r="14" spans="1:11" s="7" customFormat="1">
      <c r="B14" s="6" t="s">
        <v>375</v>
      </c>
      <c r="C14" s="10"/>
      <c r="D14" s="10"/>
    </row>
    <row r="15" spans="1:11" s="7" customFormat="1">
      <c r="B15" s="6" t="s">
        <v>376</v>
      </c>
      <c r="C15" s="10"/>
      <c r="D15" s="10"/>
    </row>
    <row r="16" spans="1:11" s="7" customFormat="1">
      <c r="B16" s="6" t="s">
        <v>377</v>
      </c>
      <c r="C16" s="10"/>
      <c r="D16" s="10"/>
    </row>
    <row r="17" spans="2:4" s="7" customFormat="1">
      <c r="B17" s="6" t="s">
        <v>378</v>
      </c>
      <c r="C17" s="10"/>
      <c r="D17" s="10"/>
    </row>
    <row r="18" spans="2:4" s="7" customFormat="1">
      <c r="B18" s="6" t="s">
        <v>379</v>
      </c>
      <c r="C18" s="10"/>
      <c r="D18" s="10"/>
    </row>
    <row r="19" spans="2:4" s="7" customFormat="1">
      <c r="B19" s="6" t="s">
        <v>380</v>
      </c>
      <c r="C19" s="10"/>
      <c r="D19" s="10"/>
    </row>
    <row r="20" spans="2:4" s="7" customFormat="1">
      <c r="B20" s="6" t="s">
        <v>381</v>
      </c>
      <c r="C20" s="10"/>
      <c r="D20" s="10"/>
    </row>
    <row r="21" spans="2:4" s="7" customFormat="1">
      <c r="B21" s="6"/>
      <c r="C21" s="10"/>
      <c r="D21" s="10"/>
    </row>
    <row r="22" spans="2:4" s="7" customFormat="1">
      <c r="B22" s="6"/>
      <c r="C22" s="10"/>
      <c r="D22" s="10"/>
    </row>
    <row r="23" spans="2:4" s="7" customFormat="1">
      <c r="B23" s="6"/>
      <c r="C23" s="10"/>
      <c r="D23" s="10"/>
    </row>
    <row r="24" spans="2:4" s="7" customFormat="1">
      <c r="B24" s="6"/>
      <c r="C24" s="10"/>
      <c r="D24" s="10"/>
    </row>
    <row r="25" spans="2:4" s="7" customFormat="1">
      <c r="B25" s="6"/>
      <c r="C25" s="10"/>
      <c r="D25" s="10"/>
    </row>
    <row r="26" spans="2:4" s="7" customFormat="1">
      <c r="B26" s="6"/>
      <c r="C26" s="10"/>
      <c r="D26" s="10"/>
    </row>
    <row r="27" spans="2:4" s="7" customFormat="1">
      <c r="B27" s="6"/>
      <c r="C27" s="10"/>
      <c r="D27" s="10"/>
    </row>
    <row r="28" spans="2:4" s="7" customFormat="1">
      <c r="B28" s="6"/>
      <c r="C28" s="10"/>
      <c r="D28" s="10"/>
    </row>
    <row r="29" spans="2:4" s="7" customFormat="1">
      <c r="B29" s="6"/>
      <c r="C29" s="10"/>
      <c r="D29" s="10"/>
    </row>
    <row r="30" spans="2:4" s="7" customFormat="1">
      <c r="B30" s="6"/>
      <c r="C30" s="10"/>
      <c r="D30" s="10"/>
    </row>
    <row r="31" spans="2:4" s="7" customFormat="1">
      <c r="B31" s="173" t="s">
        <v>382</v>
      </c>
      <c r="C31" s="10"/>
      <c r="D31" s="10"/>
    </row>
    <row r="32" spans="2:4" s="7" customFormat="1">
      <c r="B32" s="6" t="s">
        <v>383</v>
      </c>
      <c r="C32" s="10"/>
      <c r="D32" s="10"/>
    </row>
    <row r="33" spans="1:4" s="7" customFormat="1">
      <c r="B33" s="6" t="s">
        <v>384</v>
      </c>
      <c r="C33" s="10"/>
      <c r="D33" s="10"/>
    </row>
    <row r="34" spans="1:4" s="7" customFormat="1">
      <c r="B34" s="6" t="s">
        <v>385</v>
      </c>
      <c r="C34" s="10"/>
      <c r="D34" s="10"/>
    </row>
    <row r="35" spans="1:4" s="7" customFormat="1">
      <c r="B35" s="6" t="s">
        <v>386</v>
      </c>
      <c r="C35" s="10"/>
      <c r="D35" s="10"/>
    </row>
    <row r="36" spans="1:4" s="7" customFormat="1">
      <c r="B36" s="6" t="s">
        <v>387</v>
      </c>
      <c r="C36" s="10"/>
      <c r="D36" s="10"/>
    </row>
    <row r="37" spans="1:4" s="7" customFormat="1">
      <c r="B37" s="6" t="s">
        <v>388</v>
      </c>
      <c r="C37" s="10"/>
      <c r="D37" s="10"/>
    </row>
    <row r="38" spans="1:4" s="7" customFormat="1">
      <c r="B38" s="6" t="s">
        <v>389</v>
      </c>
      <c r="C38" s="10"/>
      <c r="D38" s="10"/>
    </row>
    <row r="39" spans="1:4" s="7" customFormat="1">
      <c r="B39" s="6" t="s">
        <v>390</v>
      </c>
      <c r="C39" s="10"/>
      <c r="D39" s="10"/>
    </row>
    <row r="40" spans="1:4" s="7" customFormat="1">
      <c r="A40" s="7" t="s">
        <v>391</v>
      </c>
      <c r="B40" s="6"/>
      <c r="C40" s="10"/>
      <c r="D40" s="10"/>
    </row>
    <row r="41" spans="1:4" s="7" customFormat="1">
      <c r="A41" s="7" t="s">
        <v>392</v>
      </c>
      <c r="B41" s="6"/>
      <c r="C41" s="10"/>
      <c r="D41" s="10"/>
    </row>
    <row r="42" spans="1:4" s="7" customFormat="1">
      <c r="B42" s="6" t="s">
        <v>393</v>
      </c>
      <c r="C42" s="10"/>
      <c r="D42" s="10"/>
    </row>
    <row r="43" spans="1:4" s="7" customFormat="1">
      <c r="B43" s="6" t="s">
        <v>394</v>
      </c>
      <c r="C43" s="10"/>
      <c r="D43" s="10"/>
    </row>
    <row r="44" spans="1:4" s="7" customFormat="1">
      <c r="B44" s="6" t="s">
        <v>395</v>
      </c>
      <c r="C44" s="10"/>
      <c r="D44" s="10"/>
    </row>
    <row r="45" spans="1:4" s="7" customFormat="1">
      <c r="B45" s="6" t="s">
        <v>396</v>
      </c>
      <c r="C45" s="10"/>
      <c r="D45" s="10"/>
    </row>
    <row r="46" spans="1:4" s="7" customFormat="1">
      <c r="B46" s="6" t="s">
        <v>397</v>
      </c>
      <c r="C46" s="10"/>
      <c r="D46" s="10"/>
    </row>
    <row r="47" spans="1:4" s="7" customFormat="1">
      <c r="B47" s="6" t="s">
        <v>398</v>
      </c>
      <c r="C47" s="10"/>
      <c r="D47" s="10"/>
    </row>
    <row r="48" spans="1:4" s="7" customFormat="1">
      <c r="B48" s="6" t="s">
        <v>399</v>
      </c>
      <c r="C48" s="10"/>
      <c r="D48" s="10"/>
    </row>
    <row r="49" spans="2:4" s="7" customFormat="1">
      <c r="B49" s="6" t="s">
        <v>400</v>
      </c>
      <c r="C49" s="10"/>
      <c r="D49" s="10"/>
    </row>
    <row r="50" spans="2:4" s="7" customFormat="1">
      <c r="B50" s="6" t="s">
        <v>401</v>
      </c>
      <c r="C50" s="10"/>
      <c r="D50" s="10"/>
    </row>
    <row r="51" spans="2:4" s="7" customFormat="1">
      <c r="B51" s="6" t="s">
        <v>402</v>
      </c>
      <c r="C51" s="10"/>
      <c r="D51" s="10"/>
    </row>
    <row r="52" spans="2:4" s="7" customFormat="1">
      <c r="B52" s="6"/>
      <c r="C52" s="10"/>
      <c r="D52" s="10"/>
    </row>
    <row r="53" spans="2:4" s="7" customFormat="1">
      <c r="B53" s="6"/>
      <c r="C53" s="10"/>
      <c r="D53" s="10"/>
    </row>
    <row r="54" spans="2:4" s="7" customFormat="1">
      <c r="B54" s="6"/>
      <c r="C54" s="10"/>
      <c r="D54" s="10"/>
    </row>
    <row r="55" spans="2:4" s="7" customFormat="1">
      <c r="B55" s="6"/>
      <c r="C55" s="10"/>
      <c r="D55" s="10"/>
    </row>
    <row r="56" spans="2:4" s="7" customFormat="1">
      <c r="B56" s="6"/>
      <c r="C56" s="10"/>
      <c r="D56" s="10"/>
    </row>
    <row r="57" spans="2:4" s="7" customFormat="1">
      <c r="B57" s="6"/>
      <c r="C57" s="10"/>
      <c r="D57" s="10"/>
    </row>
    <row r="58" spans="2:4" s="7" customFormat="1">
      <c r="B58" s="6"/>
      <c r="C58" s="10"/>
      <c r="D58" s="10"/>
    </row>
    <row r="59" spans="2:4" s="7" customFormat="1">
      <c r="B59" s="6"/>
      <c r="C59" s="10"/>
      <c r="D59" s="10"/>
    </row>
    <row r="60" spans="2:4" s="7" customFormat="1">
      <c r="B60" s="123" t="s">
        <v>403</v>
      </c>
      <c r="C60" s="10"/>
      <c r="D60" s="10"/>
    </row>
    <row r="61" spans="2:4" s="7" customFormat="1">
      <c r="B61" s="6" t="s">
        <v>404</v>
      </c>
      <c r="C61" s="10"/>
      <c r="D61" s="10"/>
    </row>
    <row r="62" spans="2:4" s="7" customFormat="1">
      <c r="B62" s="6" t="s">
        <v>405</v>
      </c>
      <c r="C62" s="10"/>
      <c r="D62" s="10"/>
    </row>
    <row r="63" spans="2:4" s="7" customFormat="1">
      <c r="B63" s="6" t="s">
        <v>406</v>
      </c>
      <c r="C63" s="10"/>
      <c r="D63" s="10"/>
    </row>
    <row r="64" spans="2:4" s="7" customFormat="1">
      <c r="B64" s="6" t="s">
        <v>407</v>
      </c>
      <c r="C64" s="10"/>
      <c r="D64" s="10"/>
    </row>
    <row r="65" spans="1:4" s="7" customFormat="1">
      <c r="A65" s="123"/>
      <c r="B65" s="6" t="s">
        <v>408</v>
      </c>
      <c r="C65" s="10"/>
      <c r="D65" s="10"/>
    </row>
    <row r="66" spans="1:4" s="7" customFormat="1">
      <c r="A66" s="7" t="s">
        <v>409</v>
      </c>
      <c r="B66" s="6"/>
      <c r="C66" s="10"/>
      <c r="D66" s="10"/>
    </row>
    <row r="67" spans="1:4" s="7" customFormat="1">
      <c r="B67" s="6" t="s">
        <v>410</v>
      </c>
      <c r="C67" s="10"/>
      <c r="D67" s="10"/>
    </row>
    <row r="68" spans="1:4" s="7" customFormat="1">
      <c r="B68" s="6" t="s">
        <v>411</v>
      </c>
      <c r="C68" s="10"/>
      <c r="D68" s="10"/>
    </row>
    <row r="69" spans="1:4" s="7" customFormat="1">
      <c r="B69" s="6" t="s">
        <v>412</v>
      </c>
      <c r="C69" s="10"/>
      <c r="D69" s="10"/>
    </row>
    <row r="70" spans="1:4" s="7" customFormat="1">
      <c r="B70" s="6"/>
      <c r="C70" s="10"/>
      <c r="D70" s="10"/>
    </row>
    <row r="71" spans="1:4" s="7" customFormat="1">
      <c r="B71" s="6" t="s">
        <v>413</v>
      </c>
      <c r="C71" s="10"/>
      <c r="D71" s="10"/>
    </row>
    <row r="72" spans="1:4" s="7" customFormat="1">
      <c r="B72" s="6" t="s">
        <v>414</v>
      </c>
      <c r="C72" s="10"/>
      <c r="D72" s="10"/>
    </row>
    <row r="73" spans="1:4" s="7" customFormat="1">
      <c r="B73" s="6" t="s">
        <v>415</v>
      </c>
      <c r="C73" s="10"/>
      <c r="D73" s="10"/>
    </row>
    <row r="74" spans="1:4" s="7" customFormat="1">
      <c r="B74" s="6" t="s">
        <v>416</v>
      </c>
      <c r="C74" s="10"/>
      <c r="D74" s="10"/>
    </row>
    <row r="75" spans="1:4" s="7" customFormat="1">
      <c r="B75" s="6" t="s">
        <v>417</v>
      </c>
      <c r="C75" s="10"/>
      <c r="D75" s="10"/>
    </row>
    <row r="76" spans="1:4" s="7" customFormat="1">
      <c r="B76" s="6" t="s">
        <v>418</v>
      </c>
      <c r="C76" s="10"/>
      <c r="D76" s="10"/>
    </row>
    <row r="77" spans="1:4" s="7" customFormat="1">
      <c r="B77" s="6" t="s">
        <v>419</v>
      </c>
      <c r="C77" s="10"/>
      <c r="D77" s="10"/>
    </row>
    <row r="78" spans="1:4" s="7" customFormat="1">
      <c r="B78" s="6" t="s">
        <v>420</v>
      </c>
      <c r="C78" s="10"/>
      <c r="D78" s="10"/>
    </row>
    <row r="79" spans="1:4" s="7" customFormat="1">
      <c r="B79" s="6" t="s">
        <v>421</v>
      </c>
      <c r="C79" s="10"/>
      <c r="D79" s="10"/>
    </row>
    <row r="80" spans="1:4" s="7" customFormat="1">
      <c r="B80" s="6" t="s">
        <v>422</v>
      </c>
      <c r="C80" s="10"/>
      <c r="D80" s="10"/>
    </row>
    <row r="81" spans="2:4" s="7" customFormat="1">
      <c r="B81" s="6" t="s">
        <v>423</v>
      </c>
      <c r="C81" s="10"/>
      <c r="D81" s="10"/>
    </row>
    <row r="82" spans="2:4" s="7" customFormat="1">
      <c r="B82" s="6" t="s">
        <v>424</v>
      </c>
      <c r="C82" s="10"/>
      <c r="D82" s="10"/>
    </row>
    <row r="83" spans="2:4" s="7" customFormat="1">
      <c r="B83" s="6" t="s">
        <v>393</v>
      </c>
      <c r="C83" s="10"/>
      <c r="D83" s="10"/>
    </row>
    <row r="84" spans="2:4" s="7" customFormat="1">
      <c r="B84" s="6"/>
      <c r="C84" s="10"/>
      <c r="D84" s="10"/>
    </row>
    <row r="85" spans="2:4" s="7" customFormat="1">
      <c r="B85" s="6"/>
      <c r="C85" s="10"/>
      <c r="D85" s="10"/>
    </row>
    <row r="86" spans="2:4" s="7" customFormat="1">
      <c r="B86" s="6"/>
      <c r="C86" s="10"/>
      <c r="D86" s="10"/>
    </row>
    <row r="87" spans="2:4" s="7" customFormat="1">
      <c r="B87" s="6"/>
      <c r="C87" s="10"/>
      <c r="D87" s="10"/>
    </row>
    <row r="88" spans="2:4" s="7" customFormat="1">
      <c r="B88" s="6"/>
      <c r="C88" s="10"/>
      <c r="D88" s="10"/>
    </row>
    <row r="89" spans="2:4" s="7" customFormat="1">
      <c r="B89" s="6"/>
      <c r="C89" s="10"/>
      <c r="D89" s="10"/>
    </row>
    <row r="90" spans="2:4" s="7" customFormat="1">
      <c r="B90" s="123"/>
      <c r="C90" s="11" t="s">
        <v>616</v>
      </c>
    </row>
    <row r="91" spans="2:4" s="7" customFormat="1">
      <c r="C91" s="7" t="s">
        <v>425</v>
      </c>
    </row>
    <row r="92" spans="2:4" s="7" customFormat="1">
      <c r="B92" s="7" t="s">
        <v>426</v>
      </c>
    </row>
    <row r="93" spans="2:4" s="7" customFormat="1">
      <c r="B93" s="7" t="s">
        <v>427</v>
      </c>
    </row>
    <row r="94" spans="2:4" s="7" customFormat="1">
      <c r="C94" s="7" t="s">
        <v>428</v>
      </c>
    </row>
    <row r="95" spans="2:4" s="7" customFormat="1">
      <c r="B95" s="7" t="s">
        <v>429</v>
      </c>
    </row>
    <row r="96" spans="2:4" s="7" customFormat="1">
      <c r="B96" s="7" t="s">
        <v>430</v>
      </c>
    </row>
    <row r="97" spans="2:3" s="7" customFormat="1">
      <c r="C97" s="7" t="s">
        <v>431</v>
      </c>
    </row>
    <row r="98" spans="2:3" s="7" customFormat="1">
      <c r="B98" s="7" t="s">
        <v>432</v>
      </c>
    </row>
    <row r="99" spans="2:3" s="7" customFormat="1">
      <c r="B99" s="7" t="s">
        <v>433</v>
      </c>
    </row>
    <row r="100" spans="2:3" s="7" customFormat="1">
      <c r="C100" s="7" t="s">
        <v>434</v>
      </c>
    </row>
    <row r="101" spans="2:3" s="7" customFormat="1">
      <c r="B101" s="7" t="s">
        <v>435</v>
      </c>
    </row>
    <row r="102" spans="2:3" s="7" customFormat="1">
      <c r="B102" s="7" t="s">
        <v>436</v>
      </c>
    </row>
    <row r="103" spans="2:3" s="7" customFormat="1">
      <c r="C103" s="7" t="s">
        <v>437</v>
      </c>
    </row>
    <row r="104" spans="2:3" s="7" customFormat="1">
      <c r="B104" s="7" t="s">
        <v>438</v>
      </c>
    </row>
    <row r="105" spans="2:3" s="7" customFormat="1">
      <c r="B105" s="7" t="s">
        <v>439</v>
      </c>
    </row>
    <row r="106" spans="2:3" s="7" customFormat="1"/>
    <row r="107" spans="2:3" s="7" customFormat="1"/>
    <row r="108" spans="2:3" s="7" customFormat="1"/>
    <row r="109" spans="2:3" s="7" customFormat="1"/>
    <row r="110" spans="2:3" s="7" customFormat="1"/>
    <row r="111" spans="2:3" s="7" customFormat="1"/>
    <row r="112" spans="2:3" s="7" customFormat="1"/>
    <row r="113" spans="1:4" s="7" customFormat="1"/>
    <row r="114" spans="1:4" s="7" customFormat="1"/>
    <row r="115" spans="1:4" s="7" customFormat="1"/>
    <row r="116" spans="1:4" s="7" customFormat="1"/>
    <row r="117" spans="1:4" s="7" customFormat="1"/>
    <row r="118" spans="1:4" s="7" customFormat="1"/>
    <row r="119" spans="1:4" s="12" customFormat="1">
      <c r="A119" s="46"/>
      <c r="B119" s="146"/>
      <c r="C119" s="13" t="s">
        <v>35</v>
      </c>
    </row>
    <row r="120" spans="1:4" s="12" customFormat="1">
      <c r="B120" s="146"/>
      <c r="C120" s="12" t="s">
        <v>440</v>
      </c>
    </row>
    <row r="121" spans="1:4" s="7" customFormat="1">
      <c r="A121" s="63" t="s">
        <v>441</v>
      </c>
      <c r="B121" s="64"/>
      <c r="C121" s="64"/>
      <c r="D121" s="65"/>
    </row>
    <row r="122" spans="1:4" s="7" customFormat="1">
      <c r="A122" s="63" t="s">
        <v>442</v>
      </c>
      <c r="B122" s="64"/>
      <c r="C122" s="64"/>
      <c r="D122" s="65"/>
    </row>
    <row r="123" spans="1:4" s="7" customFormat="1">
      <c r="A123" s="63" t="s">
        <v>443</v>
      </c>
      <c r="B123" s="64"/>
      <c r="C123" s="64"/>
      <c r="D123" s="65"/>
    </row>
    <row r="124" spans="1:4" s="7" customFormat="1">
      <c r="A124" s="63" t="s">
        <v>444</v>
      </c>
      <c r="B124" s="64"/>
      <c r="C124" s="64"/>
      <c r="D124" s="65"/>
    </row>
    <row r="125" spans="1:4" s="12" customFormat="1">
      <c r="B125" s="146"/>
      <c r="C125" s="12" t="s">
        <v>445</v>
      </c>
    </row>
    <row r="126" spans="1:4" s="7" customFormat="1">
      <c r="A126" s="63" t="s">
        <v>446</v>
      </c>
      <c r="B126" s="64"/>
      <c r="C126" s="64"/>
      <c r="D126" s="65"/>
    </row>
    <row r="127" spans="1:4" s="7" customFormat="1">
      <c r="A127" s="63" t="s">
        <v>447</v>
      </c>
      <c r="B127" s="64"/>
      <c r="C127" s="64"/>
      <c r="D127" s="65"/>
    </row>
    <row r="128" spans="1:4" s="7" customFormat="1">
      <c r="A128" s="63" t="s">
        <v>448</v>
      </c>
      <c r="B128" s="64"/>
      <c r="C128" s="64"/>
      <c r="D128" s="65"/>
    </row>
    <row r="129" spans="1:4" s="7" customFormat="1">
      <c r="A129" s="63" t="s">
        <v>449</v>
      </c>
      <c r="B129" s="64"/>
      <c r="C129" s="64"/>
      <c r="D129" s="65"/>
    </row>
    <row r="130" spans="1:4" s="7" customFormat="1">
      <c r="A130" s="63" t="s">
        <v>450</v>
      </c>
      <c r="B130" s="64"/>
      <c r="C130" s="64"/>
      <c r="D130" s="65"/>
    </row>
    <row r="131" spans="1:4" s="12" customFormat="1">
      <c r="C131" s="12" t="s">
        <v>451</v>
      </c>
    </row>
    <row r="132" spans="1:4" s="7" customFormat="1">
      <c r="A132" s="63" t="s">
        <v>452</v>
      </c>
      <c r="B132" s="64"/>
      <c r="C132" s="64"/>
      <c r="D132" s="65"/>
    </row>
    <row r="133" spans="1:4" s="7" customFormat="1">
      <c r="A133" s="63" t="s">
        <v>453</v>
      </c>
      <c r="B133" s="64"/>
      <c r="C133" s="64"/>
      <c r="D133" s="65"/>
    </row>
    <row r="134" spans="1:4" s="7" customFormat="1">
      <c r="A134" s="63" t="s">
        <v>454</v>
      </c>
      <c r="B134" s="64"/>
      <c r="C134" s="64"/>
      <c r="D134" s="65"/>
    </row>
    <row r="135" spans="1:4" s="7" customFormat="1">
      <c r="A135" s="63"/>
      <c r="B135" s="64"/>
      <c r="C135" s="64" t="s">
        <v>455</v>
      </c>
      <c r="D135" s="65"/>
    </row>
    <row r="136" spans="1:4" s="7" customFormat="1">
      <c r="A136" s="63" t="s">
        <v>441</v>
      </c>
      <c r="B136" s="64"/>
      <c r="C136" s="64"/>
      <c r="D136" s="65"/>
    </row>
    <row r="137" spans="1:4" s="7" customFormat="1">
      <c r="A137" s="63" t="s">
        <v>456</v>
      </c>
      <c r="B137" s="64"/>
      <c r="C137" s="64"/>
      <c r="D137" s="65"/>
    </row>
    <row r="138" spans="1:4" s="7" customFormat="1">
      <c r="A138" s="63" t="s">
        <v>457</v>
      </c>
      <c r="B138" s="64"/>
      <c r="C138" s="64"/>
      <c r="D138" s="65"/>
    </row>
    <row r="139" spans="1:4" s="7" customFormat="1">
      <c r="A139" s="63"/>
      <c r="B139" s="64"/>
      <c r="C139" s="64" t="s">
        <v>458</v>
      </c>
      <c r="D139" s="65"/>
    </row>
    <row r="140" spans="1:4" s="7" customFormat="1">
      <c r="A140" s="63" t="s">
        <v>459</v>
      </c>
      <c r="B140" s="64"/>
      <c r="C140" s="64"/>
      <c r="D140" s="65"/>
    </row>
    <row r="141" spans="1:4" s="7" customFormat="1">
      <c r="A141" s="63" t="s">
        <v>460</v>
      </c>
      <c r="B141" s="64"/>
      <c r="C141" s="64"/>
      <c r="D141" s="65"/>
    </row>
    <row r="142" spans="1:4" s="7" customFormat="1">
      <c r="A142" s="63" t="s">
        <v>461</v>
      </c>
      <c r="B142" s="64"/>
      <c r="C142" s="64"/>
      <c r="D142" s="65"/>
    </row>
    <row r="143" spans="1:4" s="7" customFormat="1">
      <c r="A143" s="63"/>
      <c r="B143" s="64"/>
      <c r="C143" s="64"/>
      <c r="D143" s="65"/>
    </row>
    <row r="144" spans="1:4" s="7" customFormat="1">
      <c r="A144" s="63"/>
      <c r="B144" s="64"/>
      <c r="C144" s="64"/>
      <c r="D144" s="65"/>
    </row>
    <row r="145" spans="1:11" s="7" customFormat="1">
      <c r="A145" s="63"/>
      <c r="B145" s="64"/>
      <c r="C145" s="64"/>
      <c r="D145" s="65"/>
    </row>
    <row r="146" spans="1:11" s="7" customFormat="1">
      <c r="A146" s="63"/>
      <c r="B146" s="64"/>
      <c r="C146" s="64"/>
      <c r="D146" s="65"/>
    </row>
    <row r="147" spans="1:11" s="7" customFormat="1">
      <c r="A147" s="63"/>
      <c r="B147" s="64"/>
      <c r="C147" s="64"/>
      <c r="D147" s="65"/>
    </row>
    <row r="148" spans="1:11">
      <c r="B148" s="5" t="s">
        <v>617</v>
      </c>
    </row>
    <row r="149" spans="1:11">
      <c r="B149" s="5" t="s">
        <v>618</v>
      </c>
    </row>
    <row r="150" spans="1:11">
      <c r="B150" s="5" t="s">
        <v>619</v>
      </c>
    </row>
    <row r="151" spans="1:11">
      <c r="B151" s="5" t="s">
        <v>620</v>
      </c>
    </row>
    <row r="152" spans="1:11">
      <c r="B152" s="5" t="s">
        <v>624</v>
      </c>
    </row>
    <row r="153" spans="1:11">
      <c r="B153" s="5" t="s">
        <v>625</v>
      </c>
    </row>
    <row r="154" spans="1:11">
      <c r="B154" s="5" t="s">
        <v>626</v>
      </c>
    </row>
    <row r="155" spans="1:11">
      <c r="B155" s="5" t="s">
        <v>627</v>
      </c>
    </row>
    <row r="156" spans="1:11">
      <c r="B156" s="5" t="s">
        <v>628</v>
      </c>
    </row>
    <row r="157" spans="1:11">
      <c r="B157" s="237" t="s">
        <v>629</v>
      </c>
      <c r="C157" s="238"/>
      <c r="D157" s="238"/>
      <c r="E157" s="238"/>
      <c r="F157" s="238"/>
      <c r="G157" s="238"/>
      <c r="H157" s="238"/>
      <c r="I157" s="238"/>
      <c r="J157" s="238"/>
      <c r="K157" s="238"/>
    </row>
    <row r="158" spans="1:11">
      <c r="B158" s="5" t="s">
        <v>609</v>
      </c>
    </row>
  </sheetData>
  <mergeCells count="2">
    <mergeCell ref="B1:K1"/>
    <mergeCell ref="B157:K157"/>
  </mergeCells>
  <pageMargins left="0.7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การตอบแบบฟอร์ม 1</vt:lpstr>
      <vt:lpstr>EPE (Elementary 2)</vt:lpstr>
      <vt:lpstr>Intermediate</vt:lpstr>
      <vt:lpstr>Per-Intermediate</vt:lpstr>
      <vt:lpstr>Starter 2</vt:lpstr>
      <vt:lpstr>Upper-Intermediate</vt:lpstr>
      <vt:lpstr>สรุปรวม</vt:lpstr>
      <vt:lpstr>บทสรุปผู้บริหาร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2022-11-03T09:11:05Z</cp:lastPrinted>
  <dcterms:created xsi:type="dcterms:W3CDTF">2020-12-28T02:20:10Z</dcterms:created>
  <dcterms:modified xsi:type="dcterms:W3CDTF">2022-11-03T09:49:12Z</dcterms:modified>
</cp:coreProperties>
</file>