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5\"/>
    </mc:Choice>
  </mc:AlternateContent>
  <xr:revisionPtr revIDLastSave="0" documentId="13_ncr:1_{92C80E53-B23F-4F52-B0DB-E3ED14B0ECAF}" xr6:coauthVersionLast="36" xr6:coauthVersionMax="36" xr10:uidLastSave="{00000000-0000-0000-0000-000000000000}"/>
  <bookViews>
    <workbookView xWindow="-105" yWindow="-105" windowWidth="23250" windowHeight="12570" activeTab="5" xr2:uid="{00000000-000D-0000-FFFF-FFFF00000000}"/>
  </bookViews>
  <sheets>
    <sheet name="การตอบแบบฟอร์ม 1" sheetId="1" r:id="rId1"/>
    <sheet name="EPE (Elementary 2)" sheetId="2" r:id="rId2"/>
    <sheet name="Per-intermediate" sheetId="4" r:id="rId3"/>
    <sheet name="Staeter 2" sheetId="9" r:id="rId4"/>
    <sheet name="บทสรุปผู้บริหาร" sheetId="7" r:id="rId5"/>
    <sheet name="สรุปรวม" sheetId="8" r:id="rId6"/>
  </sheets>
  <definedNames>
    <definedName name="_xlnm._FilterDatabase" localSheetId="1" hidden="1">'EPE (Elementary 2)'!$A$1:$U$30</definedName>
    <definedName name="_xlnm._FilterDatabase" localSheetId="2" hidden="1">'Per-intermediate'!$H$1:$H$53</definedName>
    <definedName name="_xlnm._FilterDatabase" localSheetId="3" hidden="1">'Staeter 2'!$F$1:$F$48</definedName>
    <definedName name="_xlnm._FilterDatabase" localSheetId="0" hidden="1">'การตอบแบบฟอร์ม 1'!$F$1:$F$106</definedName>
  </definedNames>
  <calcPr calcId="191029"/>
</workbook>
</file>

<file path=xl/calcChain.xml><?xml version="1.0" encoding="utf-8"?>
<calcChain xmlns="http://schemas.openxmlformats.org/spreadsheetml/2006/main">
  <c r="C264" i="8" l="1"/>
  <c r="C258" i="8"/>
  <c r="C259" i="8"/>
  <c r="C257" i="8"/>
  <c r="B260" i="8"/>
  <c r="C260" i="8" s="1"/>
  <c r="C224" i="8"/>
  <c r="C223" i="8"/>
  <c r="C222" i="8"/>
  <c r="C221" i="8"/>
  <c r="C220" i="8"/>
  <c r="C219" i="8"/>
  <c r="C217" i="8"/>
  <c r="C216" i="8"/>
  <c r="C215" i="8"/>
  <c r="B215" i="8"/>
  <c r="D215" i="8" s="1"/>
  <c r="B216" i="8"/>
  <c r="D216" i="8" s="1"/>
  <c r="B217" i="8"/>
  <c r="D217" i="8" s="1"/>
  <c r="B218" i="8"/>
  <c r="D218" i="8" s="1"/>
  <c r="C218" i="8"/>
  <c r="B222" i="8"/>
  <c r="D222" i="8" s="1"/>
  <c r="C113" i="8"/>
  <c r="C114" i="8"/>
  <c r="C115" i="8"/>
  <c r="C116" i="8"/>
  <c r="C117" i="8"/>
  <c r="C118" i="8"/>
  <c r="C119" i="8"/>
  <c r="C112" i="8"/>
  <c r="C103" i="8"/>
  <c r="B120" i="8"/>
  <c r="C120" i="8" s="1"/>
  <c r="C109" i="8"/>
  <c r="C110" i="8"/>
  <c r="C108" i="8"/>
  <c r="C98" i="8"/>
  <c r="C99" i="8"/>
  <c r="C100" i="8"/>
  <c r="C101" i="8"/>
  <c r="C102" i="8"/>
  <c r="C104" i="8"/>
  <c r="C105" i="8"/>
  <c r="C106" i="8"/>
  <c r="C97" i="8"/>
  <c r="C225" i="8" l="1"/>
  <c r="C80" i="8"/>
  <c r="C81" i="8"/>
  <c r="C82" i="8"/>
  <c r="C83" i="8"/>
  <c r="C84" i="8"/>
  <c r="C79" i="8"/>
  <c r="C76" i="8"/>
  <c r="C77" i="8"/>
  <c r="C75" i="8"/>
  <c r="C70" i="8"/>
  <c r="C71" i="8"/>
  <c r="C72" i="8"/>
  <c r="C73" i="8"/>
  <c r="C69" i="8"/>
  <c r="C59" i="8"/>
  <c r="C58" i="8"/>
  <c r="C56" i="8"/>
  <c r="C54" i="8"/>
  <c r="C53" i="8"/>
  <c r="C41" i="8"/>
  <c r="C42" i="8"/>
  <c r="C40" i="8"/>
  <c r="C38" i="8"/>
  <c r="C37" i="8"/>
  <c r="C35" i="8"/>
  <c r="C34" i="8"/>
  <c r="B43" i="8"/>
  <c r="C43" i="8" s="1"/>
  <c r="C21" i="8"/>
  <c r="C20" i="8"/>
  <c r="C18" i="8"/>
  <c r="C16" i="8"/>
  <c r="C15" i="8"/>
  <c r="E34" i="9"/>
  <c r="E30" i="9"/>
  <c r="E32" i="9"/>
  <c r="E28" i="9"/>
  <c r="E33" i="9"/>
  <c r="E31" i="9"/>
  <c r="E29" i="9"/>
  <c r="E27" i="9"/>
  <c r="E26" i="9"/>
  <c r="B41" i="9"/>
  <c r="B45" i="9"/>
  <c r="B44" i="9"/>
  <c r="B36" i="9"/>
  <c r="B35" i="9"/>
  <c r="B32" i="9"/>
  <c r="B31" i="9"/>
  <c r="B30" i="9"/>
  <c r="B27" i="9"/>
  <c r="B26" i="9"/>
  <c r="J19" i="9"/>
  <c r="J20" i="9" s="1"/>
  <c r="K19" i="9"/>
  <c r="K20" i="9" s="1"/>
  <c r="L19" i="9"/>
  <c r="L20" i="9" s="1"/>
  <c r="L21" i="9" s="1"/>
  <c r="M19" i="9"/>
  <c r="B219" i="8" s="1"/>
  <c r="D219" i="8" s="1"/>
  <c r="N19" i="9"/>
  <c r="B220" i="8" s="1"/>
  <c r="D220" i="8" s="1"/>
  <c r="O19" i="9"/>
  <c r="P19" i="9"/>
  <c r="P20" i="9" s="1"/>
  <c r="P21" i="9" s="1"/>
  <c r="Q19" i="9"/>
  <c r="B223" i="8" s="1"/>
  <c r="D223" i="8" s="1"/>
  <c r="R19" i="9"/>
  <c r="S19" i="9"/>
  <c r="S20" i="9" s="1"/>
  <c r="S21" i="9" s="1"/>
  <c r="T19" i="9"/>
  <c r="J22" i="9"/>
  <c r="K22" i="9"/>
  <c r="L22" i="9"/>
  <c r="M22" i="9"/>
  <c r="N22" i="9"/>
  <c r="O22" i="9"/>
  <c r="P22" i="9"/>
  <c r="Q22" i="9"/>
  <c r="R22" i="9"/>
  <c r="S22" i="9"/>
  <c r="T22" i="9"/>
  <c r="I22" i="9"/>
  <c r="I19" i="9"/>
  <c r="I20" i="9" s="1"/>
  <c r="E20" i="4"/>
  <c r="E19" i="4"/>
  <c r="E18" i="4"/>
  <c r="E12" i="4"/>
  <c r="E14" i="4"/>
  <c r="E13" i="4"/>
  <c r="B18" i="4"/>
  <c r="B17" i="4"/>
  <c r="B13" i="4"/>
  <c r="B12" i="4"/>
  <c r="J7" i="4"/>
  <c r="K7" i="4"/>
  <c r="L7" i="4"/>
  <c r="L8" i="4" s="1"/>
  <c r="L9" i="4" s="1"/>
  <c r="M7" i="4"/>
  <c r="N7" i="4"/>
  <c r="N8" i="4" s="1"/>
  <c r="N9" i="4" s="1"/>
  <c r="O7" i="4"/>
  <c r="P7" i="4"/>
  <c r="P8" i="4" s="1"/>
  <c r="Q7" i="4"/>
  <c r="R7" i="4"/>
  <c r="S7" i="4"/>
  <c r="T7" i="4"/>
  <c r="T8" i="4" s="1"/>
  <c r="T9" i="4" s="1"/>
  <c r="J8" i="4"/>
  <c r="J9" i="4" s="1"/>
  <c r="O8" i="4"/>
  <c r="O9" i="4" s="1"/>
  <c r="R8" i="4"/>
  <c r="R9" i="4" s="1"/>
  <c r="J10" i="4"/>
  <c r="K10" i="4"/>
  <c r="L10" i="4"/>
  <c r="M10" i="4"/>
  <c r="N10" i="4"/>
  <c r="O10" i="4"/>
  <c r="P10" i="4"/>
  <c r="Q10" i="4"/>
  <c r="R10" i="4"/>
  <c r="S10" i="4"/>
  <c r="T10" i="4"/>
  <c r="I10" i="4"/>
  <c r="I7" i="4"/>
  <c r="H28" i="2"/>
  <c r="H29" i="2" s="1"/>
  <c r="H27" i="2"/>
  <c r="H26" i="2"/>
  <c r="H25" i="2"/>
  <c r="H24" i="2"/>
  <c r="H23" i="2"/>
  <c r="H22" i="2"/>
  <c r="H21" i="2"/>
  <c r="H20" i="2"/>
  <c r="H19" i="2"/>
  <c r="E19" i="2"/>
  <c r="E27" i="2"/>
  <c r="E26" i="2"/>
  <c r="E23" i="2"/>
  <c r="E25" i="2"/>
  <c r="E20" i="2"/>
  <c r="B23" i="2"/>
  <c r="B22" i="2"/>
  <c r="B20" i="2"/>
  <c r="B19" i="2"/>
  <c r="J15" i="2"/>
  <c r="K15" i="2"/>
  <c r="K16" i="2" s="1"/>
  <c r="K17" i="2" s="1"/>
  <c r="L15" i="2"/>
  <c r="M15" i="2"/>
  <c r="N15" i="2"/>
  <c r="N16" i="2" s="1"/>
  <c r="O15" i="2"/>
  <c r="P15" i="2"/>
  <c r="Q15" i="2"/>
  <c r="R15" i="2"/>
  <c r="S15" i="2"/>
  <c r="S16" i="2" s="1"/>
  <c r="S17" i="2" s="1"/>
  <c r="T15" i="2"/>
  <c r="L16" i="2"/>
  <c r="L17" i="2" s="1"/>
  <c r="O16" i="2"/>
  <c r="O17" i="2" s="1"/>
  <c r="P16" i="2"/>
  <c r="T16" i="2"/>
  <c r="T17" i="2" s="1"/>
  <c r="P17" i="2"/>
  <c r="J18" i="2"/>
  <c r="K18" i="2"/>
  <c r="L18" i="2"/>
  <c r="M18" i="2"/>
  <c r="N18" i="2"/>
  <c r="O18" i="2"/>
  <c r="P18" i="2"/>
  <c r="Q18" i="2"/>
  <c r="R18" i="2"/>
  <c r="S18" i="2"/>
  <c r="T18" i="2"/>
  <c r="I18" i="2"/>
  <c r="I17" i="2"/>
  <c r="I16" i="2"/>
  <c r="I15" i="2"/>
  <c r="T20" i="9" l="1"/>
  <c r="T21" i="9" s="1"/>
  <c r="B224" i="8"/>
  <c r="D224" i="8" s="1"/>
  <c r="O20" i="9"/>
  <c r="B221" i="8"/>
  <c r="D221" i="8" s="1"/>
  <c r="K21" i="9"/>
  <c r="O21" i="9"/>
  <c r="I21" i="9"/>
  <c r="N20" i="9"/>
  <c r="N21" i="9" s="1"/>
  <c r="J21" i="9"/>
  <c r="R20" i="9"/>
  <c r="R21" i="9" s="1"/>
  <c r="Q20" i="9"/>
  <c r="Q21" i="9" s="1"/>
  <c r="M20" i="9"/>
  <c r="M21" i="9" s="1"/>
  <c r="E21" i="4"/>
  <c r="E15" i="4"/>
  <c r="K8" i="4"/>
  <c r="K9" i="4" s="1"/>
  <c r="P9" i="4"/>
  <c r="S8" i="4"/>
  <c r="S9" i="4" s="1"/>
  <c r="Q8" i="4"/>
  <c r="Q9" i="4" s="1"/>
  <c r="M8" i="4"/>
  <c r="M9" i="4" s="1"/>
  <c r="I8" i="4"/>
  <c r="I9" i="4" s="1"/>
  <c r="R16" i="2"/>
  <c r="R17" i="2" s="1"/>
  <c r="J16" i="2"/>
  <c r="J17" i="2" s="1"/>
  <c r="N17" i="2"/>
  <c r="Q16" i="2"/>
  <c r="Q17" i="2" s="1"/>
  <c r="M16" i="2"/>
  <c r="M17" i="2" s="1"/>
  <c r="B21" i="2"/>
  <c r="E21" i="2"/>
  <c r="C265" i="8"/>
  <c r="B266" i="8"/>
  <c r="C266" i="8" s="1"/>
  <c r="B225" i="8" l="1"/>
  <c r="D225" i="8" s="1"/>
  <c r="B85" i="8"/>
  <c r="C85" i="8" s="1"/>
  <c r="B20" i="4"/>
  <c r="B43" i="9" l="1"/>
  <c r="B42" i="9"/>
  <c r="B46" i="9"/>
  <c r="B47" i="9" l="1"/>
  <c r="B28" i="9"/>
  <c r="B26" i="4"/>
  <c r="B19" i="4"/>
  <c r="E24" i="2"/>
  <c r="E28" i="2" s="1"/>
  <c r="B21" i="4" l="1"/>
  <c r="B14" i="4"/>
  <c r="B134" i="8" l="1"/>
  <c r="B135" i="8"/>
  <c r="B136" i="8"/>
  <c r="B137" i="8"/>
  <c r="B138" i="8"/>
  <c r="B139" i="8"/>
  <c r="B140" i="8"/>
  <c r="B141" i="8"/>
  <c r="B159" i="8"/>
  <c r="B162" i="8"/>
  <c r="B142" i="8"/>
  <c r="C159" i="8"/>
  <c r="C162" i="8"/>
  <c r="B172" i="8"/>
  <c r="C172" i="8" l="1"/>
  <c r="C138" i="8"/>
  <c r="C136" i="8"/>
  <c r="C140" i="8"/>
  <c r="C135" i="8"/>
  <c r="C142" i="8"/>
  <c r="C133" i="8"/>
  <c r="B133" i="8"/>
  <c r="B143" i="8" s="1"/>
  <c r="D143" i="8" s="1"/>
  <c r="C141" i="8"/>
  <c r="C137" i="8"/>
  <c r="C139" i="8" l="1"/>
  <c r="C134" i="8"/>
  <c r="C143" i="8" l="1"/>
  <c r="B60" i="8"/>
  <c r="C60" i="8" s="1"/>
  <c r="B22" i="8" l="1"/>
  <c r="C22" i="8" s="1"/>
  <c r="B246" i="8" l="1"/>
  <c r="B249" i="8"/>
  <c r="B37" i="9"/>
  <c r="B33" i="9"/>
  <c r="B27" i="4"/>
  <c r="B176" i="8"/>
  <c r="D176" i="8" s="1"/>
  <c r="B179" i="8"/>
  <c r="D179" i="8" s="1"/>
  <c r="B180" i="8"/>
  <c r="D180" i="8" s="1"/>
  <c r="C249" i="8" l="1"/>
  <c r="C246" i="8"/>
  <c r="C181" i="8"/>
  <c r="B181" i="8"/>
  <c r="D181" i="8" s="1"/>
  <c r="C175" i="8"/>
  <c r="B175" i="8"/>
  <c r="D175" i="8" s="1"/>
  <c r="C203" i="8"/>
  <c r="C204" i="8" s="1"/>
  <c r="B203" i="8"/>
  <c r="B178" i="8"/>
  <c r="D178" i="8" s="1"/>
  <c r="C174" i="8"/>
  <c r="B174" i="8"/>
  <c r="D174" i="8" s="1"/>
  <c r="B200" i="8"/>
  <c r="B177" i="8"/>
  <c r="D177" i="8" s="1"/>
  <c r="B173" i="8"/>
  <c r="D173" i="8" l="1"/>
  <c r="B182" i="8"/>
  <c r="D182" i="8" s="1"/>
  <c r="C179" i="8"/>
  <c r="C173" i="8"/>
  <c r="C200" i="8"/>
  <c r="C201" i="8" s="1"/>
  <c r="C178" i="8"/>
  <c r="C180" i="8"/>
  <c r="B201" i="8"/>
  <c r="D201" i="8" s="1"/>
  <c r="D200" i="8"/>
  <c r="C176" i="8"/>
  <c r="D203" i="8"/>
  <c r="B204" i="8"/>
  <c r="D204" i="8" s="1"/>
  <c r="C177" i="8"/>
  <c r="D172" i="8"/>
  <c r="C182" i="8" l="1"/>
  <c r="B28" i="4" l="1"/>
  <c r="C250" i="8" l="1"/>
  <c r="D249" i="8"/>
  <c r="C247" i="8"/>
  <c r="D246" i="8"/>
  <c r="B247" i="8" l="1"/>
  <c r="D247" i="8" s="1"/>
  <c r="B250" i="8"/>
  <c r="D250" i="8" s="1"/>
  <c r="D133" i="8"/>
  <c r="D135" i="8" l="1"/>
  <c r="D136" i="8"/>
  <c r="D137" i="8"/>
  <c r="D138" i="8"/>
  <c r="D139" i="8"/>
  <c r="D140" i="8"/>
  <c r="D141" i="8"/>
  <c r="D142" i="8"/>
  <c r="C160" i="8"/>
  <c r="C163" i="8"/>
  <c r="B163" i="8" l="1"/>
  <c r="D163" i="8" s="1"/>
  <c r="D162" i="8"/>
  <c r="B160" i="8"/>
  <c r="D160" i="8" s="1"/>
  <c r="D159" i="8"/>
  <c r="D134" i="8" l="1"/>
  <c r="B24" i="2" l="1"/>
</calcChain>
</file>

<file path=xl/sharedStrings.xml><?xml version="1.0" encoding="utf-8"?>
<sst xmlns="http://schemas.openxmlformats.org/spreadsheetml/2006/main" count="1013" uniqueCount="334">
  <si>
    <t>ประทับเวลา</t>
  </si>
  <si>
    <t>1. สถานภาพ</t>
  </si>
  <si>
    <t>2. อายุ</t>
  </si>
  <si>
    <t>3. ระดับการศึกษา</t>
  </si>
  <si>
    <t>4. คณะที่นิสิตเรียน</t>
  </si>
  <si>
    <t>5. สาขาวิชา</t>
  </si>
  <si>
    <t>6. รายวิชาที่เรียน</t>
  </si>
  <si>
    <t>1. ความคิดเห็นเกี่ยวกับเจ้าหน้าที่ [เจ้าหน้าที่ให้บริการตอบคำถามออนไลน์ได้ถูกต้อง ชัดเจน และรวดเร็ว]</t>
  </si>
  <si>
    <t>2. ความคิดเห็นเกี่ยวกับโปรแกรมที่ใช้ในการจัดการเรียนการสอน [การสมัครเข้ารับการอบบรมมีความสะดวกและง่ายต่อการใช้งาน]</t>
  </si>
  <si>
    <t>2. ความคิดเห็นเกี่ยวกับโปรแกรมที่ใช้ในการจัดการเรียนการสอน [การใช้งานโปรแกรมออนไลน์ในการอบรมมีความชัดเจน ใช้งานง่าย ตอบสนองความต้องการของท่านได้]</t>
  </si>
  <si>
    <t>2. ความคิดเห็นเกี่ยวกับโปรแกรมที่ใช้ในการจัดการเรียนการสอน [โปรแกรมมีความเสถียร และมีเมนูที่ครบถ้วนตรงตามความต้องการ]</t>
  </si>
  <si>
    <t>3. ความคิดเห็นต่อเนื้อหาที่ใช้ในการอบรมและอาจารย์ผู้สอน [เนื้อหาสาระในบทเรียนที่ท่านอบรมมีความเหมาะสมกับระดับความรู้]</t>
  </si>
  <si>
    <t>3. ความคิดเห็นต่อเนื้อหาที่ใช้ในการอบรมและอาจารย์ผู้สอน [หนังสือที่เรียนมีเนื้อหาสาระ ความชัดเจน ความครบถ้วนตรงตามความต้องการ และเข้าใจง่าย]</t>
  </si>
  <si>
    <t>3. ความคิดเห็นต่อเนื้อหาที่ใช้ในการอบรมและอาจารย์ผู้สอน [อาจารย์ผู้สอนมีการอธิบายเนื้อหาวิชาได้อย่างชัดเจน และเข้าใจง่าย]</t>
  </si>
  <si>
    <t>3. ความคิดเห็นต่อเนื้อหาที่ใช้ในการอบรมและอาจารย์ผู้สอน [อาจารย์ผู้สอนใช้สื่อในการอบรมที่เหมาะสมกับเนื้อหา และตอบคำถามได้อย่างชัดเจน]</t>
  </si>
  <si>
    <t>3. ความคิดเห็นต่อเนื้อหาที่ใช้ในการอบรมและอาจารย์ผู้สอน [อาจารย์ผู้สอนเข้าสอน – เลิกสอน ตรงตามเวลา]</t>
  </si>
  <si>
    <t>4. ความคิดเห็นเกี่ยวกับระดับความรู้ [ความรู้ก่อนการเข้ารับการอบรมของท่านอยู่ในระดับใด]</t>
  </si>
  <si>
    <t>4. ความคิดเห็นเกี่ยวกับระดับความรู้ [ความรู้หลังการเข้ารับการอบรมของท่านอยู่ในระดับใด]</t>
  </si>
  <si>
    <t>4. ความคิดเห็นเกี่ยวกับระดับความรู้ [ท่านสามารถนำความรู้ไปประยุกต์ใช้ให้เกิดประโยชน์เพียงใด]</t>
  </si>
  <si>
    <t/>
  </si>
  <si>
    <t>ชาย</t>
  </si>
  <si>
    <t>41-50 ปี</t>
  </si>
  <si>
    <t>ปริญญาเอก</t>
  </si>
  <si>
    <t>EPE (Elementary 2)</t>
  </si>
  <si>
    <t>31-40 ปี</t>
  </si>
  <si>
    <t>หญิง</t>
  </si>
  <si>
    <t>20-30 ปี</t>
  </si>
  <si>
    <t>ศึกษาศาสตร์</t>
  </si>
  <si>
    <t>ปริญญาโท</t>
  </si>
  <si>
    <t>EPE (Starter 2)</t>
  </si>
  <si>
    <t>EPE (Pre-Intermediate)</t>
  </si>
  <si>
    <t>-</t>
  </si>
  <si>
    <t>51 ปีขึ้นไป</t>
  </si>
  <si>
    <t>บทสรุปสำหรับผู้บริหาร</t>
  </si>
  <si>
    <t>ปรากฏผลการประเมินดังนี้</t>
  </si>
  <si>
    <t xml:space="preserve">จากการสอบถามความรู้ก่อน-หลังการอบรม พบว่า </t>
  </si>
  <si>
    <t>1. กลุ่ม Elementary 2 พบว่า  ก่อนเข้ารับการอบรมผู้เข้าร่วมโครงการมีความรู้ความเข้าใจ</t>
  </si>
  <si>
    <t>จากการสอบถามความพึงพอใจ พบว่า</t>
  </si>
  <si>
    <t>ผลการประเมินโครงการภาษาอังกฤษเพื่อยกระดับความรู้นิสิตบัณฑิตศึกษา</t>
  </si>
  <si>
    <t xml:space="preserve">    การประเมินผลโครงการภาษาอังกฤษเพื่อยกระดับความรู้นิสิตบัณฑิตศึกษา (EPE) มีผู้ตอบแบบประเมิน</t>
  </si>
  <si>
    <t>ปรากฎผลการประเมินดังนี้</t>
  </si>
  <si>
    <t>ตอนที่ 1 ข้อมูลทั่วไปของผู้ตอบแบบสอบถาม</t>
  </si>
  <si>
    <t>ตาราง 1 แสดงจำนวนผู้เข้ารับการอบรมจำแนกตามเพศ</t>
  </si>
  <si>
    <t>รายการ</t>
  </si>
  <si>
    <t>จำนวน</t>
  </si>
  <si>
    <t>ร้อยละ</t>
  </si>
  <si>
    <t xml:space="preserve">Elementary 2    </t>
  </si>
  <si>
    <t xml:space="preserve">   ชาย</t>
  </si>
  <si>
    <t xml:space="preserve">   หญิง</t>
  </si>
  <si>
    <t>Starter 2</t>
  </si>
  <si>
    <t>รวม</t>
  </si>
  <si>
    <t>ตาราง 2 แสดงจำนวนผู้เข้ารับการอบรมจำแนกตามอายุ</t>
  </si>
  <si>
    <t xml:space="preserve">   20 - 30 ปี</t>
  </si>
  <si>
    <t xml:space="preserve">   31 - 40 ปี</t>
  </si>
  <si>
    <t xml:space="preserve">   41 - 50 ปี</t>
  </si>
  <si>
    <t>ตาราง 3 แสดงจำนวนผู้เข้ารับการอบรมจำแนกตามระดับการศึกษา</t>
  </si>
  <si>
    <t xml:space="preserve">Elementary 2  </t>
  </si>
  <si>
    <t xml:space="preserve">   ปริญญาโท</t>
  </si>
  <si>
    <t xml:space="preserve">   ปริญญาเอก</t>
  </si>
  <si>
    <t>ตาราง 4 แสดงจำนวนผู้เข้ารับการอบรมจำแนกตามคณะ/วิทยาลัย</t>
  </si>
  <si>
    <t>Elementary 2</t>
  </si>
  <si>
    <t xml:space="preserve">   คณะศึกษาศาสตร์</t>
  </si>
  <si>
    <t xml:space="preserve">Starter 2   </t>
  </si>
  <si>
    <t>ตาราง 5 แสดงจำนวนผู้เข้ารับการอบรมจำแนกตามสาขาวิชา</t>
  </si>
  <si>
    <t xml:space="preserve">Elementary 2     </t>
  </si>
  <si>
    <t xml:space="preserve">ตาราง 6 แสดงผลการประเมินโครงการฯ กลุ่ม Elementary 2 </t>
  </si>
  <si>
    <t>รายการประเมิน</t>
  </si>
  <si>
    <t>ค่าเฉลี่ย</t>
  </si>
  <si>
    <t>ส่วนเบี่ยงเบน
มาตรฐาน</t>
  </si>
  <si>
    <t>ระดับความ
คิดเห็น</t>
  </si>
  <si>
    <t>1. เจ้าหน้าที่ให้บริการตอบคำถามออนไลน์ได้ถูกต้อง ชัดเจน และรวดเร็ว</t>
  </si>
  <si>
    <t>2. การสมัครเข้ารับการอบบรมมีความสะดวกและง่ายต่อการใช้งาน</t>
  </si>
  <si>
    <t>3. การใช้งานโปรแกรมออนไลน์ในการอบรมมีความชัดเจน ใช้งานง่าย ตอบสนองความต้องการของท่านได้</t>
  </si>
  <si>
    <t>4. โปรแกรมมีความเสถียร และมีเมนูที่ครบถ้วนตรงตามความต้องการ</t>
  </si>
  <si>
    <t>5. เนื้อหาสาระในบทเรียนที่ท่านอบรมมีความเหมาะสมกับระดับความรู้</t>
  </si>
  <si>
    <t>6. หนังสือที่เรียนมีเนื้อหาสาระ ความชัดเจน ความครบถ้วนตรงตามความต้องการ และเข้าใจง่าย</t>
  </si>
  <si>
    <t>7. อาจารย์ผู้สอนมีการอธิบายเนื้อหาวิชาได้อย่างชัดเจน และเข้าใจง่าย</t>
  </si>
  <si>
    <t>8. อาจารย์ผู้สอนใช้สื่อในการอบรมที่เหมาะสมกับเนื้อหา และตอบคำถามได้อย่างชัดเจน</t>
  </si>
  <si>
    <t>9. อาจารย์ผู้สอนเข้าสอน – เลิกสอน ตรงตามเวลา</t>
  </si>
  <si>
    <t>12. ท่านสามารถนำความรู้ไปประยุกต์ใช้ให้เกิดประโยชน์เพียงใด</t>
  </si>
  <si>
    <t>รวมเฉลี่ย</t>
  </si>
  <si>
    <t xml:space="preserve">ตาราง 7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</si>
  <si>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SD</t>
  </si>
  <si>
    <t>ระดับความ</t>
  </si>
  <si>
    <t>คิดเห็น</t>
  </si>
  <si>
    <t>ความรู้ก่อนการอบรม</t>
  </si>
  <si>
    <t>10.ความรู้ก่อนการเข้ารับการอบรมโครงการ</t>
  </si>
  <si>
    <t>เฉลี่ยรวม</t>
  </si>
  <si>
    <t>ความรู้หลังการอบรม</t>
  </si>
  <si>
    <t>11.ความรู้หลังการเข้ารับการอบรมโครงการ</t>
  </si>
  <si>
    <t xml:space="preserve">ตาราง 11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</si>
  <si>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กลุ่ม Elementary 2</t>
  </si>
  <si>
    <t>กลุ่ม Starter 2</t>
  </si>
  <si>
    <t>คณะ</t>
  </si>
  <si>
    <t>เพศ</t>
  </si>
  <si>
    <t>อายุ</t>
  </si>
  <si>
    <t>ระดับ</t>
  </si>
  <si>
    <t>สาขาวิชา</t>
  </si>
  <si>
    <t>ที่อยู่อีเมล</t>
  </si>
  <si>
    <t xml:space="preserve">ตาราง 9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</si>
  <si>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หลักสูตรและการสอน</t>
  </si>
  <si>
    <t>วิศวกรรมไฟฟ้า</t>
  </si>
  <si>
    <t>สาธารณสุขศาสตร์</t>
  </si>
  <si>
    <t>วิทยาศาสตร์</t>
  </si>
  <si>
    <t>เทคโนโลยีและสื่อสารการศึกษา</t>
  </si>
  <si>
    <t>วิศวกรรมศาสตร์</t>
  </si>
  <si>
    <t>การสื่อสาร</t>
  </si>
  <si>
    <t>สังคมศาสตร์</t>
  </si>
  <si>
    <t>บริหารธุรกิจ เศรษฐศาสตร์และการสื่อสาร</t>
  </si>
  <si>
    <t>Intermediate</t>
  </si>
  <si>
    <t xml:space="preserve">Intermediate   </t>
  </si>
  <si>
    <t xml:space="preserve">   คณะสาธารณสุขศาสตร์</t>
  </si>
  <si>
    <t xml:space="preserve">   คณะวิศวกรรมศาสตร์</t>
  </si>
  <si>
    <t xml:space="preserve">   คณะวิทยาศาสตร์</t>
  </si>
  <si>
    <t xml:space="preserve">   คณะสังคมศาสตร์</t>
  </si>
  <si>
    <t xml:space="preserve">   คณะบริหารธุรกิจ เศรษฐศาสตร์และการสื่อสาร</t>
  </si>
  <si>
    <t xml:space="preserve">    สาขาวิชาหลักสูตรและการสอน</t>
  </si>
  <si>
    <t xml:space="preserve">    สาขาวิชาเทคโนโลยีและสื่อสารการศึกษา</t>
  </si>
  <si>
    <t xml:space="preserve">    สาขาวิชาสาธารณสุขศาสตร์</t>
  </si>
  <si>
    <t xml:space="preserve">    สาขาวิชาวิศวกรรมไฟฟ้า</t>
  </si>
  <si>
    <t xml:space="preserve">    สาขาวิชาบริหารธุรกิจ</t>
  </si>
  <si>
    <t xml:space="preserve">    สาขาวิชาการสื่อสาร</t>
  </si>
  <si>
    <t xml:space="preserve">    สาขาวิชาการจัดการสมาร์ตซิตี้และนวัตกรรมดิจิทัล</t>
  </si>
  <si>
    <t>ตาราง 8 แสดงผลการประเมินโครงการฯ กลุ่ม Intermediate</t>
  </si>
  <si>
    <t xml:space="preserve">          ผลการประเมินความพึงพอใจในการเข้ารับการอบรมภาษาอังกฤษเพื่อพัฒนาศักยภาพด้านภาษาอังกฤษสำหรับ</t>
  </si>
  <si>
    <t xml:space="preserve">      จากตาราง 9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</si>
  <si>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              2. กลุ่ม Intermediate พบว่า จำนวนผู้เข้ารับการอบรมจำแนกตามเพศเป็นเพศหญิง คิดเป็นร้อยละ </t>
  </si>
  <si>
    <t>2. กลุ่ม Intermediate  พบว่า  ก่อนเข้ารับการอบรมผู้เข้าร่วมโครงการมีความรู้ความเข้าใจ</t>
  </si>
  <si>
    <t>ภาษาไทย</t>
  </si>
  <si>
    <t>มนุษยศาสตร์</t>
  </si>
  <si>
    <t>การจัดการสมาร์ทซิตี้และนวัตกรรมดิจิทัล</t>
  </si>
  <si>
    <t>รัฐศาสตร์</t>
  </si>
  <si>
    <t>โลจิสติกส์และดิจิทัลซัพพลายเชน</t>
  </si>
  <si>
    <t>โลจิสติกส์และโซ่อุปทาน</t>
  </si>
  <si>
    <t xml:space="preserve">   คณะโลจิสติกส์และดิจิทัลซัพพลายเชน</t>
  </si>
  <si>
    <t xml:space="preserve">   คณะมนุษยศาสตร์</t>
  </si>
  <si>
    <t xml:space="preserve">    สาขาวิชาโลจิสติกส์และดิจิทัลซัพพลายเชน</t>
  </si>
  <si>
    <t xml:space="preserve">    สาขาวิชาภาษาไทย</t>
  </si>
  <si>
    <t xml:space="preserve">    สาขาวิชารัฐศาสตร์</t>
  </si>
  <si>
    <t>และรวดเร็ว ข้อ 2) การสมัครเข้ารับการอบบรมมีความสะดวกและง่ายต่อการใช้งาน ข้อ 3) การใช้งานโปรแกรมออนไลน์</t>
  </si>
  <si>
    <t xml:space="preserve">          จากตารางแสดงจำนวนผู้เข้าร่วมรับการอบรมจำแนกตามคณะ/วิทยาลัย พบว่า กลุ่ม Elementary 2  </t>
  </si>
  <si>
    <t xml:space="preserve">           เมื่อพิจารณารายข้อพบว่า ข้อที่มีค่าเฉลี่ยสูงสุด คือ ข้อ 1) เจ้าหน้าที่ให้บริการตอบคำถามออนไลน์ได้ถูกต้อง </t>
  </si>
  <si>
    <t xml:space="preserve">           โปรแกรมออนไลน์ในการอบรมมีความชัดเจน ใช้งานง่าย ตอบสนองความต้องการ ข้อ 4) โปรแกรมมีความเสถียร </t>
  </si>
  <si>
    <t>sirimadc65@nu.ac.th</t>
  </si>
  <si>
    <t>บริหารการศึกษา</t>
  </si>
  <si>
    <t>piano_nonozii@hotmail.com</t>
  </si>
  <si>
    <t>สื่อสาร</t>
  </si>
  <si>
    <t>theeraphaklk63@nu.ac.th</t>
  </si>
  <si>
    <t>piyatidak65@nu.ac.th</t>
  </si>
  <si>
    <t>ขอขอบพระคูณอาจารยผู้สอนและเจ้าหน้าที่ทุกๆท่านที่อำนวยความสะดวกนะคะ</t>
  </si>
  <si>
    <t>phakpoomp64@nu.ac.th</t>
  </si>
  <si>
    <t>panraykhan65@nu.ac.th</t>
  </si>
  <si>
    <t>pensudah65@nu.ac.th</t>
  </si>
  <si>
    <t>การบริหารการศึกษา</t>
  </si>
  <si>
    <t>suttidac64@nu.ac.th</t>
  </si>
  <si>
    <t>บริหารธุรกิจ</t>
  </si>
  <si>
    <t>chatponc65@nu.ac.th</t>
  </si>
  <si>
    <t>ฟิสิกส์ประยุกต์</t>
  </si>
  <si>
    <t>kamonsakp64@nu.ac.th</t>
  </si>
  <si>
    <t>chartreep64@nu.ac.th</t>
  </si>
  <si>
    <t>อันแรกกรอก ระดับการศึกษา ผิดค่ะ</t>
  </si>
  <si>
    <t>rungrawit65@nu.ac.th</t>
  </si>
  <si>
    <t>Sudaratch64@nu.ac.th</t>
  </si>
  <si>
    <t>khomsan61@gmail.com</t>
  </si>
  <si>
    <t>tra.piyaphan@hotmail.com</t>
  </si>
  <si>
    <t>sunqingchao2009@gmail.com</t>
  </si>
  <si>
    <t>NO</t>
  </si>
  <si>
    <t>mark.korakot@gmail.com</t>
  </si>
  <si>
    <t>Kitidett65@nu.ac.th</t>
  </si>
  <si>
    <t>krittaporna65@nu.ac.th</t>
  </si>
  <si>
    <t>ฟิสิกส์</t>
  </si>
  <si>
    <t>arisaraju65@nu.ac.th</t>
  </si>
  <si>
    <t>วิทยาศาสตร์ศึกษา</t>
  </si>
  <si>
    <t>monthirac65@nu.ac.th</t>
  </si>
  <si>
    <t>laksameeb65@nu.ac.th</t>
  </si>
  <si>
    <t>lix64@nu.ac.th</t>
  </si>
  <si>
    <t>lixiaoxia</t>
  </si>
  <si>
    <t>kansirinnatt64@nu.ac.th</t>
  </si>
  <si>
    <t>khamonwant64@nu.ac.th</t>
  </si>
  <si>
    <t>tanyaporn9861@gmail.com</t>
  </si>
  <si>
    <t>อาจารย์ผู้สอน สอนได้ยอดเยี่ยม ให้เนื้อหาที่เป็นประโยชน์   เจ้าหน้าที่ทุกฝ่ายดูเเลผู้เรียนเป็นอย่างดี</t>
  </si>
  <si>
    <t>การบริหารการศึษา</t>
  </si>
  <si>
    <t>boonsitai64@nu.ac.th</t>
  </si>
  <si>
    <t>pradapchaii65@nu.ac.th</t>
  </si>
  <si>
    <t>จัดอบรมช่วง ปิดภาคเรียนเพิ่มเติม</t>
  </si>
  <si>
    <t>somridw64@nu.ac.th</t>
  </si>
  <si>
    <t>chanikarnk64@nu.ac.th</t>
  </si>
  <si>
    <t>sumittras64@nu.ac.th</t>
  </si>
  <si>
    <t>thanwamask65@nu.ac.th</t>
  </si>
  <si>
    <t>วิศวกรรมเครื่องกล</t>
  </si>
  <si>
    <t>titiporny64@nu.ac.th</t>
  </si>
  <si>
    <t>มีคลาสแบบนี้ดี5มีการเพิ่มทักษะและความรู้5ขึ้นหลังจากที่ได้เรียนในครั้งนี้ครับ ขอบคุณครับ</t>
  </si>
  <si>
    <t>เป็นโครงการการอบรมที่ดี5ครับ</t>
  </si>
  <si>
    <t>เป็นโครงการที่มีประโยชน์5ค่ะ สามารถช่วยเหลือนักศึกษาที่ติดภาระงานอื่นๆ และมีเรียนในวันเสาร์อาทิตย์ได้5 อาจารย์ผู้สอนอธิบายชัดเจนเข้าใจง่าย และเต็มที่กับการสอน พี่ๆเจ้าหน้าที่ให้การช่วยเหลือดี5 และคอยติดตามไม่ให้นักศึกษาไม่ตกหล่นในการเรียนและการสอบ มีการแจ้งกำหนดการต่างๆ ล่วงหน้า ชัดเจนดีค่ะ ขอบคุณ5ค่ะ</t>
  </si>
  <si>
    <t>ดี5ๆค่ะ ได้ความรู้เพิ่มขึ้น</t>
  </si>
  <si>
    <t xml:space="preserve">    1. Elementary 2                    จำนวน 13 คน</t>
  </si>
  <si>
    <t xml:space="preserve">    2. Intermediate                     จำนวน 5 คน</t>
  </si>
  <si>
    <t xml:space="preserve">    3. Starter 2                           จำนวน 17 คน</t>
  </si>
  <si>
    <t>ในครั้งนี้ จำนวนทั้งสิ้น 35 คน จำแนกเป็น</t>
  </si>
  <si>
    <t>วันที่ 22 สิงหาคม 2565</t>
  </si>
  <si>
    <t xml:space="preserve">กลุ่ม Intermediate เพศหญิง คิดเป็นร้อยละ 14.29 กลุ่ม Starter 2 เป็นเพศหญิง คิดเป็นร้อยละ 37.14 เพศชาย </t>
  </si>
  <si>
    <t>คิดเป็นร้อยละ 11.43</t>
  </si>
  <si>
    <t xml:space="preserve">          จากตารางพบว่า กลุ่ม Elementary 2  มีอายุระหว่าง 20 - 30 ปี  คิดเป็นร้อยละ 20.00 รองลงมาคือ  </t>
  </si>
  <si>
    <t xml:space="preserve">อายุระหว่าง 31 - 40 ปี คิดเป็นร้อยละ 17.14 กลุ่ม Intermediate มีอายุระหว่าง 20 - 30 ปี คิดเป็นร้อยละ </t>
  </si>
  <si>
    <t xml:space="preserve">8.57 รองลงมาคือ อายุระหว่าง 31 - 40 ปี คิดเป็นร้อยละ 5.71 กลุ่ม Starter 2 อายุระหว่าง 20 - 30 ปี </t>
  </si>
  <si>
    <t xml:space="preserve">          จากตารางพบว่า กลุ่ม Elementary 2 เป็นนิสิตปริญญาโท คิดเป็นร้อยละ 20.00 รองลงมาคือ </t>
  </si>
  <si>
    <t>นิสิตปริญญาเอก คิดเป็นร้อยละ 17.14 กลุ่ม Intermediate นิสิตปริญญาโท คิดเป็นร้อยละ 14.29</t>
  </si>
  <si>
    <t>กลุ่ม Starter 2 เป็นนิสิตปริญญาโท คิดเป็นร้อยละ 34.29 นิสิตปริญญาเอก คิดเป็นร้อยละ 14.29</t>
  </si>
  <si>
    <t xml:space="preserve">คณะโลจิสติกส์และดิจิทัลซัพพลายเชน และคณะวิศวกรรมศาสตร์ คิดเป็นร้อยละ 5.71 กลุ่ม Intermediate </t>
  </si>
  <si>
    <t>สังกัดคณะสาธารณสุขศาสตร์ คิดเป็นร้อยละ 8.57 รองลงมาคือ คณะสังคมศาสตร์ และคณะศึกษาศาสตร์</t>
  </si>
  <si>
    <t xml:space="preserve">คิดเป็นร้อยละ 2.86 กลุ่ม Starter 2 สังกัดคณะศึกษาศาสตร์ คิดเป็นร้อยละ 17.14 รองลงมาคือ </t>
  </si>
  <si>
    <t xml:space="preserve">    สาขาวิชาฟิสิกส์ประยุกต์</t>
  </si>
  <si>
    <t xml:space="preserve">    สาขาวิชาวิทยาศาสตร์ศึกษา</t>
  </si>
  <si>
    <t xml:space="preserve">    สาขาวิชาการบริหารการศึกษา</t>
  </si>
  <si>
    <t xml:space="preserve">    สาขาวิชาวิศวกรรมเครื่องกล</t>
  </si>
  <si>
    <t>EPE (Elementary 2) N=13</t>
  </si>
  <si>
    <t>กลุ่ม Elementary 2 (N = 13)</t>
  </si>
  <si>
    <t>EPE (Intermediate) N=5</t>
  </si>
  <si>
    <t xml:space="preserve">นิสิตบัณฑิตศึกษา ในกลุ่ม Intermediate  พบว่า ภาพรวมมีความพึงพอใจอยู่ในระดับมากที่สุด (ค่าเฉลี่ยเท่ากับ 4.80) </t>
  </si>
  <si>
    <t>เมื่อพิจารณารายข้อพบว่า ข้อที่มีค่าเฉลี่ยสูงสุด คือ ข้อ 1) เจ้าหน้าที่ให้บริการตอบคำถามออนไลน์ได้ถูกต้อง ชัดเจน</t>
  </si>
  <si>
    <t>ในการอบรมมีความชัดเจน ใช้งานง่าย ตอบสนองความต้องการ ข้อ 4) โปรแกรมมีความเสถียร และมีเมนูที่ครบถ้วน</t>
  </si>
  <si>
    <t>ตรงตามความต้องการ ข้อ 5) เนื้อหาสาระในบทเรียนที่ท่านอบรมมีความเหมาะสมกับระดับความรู้ ข้อ 6) หนังสือที่เรียน</t>
  </si>
  <si>
    <t>มีเนื้อหาสาระ ความชัดเจน ความครบถ้วนตรงตามความต้องการ และเข้าใจง่าย ข้อ 7) อาจารย์ผู้สอนมีการอธิบาย</t>
  </si>
  <si>
    <t>เนื้อหาวิชาได้อย่างชัดเจน และเข้าใจง่าย ข้อ 8) อาจารย์ผู้สอนใช้สื่อในการอบรมที่เหมาะสมกับเนื้อหา และตอบคำถาม</t>
  </si>
  <si>
    <t>กลุ่ม Intermediate (N = 5)</t>
  </si>
  <si>
    <t>ภาพรวม อยู่ในระดับปานกลาง (ค่าเฉลี่ย 2.80) และหลังเข้ารับการอบรมค่าเฉลี่ยความรู้ ความเข้าใจสูงขึ้น</t>
  </si>
  <si>
    <t xml:space="preserve">อยู่ในระดับมากที่สุด (ค่าเฉลี่ย 4.80) </t>
  </si>
  <si>
    <t>ตาราง 10 แสดงผลการประเมินโครงการฯ กลุ่ม Starter 2</t>
  </si>
  <si>
    <t>EPE (Starter 2) N = 17</t>
  </si>
  <si>
    <t>กลุ่ม Starter 2 (N = 17)</t>
  </si>
  <si>
    <t>อยู่ในระดับมาก (ค่าเฉลี่ย 4.24) และหลังเข้ารับการอบรมค่าเฉลี่ยความรู้ ความเข้าใจสูงขึ้นอยู่ในระดับมากที่สุด</t>
  </si>
  <si>
    <t xml:space="preserve">(ค่าเฉลี่ย 4.76) </t>
  </si>
  <si>
    <t xml:space="preserve">1.อาจารย์ผู้สอน สอนได้ยอดเยี่ยม ให้เนื้อหาที่เป็นประโยชน์   </t>
  </si>
  <si>
    <t>2.เจ้าหน้าที่ทุกฝ่ายดูเเลผู้เรียนเป็นอย่างดี</t>
  </si>
  <si>
    <t>3.จัดอบรมช่วงปิดภาคเรียนเพิ่มเติม</t>
  </si>
  <si>
    <t>1.เป็นโครงการการอบรมที่ดี</t>
  </si>
  <si>
    <t>2.ขอขอบพระคุณอาจารยผู้สอนและเจ้าหน้าที่ทุกๆ ท่านที่อำนวยความสะดวก</t>
  </si>
  <si>
    <t xml:space="preserve">(ค่าเฉลี่ยเท่ากับ 4.88) </t>
  </si>
  <si>
    <t xml:space="preserve">           จากตารางพบว่า กลุ่ม Elementary 2 เพศหญิง คิดเป็นร้อยละ 20.00 เพศชาย คิดเป็นร้อยละ 17.14</t>
  </si>
  <si>
    <t xml:space="preserve">          ผลการประเมินความพึงพอใจในการเข้ารับการอบรมภาษาอังกฤษเพื่อพัฒนาศักยภาพด้านภาษาอังกฤษสำหรับนิสิตบัณฑิตศึกษา </t>
  </si>
  <si>
    <t xml:space="preserve">ในกลุ่ม Elementary 2  พบว่า ภาพรวมมีความพึงพอใจอยู่ในระดับมากที่สุด (ค่าเฉลี่ยเท่ากับ 4.70) เมื่อพิจารณารายข้อ พบว่า </t>
  </si>
  <si>
    <t>ข้อที่มีค่าเฉลี่ยสูงสุด คือ ข้อ 1) เจ้าหน้าที่ให้บริการตอบคำถามออนไลน์ได้ถูกต้อง ชัดเจน และรวดเร็ว ข้อ 2) การสมัครเข้ารับการ</t>
  </si>
  <si>
    <t>อบบรมมีความสะดวกและง่ายต่อการใช้งาน ข้อ 5) เนื้อหาสาระในบทเรียนที่ท่านอบรมมีความเหมาะสมกับระดับความรู้อยู่ในระดับ</t>
  </si>
  <si>
    <t>มากที่สุด (ค่าเฉลี่ยเท่ากับ 4.77) รองลงมาคือ ข้อ 3) การใช้งานโปรแกรมออนไลน์ในการอบรมมีความชัดเจน ใช้งานง่าย ตอบสนอง</t>
  </si>
  <si>
    <t xml:space="preserve">ความต้องการ ข้อ 4) โปรแกรมมีความเสถียรและมีเมนูที่ครบถ้วนตรงตามความต้องการ ข้อ 6) หนังสือที่เรียนมีเนื้อหาสาระ </t>
  </si>
  <si>
    <t xml:space="preserve">ความชัดเจน ความครบถ้วนตรงตามความต้องการและเข้าใจง่าย ข้อ 7) อาจารย์ผู้สอนมีการอธิบายเนื้อหาวิชาได้อย่างชัดเจน </t>
  </si>
  <si>
    <t xml:space="preserve">ความรู้ไปประยุกต์ใช้ให้เกิดประโยชน์อยู่ในระดับมากที่สุด (ค่าเฉลี่ยเท่ากับ 4.69) </t>
  </si>
  <si>
    <t>จำนวนทั้งสิ้น 35 คน จำแนกเป็น</t>
  </si>
  <si>
    <t xml:space="preserve">          1. Elementary 2                    จำนวน 13 คน</t>
  </si>
  <si>
    <t xml:space="preserve">          2. Intermediate                     จำนวน 5 คน</t>
  </si>
  <si>
    <t xml:space="preserve">          3. Starter 2                           จำนวน 17 คน</t>
  </si>
  <si>
    <t xml:space="preserve">         </t>
  </si>
  <si>
    <t>คิดเป็นร้อยละ 8.57</t>
  </si>
  <si>
    <t xml:space="preserve">คิดเป็นร้อยละ 2.86 กลุ่ม Starter 2 สาขาวิชาการบริหารการศึกษา คิดเป็นร้อยละ 14.29 รองลงมาคือ สาขาวิชาสาธารณสุขศาสตร์ </t>
  </si>
  <si>
    <t xml:space="preserve">          จากตารางแสดงจำนวนผู้เข้าร่วมรับการอบรมจำแนกตามสาขาวิชา พบว่า กลุ่ม Elementary 2 สาขาวิชาบริหารธุรกิจ </t>
  </si>
  <si>
    <t xml:space="preserve">สาธารณสุขศาสตร์ คิดเป็นร้อยละ 8.57 รองลงมาคือ สาขาวิชารัฐศาสตร์ และสาขาวิชาสาขาวิชาการบริหารการศึกษา </t>
  </si>
  <si>
    <t>คิดเป็นร้อยละ 8.57 รองลงมาคือ สาขาวิชาโลจิสติกส์และดิจิทัลซัพพลายเชน คิดเป็นร้อยละ 5.71 กลุ่ม Intermediate สาขาวิชา</t>
  </si>
  <si>
    <t xml:space="preserve">14.29 แสดงจำนวนผู้เข้ารับการอบรมจำแนกตามอายุ พบว่า ผู้เข้ารับการอบรมส่วนใหญ่ มีอายุระหว่าง 20 - 30 ปี </t>
  </si>
  <si>
    <t>คิดเป็นร้อยละ 8.57 รองลงมาคือ อายุระหว่าง 31 - 40 ปี คิดเป็นร้อยละ 5.71 จำนวนผู้เข้ารับการอบรมจำแนก</t>
  </si>
  <si>
    <t xml:space="preserve">ตามระดับการศึกษา พบว่า นิสิตปริญญาโท คิดเป็นร้อยละ 14.29 จำนวนผู้เข้ารับการอบรมจำแนกตามคณะ/วิทยาลัย </t>
  </si>
  <si>
    <t>พบว่า เป็นนิสิตสังกัดคณะสาธารณสุขศาสตร์ คิดเป็นร้อยละ 8.57 รองลงมาคือ คณะสังคมศาสตร์ และคณะศึกษาศาสตร์</t>
  </si>
  <si>
    <t xml:space="preserve">         คิดเป็นร้อยละ 2.86 แสดงจำนวนผู้เข้ารับการอบรมจำแนกตามสาขาวิชา พบว่า ส่วนใหญ่สาขาวิชาสาธารณสุขศาสตร์</t>
  </si>
  <si>
    <t>คิดเป็นร้อยละ 8.57 รองลงมาคือ สาขาวิชารัฐศาสตร์ และสาขาวิชาการบริหารการศึกษา คิดเป็นร้อยละ 2.86</t>
  </si>
  <si>
    <t xml:space="preserve">              3. กลุ่ม Starter 2 พบว่า จำนวนผู้เข้ารับการอบรมจำแนกตามเพศเป็นเพศหญิง คิดเป็นร้อยละ 37.14 </t>
  </si>
  <si>
    <t xml:space="preserve">เพศชาย คิดเป็นร้อยละ 11.43 แสดงจำนวนผู้เข้ารับการอบรมจำแนกตามอายุ พบว่า ผู้เข้ารับการอบรมส่วนใหญ่ </t>
  </si>
  <si>
    <t>มีอายุระหว่าง 20 - 30 ปี คิดเป็นร้อยละ 22.86 อายุระหว่าง 31 - 40 ปี คิดเป็นร้อยละ 20.00 จำนวนผู้เข้ารับ</t>
  </si>
  <si>
    <t xml:space="preserve">การอบรมจำแนกตามระดับการศึกษา พบว่า นิสิตปริญญาโท คิดเป็นร้อยละ 34.29 นิสิตปริญญาเอก คิดเป็นร้อยละ </t>
  </si>
  <si>
    <t xml:space="preserve">14.29 จำนวนผู้เข้ารับการอบรมจำแนกตามคณะ/วิทยาลัย พบว่า เป็นนิสิตสังกัดคณะศึกษาศาสตร์ คิดเป็นร้อยละ </t>
  </si>
  <si>
    <t xml:space="preserve">17.14 รองลงมาคือ คณะโลจิสติกส์และดิจิทัลซัพพลายเชน และคณะสาธารณสุขศาสตร์ คิดเป็นร้อยละ 8.57 </t>
  </si>
  <si>
    <t>แสดงจำนวนผู้เข้ารับการอบรมจำแนกตามสาขาวิชา พบว่า ส่วนใหญ่สาขาวิชาการบริหารการศึกษา คิดเป็นร้อยละ</t>
  </si>
  <si>
    <t>เกี่ยวกับกิจกรรมที่จัดในโครงการฯ ภาพรวม อยู่ในระดับปานกลาง (ค่าเฉลี่ย 3.46) และหลังเข้ารับ</t>
  </si>
  <si>
    <t>การอบรมมีค่าเฉลี่ยความรู้ ความเข้าใจสูงขึ้นอยู่ในระดับมากที่สุด (ค่าเฉลี่ย 4.69)</t>
  </si>
  <si>
    <t>เกี่ยวกับกิจกรรมที่จัดก่อนการอบรมอยู่ในระดับปานกลาง (ค่าเฉลี่ย 2.80) และหลังเข้ารับการอบรมค่าเฉลี่ย</t>
  </si>
  <si>
    <t xml:space="preserve">ความรู้ ความเข้าใจสูงขึ้นอยู่ในระดับมากที่สุด (ค่าเฉลี่ย 4.80) </t>
  </si>
  <si>
    <t>3. กลุ่ม Starter 2 พบว่า  ก่อนเข้ารับการอบรมผู้เข้าร่วมโครงการมีความรู้ความเข้าใจ</t>
  </si>
  <si>
    <t>เกี่ยวกับกิจกรรมที่จัดก่อนการอบรมอยู่ในระดับมาก (ค่าเฉลี่ย 4.24) และหลังเข้ารับการอบรม</t>
  </si>
  <si>
    <t xml:space="preserve">ค่าเฉลี่ยความรู้ ความเข้าใจสูงขึ้นอยู่ในระดับมากที่สุด (ค่าเฉลี่ย 4.76) </t>
  </si>
  <si>
    <t xml:space="preserve">           เมื่อพิจารณารายข้อพบว่า ข้อที่มีค่าเฉลี่ยสูงสุด คือ ข้อ 1) เจ้าหน้าที่ให้บริการตอบคำถามออนไลน์ได้ถูกต้อง ชัดเจน </t>
  </si>
  <si>
    <t xml:space="preserve">           และรวดเร็ว ข้อ 2) การสมัครเข้ารับการอบบรมมีความสะดวกและง่ายต่อการใช้งาน ข้อ 5) เนื้อหาสาระในบทเรียน</t>
  </si>
  <si>
    <t xml:space="preserve">           ที่ท่านอบรมมีความเหมาะสมกับระดับความรู้อยู่ในระดับมากที่สุด (ค่าเฉลี่ยเท่ากับ 4.77) รองลงมาคือ ข้อ 3) </t>
  </si>
  <si>
    <t xml:space="preserve">           การใช้งานโปรแกรมออนไลน์ในการอบรมมีความชัดเจน ใช้งานง่าย ตอบสนองความต้องการ ข้อ 4) โปรแกรมมีความ</t>
  </si>
  <si>
    <t xml:space="preserve">           เสถียรและมีเมนูที่ครบถ้วนตรงตามความต้องการ ข้อ 6) หนังสือที่เรียนมีเนื้อหาสาระ ความชัดเจน ความครบถ้วนตรง</t>
  </si>
  <si>
    <t xml:space="preserve">           ตามความต้องการและเข้าใจง่าย ข้อ 7) อาจารย์ผู้สอนมีการอธิบายเนื้อหาวิชาได้อย่างชัดเจน และเข้าใจง่าย ข้อ 8) </t>
  </si>
  <si>
    <t xml:space="preserve">           ไปประยุกต์ใช้ให้เกิดประโยชน์อยู่ในระดับมากที่สุด (ค่าเฉลี่ยเท่ากับ 4.69) </t>
  </si>
  <si>
    <t xml:space="preserve">           อาจารย์ผู้สอนใช้สื่อในการอบรมที่เหมาะสมกับเนื้อหา และตอบคำถามได้อย่างชัดเจน ข้อ 12) สามารถนำความรู้</t>
  </si>
  <si>
    <t xml:space="preserve">           ชัดเจนและรวดเร็ว ข้อ 2) การสมัครเข้ารับการอบบรมมีความสะดวกและง่ายต่อการใช้งาน ข้อ 3) การใช้งาน</t>
  </si>
  <si>
    <t xml:space="preserve">           และมีเมนูที่ครบถ้วนตรงตามความต้องการ ข้อ 5) เนื้อหาสาระในบทเรียนที่ท่านอบรมมีความเหมาะสมกับระดับ</t>
  </si>
  <si>
    <t xml:space="preserve">           ความรู้ ข้อ 6) หนังสือที่เรียนมีเนื้อหาสาระ ความชัดเจน ความครบถ้วนตรงตามความต้องการ และเข้าใจง่าย </t>
  </si>
  <si>
    <t xml:space="preserve">           ข้อ 7) อาจารย์ผู้สอนมีการอธิบายเนื้อหาวิชาได้อย่างชัดเจน และเข้าใจง่าย ข้อ 8) อาจารย์ผู้สอนใช้สื่อในการอบรม</t>
  </si>
  <si>
    <t xml:space="preserve">1. กลุ่ม Elementary 2  พบว่า ภาพรวมมีความพึงพอใจอยู่ในระดับมากที่สุด (ค่าเฉลี่ยเท่ากับ 4.70) </t>
  </si>
  <si>
    <t xml:space="preserve">2. กลุ่ม Intermediate พบว่า ภาพรวมมีความพึงพอใจอยู่ในระดับมากที่สุด (ค่าเฉลี่ยเท่ากับ 4.80)  </t>
  </si>
  <si>
    <t xml:space="preserve">3. กลุ่ม Starter 2 พบว่า ภาพรวมมีความพึงพอใจอยู่ในระดับมากที่สุด (ค่าเฉลี่ยเท่ากับ 4.91) </t>
  </si>
  <si>
    <t xml:space="preserve">           ชัดเจนและรวดเร็ว ข้อ 5 ) เนื้อหาสาระในบทเรียนที่ท่านอบรมมีความเหมาะสมกับระดับความรู้ ข้อ 6) </t>
  </si>
  <si>
    <t xml:space="preserve">           หนังสือที่เรียนมีเนื้อหาสาระความชัดเจน ความครบถ้วนตรงตามความต้องการ และเข้าใจง่าย ข้อ 7) อาจารย์</t>
  </si>
  <si>
    <t xml:space="preserve">           ผู้สอนมีการอธิบายเนื้อหาวิชาได้อย่างชัดเจน และเข้าใจง่าย ข้อ 9) อาจารย์ผู้สอนเข้าสอน – เลิกสอน ตรงตามเวลา </t>
  </si>
  <si>
    <t xml:space="preserve">           ข้อ 12) สามารถนำความรู้ไปประยุกต์ใช้ให้เกิดประโยชน์อยู่ในระดับมากที่สุด (ค่าเฉลี่ยเท่ากับ 4.94) รองลงมาคือ </t>
  </si>
  <si>
    <t xml:space="preserve">           ข้อ 2) การสมัครเข้ารับการอบบรมมีความสะดวกและง่ายต่อการใช้งาน ข้อ 3) การใช้งานโปรแกรมออนไลน์ในการ</t>
  </si>
  <si>
    <r>
      <rPr>
        <b/>
        <sz val="16"/>
        <color rgb="FF000000"/>
        <rFont val="TH SarabunPSK"/>
        <family val="2"/>
      </rPr>
      <t xml:space="preserve">             ข้อเสนอแนะ</t>
    </r>
    <r>
      <rPr>
        <sz val="16"/>
        <color rgb="FF000000"/>
        <rFont val="TH SarabunPSK"/>
        <family val="2"/>
      </rPr>
      <t xml:space="preserve"> อาจารย์ผู้สอน สอนได้ยอดเยี่ยม ให้เนื้อหาที่เป็นประโยชน์ เจ้าหน้าที่ทุกฝ่ายดูเเลผู้เรียน</t>
    </r>
  </si>
  <si>
    <t xml:space="preserve">           อบรมมีความชัดเจน ใช้งานง่าย ตอบสนองความต้องการ ข้อ 8) อาจารย์ผู้สอนใช้สื่อในการอบรมที่เหมาะสมกับ</t>
  </si>
  <si>
    <t xml:space="preserve">           เนื้อหาและตอบคำถามได้อย่างชัดเจนอยู่ในระดับมากที่สุด (ค่าเฉลี่ยเท่ากับ 4.88) </t>
  </si>
  <si>
    <t>เป็นอย่างดี เจ้าหน้าที่ทุกฝ่ายดูเเลผู้เรียนเป็นอย่างดี จัดอบรมช่วงปิดภาคเรียนเพิ่มเติม เป็นโครงการการอบรมที่ดี</t>
  </si>
  <si>
    <t>ขอขอบพระคุณอาจารยผู้สอนและเจ้าหน้าที่ทุกๆ ท่านที่อำนวยความสะดวก</t>
  </si>
  <si>
    <t xml:space="preserve">1. กลุ่ม Elementary 2  พบว่า จำนวนผู้เข้ารับการอบรมจำแนกตามเพศ เป็นเพศหญิง คิดเป็นร้อยละ </t>
  </si>
  <si>
    <t xml:space="preserve">20.00 เพศชาย คิดเป็นร้อยละ 17.14 แสดงจำนวนผู้เข้ารับการอบรมจำแนกตามอายุพบว่า ผู้เข้ารับการอบรม </t>
  </si>
  <si>
    <t xml:space="preserve">ส่วนใหญ่มีอายุระหว่าง 20 - 30 ปี คิดเป็นร้อยละ 20.00 รองลงมาคือ อายุระหว่าง 31 - 40 ปี คิดเป็นร้อยละ </t>
  </si>
  <si>
    <t>17.14 แสดงจำนวนผู้เข้ารับการอบรมจำแนกตามระดับการศึกษา พบว่า เป็นนิสิตปริญญาโท คิดเป็นร้อยละ 20.00</t>
  </si>
  <si>
    <t xml:space="preserve">แสดงจำนวนผู้เข้ารับการอบรมจำแนกตามสาขาวิชา พบว่า ส่วนใหญ่สาขาวิชาบริหารธุรกิจ คิดเป็นร้อยละ 8.57 </t>
  </si>
  <si>
    <t>รองลงมาคือ สาขาวิชาโลจิสติกส์และดิจิทัลซัพพลายเชน คิดเป็นร้อยละ 5.71</t>
  </si>
  <si>
    <t xml:space="preserve">      จากตาราง 7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</si>
  <si>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 xml:space="preserve">(ค่าเฉลี่ย 4.69) </t>
  </si>
  <si>
    <t xml:space="preserve">อยู่ในระดับปานกลาง (ค่าเฉลี่ย 3.46) และหลังเข้ารับการอบรมค่าเฉลี่ยความรู้ ความเข้าใจสูงขึ้นอยู่ในระดับมากที่สุด </t>
  </si>
  <si>
    <t xml:space="preserve">         14.29 รองลงมาคือ สาขาวิชาสาธารณสุขศาสตร์ คิดเป็นร้อยละ 8.57</t>
  </si>
  <si>
    <t>ผลการประเมินโครงการภาษาอังกฤษเพื่อยกระดับความรู้นิสิตบัณฑิตศึกษา วันที่ 22 สิงหาคม 2565</t>
  </si>
  <si>
    <t>คิดเป็นร้อยละ 22.86 รองลงมาคือ มีอายุระหว่าง 31 - 40 ปี คิดเป็นร้อยละ 20.00</t>
  </si>
  <si>
    <t xml:space="preserve">สังกัดคณะศึกษาศาสตร์ และคณะบริหารธุรกิจ เศรษฐศาสตร์และการสื่อสาร คิดเป็นร้อยละ 11.43 รองลงมาคือ </t>
  </si>
  <si>
    <t>คณะโลจิสติกส์และดิจิทัลซัพพลายเชน และคณะสาธารณสุขศาสตร์ คิดเป็นร้อยละ 8.57</t>
  </si>
  <si>
    <t>และเข้าใจง่าย ข้อ 8) อาจารย์ผู้สอนใช้สื่อในการอบรมที่เหมาะสมกับเนื้อหา และตอบคำถามได้อย่างชัดเจน และข้อ 12) สามารถนำ</t>
  </si>
  <si>
    <t xml:space="preserve">ได้อย่างชัดเจน ข้อ 9) อาจารย์ผู้สอนเข้าสอน – เลิกสอน ตรงตามเวลา และข้อ 12) อาจารย์ผู้สอนเข้าสอน – เลิกสอน </t>
  </si>
  <si>
    <t>ตรงตามเวลาอยู่ในระดับมากที่สุด (ค่าเฉลี่ยเท่ากับ 4.80)</t>
  </si>
  <si>
    <t xml:space="preserve">          ผลการประเมินความพึงพอใจในการเข้ารับการอบรมภาษาอังกฤษเพื่อพัฒนาศักยภาพด้านภาษาอังกฤษสำหรับนิสิต</t>
  </si>
  <si>
    <t>บัณฑิตศึกษา ในกลุ่ม Starter 2 พบว่า ภาพรวมมีความพึงพอใจอยู่ในระดับมากที่สุด (ค่าเฉลี่ยเท่ากับ 4.91) เมื่อพิจารณา</t>
  </si>
  <si>
    <t xml:space="preserve">รายข้อพบว่า ข้อที่มีค่าเฉลี่ยสูงสุด คือ ข้อ 1) เจ้าหน้าที่ให้บริการตอบคำถามออนไลน์ได้ถูกต้อง ชัดเจนและรวดเร็ว ข้อ 5 ) </t>
  </si>
  <si>
    <t xml:space="preserve">เนื้อหาสาระในบทเรียนที่ท่านอบรมมีความเหมาะสมกับระดับความรู้ ข้อ 6) หนังสือที่เรียนมีเนื้อหาสาระความชัดเจน </t>
  </si>
  <si>
    <t>ความครบถ้วนตรงตามความต้องการ และเข้าใจง่าย ข้อ 7) อาจารย์ผู้สอนมีการอธิบายเนื้อหาวิชาได้อย่างชัดเจน และเข้าใจ</t>
  </si>
  <si>
    <t>ง่าย ข้อ 9) อาจารย์ผู้สอนเข้าสอน – เลิกสอน ตรงตามเวลา และข้อ 12) สามารถนำความรู้ไปประยุกต์ใช้ให้เกิดประโยชน์</t>
  </si>
  <si>
    <t>อยู่ในระดับมากที่สุด (ค่าเฉลี่ยเท่ากับ 4.94) รองลงมาคือ ข้อ 2) การสมัครเข้ารับการอบบรมมีความสะดวกและง่ายต่อ</t>
  </si>
  <si>
    <t>อาจารย์ผู้สอนใช้สื่อในการอบรมที่เหมาะสมกับเนื้อหา และตอบคำถามได้อย่างชัดเจนอยู่ในระดับมากที่สุด</t>
  </si>
  <si>
    <t xml:space="preserve">การใช้งาน ข้อ 3) การใช้งานโปรแกรมออนไลน์ในการอบรมมีความชัดเจน ใช้งานง่าย ตอบสนองความต้องการ และข้อ 8) </t>
  </si>
  <si>
    <t xml:space="preserve">           ที่เหมาะสมกับเนื้อหา และตอบคำถามได้อย่างชัดเจน ข้อ 9) อาจารย์ผู้สอนเข้าสอน - เลิกสอน ตรงตามเวลา</t>
  </si>
  <si>
    <t xml:space="preserve">           และข้อ 12) สามารถนำความรู้ไปประยุกต์ใช้ให้เกิดประโยชน์อยู่ในระดับมากที่สุด (ค่าเฉลี่ยเท่ากับ 4.80) </t>
  </si>
  <si>
    <t xml:space="preserve">รองลงมาคือ นิสิตปริญญาเอก คิดเป็นร้อยละ 17.14 แสดงจำนวนผู้เข้ารับการอบรมจำแนกตามคณะ/ วิทยาลัย </t>
  </si>
  <si>
    <t xml:space="preserve">         รองลงมาคือ คณะโลจิสติกส์และดิจิทัลซัพพลายเชน และคณะวิศวกรรมศาสตร์ คิดเป็นร้อยละ 5.71 </t>
  </si>
  <si>
    <t xml:space="preserve">         พบว่า เป็นนิสิตสังกัดคณะศึกษาศาสตร์ คณะบริหารธุรกิจ เศรษฐศาสตร์และการสื่อสาร คิดเป็นร้อยละ 11.43  </t>
  </si>
  <si>
    <t xml:space="preserve">      จากตาราง 11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</si>
</sst>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31" x14ac:knownFonts="1">
    <font>
      <sz val="10"/>
      <color rgb="FF000000"/>
      <name val="Arial"/>
    </font>
    <font>
      <sz val="10"/>
      <color theme="1"/>
      <name val="Arial"/>
      <family val="2"/>
    </font>
    <font>
      <sz val="16"/>
      <color rgb="FF000000"/>
      <name val="AngsanaUPC"/>
      <family val="1"/>
      <charset val="222"/>
    </font>
    <font>
      <sz val="16"/>
      <color rgb="FF000000"/>
      <name val="TH SarabunPSK"/>
      <family val="2"/>
    </font>
    <font>
      <b/>
      <sz val="20"/>
      <color rgb="FF000000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6"/>
      <color rgb="FFFF0000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sz val="11"/>
      <name val="TH SarabunPSK"/>
      <family val="2"/>
    </font>
    <font>
      <sz val="15"/>
      <name val="TH SarabunPSK"/>
      <family val="2"/>
    </font>
    <font>
      <b/>
      <i/>
      <sz val="16"/>
      <name val="TH SarabunPSK"/>
      <family val="2"/>
    </font>
    <font>
      <b/>
      <sz val="15"/>
      <name val="TH SarabunPSK"/>
      <family val="2"/>
    </font>
    <font>
      <i/>
      <sz val="16"/>
      <name val="TH SarabunPSK"/>
      <family val="2"/>
    </font>
    <font>
      <b/>
      <sz val="16"/>
      <color rgb="FF000000"/>
      <name val="TH Sarabun New"/>
      <family val="2"/>
    </font>
    <font>
      <b/>
      <sz val="16"/>
      <color theme="1"/>
      <name val="TH Sarabun New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04">
    <xf numFmtId="0" fontId="0" fillId="0" borderId="0" xfId="0" applyFont="1" applyAlignment="1"/>
    <xf numFmtId="2" fontId="2" fillId="2" borderId="1" xfId="0" applyNumberFormat="1" applyFont="1" applyFill="1" applyBorder="1" applyAlignment="1">
      <alignment vertical="top"/>
    </xf>
    <xf numFmtId="2" fontId="2" fillId="3" borderId="1" xfId="0" applyNumberFormat="1" applyFont="1" applyFill="1" applyBorder="1" applyAlignment="1">
      <alignment vertical="top"/>
    </xf>
    <xf numFmtId="2" fontId="2" fillId="4" borderId="1" xfId="0" applyNumberFormat="1" applyFont="1" applyFill="1" applyBorder="1" applyAlignment="1">
      <alignment vertical="top"/>
    </xf>
    <xf numFmtId="2" fontId="2" fillId="0" borderId="1" xfId="0" applyNumberFormat="1" applyFont="1" applyBorder="1" applyAlignment="1">
      <alignment vertical="top"/>
    </xf>
    <xf numFmtId="0" fontId="3" fillId="0" borderId="0" xfId="0" applyFont="1" applyAlignment="1"/>
    <xf numFmtId="0" fontId="5" fillId="0" borderId="0" xfId="0" applyFont="1" applyFill="1" applyAlignment="1"/>
    <xf numFmtId="0" fontId="5" fillId="0" borderId="0" xfId="0" applyFont="1" applyAlignment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1" fillId="0" borderId="0" xfId="0" applyFont="1" applyAlignment="1"/>
    <xf numFmtId="0" fontId="11" fillId="0" borderId="0" xfId="0" applyFont="1" applyFill="1" applyAlignment="1"/>
    <xf numFmtId="0" fontId="11" fillId="0" borderId="0" xfId="0" applyFont="1" applyAlignment="1">
      <alignment horizont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top"/>
    </xf>
    <xf numFmtId="0" fontId="7" fillId="0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5" xfId="0" applyFont="1" applyFill="1" applyBorder="1" applyAlignment="1"/>
    <xf numFmtId="0" fontId="5" fillId="0" borderId="6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5" fillId="0" borderId="7" xfId="0" applyFont="1" applyFill="1" applyBorder="1" applyAlignment="1"/>
    <xf numFmtId="0" fontId="5" fillId="0" borderId="8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0" xfId="0" applyFont="1" applyFill="1" applyAlignment="1"/>
    <xf numFmtId="0" fontId="7" fillId="0" borderId="2" xfId="0" applyFont="1" applyBorder="1" applyAlignment="1">
      <alignment horizontal="center"/>
    </xf>
    <xf numFmtId="0" fontId="5" fillId="0" borderId="6" xfId="0" applyFont="1" applyBorder="1" applyAlignment="1"/>
    <xf numFmtId="0" fontId="5" fillId="0" borderId="0" xfId="0" applyFont="1" applyBorder="1" applyAlignment="1"/>
    <xf numFmtId="0" fontId="7" fillId="0" borderId="4" xfId="0" applyFont="1" applyFill="1" applyBorder="1" applyAlignment="1">
      <alignment horizontal="center" vertical="center"/>
    </xf>
    <xf numFmtId="0" fontId="5" fillId="0" borderId="2" xfId="0" applyFont="1" applyBorder="1" applyAlignment="1"/>
    <xf numFmtId="0" fontId="5" fillId="0" borderId="6" xfId="0" applyFont="1" applyFill="1" applyBorder="1" applyAlignment="1"/>
    <xf numFmtId="0" fontId="5" fillId="0" borderId="8" xfId="0" applyFont="1" applyFill="1" applyBorder="1" applyAlignment="1"/>
    <xf numFmtId="0" fontId="5" fillId="0" borderId="0" xfId="0" applyFont="1" applyFill="1" applyBorder="1" applyAlignment="1"/>
    <xf numFmtId="0" fontId="13" fillId="0" borderId="0" xfId="0" applyFont="1" applyAlignment="1"/>
    <xf numFmtId="0" fontId="7" fillId="0" borderId="4" xfId="0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vertical="top"/>
    </xf>
    <xf numFmtId="2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2" fontId="14" fillId="0" borderId="12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Alignment="1"/>
    <xf numFmtId="0" fontId="5" fillId="0" borderId="0" xfId="0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8" fillId="0" borderId="2" xfId="0" applyFont="1" applyBorder="1" applyAlignment="1">
      <alignment horizontal="center" vertical="top"/>
    </xf>
    <xf numFmtId="0" fontId="14" fillId="0" borderId="0" xfId="0" applyFont="1" applyAlignment="1">
      <alignment horizontal="center"/>
    </xf>
    <xf numFmtId="0" fontId="18" fillId="0" borderId="5" xfId="0" applyFont="1" applyBorder="1" applyAlignment="1">
      <alignment horizontal="center" vertical="top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top"/>
    </xf>
    <xf numFmtId="2" fontId="5" fillId="0" borderId="4" xfId="0" applyNumberFormat="1" applyFont="1" applyBorder="1" applyAlignment="1">
      <alignment horizontal="center" vertical="top"/>
    </xf>
    <xf numFmtId="0" fontId="19" fillId="0" borderId="4" xfId="0" applyFont="1" applyBorder="1" applyAlignment="1">
      <alignment horizontal="center" vertical="top"/>
    </xf>
    <xf numFmtId="0" fontId="20" fillId="0" borderId="13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7" fillId="0" borderId="1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22" fillId="0" borderId="0" xfId="0" applyFont="1" applyAlignment="1"/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4" xfId="0" applyFont="1" applyFill="1" applyBorder="1" applyAlignment="1"/>
    <xf numFmtId="0" fontId="6" fillId="0" borderId="4" xfId="0" applyFont="1" applyBorder="1" applyAlignment="1">
      <alignment horizontal="center"/>
    </xf>
    <xf numFmtId="0" fontId="3" fillId="0" borderId="2" xfId="0" applyFont="1" applyFill="1" applyBorder="1" applyAlignment="1"/>
    <xf numFmtId="2" fontId="3" fillId="0" borderId="2" xfId="0" applyNumberFormat="1" applyFont="1" applyBorder="1" applyAlignment="1">
      <alignment horizontal="center" vertical="top"/>
    </xf>
    <xf numFmtId="0" fontId="3" fillId="0" borderId="4" xfId="0" applyFont="1" applyFill="1" applyBorder="1" applyAlignment="1"/>
    <xf numFmtId="0" fontId="13" fillId="0" borderId="0" xfId="0" applyFont="1" applyFill="1" applyAlignment="1"/>
    <xf numFmtId="0" fontId="13" fillId="0" borderId="0" xfId="0" applyFont="1" applyAlignment="1">
      <alignment horizontal="center"/>
    </xf>
    <xf numFmtId="2" fontId="3" fillId="0" borderId="4" xfId="0" applyNumberFormat="1" applyFont="1" applyBorder="1" applyAlignment="1">
      <alignment horizontal="center" vertical="top"/>
    </xf>
    <xf numFmtId="0" fontId="6" fillId="0" borderId="12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2" fontId="6" fillId="0" borderId="12" xfId="0" applyNumberFormat="1" applyFont="1" applyBorder="1" applyAlignment="1">
      <alignment horizontal="center" vertical="top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17" fillId="0" borderId="0" xfId="0" applyFont="1" applyFill="1" applyAlignment="1"/>
    <xf numFmtId="0" fontId="17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1" xfId="0" applyFont="1" applyBorder="1" applyAlignment="1"/>
    <xf numFmtId="0" fontId="23" fillId="0" borderId="0" xfId="0" applyFont="1" applyAlignment="1"/>
    <xf numFmtId="0" fontId="7" fillId="0" borderId="16" xfId="0" applyFont="1" applyBorder="1" applyAlignment="1">
      <alignment horizontal="left"/>
    </xf>
    <xf numFmtId="187" fontId="24" fillId="0" borderId="16" xfId="0" applyNumberFormat="1" applyFont="1" applyBorder="1" applyAlignment="1"/>
    <xf numFmtId="0" fontId="3" fillId="0" borderId="2" xfId="0" applyFont="1" applyBorder="1" applyAlignment="1">
      <alignment horizontal="center"/>
    </xf>
    <xf numFmtId="0" fontId="21" fillId="0" borderId="0" xfId="0" applyFont="1" applyFill="1" applyAlignment="1">
      <alignment vertical="center"/>
    </xf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9" fillId="0" borderId="2" xfId="0" applyFont="1" applyFill="1" applyBorder="1" applyAlignment="1"/>
    <xf numFmtId="0" fontId="19" fillId="0" borderId="3" xfId="0" applyFont="1" applyBorder="1" applyAlignment="1"/>
    <xf numFmtId="0" fontId="19" fillId="0" borderId="2" xfId="0" applyFont="1" applyBorder="1" applyAlignment="1"/>
    <xf numFmtId="0" fontId="5" fillId="0" borderId="5" xfId="0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2" fontId="5" fillId="0" borderId="2" xfId="0" applyNumberFormat="1" applyFont="1" applyBorder="1" applyAlignment="1">
      <alignment horizontal="center" vertical="center"/>
    </xf>
    <xf numFmtId="0" fontId="5" fillId="5" borderId="0" xfId="0" applyFont="1" applyFill="1" applyAlignment="1"/>
    <xf numFmtId="0" fontId="12" fillId="0" borderId="0" xfId="0" applyFont="1" applyBorder="1" applyAlignment="1">
      <alignment horizontal="left"/>
    </xf>
    <xf numFmtId="0" fontId="5" fillId="0" borderId="0" xfId="0" applyFont="1" applyFill="1" applyBorder="1" applyAlignment="1">
      <alignment vertical="top"/>
    </xf>
    <xf numFmtId="0" fontId="26" fillId="0" borderId="0" xfId="0" applyFont="1" applyAlignment="1">
      <alignment horizontal="center"/>
    </xf>
    <xf numFmtId="0" fontId="5" fillId="6" borderId="4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center"/>
    </xf>
    <xf numFmtId="0" fontId="8" fillId="6" borderId="4" xfId="0" applyFont="1" applyFill="1" applyBorder="1" applyAlignment="1"/>
    <xf numFmtId="0" fontId="8" fillId="6" borderId="4" xfId="0" applyNumberFormat="1" applyFont="1" applyFill="1" applyBorder="1" applyAlignment="1"/>
    <xf numFmtId="0" fontId="25" fillId="0" borderId="0" xfId="0" applyFont="1" applyAlignment="1"/>
    <xf numFmtId="0" fontId="3" fillId="6" borderId="4" xfId="0" applyFont="1" applyFill="1" applyBorder="1" applyAlignment="1"/>
    <xf numFmtId="0" fontId="27" fillId="0" borderId="0" xfId="0" applyFont="1" applyAlignment="1">
      <alignment horizontal="center"/>
    </xf>
    <xf numFmtId="0" fontId="5" fillId="6" borderId="11" xfId="0" applyFont="1" applyFill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28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8" fillId="5" borderId="0" xfId="0" applyFont="1" applyFill="1" applyAlignment="1"/>
    <xf numFmtId="0" fontId="26" fillId="0" borderId="0" xfId="0" applyFont="1" applyAlignment="1">
      <alignment horizontal="center" vertical="center"/>
    </xf>
    <xf numFmtId="0" fontId="29" fillId="0" borderId="0" xfId="0" applyFont="1"/>
    <xf numFmtId="0" fontId="29" fillId="0" borderId="0" xfId="0" applyFont="1" applyAlignment="1"/>
    <xf numFmtId="2" fontId="5" fillId="0" borderId="7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9" fillId="0" borderId="6" xfId="0" applyFont="1" applyFill="1" applyBorder="1" applyAlignment="1"/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9" fillId="0" borderId="0" xfId="0" applyFont="1" applyFill="1" applyAlignment="1"/>
    <xf numFmtId="0" fontId="19" fillId="0" borderId="0" xfId="0" applyFont="1" applyFill="1" applyBorder="1" applyAlignment="1">
      <alignment vertical="top"/>
    </xf>
    <xf numFmtId="0" fontId="21" fillId="0" borderId="0" xfId="0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21" fillId="0" borderId="0" xfId="0" applyFont="1" applyBorder="1" applyAlignment="1">
      <alignment horizontal="left"/>
    </xf>
    <xf numFmtId="2" fontId="21" fillId="0" borderId="0" xfId="0" applyNumberFormat="1" applyFont="1" applyBorder="1" applyAlignment="1">
      <alignment horizontal="left"/>
    </xf>
    <xf numFmtId="0" fontId="19" fillId="0" borderId="0" xfId="0" applyFont="1" applyAlignment="1">
      <alignment horizontal="left"/>
    </xf>
    <xf numFmtId="2" fontId="3" fillId="0" borderId="2" xfId="0" applyNumberFormat="1" applyFont="1" applyBorder="1" applyAlignment="1">
      <alignment horizontal="center" vertical="top"/>
    </xf>
    <xf numFmtId="0" fontId="30" fillId="0" borderId="0" xfId="0" applyFont="1"/>
    <xf numFmtId="187" fontId="30" fillId="0" borderId="0" xfId="0" applyNumberFormat="1" applyFont="1" applyAlignment="1"/>
    <xf numFmtId="0" fontId="30" fillId="0" borderId="0" xfId="0" applyFont="1" applyAlignment="1"/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/>
    </xf>
    <xf numFmtId="2" fontId="19" fillId="0" borderId="0" xfId="0" applyNumberFormat="1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4" fillId="0" borderId="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A95B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155</xdr:row>
          <xdr:rowOff>219075</xdr:rowOff>
        </xdr:from>
        <xdr:to>
          <xdr:col>1</xdr:col>
          <xdr:colOff>257175</xdr:colOff>
          <xdr:row>156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5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242</xdr:row>
          <xdr:rowOff>161925</xdr:rowOff>
        </xdr:from>
        <xdr:to>
          <xdr:col>1</xdr:col>
          <xdr:colOff>257175</xdr:colOff>
          <xdr:row>243</xdr:row>
          <xdr:rowOff>28575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5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155</xdr:row>
          <xdr:rowOff>219075</xdr:rowOff>
        </xdr:from>
        <xdr:to>
          <xdr:col>1</xdr:col>
          <xdr:colOff>257175</xdr:colOff>
          <xdr:row>156</xdr:row>
          <xdr:rowOff>85725</xdr:rowOff>
        </xdr:to>
        <xdr:sp macro="" textlink="">
          <xdr:nvSpPr>
            <xdr:cNvPr id="8198" name="Object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5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242</xdr:row>
          <xdr:rowOff>161925</xdr:rowOff>
        </xdr:from>
        <xdr:to>
          <xdr:col>1</xdr:col>
          <xdr:colOff>257175</xdr:colOff>
          <xdr:row>243</xdr:row>
          <xdr:rowOff>28575</xdr:rowOff>
        </xdr:to>
        <xdr:sp macro="" textlink="">
          <xdr:nvSpPr>
            <xdr:cNvPr id="8200" name="Object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5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196</xdr:row>
          <xdr:rowOff>219075</xdr:rowOff>
        </xdr:from>
        <xdr:to>
          <xdr:col>1</xdr:col>
          <xdr:colOff>257175</xdr:colOff>
          <xdr:row>197</xdr:row>
          <xdr:rowOff>85725</xdr:rowOff>
        </xdr:to>
        <xdr:sp macro="" textlink="">
          <xdr:nvSpPr>
            <xdr:cNvPr id="8202" name="Object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5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196</xdr:row>
          <xdr:rowOff>219075</xdr:rowOff>
        </xdr:from>
        <xdr:to>
          <xdr:col>1</xdr:col>
          <xdr:colOff>257175</xdr:colOff>
          <xdr:row>197</xdr:row>
          <xdr:rowOff>85725</xdr:rowOff>
        </xdr:to>
        <xdr:sp macro="" textlink="">
          <xdr:nvSpPr>
            <xdr:cNvPr id="8203" name="Object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5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kokulope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06"/>
  <sheetViews>
    <sheetView zoomScale="120" zoomScaleNormal="120" workbookViewId="0">
      <pane ySplit="1" topLeftCell="A2" activePane="bottomLeft" state="frozen"/>
      <selection pane="bottomLeft" activeCell="A2" sqref="A2:XFD36"/>
    </sheetView>
  </sheetViews>
  <sheetFormatPr defaultColWidth="12.5703125" defaultRowHeight="15.75" customHeight="1" x14ac:dyDescent="0.2"/>
  <cols>
    <col min="1" max="27" width="18.85546875" customWidth="1"/>
  </cols>
  <sheetData>
    <row r="1" spans="1:21" ht="12.75" x14ac:dyDescent="0.2">
      <c r="A1" s="173" t="s">
        <v>0</v>
      </c>
      <c r="B1" s="173" t="s">
        <v>98</v>
      </c>
      <c r="C1" s="173" t="s">
        <v>1</v>
      </c>
      <c r="D1" s="173" t="s">
        <v>2</v>
      </c>
      <c r="E1" s="173" t="s">
        <v>3</v>
      </c>
      <c r="F1" s="173" t="s">
        <v>4</v>
      </c>
      <c r="G1" s="173" t="s">
        <v>5</v>
      </c>
      <c r="H1" s="173" t="s">
        <v>6</v>
      </c>
      <c r="I1" s="173" t="s">
        <v>7</v>
      </c>
      <c r="J1" s="173" t="s">
        <v>8</v>
      </c>
      <c r="K1" s="173" t="s">
        <v>9</v>
      </c>
      <c r="L1" s="173" t="s">
        <v>10</v>
      </c>
      <c r="M1" s="173" t="s">
        <v>11</v>
      </c>
      <c r="N1" s="173" t="s">
        <v>12</v>
      </c>
      <c r="O1" s="173" t="s">
        <v>13</v>
      </c>
      <c r="P1" s="173" t="s">
        <v>14</v>
      </c>
      <c r="Q1" s="173" t="s">
        <v>15</v>
      </c>
      <c r="R1" s="173" t="s">
        <v>16</v>
      </c>
      <c r="S1" s="173" t="s">
        <v>17</v>
      </c>
      <c r="T1" s="173" t="s">
        <v>18</v>
      </c>
      <c r="U1" s="173" t="s">
        <v>19</v>
      </c>
    </row>
    <row r="2" spans="1:21" ht="12.75" x14ac:dyDescent="0.2">
      <c r="A2" s="174">
        <v>44795.763417326394</v>
      </c>
      <c r="B2" s="175" t="s">
        <v>143</v>
      </c>
      <c r="C2" s="175" t="s">
        <v>25</v>
      </c>
      <c r="D2" s="175" t="s">
        <v>26</v>
      </c>
      <c r="E2" s="175" t="s">
        <v>28</v>
      </c>
      <c r="F2" s="175" t="s">
        <v>27</v>
      </c>
      <c r="G2" s="175" t="s">
        <v>144</v>
      </c>
      <c r="H2" s="175" t="s">
        <v>29</v>
      </c>
      <c r="I2" s="175">
        <v>5</v>
      </c>
      <c r="J2" s="175">
        <v>5</v>
      </c>
      <c r="K2" s="175">
        <v>5</v>
      </c>
      <c r="L2" s="175">
        <v>5</v>
      </c>
      <c r="M2" s="175">
        <v>5</v>
      </c>
      <c r="N2" s="175">
        <v>5</v>
      </c>
      <c r="P2" s="175">
        <v>5</v>
      </c>
      <c r="Q2" s="175">
        <v>5</v>
      </c>
      <c r="R2" s="175">
        <v>5</v>
      </c>
      <c r="S2" s="175">
        <v>5</v>
      </c>
      <c r="T2" s="175">
        <v>5</v>
      </c>
      <c r="U2" s="175" t="s">
        <v>31</v>
      </c>
    </row>
    <row r="3" spans="1:21" ht="12.75" x14ac:dyDescent="0.2">
      <c r="A3" s="174">
        <v>44795.794004490745</v>
      </c>
      <c r="B3" s="175" t="s">
        <v>145</v>
      </c>
      <c r="C3" s="175" t="s">
        <v>25</v>
      </c>
      <c r="D3" s="175" t="s">
        <v>26</v>
      </c>
      <c r="E3" s="175" t="s">
        <v>28</v>
      </c>
      <c r="F3" s="175" t="s">
        <v>108</v>
      </c>
      <c r="G3" s="175" t="s">
        <v>146</v>
      </c>
      <c r="H3" s="175" t="s">
        <v>23</v>
      </c>
      <c r="I3" s="175">
        <v>5</v>
      </c>
      <c r="J3" s="175">
        <v>5</v>
      </c>
      <c r="K3" s="175">
        <v>5</v>
      </c>
      <c r="L3" s="175">
        <v>5</v>
      </c>
      <c r="M3" s="175">
        <v>5</v>
      </c>
      <c r="N3" s="175">
        <v>5</v>
      </c>
      <c r="O3" s="175">
        <v>5</v>
      </c>
      <c r="P3" s="175">
        <v>5</v>
      </c>
      <c r="Q3" s="175">
        <v>5</v>
      </c>
      <c r="R3" s="175">
        <v>5</v>
      </c>
      <c r="S3" s="175">
        <v>5</v>
      </c>
      <c r="T3" s="175">
        <v>5</v>
      </c>
    </row>
    <row r="4" spans="1:21" ht="12.75" x14ac:dyDescent="0.2">
      <c r="A4" s="174">
        <v>44795.794254814813</v>
      </c>
      <c r="B4" s="175" t="s">
        <v>147</v>
      </c>
      <c r="C4" s="175" t="s">
        <v>25</v>
      </c>
      <c r="D4" s="175" t="s">
        <v>24</v>
      </c>
      <c r="E4" s="175" t="s">
        <v>22</v>
      </c>
      <c r="F4" s="153" t="s">
        <v>132</v>
      </c>
      <c r="G4" s="153" t="s">
        <v>133</v>
      </c>
      <c r="H4" s="175" t="s">
        <v>29</v>
      </c>
      <c r="I4" s="175">
        <v>5</v>
      </c>
      <c r="J4" s="175">
        <v>5</v>
      </c>
      <c r="K4" s="175">
        <v>5</v>
      </c>
      <c r="L4" s="175">
        <v>5</v>
      </c>
      <c r="M4" s="175">
        <v>5</v>
      </c>
      <c r="N4" s="175">
        <v>5</v>
      </c>
      <c r="O4" s="175">
        <v>5</v>
      </c>
      <c r="P4" s="175">
        <v>5</v>
      </c>
      <c r="Q4" s="175">
        <v>5</v>
      </c>
      <c r="R4" s="175">
        <v>5</v>
      </c>
      <c r="S4" s="175">
        <v>5</v>
      </c>
      <c r="T4" s="175">
        <v>5</v>
      </c>
    </row>
    <row r="5" spans="1:21" ht="12.75" x14ac:dyDescent="0.2">
      <c r="A5" s="174">
        <v>44795.795463310184</v>
      </c>
      <c r="B5" s="175" t="s">
        <v>148</v>
      </c>
      <c r="C5" s="175" t="s">
        <v>25</v>
      </c>
      <c r="D5" s="175" t="s">
        <v>24</v>
      </c>
      <c r="E5" s="175" t="s">
        <v>22</v>
      </c>
      <c r="F5" s="175" t="s">
        <v>102</v>
      </c>
      <c r="G5" s="175" t="s">
        <v>102</v>
      </c>
      <c r="H5" s="175" t="s">
        <v>29</v>
      </c>
      <c r="I5" s="175">
        <v>5</v>
      </c>
      <c r="J5" s="175">
        <v>5</v>
      </c>
      <c r="K5" s="175">
        <v>5</v>
      </c>
      <c r="L5" s="175">
        <v>5</v>
      </c>
      <c r="M5" s="175">
        <v>5</v>
      </c>
      <c r="N5" s="175">
        <v>5</v>
      </c>
      <c r="O5" s="175">
        <v>5</v>
      </c>
      <c r="P5" s="175">
        <v>5</v>
      </c>
      <c r="Q5" s="175">
        <v>5</v>
      </c>
      <c r="R5" s="175">
        <v>5</v>
      </c>
      <c r="S5" s="175">
        <v>5</v>
      </c>
      <c r="T5" s="175">
        <v>5</v>
      </c>
      <c r="U5" s="175" t="s">
        <v>149</v>
      </c>
    </row>
    <row r="6" spans="1:21" ht="12.75" x14ac:dyDescent="0.2">
      <c r="A6" s="174">
        <v>44795.796285856486</v>
      </c>
      <c r="B6" s="175" t="s">
        <v>150</v>
      </c>
      <c r="C6" s="175" t="s">
        <v>20</v>
      </c>
      <c r="D6" s="175" t="s">
        <v>26</v>
      </c>
      <c r="E6" s="175" t="s">
        <v>22</v>
      </c>
      <c r="F6" s="175" t="s">
        <v>27</v>
      </c>
      <c r="G6" s="175" t="s">
        <v>100</v>
      </c>
      <c r="H6" s="175" t="s">
        <v>23</v>
      </c>
      <c r="I6" s="175">
        <v>5</v>
      </c>
      <c r="J6" s="175">
        <v>5</v>
      </c>
      <c r="K6" s="175">
        <v>5</v>
      </c>
      <c r="L6" s="175">
        <v>5</v>
      </c>
      <c r="M6" s="175">
        <v>5</v>
      </c>
      <c r="N6" s="175">
        <v>5</v>
      </c>
      <c r="O6" s="175">
        <v>5</v>
      </c>
      <c r="P6" s="175">
        <v>5</v>
      </c>
      <c r="Q6" s="175">
        <v>5</v>
      </c>
      <c r="R6" s="175">
        <v>5</v>
      </c>
      <c r="S6" s="175">
        <v>5</v>
      </c>
      <c r="T6" s="175">
        <v>5</v>
      </c>
      <c r="U6" s="175" t="s">
        <v>31</v>
      </c>
    </row>
    <row r="7" spans="1:21" ht="12.75" x14ac:dyDescent="0.2">
      <c r="A7" s="174">
        <v>44795.796870902777</v>
      </c>
      <c r="B7" s="175" t="s">
        <v>151</v>
      </c>
      <c r="C7" s="175" t="s">
        <v>25</v>
      </c>
      <c r="D7" s="175" t="s">
        <v>26</v>
      </c>
      <c r="E7" s="175" t="s">
        <v>28</v>
      </c>
      <c r="F7" s="153" t="s">
        <v>27</v>
      </c>
      <c r="G7" s="175" t="s">
        <v>144</v>
      </c>
      <c r="H7" s="175" t="s">
        <v>29</v>
      </c>
      <c r="I7" s="175">
        <v>5</v>
      </c>
      <c r="J7" s="175">
        <v>5</v>
      </c>
      <c r="K7" s="175">
        <v>5</v>
      </c>
      <c r="L7" s="175">
        <v>5</v>
      </c>
      <c r="M7" s="175">
        <v>5</v>
      </c>
      <c r="N7" s="175">
        <v>5</v>
      </c>
      <c r="O7" s="175">
        <v>5</v>
      </c>
      <c r="P7" s="175">
        <v>5</v>
      </c>
      <c r="Q7" s="175">
        <v>5</v>
      </c>
      <c r="R7" s="175">
        <v>5</v>
      </c>
      <c r="S7" s="175">
        <v>5</v>
      </c>
      <c r="T7" s="175">
        <v>5</v>
      </c>
    </row>
    <row r="8" spans="1:21" ht="12.75" x14ac:dyDescent="0.2">
      <c r="A8" s="174">
        <v>44795.79843657407</v>
      </c>
      <c r="B8" s="175" t="s">
        <v>152</v>
      </c>
      <c r="C8" s="175" t="s">
        <v>25</v>
      </c>
      <c r="D8" s="175" t="s">
        <v>26</v>
      </c>
      <c r="E8" s="175" t="s">
        <v>28</v>
      </c>
      <c r="F8" s="153" t="s">
        <v>27</v>
      </c>
      <c r="G8" s="175" t="s">
        <v>153</v>
      </c>
      <c r="H8" s="175" t="s">
        <v>29</v>
      </c>
      <c r="I8" s="175">
        <v>5</v>
      </c>
      <c r="J8" s="175">
        <v>5</v>
      </c>
      <c r="K8" s="175">
        <v>5</v>
      </c>
      <c r="L8" s="175">
        <v>5</v>
      </c>
      <c r="M8" s="175">
        <v>5</v>
      </c>
      <c r="N8" s="175">
        <v>5</v>
      </c>
      <c r="O8" s="175">
        <v>5</v>
      </c>
      <c r="P8" s="175">
        <v>5</v>
      </c>
      <c r="Q8" s="175">
        <v>5</v>
      </c>
      <c r="R8" s="175">
        <v>5</v>
      </c>
      <c r="S8" s="175">
        <v>5</v>
      </c>
      <c r="T8" s="175">
        <v>5</v>
      </c>
      <c r="U8" s="175" t="s">
        <v>31</v>
      </c>
    </row>
    <row r="9" spans="1:21" ht="12.75" x14ac:dyDescent="0.2">
      <c r="A9" s="174">
        <v>44795.801480289352</v>
      </c>
      <c r="B9" s="175" t="s">
        <v>154</v>
      </c>
      <c r="C9" s="175" t="s">
        <v>25</v>
      </c>
      <c r="D9" s="175" t="s">
        <v>26</v>
      </c>
      <c r="E9" s="175" t="s">
        <v>28</v>
      </c>
      <c r="F9" s="175" t="s">
        <v>108</v>
      </c>
      <c r="G9" s="175" t="s">
        <v>155</v>
      </c>
      <c r="H9" s="175" t="s">
        <v>23</v>
      </c>
      <c r="I9" s="175">
        <v>5</v>
      </c>
      <c r="J9" s="175">
        <v>5</v>
      </c>
      <c r="K9" s="175">
        <v>5</v>
      </c>
      <c r="L9" s="175">
        <v>5</v>
      </c>
      <c r="M9" s="175">
        <v>5</v>
      </c>
      <c r="N9" s="175">
        <v>5</v>
      </c>
      <c r="O9" s="175">
        <v>5</v>
      </c>
      <c r="P9" s="175">
        <v>5</v>
      </c>
      <c r="Q9" s="175">
        <v>5</v>
      </c>
      <c r="R9" s="175">
        <v>3</v>
      </c>
      <c r="S9" s="175">
        <v>5</v>
      </c>
      <c r="T9" s="175">
        <v>5</v>
      </c>
      <c r="U9" s="175" t="s">
        <v>31</v>
      </c>
    </row>
    <row r="10" spans="1:21" ht="12.75" x14ac:dyDescent="0.2">
      <c r="A10" s="174">
        <v>44795.801875046294</v>
      </c>
      <c r="B10" s="175" t="s">
        <v>156</v>
      </c>
      <c r="C10" s="175" t="s">
        <v>20</v>
      </c>
      <c r="D10" s="175" t="s">
        <v>26</v>
      </c>
      <c r="E10" s="175" t="s">
        <v>28</v>
      </c>
      <c r="F10" s="175" t="s">
        <v>103</v>
      </c>
      <c r="G10" s="175" t="s">
        <v>157</v>
      </c>
      <c r="H10" s="175" t="s">
        <v>23</v>
      </c>
      <c r="I10" s="175">
        <v>5</v>
      </c>
      <c r="J10" s="175">
        <v>5</v>
      </c>
      <c r="K10" s="175">
        <v>5</v>
      </c>
      <c r="L10" s="175">
        <v>5</v>
      </c>
      <c r="M10" s="175">
        <v>5</v>
      </c>
      <c r="N10" s="175">
        <v>5</v>
      </c>
      <c r="O10" s="175">
        <v>5</v>
      </c>
      <c r="P10" s="175">
        <v>5</v>
      </c>
      <c r="Q10" s="175">
        <v>3</v>
      </c>
      <c r="R10" s="175">
        <v>5</v>
      </c>
      <c r="S10" s="175">
        <v>5</v>
      </c>
      <c r="T10" s="175">
        <v>5</v>
      </c>
    </row>
    <row r="11" spans="1:21" ht="12.75" x14ac:dyDescent="0.2">
      <c r="A11" s="174">
        <v>44795.801994537032</v>
      </c>
      <c r="B11" s="175" t="s">
        <v>158</v>
      </c>
      <c r="C11" s="175" t="s">
        <v>20</v>
      </c>
      <c r="D11" s="175" t="s">
        <v>26</v>
      </c>
      <c r="E11" s="175" t="s">
        <v>28</v>
      </c>
      <c r="F11" s="175" t="s">
        <v>133</v>
      </c>
      <c r="G11" s="175" t="s">
        <v>133</v>
      </c>
      <c r="H11" s="175" t="s">
        <v>23</v>
      </c>
      <c r="I11" s="175">
        <v>5</v>
      </c>
      <c r="J11" s="175">
        <v>5</v>
      </c>
      <c r="K11" s="175">
        <v>5</v>
      </c>
      <c r="L11" s="175">
        <v>5</v>
      </c>
      <c r="M11" s="175">
        <v>5</v>
      </c>
      <c r="N11" s="175">
        <v>5</v>
      </c>
      <c r="O11" s="175">
        <v>5</v>
      </c>
      <c r="P11" s="175">
        <v>5</v>
      </c>
      <c r="Q11" s="175">
        <v>5</v>
      </c>
      <c r="R11" s="175">
        <v>3</v>
      </c>
      <c r="S11" s="175">
        <v>5</v>
      </c>
      <c r="T11" s="175">
        <v>5</v>
      </c>
      <c r="U11" s="175" t="s">
        <v>191</v>
      </c>
    </row>
    <row r="12" spans="1:21" ht="12.75" x14ac:dyDescent="0.2">
      <c r="A12" s="174">
        <v>44795.80252646991</v>
      </c>
      <c r="B12" s="175" t="s">
        <v>159</v>
      </c>
      <c r="C12" s="175" t="s">
        <v>20</v>
      </c>
      <c r="D12" s="175" t="s">
        <v>26</v>
      </c>
      <c r="E12" s="175" t="s">
        <v>28</v>
      </c>
      <c r="F12" s="175" t="s">
        <v>105</v>
      </c>
      <c r="G12" s="175" t="s">
        <v>101</v>
      </c>
      <c r="H12" s="175" t="s">
        <v>23</v>
      </c>
      <c r="I12" s="175">
        <v>5</v>
      </c>
      <c r="J12" s="175">
        <v>5</v>
      </c>
      <c r="K12" s="175">
        <v>5</v>
      </c>
      <c r="L12" s="175">
        <v>5</v>
      </c>
      <c r="M12" s="175">
        <v>5</v>
      </c>
      <c r="N12" s="175">
        <v>5</v>
      </c>
      <c r="O12" s="175">
        <v>5</v>
      </c>
      <c r="P12" s="175">
        <v>5</v>
      </c>
      <c r="Q12" s="175">
        <v>5</v>
      </c>
      <c r="R12" s="175">
        <v>5</v>
      </c>
      <c r="S12" s="175">
        <v>5</v>
      </c>
      <c r="T12" s="175">
        <v>5</v>
      </c>
    </row>
    <row r="13" spans="1:21" ht="12.75" x14ac:dyDescent="0.2">
      <c r="A13" s="174">
        <v>44795.803502650466</v>
      </c>
      <c r="B13" s="175" t="s">
        <v>154</v>
      </c>
      <c r="C13" s="175" t="s">
        <v>25</v>
      </c>
      <c r="D13" s="175" t="s">
        <v>26</v>
      </c>
      <c r="E13" s="175" t="s">
        <v>22</v>
      </c>
      <c r="F13" s="175" t="s">
        <v>108</v>
      </c>
      <c r="G13" s="175" t="s">
        <v>155</v>
      </c>
      <c r="H13" s="175" t="s">
        <v>23</v>
      </c>
      <c r="I13" s="175">
        <v>5</v>
      </c>
      <c r="J13" s="175">
        <v>5</v>
      </c>
      <c r="K13" s="175">
        <v>5</v>
      </c>
      <c r="L13" s="175">
        <v>5</v>
      </c>
      <c r="M13" s="175">
        <v>5</v>
      </c>
      <c r="N13" s="175">
        <v>5</v>
      </c>
      <c r="O13" s="175">
        <v>5</v>
      </c>
      <c r="P13" s="175">
        <v>5</v>
      </c>
      <c r="Q13" s="175">
        <v>5</v>
      </c>
      <c r="R13" s="175">
        <v>3</v>
      </c>
      <c r="S13" s="175">
        <v>5</v>
      </c>
      <c r="T13" s="175">
        <v>5</v>
      </c>
      <c r="U13" s="175" t="s">
        <v>160</v>
      </c>
    </row>
    <row r="14" spans="1:21" ht="12.75" x14ac:dyDescent="0.2">
      <c r="A14" s="174">
        <v>44795.803945752312</v>
      </c>
      <c r="B14" s="175" t="s">
        <v>161</v>
      </c>
      <c r="C14" s="175" t="s">
        <v>25</v>
      </c>
      <c r="D14" s="175" t="s">
        <v>24</v>
      </c>
      <c r="E14" s="175" t="s">
        <v>22</v>
      </c>
      <c r="F14" s="175" t="s">
        <v>102</v>
      </c>
      <c r="G14" s="175" t="s">
        <v>102</v>
      </c>
      <c r="H14" s="175" t="s">
        <v>29</v>
      </c>
      <c r="I14" s="175">
        <v>5</v>
      </c>
      <c r="J14" s="175">
        <v>5</v>
      </c>
      <c r="K14" s="175">
        <v>3</v>
      </c>
      <c r="L14" s="175">
        <v>2</v>
      </c>
      <c r="M14" s="175">
        <v>5</v>
      </c>
      <c r="N14" s="175">
        <v>5</v>
      </c>
      <c r="O14" s="175">
        <v>5</v>
      </c>
      <c r="P14" s="175">
        <v>5</v>
      </c>
      <c r="Q14" s="175">
        <v>5</v>
      </c>
      <c r="R14" s="175">
        <v>3</v>
      </c>
      <c r="S14" s="175">
        <v>5</v>
      </c>
      <c r="T14" s="175">
        <v>5</v>
      </c>
    </row>
    <row r="15" spans="1:21" ht="12.75" x14ac:dyDescent="0.2">
      <c r="A15" s="174">
        <v>44795.804111076388</v>
      </c>
      <c r="B15" s="175" t="s">
        <v>162</v>
      </c>
      <c r="C15" s="175" t="s">
        <v>25</v>
      </c>
      <c r="D15" s="175" t="s">
        <v>26</v>
      </c>
      <c r="E15" s="175" t="s">
        <v>28</v>
      </c>
      <c r="F15" s="153" t="s">
        <v>132</v>
      </c>
      <c r="G15" s="153" t="s">
        <v>133</v>
      </c>
      <c r="H15" s="175" t="s">
        <v>29</v>
      </c>
      <c r="I15" s="175">
        <v>5</v>
      </c>
      <c r="J15" s="175">
        <v>5</v>
      </c>
      <c r="K15" s="175">
        <v>5</v>
      </c>
      <c r="L15" s="175">
        <v>5</v>
      </c>
      <c r="M15" s="175">
        <v>5</v>
      </c>
      <c r="N15" s="175">
        <v>5</v>
      </c>
      <c r="O15" s="175">
        <v>5</v>
      </c>
      <c r="P15" s="175">
        <v>5</v>
      </c>
      <c r="Q15" s="175">
        <v>5</v>
      </c>
      <c r="R15" s="175">
        <v>3</v>
      </c>
      <c r="S15" s="175">
        <v>5</v>
      </c>
      <c r="T15" s="175">
        <v>5</v>
      </c>
    </row>
    <row r="16" spans="1:21" ht="12.75" x14ac:dyDescent="0.2">
      <c r="A16" s="174">
        <v>44795.805455185182</v>
      </c>
      <c r="B16" s="175" t="s">
        <v>163</v>
      </c>
      <c r="C16" s="175" t="s">
        <v>20</v>
      </c>
      <c r="D16" s="175" t="s">
        <v>21</v>
      </c>
      <c r="E16" s="175" t="s">
        <v>28</v>
      </c>
      <c r="F16" s="175" t="s">
        <v>133</v>
      </c>
      <c r="G16" s="175" t="s">
        <v>130</v>
      </c>
      <c r="H16" s="175" t="s">
        <v>29</v>
      </c>
      <c r="I16" s="175">
        <v>5</v>
      </c>
      <c r="J16" s="175">
        <v>5</v>
      </c>
      <c r="K16" s="175">
        <v>5</v>
      </c>
      <c r="L16" s="175">
        <v>5</v>
      </c>
      <c r="M16" s="175">
        <v>5</v>
      </c>
      <c r="N16" s="175">
        <v>5</v>
      </c>
      <c r="O16" s="175">
        <v>5</v>
      </c>
      <c r="P16" s="175">
        <v>5</v>
      </c>
      <c r="Q16" s="175">
        <v>5</v>
      </c>
      <c r="R16" s="175">
        <v>5</v>
      </c>
      <c r="S16" s="175">
        <v>5</v>
      </c>
      <c r="T16" s="175">
        <v>5</v>
      </c>
    </row>
    <row r="17" spans="1:21" ht="12.75" x14ac:dyDescent="0.2">
      <c r="A17" s="174">
        <v>44795.805787766207</v>
      </c>
      <c r="B17" s="175" t="s">
        <v>164</v>
      </c>
      <c r="C17" s="175" t="s">
        <v>25</v>
      </c>
      <c r="D17" s="175" t="s">
        <v>21</v>
      </c>
      <c r="E17" s="175" t="s">
        <v>22</v>
      </c>
      <c r="F17" s="175" t="s">
        <v>102</v>
      </c>
      <c r="G17" s="175" t="s">
        <v>102</v>
      </c>
      <c r="H17" s="175" t="s">
        <v>29</v>
      </c>
      <c r="I17" s="175">
        <v>5</v>
      </c>
      <c r="J17" s="175">
        <v>5</v>
      </c>
      <c r="K17" s="175">
        <v>5</v>
      </c>
      <c r="L17" s="175">
        <v>5</v>
      </c>
      <c r="M17" s="175">
        <v>5</v>
      </c>
      <c r="N17" s="175">
        <v>5</v>
      </c>
      <c r="O17" s="175">
        <v>5</v>
      </c>
      <c r="P17" s="175">
        <v>5</v>
      </c>
      <c r="Q17" s="175">
        <v>5</v>
      </c>
      <c r="R17" s="175">
        <v>3</v>
      </c>
      <c r="S17" s="175">
        <v>5</v>
      </c>
      <c r="T17" s="175">
        <v>5</v>
      </c>
    </row>
    <row r="18" spans="1:21" ht="12.75" x14ac:dyDescent="0.2">
      <c r="A18" s="174">
        <v>44795.807184004632</v>
      </c>
      <c r="B18" s="175" t="s">
        <v>165</v>
      </c>
      <c r="C18" s="175" t="s">
        <v>25</v>
      </c>
      <c r="D18" s="175" t="s">
        <v>24</v>
      </c>
      <c r="E18" s="175" t="s">
        <v>22</v>
      </c>
      <c r="F18" s="175" t="s">
        <v>108</v>
      </c>
      <c r="G18" s="175" t="s">
        <v>155</v>
      </c>
      <c r="H18" s="175" t="s">
        <v>23</v>
      </c>
      <c r="I18" s="175">
        <v>2</v>
      </c>
      <c r="J18" s="175">
        <v>2</v>
      </c>
      <c r="K18" s="175">
        <v>1</v>
      </c>
      <c r="L18" s="175">
        <v>1</v>
      </c>
      <c r="M18" s="175">
        <v>2</v>
      </c>
      <c r="N18" s="175">
        <v>1</v>
      </c>
      <c r="O18" s="175">
        <v>1</v>
      </c>
      <c r="P18" s="175">
        <v>1</v>
      </c>
      <c r="Q18" s="175">
        <v>1</v>
      </c>
      <c r="R18" s="175">
        <v>1</v>
      </c>
      <c r="S18" s="175">
        <v>1</v>
      </c>
      <c r="T18" s="175">
        <v>1</v>
      </c>
      <c r="U18" s="175" t="s">
        <v>166</v>
      </c>
    </row>
    <row r="19" spans="1:21" ht="12.75" x14ac:dyDescent="0.2">
      <c r="A19" s="174">
        <v>44795.807262766204</v>
      </c>
      <c r="B19" s="175" t="s">
        <v>167</v>
      </c>
      <c r="C19" s="175" t="s">
        <v>20</v>
      </c>
      <c r="D19" s="175" t="s">
        <v>26</v>
      </c>
      <c r="E19" s="175" t="s">
        <v>28</v>
      </c>
      <c r="F19" s="153" t="s">
        <v>129</v>
      </c>
      <c r="G19" s="175" t="s">
        <v>128</v>
      </c>
      <c r="H19" s="175" t="s">
        <v>29</v>
      </c>
      <c r="I19" s="175">
        <v>5</v>
      </c>
      <c r="J19" s="175">
        <v>5</v>
      </c>
      <c r="K19" s="175">
        <v>5</v>
      </c>
      <c r="L19" s="175">
        <v>5</v>
      </c>
      <c r="M19" s="175">
        <v>5</v>
      </c>
      <c r="N19" s="175">
        <v>5</v>
      </c>
      <c r="O19" s="175">
        <v>5</v>
      </c>
      <c r="P19" s="175">
        <v>5</v>
      </c>
      <c r="Q19" s="175">
        <v>5</v>
      </c>
      <c r="R19" s="175">
        <v>3</v>
      </c>
      <c r="S19" s="175">
        <v>5</v>
      </c>
      <c r="T19" s="175">
        <v>5</v>
      </c>
      <c r="U19" s="175" t="s">
        <v>192</v>
      </c>
    </row>
    <row r="20" spans="1:21" ht="12.75" x14ac:dyDescent="0.2">
      <c r="A20" s="174">
        <v>44795.807729988424</v>
      </c>
      <c r="B20" s="175" t="s">
        <v>168</v>
      </c>
      <c r="C20" s="175" t="s">
        <v>20</v>
      </c>
      <c r="D20" s="175" t="s">
        <v>24</v>
      </c>
      <c r="E20" s="175" t="s">
        <v>28</v>
      </c>
      <c r="F20" s="153" t="s">
        <v>27</v>
      </c>
      <c r="G20" s="175" t="s">
        <v>144</v>
      </c>
      <c r="H20" s="175" t="s">
        <v>29</v>
      </c>
      <c r="I20" s="175">
        <v>5</v>
      </c>
      <c r="J20" s="175">
        <v>5</v>
      </c>
      <c r="K20" s="175">
        <v>5</v>
      </c>
      <c r="L20" s="175">
        <v>5</v>
      </c>
      <c r="M20" s="175">
        <v>5</v>
      </c>
      <c r="N20" s="175">
        <v>5</v>
      </c>
      <c r="O20" s="175">
        <v>5</v>
      </c>
      <c r="P20" s="175">
        <v>5</v>
      </c>
      <c r="Q20" s="175">
        <v>5</v>
      </c>
      <c r="R20" s="175">
        <v>5</v>
      </c>
      <c r="S20" s="175">
        <v>5</v>
      </c>
      <c r="T20" s="175">
        <v>5</v>
      </c>
    </row>
    <row r="21" spans="1:21" ht="12.75" x14ac:dyDescent="0.2">
      <c r="A21" s="174">
        <v>44795.809085046298</v>
      </c>
      <c r="B21" s="175" t="s">
        <v>169</v>
      </c>
      <c r="C21" s="175" t="s">
        <v>25</v>
      </c>
      <c r="D21" s="175" t="s">
        <v>26</v>
      </c>
      <c r="E21" s="175" t="s">
        <v>28</v>
      </c>
      <c r="F21" s="175" t="s">
        <v>103</v>
      </c>
      <c r="G21" s="175" t="s">
        <v>170</v>
      </c>
      <c r="H21" s="175" t="s">
        <v>29</v>
      </c>
      <c r="I21" s="175">
        <v>5</v>
      </c>
      <c r="J21" s="175">
        <v>5</v>
      </c>
      <c r="K21" s="175">
        <v>5</v>
      </c>
      <c r="L21" s="175">
        <v>5</v>
      </c>
      <c r="M21" s="175">
        <v>5</v>
      </c>
      <c r="N21" s="175">
        <v>5</v>
      </c>
      <c r="O21" s="175">
        <v>5</v>
      </c>
      <c r="P21" s="175">
        <v>5</v>
      </c>
      <c r="Q21" s="175">
        <v>5</v>
      </c>
      <c r="R21" s="175">
        <v>5</v>
      </c>
      <c r="S21" s="175">
        <v>5</v>
      </c>
      <c r="T21" s="175">
        <v>5</v>
      </c>
      <c r="U21" s="175" t="s">
        <v>31</v>
      </c>
    </row>
    <row r="22" spans="1:21" ht="12.75" x14ac:dyDescent="0.2">
      <c r="A22" s="174">
        <v>44795.809904652779</v>
      </c>
      <c r="B22" s="175" t="s">
        <v>171</v>
      </c>
      <c r="C22" s="175" t="s">
        <v>25</v>
      </c>
      <c r="D22" s="175" t="s">
        <v>24</v>
      </c>
      <c r="E22" s="175" t="s">
        <v>22</v>
      </c>
      <c r="F22" s="175" t="s">
        <v>27</v>
      </c>
      <c r="G22" s="175" t="s">
        <v>172</v>
      </c>
      <c r="H22" s="175" t="s">
        <v>29</v>
      </c>
      <c r="I22" s="175">
        <v>5</v>
      </c>
      <c r="J22" s="175">
        <v>5</v>
      </c>
      <c r="K22" s="175">
        <v>5</v>
      </c>
      <c r="L22" s="175">
        <v>5</v>
      </c>
      <c r="M22" s="175">
        <v>5</v>
      </c>
      <c r="N22" s="175">
        <v>5</v>
      </c>
      <c r="O22" s="175">
        <v>5</v>
      </c>
      <c r="P22" s="175">
        <v>5</v>
      </c>
      <c r="Q22" s="175">
        <v>5</v>
      </c>
      <c r="R22" s="175">
        <v>3</v>
      </c>
      <c r="S22" s="175">
        <v>5</v>
      </c>
      <c r="T22" s="175">
        <v>5</v>
      </c>
      <c r="U22" s="175" t="s">
        <v>193</v>
      </c>
    </row>
    <row r="23" spans="1:21" ht="12.75" x14ac:dyDescent="0.2">
      <c r="A23" s="174">
        <v>44795.810683402779</v>
      </c>
      <c r="B23" s="175" t="s">
        <v>173</v>
      </c>
      <c r="C23" s="175" t="s">
        <v>25</v>
      </c>
      <c r="D23" s="175" t="s">
        <v>26</v>
      </c>
      <c r="E23" s="175" t="s">
        <v>28</v>
      </c>
      <c r="F23" s="175" t="s">
        <v>27</v>
      </c>
      <c r="G23" s="175" t="s">
        <v>153</v>
      </c>
      <c r="H23" s="175" t="s">
        <v>29</v>
      </c>
      <c r="I23" s="175">
        <v>5</v>
      </c>
      <c r="J23" s="175">
        <v>5</v>
      </c>
      <c r="K23" s="175">
        <v>5</v>
      </c>
      <c r="L23" s="175">
        <v>5</v>
      </c>
      <c r="M23" s="175">
        <v>5</v>
      </c>
      <c r="N23" s="175">
        <v>5</v>
      </c>
      <c r="O23" s="175">
        <v>5</v>
      </c>
      <c r="P23" s="175">
        <v>5</v>
      </c>
      <c r="Q23" s="175">
        <v>5</v>
      </c>
      <c r="R23" s="175">
        <v>5</v>
      </c>
      <c r="S23" s="175">
        <v>5</v>
      </c>
      <c r="T23" s="175">
        <v>5</v>
      </c>
    </row>
    <row r="24" spans="1:21" ht="12.75" x14ac:dyDescent="0.2">
      <c r="A24" s="174">
        <v>44795.81155706018</v>
      </c>
      <c r="B24" s="175" t="s">
        <v>174</v>
      </c>
      <c r="C24" s="175" t="s">
        <v>25</v>
      </c>
      <c r="D24" s="175" t="s">
        <v>24</v>
      </c>
      <c r="E24" s="175" t="s">
        <v>28</v>
      </c>
      <c r="F24" s="175" t="s">
        <v>108</v>
      </c>
      <c r="G24" s="175" t="s">
        <v>155</v>
      </c>
      <c r="H24" s="175" t="s">
        <v>29</v>
      </c>
      <c r="I24" s="175">
        <v>5</v>
      </c>
      <c r="J24" s="175">
        <v>5</v>
      </c>
      <c r="K24" s="175">
        <v>5</v>
      </c>
      <c r="L24" s="175">
        <v>5</v>
      </c>
      <c r="M24" s="175">
        <v>5</v>
      </c>
      <c r="N24" s="175">
        <v>5</v>
      </c>
      <c r="O24" s="175">
        <v>5</v>
      </c>
      <c r="P24" s="175">
        <v>5</v>
      </c>
      <c r="Q24" s="175">
        <v>5</v>
      </c>
      <c r="R24" s="175">
        <v>2</v>
      </c>
      <c r="S24" s="175">
        <v>3</v>
      </c>
      <c r="T24" s="175">
        <v>5</v>
      </c>
    </row>
    <row r="25" spans="1:21" ht="12.75" x14ac:dyDescent="0.2">
      <c r="A25" s="174">
        <v>44795.813312384256</v>
      </c>
      <c r="B25" s="175" t="s">
        <v>175</v>
      </c>
      <c r="C25" s="175" t="s">
        <v>20</v>
      </c>
      <c r="D25" s="175" t="s">
        <v>24</v>
      </c>
      <c r="E25" s="175" t="s">
        <v>28</v>
      </c>
      <c r="F25" s="175" t="s">
        <v>108</v>
      </c>
      <c r="G25" s="175" t="s">
        <v>155</v>
      </c>
      <c r="H25" s="175" t="s">
        <v>29</v>
      </c>
      <c r="I25" s="175">
        <v>5</v>
      </c>
      <c r="J25" s="175">
        <v>3</v>
      </c>
      <c r="K25" s="175">
        <v>5</v>
      </c>
      <c r="L25" s="175">
        <v>5</v>
      </c>
      <c r="M25" s="175">
        <v>5</v>
      </c>
      <c r="N25" s="175">
        <v>5</v>
      </c>
      <c r="O25" s="175">
        <v>5</v>
      </c>
      <c r="P25" s="175">
        <v>3</v>
      </c>
      <c r="Q25" s="175">
        <v>5</v>
      </c>
      <c r="R25" s="175">
        <v>5</v>
      </c>
      <c r="S25" s="175">
        <v>3</v>
      </c>
      <c r="T25" s="175">
        <v>5</v>
      </c>
      <c r="U25" s="175" t="s">
        <v>176</v>
      </c>
    </row>
    <row r="26" spans="1:21" ht="12.75" x14ac:dyDescent="0.2">
      <c r="A26" s="174">
        <v>44795.814026585649</v>
      </c>
      <c r="B26" s="175" t="s">
        <v>177</v>
      </c>
      <c r="C26" s="175" t="s">
        <v>25</v>
      </c>
      <c r="D26" s="175" t="s">
        <v>24</v>
      </c>
      <c r="E26" s="175" t="s">
        <v>28</v>
      </c>
      <c r="F26" s="175" t="s">
        <v>102</v>
      </c>
      <c r="G26" s="175" t="s">
        <v>102</v>
      </c>
      <c r="H26" s="175" t="s">
        <v>30</v>
      </c>
      <c r="I26" s="175">
        <v>5</v>
      </c>
      <c r="J26" s="175">
        <v>5</v>
      </c>
      <c r="K26" s="175">
        <v>5</v>
      </c>
      <c r="L26" s="175">
        <v>5</v>
      </c>
      <c r="M26" s="175">
        <v>5</v>
      </c>
      <c r="N26" s="175">
        <v>5</v>
      </c>
      <c r="O26" s="175">
        <v>5</v>
      </c>
      <c r="P26" s="175">
        <v>5</v>
      </c>
      <c r="Q26" s="175">
        <v>5</v>
      </c>
      <c r="R26" s="175">
        <v>3</v>
      </c>
      <c r="S26" s="175">
        <v>5</v>
      </c>
      <c r="T26" s="175">
        <v>5</v>
      </c>
    </row>
    <row r="27" spans="1:21" ht="12.75" x14ac:dyDescent="0.2">
      <c r="A27" s="174">
        <v>44795.814804351852</v>
      </c>
      <c r="B27" s="175" t="s">
        <v>178</v>
      </c>
      <c r="C27" s="175" t="s">
        <v>25</v>
      </c>
      <c r="D27" s="175" t="s">
        <v>26</v>
      </c>
      <c r="E27" s="175" t="s">
        <v>28</v>
      </c>
      <c r="F27" s="175" t="s">
        <v>107</v>
      </c>
      <c r="G27" s="175" t="s">
        <v>131</v>
      </c>
      <c r="H27" s="175" t="s">
        <v>30</v>
      </c>
      <c r="I27" s="175">
        <v>5</v>
      </c>
      <c r="J27" s="175">
        <v>5</v>
      </c>
      <c r="K27" s="175">
        <v>5</v>
      </c>
      <c r="L27" s="175">
        <v>5</v>
      </c>
      <c r="M27" s="175">
        <v>5</v>
      </c>
      <c r="N27" s="175">
        <v>5</v>
      </c>
      <c r="O27" s="175">
        <v>5</v>
      </c>
      <c r="P27" s="175">
        <v>5</v>
      </c>
      <c r="Q27" s="175">
        <v>5</v>
      </c>
      <c r="R27" s="175">
        <v>3</v>
      </c>
      <c r="S27" s="175">
        <v>5</v>
      </c>
      <c r="T27" s="175">
        <v>5</v>
      </c>
    </row>
    <row r="28" spans="1:21" ht="12.75" x14ac:dyDescent="0.2">
      <c r="A28" s="174">
        <v>44795.815974097219</v>
      </c>
      <c r="B28" s="175" t="s">
        <v>179</v>
      </c>
      <c r="C28" s="175" t="s">
        <v>25</v>
      </c>
      <c r="D28" s="175" t="s">
        <v>24</v>
      </c>
      <c r="E28" s="175" t="s">
        <v>28</v>
      </c>
      <c r="F28" s="175" t="s">
        <v>27</v>
      </c>
      <c r="G28" s="175" t="s">
        <v>128</v>
      </c>
      <c r="H28" s="175" t="s">
        <v>23</v>
      </c>
      <c r="I28" s="175">
        <v>5</v>
      </c>
      <c r="J28" s="175">
        <v>5</v>
      </c>
      <c r="K28" s="175">
        <v>5</v>
      </c>
      <c r="L28" s="175">
        <v>5</v>
      </c>
      <c r="M28" s="175">
        <v>5</v>
      </c>
      <c r="N28" s="175">
        <v>5</v>
      </c>
      <c r="O28" s="175">
        <v>5</v>
      </c>
      <c r="P28" s="175">
        <v>5</v>
      </c>
      <c r="Q28" s="175">
        <v>5</v>
      </c>
      <c r="R28" s="175">
        <v>3</v>
      </c>
      <c r="S28" s="175">
        <v>5</v>
      </c>
      <c r="T28" s="175">
        <v>5</v>
      </c>
      <c r="U28" s="175" t="s">
        <v>180</v>
      </c>
    </row>
    <row r="29" spans="1:21" ht="12.75" x14ac:dyDescent="0.2">
      <c r="A29" s="174">
        <v>44795.819096041669</v>
      </c>
      <c r="B29" s="175" t="s">
        <v>143</v>
      </c>
      <c r="C29" s="175" t="s">
        <v>25</v>
      </c>
      <c r="D29" s="175" t="s">
        <v>26</v>
      </c>
      <c r="E29" s="175" t="s">
        <v>28</v>
      </c>
      <c r="F29" s="153" t="s">
        <v>129</v>
      </c>
      <c r="G29" s="175" t="s">
        <v>181</v>
      </c>
      <c r="H29" s="175" t="s">
        <v>29</v>
      </c>
      <c r="I29" s="175">
        <v>5</v>
      </c>
      <c r="J29" s="175">
        <v>5</v>
      </c>
      <c r="K29" s="175">
        <v>5</v>
      </c>
      <c r="L29" s="175">
        <v>5</v>
      </c>
      <c r="M29" s="175">
        <v>5</v>
      </c>
      <c r="N29" s="175">
        <v>5</v>
      </c>
      <c r="O29" s="175">
        <v>5</v>
      </c>
      <c r="P29" s="175">
        <v>5</v>
      </c>
      <c r="Q29" s="175">
        <v>5</v>
      </c>
      <c r="R29" s="175">
        <v>5</v>
      </c>
      <c r="S29" s="175">
        <v>5</v>
      </c>
      <c r="T29" s="175">
        <v>5</v>
      </c>
      <c r="U29" s="175" t="s">
        <v>31</v>
      </c>
    </row>
    <row r="30" spans="1:21" ht="12.75" x14ac:dyDescent="0.2">
      <c r="A30" s="174">
        <v>44795.819910474536</v>
      </c>
      <c r="B30" s="175" t="s">
        <v>182</v>
      </c>
      <c r="C30" s="175" t="s">
        <v>25</v>
      </c>
      <c r="D30" s="175" t="s">
        <v>26</v>
      </c>
      <c r="E30" s="175" t="s">
        <v>28</v>
      </c>
      <c r="F30" s="175" t="s">
        <v>102</v>
      </c>
      <c r="G30" s="175" t="s">
        <v>102</v>
      </c>
      <c r="H30" s="175" t="s">
        <v>30</v>
      </c>
      <c r="I30" s="175">
        <v>5</v>
      </c>
      <c r="J30" s="175">
        <v>5</v>
      </c>
      <c r="K30" s="175">
        <v>5</v>
      </c>
      <c r="L30" s="175">
        <v>5</v>
      </c>
      <c r="M30" s="175">
        <v>5</v>
      </c>
      <c r="N30" s="175">
        <v>5</v>
      </c>
      <c r="O30" s="175">
        <v>5</v>
      </c>
      <c r="P30" s="175">
        <v>5</v>
      </c>
      <c r="Q30" s="175">
        <v>5</v>
      </c>
      <c r="R30" s="175">
        <v>2</v>
      </c>
      <c r="S30" s="175">
        <v>5</v>
      </c>
      <c r="T30" s="175">
        <v>5</v>
      </c>
      <c r="U30" s="175" t="s">
        <v>31</v>
      </c>
    </row>
    <row r="31" spans="1:21" ht="12.75" x14ac:dyDescent="0.2">
      <c r="A31" s="174">
        <v>44795.822008969903</v>
      </c>
      <c r="B31" s="175" t="s">
        <v>183</v>
      </c>
      <c r="C31" s="175" t="s">
        <v>20</v>
      </c>
      <c r="D31" s="175" t="s">
        <v>24</v>
      </c>
      <c r="E31" s="175" t="s">
        <v>22</v>
      </c>
      <c r="F31" s="153" t="s">
        <v>27</v>
      </c>
      <c r="G31" s="175" t="s">
        <v>172</v>
      </c>
      <c r="H31" s="175" t="s">
        <v>23</v>
      </c>
      <c r="I31" s="175">
        <v>5</v>
      </c>
      <c r="J31" s="175">
        <v>5</v>
      </c>
      <c r="K31" s="175">
        <v>5</v>
      </c>
      <c r="L31" s="175">
        <v>5</v>
      </c>
      <c r="M31" s="175">
        <v>5</v>
      </c>
      <c r="N31" s="175">
        <v>5</v>
      </c>
      <c r="O31" s="175">
        <v>5</v>
      </c>
      <c r="P31" s="175">
        <v>5</v>
      </c>
      <c r="Q31" s="175">
        <v>5</v>
      </c>
      <c r="R31" s="175">
        <v>3</v>
      </c>
      <c r="S31" s="175">
        <v>5</v>
      </c>
      <c r="T31" s="175">
        <v>5</v>
      </c>
      <c r="U31" s="175" t="s">
        <v>184</v>
      </c>
    </row>
    <row r="32" spans="1:21" ht="12.75" x14ac:dyDescent="0.2">
      <c r="A32" s="174">
        <v>44795.822257974534</v>
      </c>
      <c r="B32" s="175" t="s">
        <v>185</v>
      </c>
      <c r="C32" s="175" t="s">
        <v>20</v>
      </c>
      <c r="D32" s="175" t="s">
        <v>24</v>
      </c>
      <c r="E32" s="175" t="s">
        <v>28</v>
      </c>
      <c r="F32" s="153" t="s">
        <v>27</v>
      </c>
      <c r="G32" s="175" t="s">
        <v>104</v>
      </c>
      <c r="H32" s="175" t="s">
        <v>23</v>
      </c>
      <c r="I32" s="175">
        <v>5</v>
      </c>
      <c r="J32" s="175">
        <v>5</v>
      </c>
      <c r="K32" s="175">
        <v>5</v>
      </c>
      <c r="L32" s="175">
        <v>5</v>
      </c>
      <c r="M32" s="175">
        <v>5</v>
      </c>
      <c r="N32" s="175">
        <v>5</v>
      </c>
      <c r="O32" s="175">
        <v>5</v>
      </c>
      <c r="P32" s="175">
        <v>5</v>
      </c>
      <c r="Q32" s="175">
        <v>5</v>
      </c>
      <c r="R32" s="175">
        <v>3</v>
      </c>
      <c r="S32" s="175">
        <v>5</v>
      </c>
      <c r="T32" s="175">
        <v>5</v>
      </c>
    </row>
    <row r="33" spans="1:21" ht="12.75" x14ac:dyDescent="0.2">
      <c r="A33" s="174">
        <v>44795.825846504631</v>
      </c>
      <c r="B33" s="175" t="s">
        <v>186</v>
      </c>
      <c r="C33" s="175" t="s">
        <v>25</v>
      </c>
      <c r="D33" s="175" t="s">
        <v>24</v>
      </c>
      <c r="E33" s="175" t="s">
        <v>22</v>
      </c>
      <c r="F33" s="175" t="s">
        <v>133</v>
      </c>
      <c r="G33" s="175" t="s">
        <v>133</v>
      </c>
      <c r="H33" s="175" t="s">
        <v>23</v>
      </c>
      <c r="I33" s="175">
        <v>5</v>
      </c>
      <c r="J33" s="175">
        <v>5</v>
      </c>
      <c r="K33" s="175">
        <v>5</v>
      </c>
      <c r="L33" s="175">
        <v>5</v>
      </c>
      <c r="M33" s="175">
        <v>5</v>
      </c>
      <c r="N33" s="175">
        <v>5</v>
      </c>
      <c r="O33" s="175">
        <v>5</v>
      </c>
      <c r="P33" s="175">
        <v>5</v>
      </c>
      <c r="Q33" s="175">
        <v>5</v>
      </c>
      <c r="R33" s="175">
        <v>3</v>
      </c>
      <c r="S33" s="175">
        <v>5</v>
      </c>
      <c r="T33" s="175">
        <v>5</v>
      </c>
    </row>
    <row r="34" spans="1:21" ht="12.75" x14ac:dyDescent="0.2">
      <c r="A34" s="174">
        <v>44795.835094791662</v>
      </c>
      <c r="B34" s="175" t="s">
        <v>187</v>
      </c>
      <c r="C34" s="175" t="s">
        <v>25</v>
      </c>
      <c r="D34" s="175" t="s">
        <v>26</v>
      </c>
      <c r="E34" s="175" t="s">
        <v>28</v>
      </c>
      <c r="F34" s="175" t="s">
        <v>102</v>
      </c>
      <c r="G34" s="175" t="s">
        <v>102</v>
      </c>
      <c r="H34" s="175" t="s">
        <v>30</v>
      </c>
      <c r="I34" s="175">
        <v>5</v>
      </c>
      <c r="J34" s="175">
        <v>5</v>
      </c>
      <c r="K34" s="175">
        <v>5</v>
      </c>
      <c r="L34" s="175">
        <v>5</v>
      </c>
      <c r="M34" s="175">
        <v>5</v>
      </c>
      <c r="N34" s="175">
        <v>5</v>
      </c>
      <c r="O34" s="175">
        <v>5</v>
      </c>
      <c r="P34" s="175">
        <v>5</v>
      </c>
      <c r="Q34" s="175">
        <v>5</v>
      </c>
      <c r="R34" s="175">
        <v>1</v>
      </c>
      <c r="S34" s="175">
        <v>5</v>
      </c>
      <c r="T34" s="175">
        <v>5</v>
      </c>
    </row>
    <row r="35" spans="1:21" ht="12.75" x14ac:dyDescent="0.2">
      <c r="A35" s="174">
        <v>44795.839624953704</v>
      </c>
      <c r="B35" s="175" t="s">
        <v>188</v>
      </c>
      <c r="C35" s="175" t="s">
        <v>25</v>
      </c>
      <c r="D35" s="175" t="s">
        <v>24</v>
      </c>
      <c r="E35" s="175" t="s">
        <v>22</v>
      </c>
      <c r="F35" s="153" t="s">
        <v>105</v>
      </c>
      <c r="G35" s="175" t="s">
        <v>189</v>
      </c>
      <c r="H35" s="175" t="s">
        <v>23</v>
      </c>
      <c r="I35" s="175">
        <v>5</v>
      </c>
      <c r="J35" s="175">
        <v>5</v>
      </c>
      <c r="K35" s="175">
        <v>5</v>
      </c>
      <c r="L35" s="175">
        <v>5</v>
      </c>
      <c r="M35" s="175">
        <v>5</v>
      </c>
      <c r="N35" s="175">
        <v>5</v>
      </c>
      <c r="O35" s="175">
        <v>5</v>
      </c>
      <c r="P35" s="175">
        <v>5</v>
      </c>
      <c r="Q35" s="175">
        <v>5</v>
      </c>
      <c r="R35" s="175">
        <v>3</v>
      </c>
      <c r="S35" s="175">
        <v>5</v>
      </c>
      <c r="T35" s="175">
        <v>5</v>
      </c>
      <c r="U35" s="175" t="s">
        <v>31</v>
      </c>
    </row>
    <row r="36" spans="1:21" ht="12.75" x14ac:dyDescent="0.2">
      <c r="A36" s="174">
        <v>44795.846540023151</v>
      </c>
      <c r="B36" s="175" t="s">
        <v>190</v>
      </c>
      <c r="C36" s="175" t="s">
        <v>25</v>
      </c>
      <c r="D36" s="175" t="s">
        <v>24</v>
      </c>
      <c r="E36" s="175" t="s">
        <v>28</v>
      </c>
      <c r="F36" s="175" t="s">
        <v>27</v>
      </c>
      <c r="G36" s="175" t="s">
        <v>153</v>
      </c>
      <c r="H36" s="175" t="s">
        <v>30</v>
      </c>
      <c r="I36" s="175">
        <v>5</v>
      </c>
      <c r="J36" s="175">
        <v>5</v>
      </c>
      <c r="K36" s="175">
        <v>5</v>
      </c>
      <c r="L36" s="175">
        <v>5</v>
      </c>
      <c r="M36" s="175">
        <v>5</v>
      </c>
      <c r="N36" s="175">
        <v>5</v>
      </c>
      <c r="O36" s="175">
        <v>5</v>
      </c>
      <c r="P36" s="175">
        <v>5</v>
      </c>
      <c r="Q36" s="175">
        <v>5</v>
      </c>
      <c r="R36" s="175">
        <v>5</v>
      </c>
      <c r="S36" s="175">
        <v>5</v>
      </c>
      <c r="T36" s="175">
        <v>5</v>
      </c>
      <c r="U36" s="175" t="s">
        <v>194</v>
      </c>
    </row>
    <row r="103" ht="12.75" x14ac:dyDescent="0.2"/>
    <row r="104" ht="12.75" x14ac:dyDescent="0.2"/>
    <row r="105" ht="12.75" x14ac:dyDescent="0.2"/>
    <row r="106" ht="12.75" x14ac:dyDescent="0.2"/>
  </sheetData>
  <autoFilter ref="F1:F106" xr:uid="{EAB1D8E9-7A0A-4B3E-B049-95707397216D}"/>
  <hyperlinks>
    <hyperlink ref="B75" r:id="rId1" display="mekokulope@gmail.com" xr:uid="{1FF4F4FC-8EF7-4D90-8B63-3A13AF228C0F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U37"/>
  <sheetViews>
    <sheetView topLeftCell="A4" zoomScale="120" zoomScaleNormal="120" workbookViewId="0">
      <selection activeCell="D25" sqref="D25"/>
    </sheetView>
  </sheetViews>
  <sheetFormatPr defaultColWidth="14.42578125" defaultRowHeight="12.75" x14ac:dyDescent="0.2"/>
  <cols>
    <col min="1" max="1" width="18.7109375" bestFit="1" customWidth="1"/>
    <col min="2" max="3" width="21.5703125" customWidth="1"/>
    <col min="4" max="4" width="33.140625" bestFit="1" customWidth="1"/>
    <col min="5" max="5" width="16.7109375" customWidth="1"/>
    <col min="6" max="6" width="19.85546875" customWidth="1"/>
    <col min="7" max="7" width="42.42578125" bestFit="1" customWidth="1"/>
    <col min="8" max="26" width="21.5703125" customWidth="1"/>
  </cols>
  <sheetData>
    <row r="1" spans="1:21" x14ac:dyDescent="0.2">
      <c r="A1" s="152" t="s">
        <v>0</v>
      </c>
      <c r="B1" s="152" t="s">
        <v>98</v>
      </c>
      <c r="C1" s="152" t="s">
        <v>1</v>
      </c>
      <c r="D1" s="152" t="s">
        <v>2</v>
      </c>
      <c r="E1" s="152" t="s">
        <v>3</v>
      </c>
      <c r="F1" s="152" t="s">
        <v>4</v>
      </c>
      <c r="G1" s="152" t="s">
        <v>5</v>
      </c>
      <c r="H1" s="152" t="s">
        <v>6</v>
      </c>
      <c r="I1" s="152" t="s">
        <v>7</v>
      </c>
      <c r="J1" s="152" t="s">
        <v>8</v>
      </c>
      <c r="K1" s="152" t="s">
        <v>9</v>
      </c>
      <c r="L1" s="152" t="s">
        <v>10</v>
      </c>
      <c r="M1" s="152" t="s">
        <v>11</v>
      </c>
      <c r="N1" s="152" t="s">
        <v>12</v>
      </c>
      <c r="O1" s="152" t="s">
        <v>13</v>
      </c>
      <c r="P1" s="152" t="s">
        <v>14</v>
      </c>
      <c r="Q1" s="152" t="s">
        <v>15</v>
      </c>
      <c r="R1" s="152" t="s">
        <v>16</v>
      </c>
      <c r="S1" s="152" t="s">
        <v>17</v>
      </c>
      <c r="T1" s="152" t="s">
        <v>18</v>
      </c>
      <c r="U1" s="152" t="s">
        <v>19</v>
      </c>
    </row>
    <row r="2" spans="1:21" x14ac:dyDescent="0.2">
      <c r="A2" s="174">
        <v>44795.794004490745</v>
      </c>
      <c r="B2" s="175" t="s">
        <v>145</v>
      </c>
      <c r="C2" s="175" t="s">
        <v>25</v>
      </c>
      <c r="D2" s="175" t="s">
        <v>26</v>
      </c>
      <c r="E2" s="175" t="s">
        <v>28</v>
      </c>
      <c r="F2" s="175" t="s">
        <v>108</v>
      </c>
      <c r="G2" s="153" t="s">
        <v>106</v>
      </c>
      <c r="H2" s="175" t="s">
        <v>23</v>
      </c>
      <c r="I2" s="175">
        <v>5</v>
      </c>
      <c r="J2" s="175">
        <v>5</v>
      </c>
      <c r="K2" s="175">
        <v>5</v>
      </c>
      <c r="L2" s="175">
        <v>5</v>
      </c>
      <c r="M2" s="175">
        <v>5</v>
      </c>
      <c r="N2" s="175">
        <v>5</v>
      </c>
      <c r="O2" s="175">
        <v>5</v>
      </c>
      <c r="P2" s="175">
        <v>5</v>
      </c>
      <c r="Q2" s="175">
        <v>5</v>
      </c>
      <c r="R2" s="175">
        <v>5</v>
      </c>
      <c r="S2" s="175">
        <v>5</v>
      </c>
      <c r="T2" s="175">
        <v>5</v>
      </c>
    </row>
    <row r="3" spans="1:21" x14ac:dyDescent="0.2">
      <c r="A3" s="174">
        <v>44795.796285856486</v>
      </c>
      <c r="B3" s="175" t="s">
        <v>150</v>
      </c>
      <c r="C3" s="175" t="s">
        <v>20</v>
      </c>
      <c r="D3" s="175" t="s">
        <v>26</v>
      </c>
      <c r="E3" s="175" t="s">
        <v>22</v>
      </c>
      <c r="F3" s="175" t="s">
        <v>27</v>
      </c>
      <c r="G3" s="175" t="s">
        <v>100</v>
      </c>
      <c r="H3" s="175" t="s">
        <v>23</v>
      </c>
      <c r="I3" s="175">
        <v>5</v>
      </c>
      <c r="J3" s="175">
        <v>5</v>
      </c>
      <c r="K3" s="175">
        <v>5</v>
      </c>
      <c r="L3" s="175">
        <v>5</v>
      </c>
      <c r="M3" s="175">
        <v>5</v>
      </c>
      <c r="N3" s="175">
        <v>5</v>
      </c>
      <c r="O3" s="175">
        <v>5</v>
      </c>
      <c r="P3" s="175">
        <v>5</v>
      </c>
      <c r="Q3" s="175">
        <v>5</v>
      </c>
      <c r="R3" s="175">
        <v>5</v>
      </c>
      <c r="S3" s="175">
        <v>5</v>
      </c>
      <c r="T3" s="175">
        <v>5</v>
      </c>
      <c r="U3" s="175" t="s">
        <v>31</v>
      </c>
    </row>
    <row r="4" spans="1:21" x14ac:dyDescent="0.2">
      <c r="A4" s="174">
        <v>44795.801480289352</v>
      </c>
      <c r="B4" s="175" t="s">
        <v>154</v>
      </c>
      <c r="C4" s="175" t="s">
        <v>25</v>
      </c>
      <c r="D4" s="175" t="s">
        <v>26</v>
      </c>
      <c r="E4" s="175" t="s">
        <v>28</v>
      </c>
      <c r="F4" s="175" t="s">
        <v>108</v>
      </c>
      <c r="G4" s="175" t="s">
        <v>155</v>
      </c>
      <c r="H4" s="175" t="s">
        <v>23</v>
      </c>
      <c r="I4" s="175">
        <v>5</v>
      </c>
      <c r="J4" s="175">
        <v>5</v>
      </c>
      <c r="K4" s="175">
        <v>5</v>
      </c>
      <c r="L4" s="175">
        <v>5</v>
      </c>
      <c r="M4" s="175">
        <v>5</v>
      </c>
      <c r="N4" s="175">
        <v>5</v>
      </c>
      <c r="O4" s="175">
        <v>5</v>
      </c>
      <c r="P4" s="175">
        <v>5</v>
      </c>
      <c r="Q4" s="175">
        <v>5</v>
      </c>
      <c r="R4" s="175">
        <v>3</v>
      </c>
      <c r="S4" s="175">
        <v>5</v>
      </c>
      <c r="T4" s="175">
        <v>5</v>
      </c>
      <c r="U4" s="175" t="s">
        <v>31</v>
      </c>
    </row>
    <row r="5" spans="1:21" x14ac:dyDescent="0.2">
      <c r="A5" s="174">
        <v>44795.801875046294</v>
      </c>
      <c r="B5" s="175" t="s">
        <v>156</v>
      </c>
      <c r="C5" s="175" t="s">
        <v>20</v>
      </c>
      <c r="D5" s="175" t="s">
        <v>26</v>
      </c>
      <c r="E5" s="175" t="s">
        <v>28</v>
      </c>
      <c r="F5" s="175" t="s">
        <v>103</v>
      </c>
      <c r="G5" s="153" t="s">
        <v>157</v>
      </c>
      <c r="H5" s="175" t="s">
        <v>23</v>
      </c>
      <c r="I5" s="175">
        <v>5</v>
      </c>
      <c r="J5" s="175">
        <v>5</v>
      </c>
      <c r="K5" s="175">
        <v>5</v>
      </c>
      <c r="L5" s="175">
        <v>5</v>
      </c>
      <c r="M5" s="175">
        <v>5</v>
      </c>
      <c r="N5" s="175">
        <v>5</v>
      </c>
      <c r="O5" s="175">
        <v>5</v>
      </c>
      <c r="P5" s="175">
        <v>5</v>
      </c>
      <c r="Q5" s="175">
        <v>3</v>
      </c>
      <c r="R5" s="175">
        <v>5</v>
      </c>
      <c r="S5" s="175">
        <v>5</v>
      </c>
      <c r="T5" s="175">
        <v>5</v>
      </c>
    </row>
    <row r="6" spans="1:21" x14ac:dyDescent="0.2">
      <c r="A6" s="174">
        <v>44795.801994537032</v>
      </c>
      <c r="B6" s="175" t="s">
        <v>158</v>
      </c>
      <c r="C6" s="175" t="s">
        <v>20</v>
      </c>
      <c r="D6" s="175" t="s">
        <v>26</v>
      </c>
      <c r="E6" s="175" t="s">
        <v>28</v>
      </c>
      <c r="F6" s="153" t="s">
        <v>132</v>
      </c>
      <c r="G6" s="175" t="s">
        <v>133</v>
      </c>
      <c r="H6" s="175" t="s">
        <v>23</v>
      </c>
      <c r="I6" s="175">
        <v>5</v>
      </c>
      <c r="J6" s="175">
        <v>5</v>
      </c>
      <c r="K6" s="175">
        <v>5</v>
      </c>
      <c r="L6" s="175">
        <v>5</v>
      </c>
      <c r="M6" s="175">
        <v>5</v>
      </c>
      <c r="N6" s="175">
        <v>5</v>
      </c>
      <c r="O6" s="175">
        <v>5</v>
      </c>
      <c r="P6" s="175">
        <v>5</v>
      </c>
      <c r="Q6" s="175">
        <v>5</v>
      </c>
      <c r="R6" s="175">
        <v>3</v>
      </c>
      <c r="S6" s="175">
        <v>5</v>
      </c>
      <c r="T6" s="175">
        <v>5</v>
      </c>
      <c r="U6" s="175" t="s">
        <v>191</v>
      </c>
    </row>
    <row r="7" spans="1:21" x14ac:dyDescent="0.2">
      <c r="A7" s="174">
        <v>44795.80252646991</v>
      </c>
      <c r="B7" s="175" t="s">
        <v>159</v>
      </c>
      <c r="C7" s="175" t="s">
        <v>20</v>
      </c>
      <c r="D7" s="175" t="s">
        <v>26</v>
      </c>
      <c r="E7" s="175" t="s">
        <v>28</v>
      </c>
      <c r="F7" s="175" t="s">
        <v>105</v>
      </c>
      <c r="G7" s="175" t="s">
        <v>101</v>
      </c>
      <c r="H7" s="175" t="s">
        <v>23</v>
      </c>
      <c r="I7" s="175">
        <v>5</v>
      </c>
      <c r="J7" s="175">
        <v>5</v>
      </c>
      <c r="K7" s="175">
        <v>5</v>
      </c>
      <c r="L7" s="175">
        <v>5</v>
      </c>
      <c r="M7" s="175">
        <v>5</v>
      </c>
      <c r="N7" s="175">
        <v>5</v>
      </c>
      <c r="O7" s="175">
        <v>5</v>
      </c>
      <c r="P7" s="175">
        <v>5</v>
      </c>
      <c r="Q7" s="175">
        <v>5</v>
      </c>
      <c r="R7" s="175">
        <v>5</v>
      </c>
      <c r="S7" s="175">
        <v>5</v>
      </c>
      <c r="T7" s="175">
        <v>5</v>
      </c>
    </row>
    <row r="8" spans="1:21" x14ac:dyDescent="0.2">
      <c r="A8" s="174">
        <v>44795.803502650466</v>
      </c>
      <c r="B8" s="175" t="s">
        <v>154</v>
      </c>
      <c r="C8" s="175" t="s">
        <v>25</v>
      </c>
      <c r="D8" s="175" t="s">
        <v>26</v>
      </c>
      <c r="E8" s="175" t="s">
        <v>22</v>
      </c>
      <c r="F8" s="175" t="s">
        <v>108</v>
      </c>
      <c r="G8" s="175" t="s">
        <v>155</v>
      </c>
      <c r="H8" s="175" t="s">
        <v>23</v>
      </c>
      <c r="I8" s="175">
        <v>5</v>
      </c>
      <c r="J8" s="175">
        <v>5</v>
      </c>
      <c r="K8" s="175">
        <v>5</v>
      </c>
      <c r="L8" s="175">
        <v>5</v>
      </c>
      <c r="M8" s="175">
        <v>5</v>
      </c>
      <c r="N8" s="175">
        <v>5</v>
      </c>
      <c r="O8" s="175">
        <v>5</v>
      </c>
      <c r="P8" s="175">
        <v>5</v>
      </c>
      <c r="Q8" s="175">
        <v>5</v>
      </c>
      <c r="R8" s="175">
        <v>3</v>
      </c>
      <c r="S8" s="175">
        <v>5</v>
      </c>
      <c r="T8" s="175">
        <v>5</v>
      </c>
      <c r="U8" s="175" t="s">
        <v>160</v>
      </c>
    </row>
    <row r="9" spans="1:21" x14ac:dyDescent="0.2">
      <c r="A9" s="174">
        <v>44795.807184004632</v>
      </c>
      <c r="B9" s="175" t="s">
        <v>165</v>
      </c>
      <c r="C9" s="175" t="s">
        <v>25</v>
      </c>
      <c r="D9" s="175" t="s">
        <v>24</v>
      </c>
      <c r="E9" s="175" t="s">
        <v>22</v>
      </c>
      <c r="F9" s="175" t="s">
        <v>108</v>
      </c>
      <c r="G9" s="175" t="s">
        <v>155</v>
      </c>
      <c r="H9" s="175" t="s">
        <v>23</v>
      </c>
      <c r="I9" s="175">
        <v>2</v>
      </c>
      <c r="J9" s="175">
        <v>2</v>
      </c>
      <c r="K9" s="175">
        <v>1</v>
      </c>
      <c r="L9" s="175">
        <v>1</v>
      </c>
      <c r="M9" s="175">
        <v>2</v>
      </c>
      <c r="N9" s="175">
        <v>1</v>
      </c>
      <c r="O9" s="175">
        <v>1</v>
      </c>
      <c r="P9" s="175">
        <v>1</v>
      </c>
      <c r="Q9" s="175">
        <v>1</v>
      </c>
      <c r="R9" s="175">
        <v>1</v>
      </c>
      <c r="S9" s="175">
        <v>1</v>
      </c>
      <c r="T9" s="175">
        <v>1</v>
      </c>
      <c r="U9" s="175" t="s">
        <v>166</v>
      </c>
    </row>
    <row r="10" spans="1:21" x14ac:dyDescent="0.2">
      <c r="A10" s="174">
        <v>44795.815974097219</v>
      </c>
      <c r="B10" s="175" t="s">
        <v>179</v>
      </c>
      <c r="C10" s="175" t="s">
        <v>25</v>
      </c>
      <c r="D10" s="175" t="s">
        <v>24</v>
      </c>
      <c r="E10" s="175" t="s">
        <v>28</v>
      </c>
      <c r="F10" s="175" t="s">
        <v>27</v>
      </c>
      <c r="G10" s="175" t="s">
        <v>128</v>
      </c>
      <c r="H10" s="175" t="s">
        <v>23</v>
      </c>
      <c r="I10" s="175">
        <v>5</v>
      </c>
      <c r="J10" s="175">
        <v>5</v>
      </c>
      <c r="K10" s="175">
        <v>5</v>
      </c>
      <c r="L10" s="175">
        <v>5</v>
      </c>
      <c r="M10" s="175">
        <v>5</v>
      </c>
      <c r="N10" s="175">
        <v>5</v>
      </c>
      <c r="O10" s="175">
        <v>5</v>
      </c>
      <c r="P10" s="175">
        <v>5</v>
      </c>
      <c r="Q10" s="175">
        <v>5</v>
      </c>
      <c r="R10" s="175">
        <v>3</v>
      </c>
      <c r="S10" s="175">
        <v>5</v>
      </c>
      <c r="T10" s="175">
        <v>5</v>
      </c>
      <c r="U10" s="175" t="s">
        <v>180</v>
      </c>
    </row>
    <row r="11" spans="1:21" x14ac:dyDescent="0.2">
      <c r="A11" s="174">
        <v>44795.822008969903</v>
      </c>
      <c r="B11" s="175" t="s">
        <v>183</v>
      </c>
      <c r="C11" s="175" t="s">
        <v>20</v>
      </c>
      <c r="D11" s="175" t="s">
        <v>24</v>
      </c>
      <c r="E11" s="175" t="s">
        <v>22</v>
      </c>
      <c r="F11" s="153" t="s">
        <v>27</v>
      </c>
      <c r="G11" s="175" t="s">
        <v>172</v>
      </c>
      <c r="H11" s="175" t="s">
        <v>23</v>
      </c>
      <c r="I11" s="175">
        <v>5</v>
      </c>
      <c r="J11" s="175">
        <v>5</v>
      </c>
      <c r="K11" s="175">
        <v>5</v>
      </c>
      <c r="L11" s="175">
        <v>5</v>
      </c>
      <c r="M11" s="175">
        <v>5</v>
      </c>
      <c r="N11" s="175">
        <v>5</v>
      </c>
      <c r="O11" s="175">
        <v>5</v>
      </c>
      <c r="P11" s="175">
        <v>5</v>
      </c>
      <c r="Q11" s="175">
        <v>5</v>
      </c>
      <c r="R11" s="175">
        <v>3</v>
      </c>
      <c r="S11" s="175">
        <v>5</v>
      </c>
      <c r="T11" s="175">
        <v>5</v>
      </c>
      <c r="U11" s="175" t="s">
        <v>184</v>
      </c>
    </row>
    <row r="12" spans="1:21" x14ac:dyDescent="0.2">
      <c r="A12" s="174">
        <v>44795.822257974534</v>
      </c>
      <c r="B12" s="175" t="s">
        <v>185</v>
      </c>
      <c r="C12" s="175" t="s">
        <v>20</v>
      </c>
      <c r="D12" s="175" t="s">
        <v>24</v>
      </c>
      <c r="E12" s="175" t="s">
        <v>28</v>
      </c>
      <c r="F12" s="153" t="s">
        <v>27</v>
      </c>
      <c r="G12" s="175" t="s">
        <v>104</v>
      </c>
      <c r="H12" s="175" t="s">
        <v>23</v>
      </c>
      <c r="I12" s="175">
        <v>5</v>
      </c>
      <c r="J12" s="175">
        <v>5</v>
      </c>
      <c r="K12" s="175">
        <v>5</v>
      </c>
      <c r="L12" s="175">
        <v>5</v>
      </c>
      <c r="M12" s="175">
        <v>5</v>
      </c>
      <c r="N12" s="175">
        <v>5</v>
      </c>
      <c r="O12" s="175">
        <v>5</v>
      </c>
      <c r="P12" s="175">
        <v>5</v>
      </c>
      <c r="Q12" s="175">
        <v>5</v>
      </c>
      <c r="R12" s="175">
        <v>3</v>
      </c>
      <c r="S12" s="175">
        <v>5</v>
      </c>
      <c r="T12" s="175">
        <v>5</v>
      </c>
    </row>
    <row r="13" spans="1:21" x14ac:dyDescent="0.2">
      <c r="A13" s="174">
        <v>44795.825846504631</v>
      </c>
      <c r="B13" s="175" t="s">
        <v>186</v>
      </c>
      <c r="C13" s="175" t="s">
        <v>25</v>
      </c>
      <c r="D13" s="175" t="s">
        <v>24</v>
      </c>
      <c r="E13" s="175" t="s">
        <v>22</v>
      </c>
      <c r="F13" s="153" t="s">
        <v>132</v>
      </c>
      <c r="G13" s="175" t="s">
        <v>133</v>
      </c>
      <c r="H13" s="175" t="s">
        <v>23</v>
      </c>
      <c r="I13" s="175">
        <v>5</v>
      </c>
      <c r="J13" s="175">
        <v>5</v>
      </c>
      <c r="K13" s="175">
        <v>5</v>
      </c>
      <c r="L13" s="175">
        <v>5</v>
      </c>
      <c r="M13" s="175">
        <v>5</v>
      </c>
      <c r="N13" s="175">
        <v>5</v>
      </c>
      <c r="O13" s="175">
        <v>5</v>
      </c>
      <c r="P13" s="175">
        <v>5</v>
      </c>
      <c r="Q13" s="175">
        <v>5</v>
      </c>
      <c r="R13" s="175">
        <v>3</v>
      </c>
      <c r="S13" s="175">
        <v>5</v>
      </c>
      <c r="T13" s="175">
        <v>5</v>
      </c>
    </row>
    <row r="14" spans="1:21" x14ac:dyDescent="0.2">
      <c r="A14" s="174">
        <v>44795.839624953704</v>
      </c>
      <c r="B14" s="175" t="s">
        <v>188</v>
      </c>
      <c r="C14" s="175" t="s">
        <v>25</v>
      </c>
      <c r="D14" s="175" t="s">
        <v>24</v>
      </c>
      <c r="E14" s="175" t="s">
        <v>22</v>
      </c>
      <c r="F14" s="153" t="s">
        <v>105</v>
      </c>
      <c r="G14" s="175" t="s">
        <v>189</v>
      </c>
      <c r="H14" s="175" t="s">
        <v>23</v>
      </c>
      <c r="I14" s="175">
        <v>5</v>
      </c>
      <c r="J14" s="175">
        <v>5</v>
      </c>
      <c r="K14" s="175">
        <v>5</v>
      </c>
      <c r="L14" s="175">
        <v>5</v>
      </c>
      <c r="M14" s="175">
        <v>5</v>
      </c>
      <c r="N14" s="175">
        <v>5</v>
      </c>
      <c r="O14" s="175">
        <v>5</v>
      </c>
      <c r="P14" s="175">
        <v>5</v>
      </c>
      <c r="Q14" s="175">
        <v>5</v>
      </c>
      <c r="R14" s="175">
        <v>3</v>
      </c>
      <c r="S14" s="175">
        <v>5</v>
      </c>
      <c r="T14" s="175">
        <v>5</v>
      </c>
      <c r="U14" s="175" t="s">
        <v>31</v>
      </c>
    </row>
    <row r="15" spans="1:21" ht="23.25" x14ac:dyDescent="0.2">
      <c r="I15" s="1">
        <f>AVERAGE(I2:I14)</f>
        <v>4.7692307692307692</v>
      </c>
      <c r="J15" s="1">
        <f t="shared" ref="J15:T15" si="0">AVERAGE(J2:J14)</f>
        <v>4.7692307692307692</v>
      </c>
      <c r="K15" s="1">
        <f t="shared" si="0"/>
        <v>4.6923076923076925</v>
      </c>
      <c r="L15" s="1">
        <f t="shared" si="0"/>
        <v>4.6923076923076925</v>
      </c>
      <c r="M15" s="1">
        <f t="shared" si="0"/>
        <v>4.7692307692307692</v>
      </c>
      <c r="N15" s="1">
        <f t="shared" si="0"/>
        <v>4.6923076923076925</v>
      </c>
      <c r="O15" s="1">
        <f t="shared" si="0"/>
        <v>4.6923076923076925</v>
      </c>
      <c r="P15" s="1">
        <f t="shared" si="0"/>
        <v>4.6923076923076925</v>
      </c>
      <c r="Q15" s="1">
        <f t="shared" si="0"/>
        <v>4.5384615384615383</v>
      </c>
      <c r="R15" s="1">
        <f t="shared" si="0"/>
        <v>3.4615384615384617</v>
      </c>
      <c r="S15" s="1">
        <f t="shared" si="0"/>
        <v>4.6923076923076925</v>
      </c>
      <c r="T15" s="1">
        <f t="shared" si="0"/>
        <v>4.6923076923076925</v>
      </c>
    </row>
    <row r="16" spans="1:21" ht="23.25" x14ac:dyDescent="0.2">
      <c r="I16" s="2">
        <f>STDEV(I2:I15)</f>
        <v>0.79940806503179018</v>
      </c>
      <c r="J16" s="2">
        <f t="shared" ref="J16:T16" si="1">STDEV(J2:J15)</f>
        <v>0.79940806503179018</v>
      </c>
      <c r="K16" s="2">
        <f t="shared" si="1"/>
        <v>1.0658774200423862</v>
      </c>
      <c r="L16" s="2">
        <f t="shared" si="1"/>
        <v>1.0658774200423862</v>
      </c>
      <c r="M16" s="2">
        <f t="shared" si="1"/>
        <v>0.79940806503179018</v>
      </c>
      <c r="N16" s="2">
        <f t="shared" si="1"/>
        <v>1.0658774200423862</v>
      </c>
      <c r="O16" s="2">
        <f t="shared" si="1"/>
        <v>1.0658774200423862</v>
      </c>
      <c r="P16" s="2">
        <f t="shared" si="1"/>
        <v>1.0658774200423862</v>
      </c>
      <c r="Q16" s="2">
        <f t="shared" si="1"/>
        <v>1.1512791959304434</v>
      </c>
      <c r="R16" s="2">
        <f t="shared" si="1"/>
        <v>1.1512791959304443</v>
      </c>
      <c r="S16" s="2">
        <f t="shared" si="1"/>
        <v>1.0658774200423862</v>
      </c>
      <c r="T16" s="2">
        <f t="shared" si="1"/>
        <v>1.0658774200423862</v>
      </c>
    </row>
    <row r="17" spans="1:20" ht="23.25" x14ac:dyDescent="0.2">
      <c r="I17" s="3">
        <f>AVERAGE(I2:I16)</f>
        <v>4.5045759222841708</v>
      </c>
      <c r="J17" s="3">
        <f t="shared" ref="J17:T17" si="2">AVERAGE(J2:J16)</f>
        <v>4.5045759222841708</v>
      </c>
      <c r="K17" s="3">
        <f t="shared" si="2"/>
        <v>4.4505456741566718</v>
      </c>
      <c r="L17" s="3">
        <f t="shared" si="2"/>
        <v>4.4505456741566718</v>
      </c>
      <c r="M17" s="3">
        <f t="shared" si="2"/>
        <v>4.5045759222841708</v>
      </c>
      <c r="N17" s="3">
        <f t="shared" si="2"/>
        <v>4.4505456741566718</v>
      </c>
      <c r="O17" s="3">
        <f t="shared" si="2"/>
        <v>4.4505456741566718</v>
      </c>
      <c r="P17" s="3">
        <f t="shared" si="2"/>
        <v>4.4505456741566718</v>
      </c>
      <c r="Q17" s="3">
        <f t="shared" si="2"/>
        <v>4.3126493822927996</v>
      </c>
      <c r="R17" s="3">
        <f t="shared" si="2"/>
        <v>3.3075211771645936</v>
      </c>
      <c r="S17" s="3">
        <f t="shared" si="2"/>
        <v>4.4505456741566718</v>
      </c>
      <c r="T17" s="3">
        <f t="shared" si="2"/>
        <v>4.4505456741566718</v>
      </c>
    </row>
    <row r="18" spans="1:20" ht="24" x14ac:dyDescent="0.55000000000000004">
      <c r="A18" s="104" t="s">
        <v>94</v>
      </c>
      <c r="D18" s="104" t="s">
        <v>96</v>
      </c>
      <c r="E18" s="147"/>
      <c r="F18" s="147"/>
      <c r="G18" s="104" t="s">
        <v>97</v>
      </c>
      <c r="H18" s="147"/>
      <c r="I18" s="4">
        <f>STDEV(I2:I14)</f>
        <v>0.83205029433784439</v>
      </c>
      <c r="J18" s="4">
        <f t="shared" ref="J18:T18" si="3">STDEV(J2:J14)</f>
        <v>0.83205029433784439</v>
      </c>
      <c r="K18" s="4">
        <f t="shared" si="3"/>
        <v>1.1094003924504583</v>
      </c>
      <c r="L18" s="4">
        <f t="shared" si="3"/>
        <v>1.1094003924504583</v>
      </c>
      <c r="M18" s="4">
        <f t="shared" si="3"/>
        <v>0.83205029433784439</v>
      </c>
      <c r="N18" s="4">
        <f t="shared" si="3"/>
        <v>1.1094003924504583</v>
      </c>
      <c r="O18" s="4">
        <f t="shared" si="3"/>
        <v>1.1094003924504583</v>
      </c>
      <c r="P18" s="4">
        <f t="shared" si="3"/>
        <v>1.1094003924504583</v>
      </c>
      <c r="Q18" s="4">
        <f t="shared" si="3"/>
        <v>1.198289379030556</v>
      </c>
      <c r="R18" s="4">
        <f t="shared" si="3"/>
        <v>1.198289379030556</v>
      </c>
      <c r="S18" s="4">
        <f t="shared" si="3"/>
        <v>1.1094003924504583</v>
      </c>
      <c r="T18" s="4">
        <f t="shared" si="3"/>
        <v>1.1094003924504583</v>
      </c>
    </row>
    <row r="19" spans="1:20" ht="24" x14ac:dyDescent="0.55000000000000004">
      <c r="A19" s="128" t="s">
        <v>25</v>
      </c>
      <c r="B19" s="129">
        <f>COUNTIF(C1:C14,"หญิง")</f>
        <v>7</v>
      </c>
      <c r="D19" s="128" t="s">
        <v>28</v>
      </c>
      <c r="E19" s="129">
        <f>COUNTIF(E1:E14,"ปริญญาโท")</f>
        <v>7</v>
      </c>
      <c r="F19" s="5"/>
      <c r="G19" s="133" t="s">
        <v>106</v>
      </c>
      <c r="H19" s="129">
        <f>COUNTIF(G1:G14,"การสื่อสาร")</f>
        <v>1</v>
      </c>
    </row>
    <row r="20" spans="1:20" ht="24" x14ac:dyDescent="0.55000000000000004">
      <c r="A20" s="128" t="s">
        <v>20</v>
      </c>
      <c r="B20" s="129">
        <f>COUNTIF(C1:C14,"ชาย")</f>
        <v>6</v>
      </c>
      <c r="D20" s="128" t="s">
        <v>22</v>
      </c>
      <c r="E20" s="129">
        <f>COUNTIF(E1:E14,"ปริญญาเอก")</f>
        <v>6</v>
      </c>
      <c r="F20" s="5"/>
      <c r="G20" s="133" t="s">
        <v>100</v>
      </c>
      <c r="H20" s="129">
        <f>COUNTIF(G2:G15,"หลักสูตรและการสอน")</f>
        <v>1</v>
      </c>
    </row>
    <row r="21" spans="1:20" ht="24" x14ac:dyDescent="0.55000000000000004">
      <c r="B21" s="127">
        <f>SUBTOTAL(9,B19:B20)</f>
        <v>13</v>
      </c>
      <c r="D21" s="5"/>
      <c r="E21" s="148">
        <f>SUBTOTAL(9,E18:E20)</f>
        <v>13</v>
      </c>
      <c r="F21" s="5"/>
      <c r="G21" s="133" t="s">
        <v>155</v>
      </c>
      <c r="H21" s="129">
        <f>COUNTIF(G2:G16,"บริหารธุรกิจ")</f>
        <v>3</v>
      </c>
    </row>
    <row r="22" spans="1:20" ht="24" x14ac:dyDescent="0.55000000000000004">
      <c r="A22" s="128" t="s">
        <v>26</v>
      </c>
      <c r="B22" s="129">
        <f>COUNTIF(D1:D14,"20-30 ปี")</f>
        <v>7</v>
      </c>
      <c r="D22" s="149" t="s">
        <v>93</v>
      </c>
      <c r="E22" s="5"/>
      <c r="F22" s="5"/>
      <c r="G22" s="133" t="s">
        <v>157</v>
      </c>
      <c r="H22" s="129">
        <f>COUNTIF(G2:G17,"ฟิสิกส์ประยุกต์")</f>
        <v>1</v>
      </c>
    </row>
    <row r="23" spans="1:20" ht="24" x14ac:dyDescent="0.55000000000000004">
      <c r="A23" s="128" t="s">
        <v>24</v>
      </c>
      <c r="B23" s="129">
        <f>COUNTIF(D1:D14,"31-40 ปี")</f>
        <v>6</v>
      </c>
      <c r="D23" s="130" t="s">
        <v>27</v>
      </c>
      <c r="E23" s="135">
        <f>COUNTIF(F1:F14,"ศึกษาศาสตร์")</f>
        <v>4</v>
      </c>
      <c r="F23" s="5"/>
      <c r="G23" s="133" t="s">
        <v>133</v>
      </c>
      <c r="H23" s="129">
        <f>COUNTIF(G2:G18,"โลจิสติกส์และโซ่อุปทาน")</f>
        <v>2</v>
      </c>
    </row>
    <row r="24" spans="1:20" ht="24" x14ac:dyDescent="0.55000000000000004">
      <c r="B24" s="127">
        <f ca="1">SUBTOTAL(9,B22:B24)</f>
        <v>13</v>
      </c>
      <c r="D24" s="130" t="s">
        <v>103</v>
      </c>
      <c r="E24" s="135">
        <f>COUNTIF(F1:F15,"วิทยาศาสตร์")</f>
        <v>1</v>
      </c>
      <c r="F24" s="5"/>
      <c r="G24" s="133" t="s">
        <v>101</v>
      </c>
      <c r="H24" s="129">
        <f>COUNTIF(G2:G19,"วิศวกรรมไฟฟ้า")</f>
        <v>1</v>
      </c>
    </row>
    <row r="25" spans="1:20" ht="24" x14ac:dyDescent="0.55000000000000004">
      <c r="D25" s="130" t="s">
        <v>132</v>
      </c>
      <c r="E25" s="135">
        <f>COUNTIF(F1:F16,"โลจิสติกส์และดิจิทัลซัพพลายเชน")</f>
        <v>2</v>
      </c>
      <c r="F25" s="5"/>
      <c r="G25" s="133" t="s">
        <v>189</v>
      </c>
      <c r="H25" s="129">
        <f>COUNTIF(G2:G20,"วิศวกรรมเครื่องกล")</f>
        <v>1</v>
      </c>
    </row>
    <row r="26" spans="1:20" ht="24" x14ac:dyDescent="0.55000000000000004">
      <c r="D26" s="130" t="s">
        <v>108</v>
      </c>
      <c r="E26" s="135">
        <f>COUNTIF(F1:F17,"บริหารธุรกิจ เศรษฐศาสตร์และการสื่อสาร")</f>
        <v>4</v>
      </c>
      <c r="F26" s="5"/>
      <c r="G26" s="133" t="s">
        <v>104</v>
      </c>
      <c r="H26" s="129">
        <f>COUNTIF(G4:G21,"เทคโนโลยีและสื่อสารการศึกษา")</f>
        <v>1</v>
      </c>
    </row>
    <row r="27" spans="1:20" ht="24" x14ac:dyDescent="0.55000000000000004">
      <c r="D27" s="130" t="s">
        <v>105</v>
      </c>
      <c r="E27" s="135">
        <f>COUNTIF(F2:F18,"วิศวกรรมศาสตร์")</f>
        <v>2</v>
      </c>
      <c r="F27" s="5"/>
      <c r="G27" s="133" t="s">
        <v>128</v>
      </c>
      <c r="H27" s="129">
        <f>COUNTIF(G4:G22,"ภาษาไทย")</f>
        <v>1</v>
      </c>
    </row>
    <row r="28" spans="1:20" ht="24" x14ac:dyDescent="0.55000000000000004">
      <c r="E28" s="148">
        <f>SUBTOTAL(9,E23:E27)</f>
        <v>13</v>
      </c>
      <c r="F28" s="5"/>
      <c r="G28" s="133" t="s">
        <v>172</v>
      </c>
      <c r="H28" s="129">
        <f>COUNTIF(G5:G23,"วิทยาศาสตร์ศึกษา")</f>
        <v>1</v>
      </c>
    </row>
    <row r="29" spans="1:20" ht="24" x14ac:dyDescent="0.55000000000000004">
      <c r="F29" s="5"/>
      <c r="H29" s="127">
        <f>SUM(H19:H28)</f>
        <v>13</v>
      </c>
    </row>
    <row r="30" spans="1:20" ht="24" x14ac:dyDescent="0.55000000000000004">
      <c r="F30" s="5"/>
      <c r="G30" s="5"/>
    </row>
    <row r="32" spans="1:20" ht="24" x14ac:dyDescent="0.55000000000000004">
      <c r="F32" s="5"/>
    </row>
    <row r="33" spans="6:8" ht="24" x14ac:dyDescent="0.55000000000000004">
      <c r="F33" s="5"/>
    </row>
    <row r="34" spans="6:8" ht="24" x14ac:dyDescent="0.55000000000000004">
      <c r="F34" s="5"/>
    </row>
    <row r="35" spans="6:8" ht="24" x14ac:dyDescent="0.55000000000000004">
      <c r="F35" s="5"/>
      <c r="H35" s="5"/>
    </row>
    <row r="36" spans="6:8" ht="24" x14ac:dyDescent="0.55000000000000004">
      <c r="F36" s="5"/>
      <c r="H36" s="5"/>
    </row>
    <row r="37" spans="6:8" ht="24" x14ac:dyDescent="0.55000000000000004">
      <c r="F37" s="5"/>
      <c r="H37" s="5"/>
    </row>
  </sheetData>
  <autoFilter ref="A1:U30" xr:uid="{B5D48AFD-6B34-48B7-AC74-E25D5606559B}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A1:U45"/>
  <sheetViews>
    <sheetView topLeftCell="A10" zoomScale="90" zoomScaleNormal="90" workbookViewId="0">
      <selection activeCell="M32" sqref="M32"/>
    </sheetView>
  </sheetViews>
  <sheetFormatPr defaultColWidth="14.42578125" defaultRowHeight="12.75" x14ac:dyDescent="0.2"/>
  <cols>
    <col min="1" max="1" width="42.42578125" bestFit="1" customWidth="1"/>
    <col min="2" max="2" width="21.5703125" customWidth="1"/>
    <col min="3" max="3" width="14.5703125" customWidth="1"/>
    <col min="4" max="4" width="40.7109375" bestFit="1" customWidth="1"/>
    <col min="5" max="5" width="21.5703125" customWidth="1"/>
    <col min="6" max="6" width="36.7109375" bestFit="1" customWidth="1"/>
    <col min="7" max="7" width="41.7109375" bestFit="1" customWidth="1"/>
    <col min="8" max="26" width="21.5703125" customWidth="1"/>
  </cols>
  <sheetData>
    <row r="1" spans="1:21" x14ac:dyDescent="0.2">
      <c r="A1" s="152" t="s">
        <v>0</v>
      </c>
      <c r="B1" s="152" t="s">
        <v>98</v>
      </c>
      <c r="C1" s="152" t="s">
        <v>1</v>
      </c>
      <c r="D1" s="152" t="s">
        <v>2</v>
      </c>
      <c r="E1" s="152" t="s">
        <v>3</v>
      </c>
      <c r="F1" s="152" t="s">
        <v>4</v>
      </c>
      <c r="G1" s="152" t="s">
        <v>5</v>
      </c>
      <c r="H1" s="152" t="s">
        <v>6</v>
      </c>
      <c r="I1" s="152" t="s">
        <v>7</v>
      </c>
      <c r="J1" s="152" t="s">
        <v>8</v>
      </c>
      <c r="K1" s="152" t="s">
        <v>9</v>
      </c>
      <c r="L1" s="152" t="s">
        <v>10</v>
      </c>
      <c r="M1" s="152" t="s">
        <v>11</v>
      </c>
      <c r="N1" s="152" t="s">
        <v>12</v>
      </c>
      <c r="O1" s="152" t="s">
        <v>13</v>
      </c>
      <c r="P1" s="152" t="s">
        <v>14</v>
      </c>
      <c r="Q1" s="152" t="s">
        <v>15</v>
      </c>
      <c r="R1" s="152" t="s">
        <v>16</v>
      </c>
      <c r="S1" s="152" t="s">
        <v>17</v>
      </c>
      <c r="T1" s="152" t="s">
        <v>18</v>
      </c>
      <c r="U1" s="152" t="s">
        <v>19</v>
      </c>
    </row>
    <row r="2" spans="1:21" x14ac:dyDescent="0.2">
      <c r="A2" s="174">
        <v>44795.814026585649</v>
      </c>
      <c r="B2" s="175" t="s">
        <v>177</v>
      </c>
      <c r="C2" s="175" t="s">
        <v>25</v>
      </c>
      <c r="D2" s="175" t="s">
        <v>24</v>
      </c>
      <c r="E2" s="175" t="s">
        <v>28</v>
      </c>
      <c r="F2" s="175" t="s">
        <v>102</v>
      </c>
      <c r="G2" s="175" t="s">
        <v>102</v>
      </c>
      <c r="H2" s="175" t="s">
        <v>30</v>
      </c>
      <c r="I2" s="175">
        <v>5</v>
      </c>
      <c r="J2" s="175">
        <v>5</v>
      </c>
      <c r="K2" s="175">
        <v>5</v>
      </c>
      <c r="L2" s="175">
        <v>5</v>
      </c>
      <c r="M2" s="175">
        <v>4</v>
      </c>
      <c r="N2" s="175">
        <v>5</v>
      </c>
      <c r="O2" s="175">
        <v>5</v>
      </c>
      <c r="P2" s="175">
        <v>5</v>
      </c>
      <c r="Q2" s="175">
        <v>5</v>
      </c>
      <c r="R2" s="175">
        <v>3</v>
      </c>
      <c r="S2" s="175">
        <v>5</v>
      </c>
      <c r="T2" s="175">
        <v>5</v>
      </c>
    </row>
    <row r="3" spans="1:21" x14ac:dyDescent="0.2">
      <c r="A3" s="174">
        <v>44795.814804351852</v>
      </c>
      <c r="B3" s="175" t="s">
        <v>178</v>
      </c>
      <c r="C3" s="175" t="s">
        <v>25</v>
      </c>
      <c r="D3" s="175" t="s">
        <v>26</v>
      </c>
      <c r="E3" s="175" t="s">
        <v>28</v>
      </c>
      <c r="F3" s="175" t="s">
        <v>107</v>
      </c>
      <c r="G3" s="175" t="s">
        <v>131</v>
      </c>
      <c r="H3" s="175" t="s">
        <v>30</v>
      </c>
      <c r="I3" s="175">
        <v>5</v>
      </c>
      <c r="J3" s="175">
        <v>5</v>
      </c>
      <c r="K3" s="175">
        <v>5</v>
      </c>
      <c r="L3" s="175">
        <v>5</v>
      </c>
      <c r="M3" s="175">
        <v>5</v>
      </c>
      <c r="N3" s="175">
        <v>5</v>
      </c>
      <c r="O3" s="175">
        <v>5</v>
      </c>
      <c r="P3" s="175">
        <v>5</v>
      </c>
      <c r="Q3" s="175">
        <v>5</v>
      </c>
      <c r="R3" s="175">
        <v>3</v>
      </c>
      <c r="S3" s="175">
        <v>5</v>
      </c>
      <c r="T3" s="175">
        <v>5</v>
      </c>
    </row>
    <row r="4" spans="1:21" x14ac:dyDescent="0.2">
      <c r="A4" s="174">
        <v>44795.819910474536</v>
      </c>
      <c r="B4" s="175" t="s">
        <v>182</v>
      </c>
      <c r="C4" s="175" t="s">
        <v>25</v>
      </c>
      <c r="D4" s="175" t="s">
        <v>26</v>
      </c>
      <c r="E4" s="175" t="s">
        <v>28</v>
      </c>
      <c r="F4" s="175" t="s">
        <v>102</v>
      </c>
      <c r="G4" s="175" t="s">
        <v>102</v>
      </c>
      <c r="H4" s="175" t="s">
        <v>30</v>
      </c>
      <c r="I4" s="175">
        <v>4</v>
      </c>
      <c r="J4" s="175">
        <v>5</v>
      </c>
      <c r="K4" s="175">
        <v>5</v>
      </c>
      <c r="L4" s="175">
        <v>5</v>
      </c>
      <c r="M4" s="175">
        <v>5</v>
      </c>
      <c r="N4" s="175">
        <v>5</v>
      </c>
      <c r="O4" s="175">
        <v>4</v>
      </c>
      <c r="P4" s="175">
        <v>4</v>
      </c>
      <c r="Q4" s="175">
        <v>4</v>
      </c>
      <c r="R4" s="175">
        <v>2</v>
      </c>
      <c r="S4" s="175">
        <v>4</v>
      </c>
      <c r="T4" s="175">
        <v>4</v>
      </c>
      <c r="U4" s="175" t="s">
        <v>31</v>
      </c>
    </row>
    <row r="5" spans="1:21" x14ac:dyDescent="0.2">
      <c r="A5" s="174">
        <v>44795.835094791662</v>
      </c>
      <c r="B5" s="175" t="s">
        <v>187</v>
      </c>
      <c r="C5" s="175" t="s">
        <v>25</v>
      </c>
      <c r="D5" s="175" t="s">
        <v>26</v>
      </c>
      <c r="E5" s="175" t="s">
        <v>28</v>
      </c>
      <c r="F5" s="175" t="s">
        <v>102</v>
      </c>
      <c r="G5" s="175" t="s">
        <v>102</v>
      </c>
      <c r="H5" s="175" t="s">
        <v>30</v>
      </c>
      <c r="I5" s="175">
        <v>5</v>
      </c>
      <c r="J5" s="175">
        <v>4</v>
      </c>
      <c r="K5" s="175">
        <v>4</v>
      </c>
      <c r="L5" s="175">
        <v>4</v>
      </c>
      <c r="M5" s="175">
        <v>5</v>
      </c>
      <c r="N5" s="175">
        <v>4</v>
      </c>
      <c r="O5" s="175">
        <v>5</v>
      </c>
      <c r="P5" s="175">
        <v>5</v>
      </c>
      <c r="Q5" s="175">
        <v>5</v>
      </c>
      <c r="R5" s="175">
        <v>1</v>
      </c>
      <c r="S5" s="175">
        <v>5</v>
      </c>
      <c r="T5" s="175">
        <v>5</v>
      </c>
    </row>
    <row r="6" spans="1:21" x14ac:dyDescent="0.2">
      <c r="A6" s="174">
        <v>44795.846540023151</v>
      </c>
      <c r="B6" s="175" t="s">
        <v>190</v>
      </c>
      <c r="C6" s="175" t="s">
        <v>25</v>
      </c>
      <c r="D6" s="175" t="s">
        <v>24</v>
      </c>
      <c r="E6" s="175" t="s">
        <v>28</v>
      </c>
      <c r="F6" s="175" t="s">
        <v>27</v>
      </c>
      <c r="G6" s="175" t="s">
        <v>153</v>
      </c>
      <c r="H6" s="175" t="s">
        <v>30</v>
      </c>
      <c r="I6" s="175">
        <v>5</v>
      </c>
      <c r="J6" s="175">
        <v>5</v>
      </c>
      <c r="K6" s="175">
        <v>5</v>
      </c>
      <c r="L6" s="175">
        <v>5</v>
      </c>
      <c r="M6" s="175">
        <v>5</v>
      </c>
      <c r="N6" s="175">
        <v>5</v>
      </c>
      <c r="O6" s="175">
        <v>5</v>
      </c>
      <c r="P6" s="175">
        <v>5</v>
      </c>
      <c r="Q6" s="175">
        <v>5</v>
      </c>
      <c r="R6" s="175">
        <v>5</v>
      </c>
      <c r="S6" s="175">
        <v>5</v>
      </c>
      <c r="T6" s="175">
        <v>5</v>
      </c>
      <c r="U6" s="175" t="s">
        <v>194</v>
      </c>
    </row>
    <row r="7" spans="1:21" ht="23.25" x14ac:dyDescent="0.2">
      <c r="I7" s="1">
        <f>AVERAGE(I1:I6)</f>
        <v>4.8</v>
      </c>
      <c r="J7" s="1">
        <f t="shared" ref="J7:T7" si="0">AVERAGE(J1:J6)</f>
        <v>4.8</v>
      </c>
      <c r="K7" s="1">
        <f t="shared" si="0"/>
        <v>4.8</v>
      </c>
      <c r="L7" s="1">
        <f t="shared" si="0"/>
        <v>4.8</v>
      </c>
      <c r="M7" s="1">
        <f t="shared" si="0"/>
        <v>4.8</v>
      </c>
      <c r="N7" s="1">
        <f t="shared" si="0"/>
        <v>4.8</v>
      </c>
      <c r="O7" s="1">
        <f t="shared" si="0"/>
        <v>4.8</v>
      </c>
      <c r="P7" s="1">
        <f t="shared" si="0"/>
        <v>4.8</v>
      </c>
      <c r="Q7" s="1">
        <f t="shared" si="0"/>
        <v>4.8</v>
      </c>
      <c r="R7" s="1">
        <f t="shared" si="0"/>
        <v>2.8</v>
      </c>
      <c r="S7" s="1">
        <f t="shared" si="0"/>
        <v>4.8</v>
      </c>
      <c r="T7" s="1">
        <f t="shared" si="0"/>
        <v>4.8</v>
      </c>
    </row>
    <row r="8" spans="1:21" ht="23.25" x14ac:dyDescent="0.2">
      <c r="I8" s="2">
        <f>STDEV(I1:I7)</f>
        <v>0.39999999999999997</v>
      </c>
      <c r="J8" s="2">
        <f t="shared" ref="J8:T8" si="1">STDEV(J1:J7)</f>
        <v>0.39999999999999997</v>
      </c>
      <c r="K8" s="2">
        <f t="shared" si="1"/>
        <v>0.39999999999999997</v>
      </c>
      <c r="L8" s="2">
        <f t="shared" si="1"/>
        <v>0.39999999999999997</v>
      </c>
      <c r="M8" s="2">
        <f t="shared" si="1"/>
        <v>0.39999999999999997</v>
      </c>
      <c r="N8" s="2">
        <f t="shared" si="1"/>
        <v>0.39999999999999997</v>
      </c>
      <c r="O8" s="2">
        <f t="shared" si="1"/>
        <v>0.39999999999999997</v>
      </c>
      <c r="P8" s="2">
        <f t="shared" si="1"/>
        <v>0.39999999999999997</v>
      </c>
      <c r="Q8" s="2">
        <f t="shared" si="1"/>
        <v>0.39999999999999997</v>
      </c>
      <c r="R8" s="2">
        <f t="shared" si="1"/>
        <v>1.3266499161421597</v>
      </c>
      <c r="S8" s="2">
        <f t="shared" si="1"/>
        <v>0.39999999999999997</v>
      </c>
      <c r="T8" s="2">
        <f t="shared" si="1"/>
        <v>0.39999999999999997</v>
      </c>
    </row>
    <row r="9" spans="1:21" ht="23.25" x14ac:dyDescent="0.2">
      <c r="I9" s="3">
        <f>AVERAGE(I1:I8)</f>
        <v>4.1714285714285717</v>
      </c>
      <c r="J9" s="3">
        <f t="shared" ref="J9:T9" si="2">AVERAGE(J1:J8)</f>
        <v>4.1714285714285717</v>
      </c>
      <c r="K9" s="3">
        <f t="shared" si="2"/>
        <v>4.1714285714285717</v>
      </c>
      <c r="L9" s="3">
        <f t="shared" si="2"/>
        <v>4.1714285714285717</v>
      </c>
      <c r="M9" s="3">
        <f t="shared" si="2"/>
        <v>4.1714285714285717</v>
      </c>
      <c r="N9" s="3">
        <f t="shared" si="2"/>
        <v>4.1714285714285717</v>
      </c>
      <c r="O9" s="3">
        <f t="shared" si="2"/>
        <v>4.1714285714285717</v>
      </c>
      <c r="P9" s="3">
        <f t="shared" si="2"/>
        <v>4.1714285714285717</v>
      </c>
      <c r="Q9" s="3">
        <f t="shared" si="2"/>
        <v>4.1714285714285717</v>
      </c>
      <c r="R9" s="3">
        <f t="shared" si="2"/>
        <v>2.5895214165917371</v>
      </c>
      <c r="S9" s="3">
        <f t="shared" si="2"/>
        <v>4.1714285714285717</v>
      </c>
      <c r="T9" s="3">
        <f t="shared" si="2"/>
        <v>4.1714285714285717</v>
      </c>
    </row>
    <row r="10" spans="1:21" ht="23.25" x14ac:dyDescent="0.2">
      <c r="I10" s="4">
        <f>STDEV(I1:I6)</f>
        <v>0.44721359549995793</v>
      </c>
      <c r="J10" s="4">
        <f t="shared" ref="J10:T10" si="3">STDEV(J1:J6)</f>
        <v>0.44721359549995793</v>
      </c>
      <c r="K10" s="4">
        <f t="shared" si="3"/>
        <v>0.44721359549995793</v>
      </c>
      <c r="L10" s="4">
        <f t="shared" si="3"/>
        <v>0.44721359549995793</v>
      </c>
      <c r="M10" s="4">
        <f t="shared" si="3"/>
        <v>0.44721359549995787</v>
      </c>
      <c r="N10" s="4">
        <f t="shared" si="3"/>
        <v>0.44721359549995793</v>
      </c>
      <c r="O10" s="4">
        <f t="shared" si="3"/>
        <v>0.44721359549995793</v>
      </c>
      <c r="P10" s="4">
        <f t="shared" si="3"/>
        <v>0.44721359549995793</v>
      </c>
      <c r="Q10" s="4">
        <f t="shared" si="3"/>
        <v>0.44721359549995793</v>
      </c>
      <c r="R10" s="4">
        <f t="shared" si="3"/>
        <v>1.4832396974191324</v>
      </c>
      <c r="S10" s="4">
        <f t="shared" si="3"/>
        <v>0.44721359549995793</v>
      </c>
      <c r="T10" s="4">
        <f t="shared" si="3"/>
        <v>0.44721359549995793</v>
      </c>
    </row>
    <row r="11" spans="1:21" ht="27.75" x14ac:dyDescent="0.65">
      <c r="A11" s="104" t="s">
        <v>94</v>
      </c>
      <c r="D11" s="125" t="s">
        <v>93</v>
      </c>
    </row>
    <row r="12" spans="1:21" ht="24" x14ac:dyDescent="0.55000000000000004">
      <c r="A12" s="128" t="s">
        <v>25</v>
      </c>
      <c r="B12" s="129">
        <f>COUNTIF(C1:C6,"หญิง")</f>
        <v>5</v>
      </c>
      <c r="D12" s="131" t="s">
        <v>107</v>
      </c>
      <c r="E12" s="135">
        <f>COUNTIF(F1:F6,"สังคมศาสตร์")</f>
        <v>1</v>
      </c>
    </row>
    <row r="13" spans="1:21" ht="24" x14ac:dyDescent="0.55000000000000004">
      <c r="A13" s="128" t="s">
        <v>20</v>
      </c>
      <c r="B13" s="129">
        <f>COUNTIF(C2:C7,"ชาย")</f>
        <v>0</v>
      </c>
      <c r="D13" s="133" t="s">
        <v>102</v>
      </c>
      <c r="E13" s="135">
        <f>COUNTIF(F2:F7,"สาธารณสุขศาสตร์")</f>
        <v>3</v>
      </c>
    </row>
    <row r="14" spans="1:21" ht="24" x14ac:dyDescent="0.55000000000000004">
      <c r="B14" s="127">
        <f>SUM(B12:B13)</f>
        <v>5</v>
      </c>
      <c r="D14" s="133" t="s">
        <v>27</v>
      </c>
      <c r="E14" s="135">
        <f>COUNTIF(F2:F8,"ศึกษาศาสตร์")</f>
        <v>1</v>
      </c>
    </row>
    <row r="15" spans="1:21" ht="21" customHeight="1" x14ac:dyDescent="0.2">
      <c r="E15" s="127">
        <f>SUM(E12:E14)</f>
        <v>5</v>
      </c>
    </row>
    <row r="16" spans="1:21" ht="24" x14ac:dyDescent="0.55000000000000004">
      <c r="A16" s="105" t="s">
        <v>95</v>
      </c>
      <c r="B16" s="102"/>
    </row>
    <row r="17" spans="1:5" ht="24" x14ac:dyDescent="0.55000000000000004">
      <c r="A17" s="128" t="s">
        <v>26</v>
      </c>
      <c r="B17" s="129">
        <f>COUNTIF(D1:D6,"20-30 ปี")</f>
        <v>3</v>
      </c>
      <c r="D17" s="106" t="s">
        <v>97</v>
      </c>
    </row>
    <row r="18" spans="1:5" ht="24" x14ac:dyDescent="0.55000000000000004">
      <c r="A18" s="128" t="s">
        <v>24</v>
      </c>
      <c r="B18" s="129">
        <f>COUNTIF(D1:D8,"31-40 ปี")</f>
        <v>2</v>
      </c>
      <c r="D18" s="130" t="s">
        <v>102</v>
      </c>
      <c r="E18" s="135">
        <f>COUNTIF(G1:G6,"สาธารณสุขศาสตร์")</f>
        <v>3</v>
      </c>
    </row>
    <row r="19" spans="1:5" ht="24" x14ac:dyDescent="0.55000000000000004">
      <c r="A19" s="128" t="s">
        <v>21</v>
      </c>
      <c r="B19" s="129">
        <f>COUNTIF(D2:D9,"41-50 ปี")</f>
        <v>0</v>
      </c>
      <c r="D19" s="130" t="s">
        <v>131</v>
      </c>
      <c r="E19" s="135">
        <f>COUNTIF(G2:G7,"รัฐศาสตร์")</f>
        <v>1</v>
      </c>
    </row>
    <row r="20" spans="1:5" ht="22.5" customHeight="1" x14ac:dyDescent="0.55000000000000004">
      <c r="A20" s="128" t="s">
        <v>32</v>
      </c>
      <c r="B20" s="129">
        <f>COUNTIF(D2:D10,"51 ปีขึ้นไป")</f>
        <v>0</v>
      </c>
      <c r="D20" s="130" t="s">
        <v>153</v>
      </c>
      <c r="E20" s="135">
        <f>COUNTIF(G3:G8,"การบริหารการศึกษา")</f>
        <v>1</v>
      </c>
    </row>
    <row r="21" spans="1:5" ht="18.75" customHeight="1" x14ac:dyDescent="0.2">
      <c r="B21" s="127">
        <f>SUM(B17:B20)</f>
        <v>5</v>
      </c>
      <c r="E21" s="127">
        <f>SUM(E18:E20)</f>
        <v>5</v>
      </c>
    </row>
    <row r="23" spans="1:5" x14ac:dyDescent="0.2">
      <c r="E23" s="151"/>
    </row>
    <row r="24" spans="1:5" x14ac:dyDescent="0.2">
      <c r="E24" s="151"/>
    </row>
    <row r="25" spans="1:5" ht="23.25" customHeight="1" x14ac:dyDescent="0.55000000000000004">
      <c r="A25" s="106" t="s">
        <v>96</v>
      </c>
      <c r="B25" s="103"/>
      <c r="E25" s="151"/>
    </row>
    <row r="26" spans="1:5" ht="24" x14ac:dyDescent="0.55000000000000004">
      <c r="A26" s="130" t="s">
        <v>28</v>
      </c>
      <c r="B26" s="129">
        <f>COUNTIF(E1:E7,"ปริญญาโท")</f>
        <v>5</v>
      </c>
      <c r="E26" s="151"/>
    </row>
    <row r="27" spans="1:5" ht="24" x14ac:dyDescent="0.55000000000000004">
      <c r="A27" s="130" t="s">
        <v>22</v>
      </c>
      <c r="B27" s="129">
        <f>COUNTIF(E1:E7,"ปริญญาเอก")</f>
        <v>0</v>
      </c>
      <c r="E27" s="151"/>
    </row>
    <row r="28" spans="1:5" x14ac:dyDescent="0.2">
      <c r="B28" s="127">
        <f>SUM(B26:B27)</f>
        <v>5</v>
      </c>
      <c r="E28" s="151"/>
    </row>
    <row r="29" spans="1:5" ht="19.5" customHeight="1" x14ac:dyDescent="0.2">
      <c r="E29" s="151"/>
    </row>
    <row r="30" spans="1:5" x14ac:dyDescent="0.2">
      <c r="E30" s="151"/>
    </row>
    <row r="31" spans="1:5" x14ac:dyDescent="0.2">
      <c r="E31" s="151"/>
    </row>
    <row r="32" spans="1:5" x14ac:dyDescent="0.2">
      <c r="E32" s="151"/>
    </row>
    <row r="33" spans="5:5" x14ac:dyDescent="0.2">
      <c r="E33" s="151"/>
    </row>
    <row r="34" spans="5:5" x14ac:dyDescent="0.2">
      <c r="E34" s="151"/>
    </row>
    <row r="35" spans="5:5" x14ac:dyDescent="0.2">
      <c r="E35" s="151"/>
    </row>
    <row r="36" spans="5:5" x14ac:dyDescent="0.2">
      <c r="E36" s="151"/>
    </row>
    <row r="37" spans="5:5" x14ac:dyDescent="0.2">
      <c r="E37" s="151"/>
    </row>
    <row r="38" spans="5:5" x14ac:dyDescent="0.2">
      <c r="E38" s="151"/>
    </row>
    <row r="39" spans="5:5" x14ac:dyDescent="0.2">
      <c r="E39" s="151"/>
    </row>
    <row r="40" spans="5:5" x14ac:dyDescent="0.2">
      <c r="E40" s="151"/>
    </row>
    <row r="41" spans="5:5" x14ac:dyDescent="0.2">
      <c r="E41" s="151"/>
    </row>
    <row r="42" spans="5:5" x14ac:dyDescent="0.2">
      <c r="E42" s="151"/>
    </row>
    <row r="43" spans="5:5" x14ac:dyDescent="0.2">
      <c r="E43" s="151"/>
    </row>
    <row r="44" spans="5:5" x14ac:dyDescent="0.2">
      <c r="E44" s="151"/>
    </row>
    <row r="45" spans="5:5" x14ac:dyDescent="0.2">
      <c r="E45" s="151"/>
    </row>
  </sheetData>
  <autoFilter ref="H1:H53" xr:uid="{C6155C25-8AD2-4025-AE12-6FD4E44E08DA}"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91D6E-6DE2-4F72-8EAC-F02291F4B805}">
  <sheetPr>
    <tabColor rgb="FF00B050"/>
  </sheetPr>
  <dimension ref="A1:U48"/>
  <sheetViews>
    <sheetView topLeftCell="A25" zoomScale="110" zoomScaleNormal="110" workbookViewId="0">
      <selection activeCell="A41" sqref="A41"/>
    </sheetView>
  </sheetViews>
  <sheetFormatPr defaultRowHeight="12.75" x14ac:dyDescent="0.2"/>
  <cols>
    <col min="1" max="1" width="36" bestFit="1" customWidth="1"/>
    <col min="2" max="2" width="26.7109375" bestFit="1" customWidth="1"/>
    <col min="3" max="3" width="10.7109375" bestFit="1" customWidth="1"/>
    <col min="4" max="4" width="40.5703125" bestFit="1" customWidth="1"/>
    <col min="5" max="5" width="14.7109375" bestFit="1" customWidth="1"/>
    <col min="6" max="6" width="42.7109375" bestFit="1" customWidth="1"/>
    <col min="7" max="7" width="34.7109375" bestFit="1" customWidth="1"/>
    <col min="8" max="8" width="22.5703125" bestFit="1" customWidth="1"/>
  </cols>
  <sheetData>
    <row r="1" spans="1:21" x14ac:dyDescent="0.2">
      <c r="A1" s="152" t="s">
        <v>0</v>
      </c>
      <c r="B1" s="152" t="s">
        <v>98</v>
      </c>
      <c r="C1" s="152" t="s">
        <v>1</v>
      </c>
      <c r="D1" s="152" t="s">
        <v>2</v>
      </c>
      <c r="E1" s="152" t="s">
        <v>3</v>
      </c>
      <c r="F1" s="152" t="s">
        <v>4</v>
      </c>
      <c r="G1" s="152" t="s">
        <v>5</v>
      </c>
      <c r="H1" s="152" t="s">
        <v>6</v>
      </c>
      <c r="I1" s="152" t="s">
        <v>7</v>
      </c>
      <c r="J1" s="152" t="s">
        <v>8</v>
      </c>
      <c r="K1" s="152" t="s">
        <v>9</v>
      </c>
      <c r="L1" s="152" t="s">
        <v>10</v>
      </c>
      <c r="M1" s="152" t="s">
        <v>11</v>
      </c>
      <c r="N1" s="152" t="s">
        <v>12</v>
      </c>
      <c r="O1" s="152" t="s">
        <v>13</v>
      </c>
      <c r="P1" s="152" t="s">
        <v>14</v>
      </c>
      <c r="Q1" s="152" t="s">
        <v>15</v>
      </c>
      <c r="R1" s="152" t="s">
        <v>16</v>
      </c>
      <c r="S1" s="152" t="s">
        <v>17</v>
      </c>
      <c r="T1" s="152" t="s">
        <v>18</v>
      </c>
      <c r="U1" s="152" t="s">
        <v>19</v>
      </c>
    </row>
    <row r="2" spans="1:21" x14ac:dyDescent="0.2">
      <c r="A2" s="174">
        <v>44795.763417326394</v>
      </c>
      <c r="B2" s="175" t="s">
        <v>143</v>
      </c>
      <c r="C2" s="175" t="s">
        <v>25</v>
      </c>
      <c r="D2" s="175" t="s">
        <v>26</v>
      </c>
      <c r="E2" s="175" t="s">
        <v>28</v>
      </c>
      <c r="F2" s="175" t="s">
        <v>27</v>
      </c>
      <c r="G2" s="175" t="s">
        <v>153</v>
      </c>
      <c r="H2" s="175" t="s">
        <v>29</v>
      </c>
      <c r="I2" s="175">
        <v>5</v>
      </c>
      <c r="J2" s="175">
        <v>5</v>
      </c>
      <c r="K2" s="175">
        <v>5</v>
      </c>
      <c r="L2" s="175">
        <v>5</v>
      </c>
      <c r="M2" s="175">
        <v>5</v>
      </c>
      <c r="N2" s="175">
        <v>5</v>
      </c>
      <c r="P2" s="175">
        <v>5</v>
      </c>
      <c r="Q2" s="175">
        <v>5</v>
      </c>
      <c r="R2" s="175">
        <v>5</v>
      </c>
      <c r="S2" s="175">
        <v>5</v>
      </c>
      <c r="T2" s="175">
        <v>5</v>
      </c>
      <c r="U2" s="175" t="s">
        <v>31</v>
      </c>
    </row>
    <row r="3" spans="1:21" x14ac:dyDescent="0.2">
      <c r="A3" s="174">
        <v>44795.794254814813</v>
      </c>
      <c r="B3" s="175" t="s">
        <v>147</v>
      </c>
      <c r="C3" s="175" t="s">
        <v>25</v>
      </c>
      <c r="D3" s="175" t="s">
        <v>24</v>
      </c>
      <c r="E3" s="175" t="s">
        <v>22</v>
      </c>
      <c r="F3" s="153" t="s">
        <v>132</v>
      </c>
      <c r="G3" s="153" t="s">
        <v>133</v>
      </c>
      <c r="H3" s="175" t="s">
        <v>29</v>
      </c>
      <c r="I3" s="175">
        <v>5</v>
      </c>
      <c r="J3" s="175">
        <v>5</v>
      </c>
      <c r="K3" s="175">
        <v>5</v>
      </c>
      <c r="L3" s="175">
        <v>5</v>
      </c>
      <c r="M3" s="175">
        <v>5</v>
      </c>
      <c r="N3" s="175">
        <v>5</v>
      </c>
      <c r="O3" s="175">
        <v>5</v>
      </c>
      <c r="P3" s="175">
        <v>5</v>
      </c>
      <c r="Q3" s="175">
        <v>5</v>
      </c>
      <c r="R3" s="175">
        <v>5</v>
      </c>
      <c r="S3" s="175">
        <v>5</v>
      </c>
      <c r="T3" s="175">
        <v>5</v>
      </c>
    </row>
    <row r="4" spans="1:21" x14ac:dyDescent="0.2">
      <c r="A4" s="174">
        <v>44795.795463310184</v>
      </c>
      <c r="B4" s="175" t="s">
        <v>148</v>
      </c>
      <c r="C4" s="175" t="s">
        <v>25</v>
      </c>
      <c r="D4" s="175" t="s">
        <v>24</v>
      </c>
      <c r="E4" s="175" t="s">
        <v>22</v>
      </c>
      <c r="F4" s="175" t="s">
        <v>102</v>
      </c>
      <c r="G4" s="175" t="s">
        <v>102</v>
      </c>
      <c r="H4" s="175" t="s">
        <v>29</v>
      </c>
      <c r="I4" s="175">
        <v>5</v>
      </c>
      <c r="J4" s="175">
        <v>5</v>
      </c>
      <c r="K4" s="175">
        <v>5</v>
      </c>
      <c r="L4" s="175">
        <v>5</v>
      </c>
      <c r="M4" s="175">
        <v>5</v>
      </c>
      <c r="N4" s="175">
        <v>5</v>
      </c>
      <c r="O4" s="175">
        <v>5</v>
      </c>
      <c r="P4" s="175">
        <v>5</v>
      </c>
      <c r="Q4" s="175">
        <v>5</v>
      </c>
      <c r="R4" s="175">
        <v>5</v>
      </c>
      <c r="S4" s="175">
        <v>5</v>
      </c>
      <c r="T4" s="175">
        <v>5</v>
      </c>
      <c r="U4" s="175" t="s">
        <v>149</v>
      </c>
    </row>
    <row r="5" spans="1:21" x14ac:dyDescent="0.2">
      <c r="A5" s="174">
        <v>44795.796870902777</v>
      </c>
      <c r="B5" s="175" t="s">
        <v>151</v>
      </c>
      <c r="C5" s="175" t="s">
        <v>25</v>
      </c>
      <c r="D5" s="175" t="s">
        <v>26</v>
      </c>
      <c r="E5" s="175" t="s">
        <v>28</v>
      </c>
      <c r="F5" s="153" t="s">
        <v>27</v>
      </c>
      <c r="G5" s="175" t="s">
        <v>153</v>
      </c>
      <c r="H5" s="175" t="s">
        <v>29</v>
      </c>
      <c r="I5" s="175">
        <v>5</v>
      </c>
      <c r="J5" s="175">
        <v>5</v>
      </c>
      <c r="K5" s="175">
        <v>5</v>
      </c>
      <c r="L5" s="175">
        <v>5</v>
      </c>
      <c r="M5" s="175">
        <v>5</v>
      </c>
      <c r="N5" s="175">
        <v>5</v>
      </c>
      <c r="O5" s="175">
        <v>5</v>
      </c>
      <c r="P5" s="175">
        <v>5</v>
      </c>
      <c r="Q5" s="175">
        <v>5</v>
      </c>
      <c r="R5" s="175">
        <v>5</v>
      </c>
      <c r="S5" s="175">
        <v>5</v>
      </c>
      <c r="T5" s="175">
        <v>5</v>
      </c>
    </row>
    <row r="6" spans="1:21" x14ac:dyDescent="0.2">
      <c r="A6" s="174">
        <v>44795.79843657407</v>
      </c>
      <c r="B6" s="175" t="s">
        <v>152</v>
      </c>
      <c r="C6" s="175" t="s">
        <v>25</v>
      </c>
      <c r="D6" s="175" t="s">
        <v>26</v>
      </c>
      <c r="E6" s="175" t="s">
        <v>28</v>
      </c>
      <c r="F6" s="153" t="s">
        <v>27</v>
      </c>
      <c r="G6" s="175" t="s">
        <v>153</v>
      </c>
      <c r="H6" s="175" t="s">
        <v>29</v>
      </c>
      <c r="I6" s="175">
        <v>5</v>
      </c>
      <c r="J6" s="175">
        <v>5</v>
      </c>
      <c r="K6" s="175">
        <v>5</v>
      </c>
      <c r="L6" s="175">
        <v>5</v>
      </c>
      <c r="M6" s="175">
        <v>5</v>
      </c>
      <c r="N6" s="175">
        <v>5</v>
      </c>
      <c r="O6" s="175">
        <v>5</v>
      </c>
      <c r="P6" s="175">
        <v>5</v>
      </c>
      <c r="Q6" s="175">
        <v>5</v>
      </c>
      <c r="R6" s="175">
        <v>5</v>
      </c>
      <c r="S6" s="175">
        <v>5</v>
      </c>
      <c r="T6" s="175">
        <v>5</v>
      </c>
      <c r="U6" s="175" t="s">
        <v>31</v>
      </c>
    </row>
    <row r="7" spans="1:21" x14ac:dyDescent="0.2">
      <c r="A7" s="174">
        <v>44795.803945752312</v>
      </c>
      <c r="B7" s="175" t="s">
        <v>161</v>
      </c>
      <c r="C7" s="175" t="s">
        <v>25</v>
      </c>
      <c r="D7" s="175" t="s">
        <v>24</v>
      </c>
      <c r="E7" s="175" t="s">
        <v>22</v>
      </c>
      <c r="F7" s="175" t="s">
        <v>102</v>
      </c>
      <c r="G7" s="175" t="s">
        <v>102</v>
      </c>
      <c r="H7" s="175" t="s">
        <v>29</v>
      </c>
      <c r="I7" s="175">
        <v>5</v>
      </c>
      <c r="J7" s="175">
        <v>5</v>
      </c>
      <c r="K7" s="175">
        <v>3</v>
      </c>
      <c r="L7" s="175">
        <v>2</v>
      </c>
      <c r="M7" s="175">
        <v>5</v>
      </c>
      <c r="N7" s="175">
        <v>5</v>
      </c>
      <c r="O7" s="175">
        <v>5</v>
      </c>
      <c r="P7" s="175">
        <v>5</v>
      </c>
      <c r="Q7" s="175">
        <v>5</v>
      </c>
      <c r="R7" s="175">
        <v>3</v>
      </c>
      <c r="S7" s="175">
        <v>5</v>
      </c>
      <c r="T7" s="175">
        <v>5</v>
      </c>
    </row>
    <row r="8" spans="1:21" x14ac:dyDescent="0.2">
      <c r="A8" s="174">
        <v>44795.804111076388</v>
      </c>
      <c r="B8" s="175" t="s">
        <v>162</v>
      </c>
      <c r="C8" s="175" t="s">
        <v>25</v>
      </c>
      <c r="D8" s="175" t="s">
        <v>26</v>
      </c>
      <c r="E8" s="175" t="s">
        <v>28</v>
      </c>
      <c r="F8" s="153" t="s">
        <v>132</v>
      </c>
      <c r="G8" s="153" t="s">
        <v>133</v>
      </c>
      <c r="H8" s="175" t="s">
        <v>29</v>
      </c>
      <c r="I8" s="175">
        <v>5</v>
      </c>
      <c r="J8" s="175">
        <v>5</v>
      </c>
      <c r="K8" s="175">
        <v>5</v>
      </c>
      <c r="L8" s="175">
        <v>5</v>
      </c>
      <c r="M8" s="175">
        <v>5</v>
      </c>
      <c r="N8" s="175">
        <v>5</v>
      </c>
      <c r="O8" s="175">
        <v>5</v>
      </c>
      <c r="P8" s="175">
        <v>5</v>
      </c>
      <c r="Q8" s="175">
        <v>5</v>
      </c>
      <c r="R8" s="175">
        <v>3</v>
      </c>
      <c r="S8" s="175">
        <v>5</v>
      </c>
      <c r="T8" s="175">
        <v>5</v>
      </c>
    </row>
    <row r="9" spans="1:21" x14ac:dyDescent="0.2">
      <c r="A9" s="174">
        <v>44795.805455185182</v>
      </c>
      <c r="B9" s="175" t="s">
        <v>163</v>
      </c>
      <c r="C9" s="175" t="s">
        <v>20</v>
      </c>
      <c r="D9" s="175" t="s">
        <v>21</v>
      </c>
      <c r="E9" s="175" t="s">
        <v>28</v>
      </c>
      <c r="F9" s="153" t="s">
        <v>132</v>
      </c>
      <c r="G9" s="175" t="s">
        <v>130</v>
      </c>
      <c r="H9" s="175" t="s">
        <v>29</v>
      </c>
      <c r="I9" s="175">
        <v>5</v>
      </c>
      <c r="J9" s="175">
        <v>5</v>
      </c>
      <c r="K9" s="175">
        <v>5</v>
      </c>
      <c r="L9" s="175">
        <v>5</v>
      </c>
      <c r="M9" s="175">
        <v>5</v>
      </c>
      <c r="N9" s="175">
        <v>5</v>
      </c>
      <c r="O9" s="175">
        <v>5</v>
      </c>
      <c r="P9" s="175">
        <v>5</v>
      </c>
      <c r="Q9" s="175">
        <v>5</v>
      </c>
      <c r="R9" s="175">
        <v>5</v>
      </c>
      <c r="S9" s="175">
        <v>5</v>
      </c>
      <c r="T9" s="175">
        <v>5</v>
      </c>
    </row>
    <row r="10" spans="1:21" x14ac:dyDescent="0.2">
      <c r="A10" s="174">
        <v>44795.805787766207</v>
      </c>
      <c r="B10" s="175" t="s">
        <v>164</v>
      </c>
      <c r="C10" s="175" t="s">
        <v>25</v>
      </c>
      <c r="D10" s="175" t="s">
        <v>21</v>
      </c>
      <c r="E10" s="175" t="s">
        <v>22</v>
      </c>
      <c r="F10" s="175" t="s">
        <v>102</v>
      </c>
      <c r="G10" s="175" t="s">
        <v>102</v>
      </c>
      <c r="H10" s="175" t="s">
        <v>29</v>
      </c>
      <c r="I10" s="175">
        <v>5</v>
      </c>
      <c r="J10" s="175">
        <v>5</v>
      </c>
      <c r="K10" s="175">
        <v>5</v>
      </c>
      <c r="L10" s="175">
        <v>5</v>
      </c>
      <c r="M10" s="175">
        <v>5</v>
      </c>
      <c r="N10" s="175">
        <v>4</v>
      </c>
      <c r="O10" s="175">
        <v>5</v>
      </c>
      <c r="P10" s="175">
        <v>5</v>
      </c>
      <c r="Q10" s="175">
        <v>5</v>
      </c>
      <c r="R10" s="175">
        <v>3</v>
      </c>
      <c r="S10" s="175">
        <v>5</v>
      </c>
      <c r="T10" s="175">
        <v>5</v>
      </c>
    </row>
    <row r="11" spans="1:21" x14ac:dyDescent="0.2">
      <c r="A11" s="174">
        <v>44795.807262766204</v>
      </c>
      <c r="B11" s="175" t="s">
        <v>167</v>
      </c>
      <c r="C11" s="175" t="s">
        <v>20</v>
      </c>
      <c r="D11" s="175" t="s">
        <v>26</v>
      </c>
      <c r="E11" s="175" t="s">
        <v>28</v>
      </c>
      <c r="F11" s="153" t="s">
        <v>129</v>
      </c>
      <c r="G11" s="175" t="s">
        <v>128</v>
      </c>
      <c r="H11" s="175" t="s">
        <v>29</v>
      </c>
      <c r="I11" s="175">
        <v>4</v>
      </c>
      <c r="J11" s="175">
        <v>5</v>
      </c>
      <c r="K11" s="175">
        <v>5</v>
      </c>
      <c r="L11" s="175">
        <v>5</v>
      </c>
      <c r="M11" s="175">
        <v>5</v>
      </c>
      <c r="N11" s="175">
        <v>5</v>
      </c>
      <c r="O11" s="175">
        <v>4</v>
      </c>
      <c r="P11" s="175">
        <v>5</v>
      </c>
      <c r="Q11" s="175">
        <v>4</v>
      </c>
      <c r="R11" s="175">
        <v>3</v>
      </c>
      <c r="S11" s="175">
        <v>5</v>
      </c>
      <c r="T11" s="175">
        <v>5</v>
      </c>
      <c r="U11" s="175" t="s">
        <v>192</v>
      </c>
    </row>
    <row r="12" spans="1:21" x14ac:dyDescent="0.2">
      <c r="A12" s="174">
        <v>44795.807729988424</v>
      </c>
      <c r="B12" s="175" t="s">
        <v>168</v>
      </c>
      <c r="C12" s="175" t="s">
        <v>20</v>
      </c>
      <c r="D12" s="175" t="s">
        <v>24</v>
      </c>
      <c r="E12" s="175" t="s">
        <v>28</v>
      </c>
      <c r="F12" s="153" t="s">
        <v>27</v>
      </c>
      <c r="G12" s="175" t="s">
        <v>153</v>
      </c>
      <c r="H12" s="175" t="s">
        <v>29</v>
      </c>
      <c r="I12" s="175">
        <v>5</v>
      </c>
      <c r="J12" s="175">
        <v>5</v>
      </c>
      <c r="K12" s="175">
        <v>5</v>
      </c>
      <c r="L12" s="175">
        <v>5</v>
      </c>
      <c r="M12" s="175">
        <v>5</v>
      </c>
      <c r="N12" s="175">
        <v>5</v>
      </c>
      <c r="O12" s="175">
        <v>5</v>
      </c>
      <c r="P12" s="175">
        <v>5</v>
      </c>
      <c r="Q12" s="175">
        <v>5</v>
      </c>
      <c r="R12" s="175">
        <v>5</v>
      </c>
      <c r="S12" s="175">
        <v>5</v>
      </c>
      <c r="T12" s="175">
        <v>4</v>
      </c>
    </row>
    <row r="13" spans="1:21" x14ac:dyDescent="0.2">
      <c r="A13" s="174">
        <v>44795.809085046298</v>
      </c>
      <c r="B13" s="175" t="s">
        <v>169</v>
      </c>
      <c r="C13" s="175" t="s">
        <v>25</v>
      </c>
      <c r="D13" s="175" t="s">
        <v>26</v>
      </c>
      <c r="E13" s="175" t="s">
        <v>28</v>
      </c>
      <c r="F13" s="175" t="s">
        <v>103</v>
      </c>
      <c r="G13" s="175" t="s">
        <v>170</v>
      </c>
      <c r="H13" s="175" t="s">
        <v>29</v>
      </c>
      <c r="I13" s="175">
        <v>5</v>
      </c>
      <c r="J13" s="175">
        <v>5</v>
      </c>
      <c r="K13" s="175">
        <v>5</v>
      </c>
      <c r="L13" s="175">
        <v>5</v>
      </c>
      <c r="M13" s="175">
        <v>5</v>
      </c>
      <c r="N13" s="175">
        <v>5</v>
      </c>
      <c r="O13" s="175">
        <v>5</v>
      </c>
      <c r="P13" s="175">
        <v>5</v>
      </c>
      <c r="Q13" s="175">
        <v>5</v>
      </c>
      <c r="R13" s="175">
        <v>5</v>
      </c>
      <c r="S13" s="175">
        <v>5</v>
      </c>
      <c r="T13" s="175">
        <v>5</v>
      </c>
      <c r="U13" s="175" t="s">
        <v>31</v>
      </c>
    </row>
    <row r="14" spans="1:21" x14ac:dyDescent="0.2">
      <c r="A14" s="174">
        <v>44795.809904652779</v>
      </c>
      <c r="B14" s="175" t="s">
        <v>171</v>
      </c>
      <c r="C14" s="175" t="s">
        <v>25</v>
      </c>
      <c r="D14" s="175" t="s">
        <v>24</v>
      </c>
      <c r="E14" s="175" t="s">
        <v>22</v>
      </c>
      <c r="F14" s="175" t="s">
        <v>27</v>
      </c>
      <c r="G14" s="175" t="s">
        <v>172</v>
      </c>
      <c r="H14" s="175" t="s">
        <v>29</v>
      </c>
      <c r="I14" s="175">
        <v>5</v>
      </c>
      <c r="J14" s="175">
        <v>5</v>
      </c>
      <c r="K14" s="175">
        <v>5</v>
      </c>
      <c r="L14" s="175">
        <v>5</v>
      </c>
      <c r="M14" s="175">
        <v>4</v>
      </c>
      <c r="N14" s="175">
        <v>5</v>
      </c>
      <c r="O14" s="175">
        <v>5</v>
      </c>
      <c r="P14" s="175">
        <v>5</v>
      </c>
      <c r="Q14" s="175">
        <v>5</v>
      </c>
      <c r="R14" s="175">
        <v>3</v>
      </c>
      <c r="S14" s="175">
        <v>5</v>
      </c>
      <c r="T14" s="175">
        <v>5</v>
      </c>
      <c r="U14" s="175" t="s">
        <v>193</v>
      </c>
    </row>
    <row r="15" spans="1:21" x14ac:dyDescent="0.2">
      <c r="A15" s="174">
        <v>44795.810683402779</v>
      </c>
      <c r="B15" s="175" t="s">
        <v>173</v>
      </c>
      <c r="C15" s="175" t="s">
        <v>25</v>
      </c>
      <c r="D15" s="175" t="s">
        <v>26</v>
      </c>
      <c r="E15" s="175" t="s">
        <v>28</v>
      </c>
      <c r="F15" s="175" t="s">
        <v>27</v>
      </c>
      <c r="G15" s="175" t="s">
        <v>153</v>
      </c>
      <c r="H15" s="175" t="s">
        <v>29</v>
      </c>
      <c r="I15" s="175">
        <v>5</v>
      </c>
      <c r="J15" s="175">
        <v>5</v>
      </c>
      <c r="K15" s="175">
        <v>5</v>
      </c>
      <c r="L15" s="175">
        <v>5</v>
      </c>
      <c r="M15" s="175">
        <v>5</v>
      </c>
      <c r="N15" s="175">
        <v>5</v>
      </c>
      <c r="O15" s="175">
        <v>5</v>
      </c>
      <c r="P15" s="175">
        <v>5</v>
      </c>
      <c r="Q15" s="175">
        <v>5</v>
      </c>
      <c r="R15" s="175">
        <v>5</v>
      </c>
      <c r="S15" s="175">
        <v>5</v>
      </c>
      <c r="T15" s="175">
        <v>5</v>
      </c>
    </row>
    <row r="16" spans="1:21" x14ac:dyDescent="0.2">
      <c r="A16" s="174">
        <v>44795.81155706018</v>
      </c>
      <c r="B16" s="175" t="s">
        <v>174</v>
      </c>
      <c r="C16" s="175" t="s">
        <v>25</v>
      </c>
      <c r="D16" s="175" t="s">
        <v>24</v>
      </c>
      <c r="E16" s="175" t="s">
        <v>28</v>
      </c>
      <c r="F16" s="175" t="s">
        <v>108</v>
      </c>
      <c r="G16" s="175" t="s">
        <v>155</v>
      </c>
      <c r="H16" s="175" t="s">
        <v>29</v>
      </c>
      <c r="I16" s="175">
        <v>5</v>
      </c>
      <c r="J16" s="175">
        <v>5</v>
      </c>
      <c r="K16" s="175">
        <v>5</v>
      </c>
      <c r="L16" s="175">
        <v>5</v>
      </c>
      <c r="M16" s="175">
        <v>5</v>
      </c>
      <c r="N16" s="175">
        <v>5</v>
      </c>
      <c r="O16" s="175">
        <v>5</v>
      </c>
      <c r="P16" s="175">
        <v>5</v>
      </c>
      <c r="Q16" s="175">
        <v>5</v>
      </c>
      <c r="R16" s="175">
        <v>2</v>
      </c>
      <c r="S16" s="175">
        <v>3</v>
      </c>
      <c r="T16" s="175">
        <v>5</v>
      </c>
    </row>
    <row r="17" spans="1:21" x14ac:dyDescent="0.2">
      <c r="A17" s="174">
        <v>44795.813312384256</v>
      </c>
      <c r="B17" s="175" t="s">
        <v>175</v>
      </c>
      <c r="C17" s="175" t="s">
        <v>20</v>
      </c>
      <c r="D17" s="175" t="s">
        <v>24</v>
      </c>
      <c r="E17" s="175" t="s">
        <v>28</v>
      </c>
      <c r="F17" s="175" t="s">
        <v>108</v>
      </c>
      <c r="G17" s="175" t="s">
        <v>155</v>
      </c>
      <c r="H17" s="175" t="s">
        <v>29</v>
      </c>
      <c r="I17" s="175">
        <v>5</v>
      </c>
      <c r="J17" s="175">
        <v>3</v>
      </c>
      <c r="K17" s="175">
        <v>5</v>
      </c>
      <c r="L17" s="175">
        <v>5</v>
      </c>
      <c r="M17" s="175">
        <v>5</v>
      </c>
      <c r="N17" s="175">
        <v>5</v>
      </c>
      <c r="O17" s="175">
        <v>5</v>
      </c>
      <c r="P17" s="175">
        <v>3</v>
      </c>
      <c r="Q17" s="175">
        <v>5</v>
      </c>
      <c r="R17" s="175">
        <v>5</v>
      </c>
      <c r="S17" s="175">
        <v>3</v>
      </c>
      <c r="T17" s="175">
        <v>5</v>
      </c>
      <c r="U17" s="175" t="s">
        <v>176</v>
      </c>
    </row>
    <row r="18" spans="1:21" x14ac:dyDescent="0.2">
      <c r="A18" s="174">
        <v>44795.819096041669</v>
      </c>
      <c r="B18" s="175" t="s">
        <v>143</v>
      </c>
      <c r="C18" s="175" t="s">
        <v>25</v>
      </c>
      <c r="D18" s="175" t="s">
        <v>26</v>
      </c>
      <c r="E18" s="175" t="s">
        <v>28</v>
      </c>
      <c r="F18" s="153" t="s">
        <v>129</v>
      </c>
      <c r="G18" s="175" t="s">
        <v>128</v>
      </c>
      <c r="H18" s="175" t="s">
        <v>29</v>
      </c>
      <c r="I18" s="175">
        <v>5</v>
      </c>
      <c r="J18" s="175">
        <v>5</v>
      </c>
      <c r="K18" s="175">
        <v>5</v>
      </c>
      <c r="L18" s="175">
        <v>5</v>
      </c>
      <c r="M18" s="175">
        <v>5</v>
      </c>
      <c r="N18" s="175">
        <v>5</v>
      </c>
      <c r="O18" s="175">
        <v>5</v>
      </c>
      <c r="P18" s="175">
        <v>5</v>
      </c>
      <c r="Q18" s="175">
        <v>5</v>
      </c>
      <c r="R18" s="175">
        <v>5</v>
      </c>
      <c r="S18" s="175">
        <v>5</v>
      </c>
      <c r="T18" s="175">
        <v>5</v>
      </c>
      <c r="U18" s="175" t="s">
        <v>31</v>
      </c>
    </row>
    <row r="19" spans="1:21" ht="23.25" x14ac:dyDescent="0.2">
      <c r="I19" s="1">
        <f>AVERAGE(I2:I18)</f>
        <v>4.9411764705882355</v>
      </c>
      <c r="J19" s="1">
        <f t="shared" ref="J19:T19" si="0">AVERAGE(J2:J18)</f>
        <v>4.882352941176471</v>
      </c>
      <c r="K19" s="1">
        <f t="shared" si="0"/>
        <v>4.882352941176471</v>
      </c>
      <c r="L19" s="1">
        <f t="shared" si="0"/>
        <v>4.8235294117647056</v>
      </c>
      <c r="M19" s="1">
        <f t="shared" si="0"/>
        <v>4.9411764705882355</v>
      </c>
      <c r="N19" s="1">
        <f t="shared" si="0"/>
        <v>4.9411764705882355</v>
      </c>
      <c r="O19" s="1">
        <f t="shared" si="0"/>
        <v>4.9375</v>
      </c>
      <c r="P19" s="1">
        <f t="shared" si="0"/>
        <v>4.882352941176471</v>
      </c>
      <c r="Q19" s="1">
        <f t="shared" si="0"/>
        <v>4.9411764705882355</v>
      </c>
      <c r="R19" s="1">
        <f t="shared" si="0"/>
        <v>4.2352941176470589</v>
      </c>
      <c r="S19" s="1">
        <f t="shared" si="0"/>
        <v>4.7647058823529411</v>
      </c>
      <c r="T19" s="1">
        <f t="shared" si="0"/>
        <v>4.9411764705882355</v>
      </c>
    </row>
    <row r="20" spans="1:21" ht="23.25" x14ac:dyDescent="0.2">
      <c r="I20" s="2">
        <f>STDEV(I2:I19)</f>
        <v>0.23529411764705879</v>
      </c>
      <c r="J20" s="2">
        <f t="shared" ref="J20:T20" si="1">STDEV(J2:J19)</f>
        <v>0.47058823529411764</v>
      </c>
      <c r="K20" s="2">
        <f t="shared" si="1"/>
        <v>0.4705882352941177</v>
      </c>
      <c r="L20" s="2">
        <f t="shared" si="1"/>
        <v>0.70588235294117518</v>
      </c>
      <c r="M20" s="2">
        <f t="shared" si="1"/>
        <v>0.23529411764705882</v>
      </c>
      <c r="N20" s="2">
        <f t="shared" si="1"/>
        <v>0.23529411764705879</v>
      </c>
      <c r="O20" s="2">
        <f t="shared" si="1"/>
        <v>0.24206145913796356</v>
      </c>
      <c r="P20" s="2">
        <f t="shared" si="1"/>
        <v>0.47058823529411764</v>
      </c>
      <c r="Q20" s="2">
        <f t="shared" si="1"/>
        <v>0.23529411764705879</v>
      </c>
      <c r="R20" s="2">
        <f t="shared" si="1"/>
        <v>1.0588235294117649</v>
      </c>
      <c r="S20" s="2">
        <f t="shared" si="1"/>
        <v>0.64437947941784268</v>
      </c>
      <c r="T20" s="2">
        <f t="shared" si="1"/>
        <v>0.23529411764705879</v>
      </c>
    </row>
    <row r="21" spans="1:21" ht="23.25" x14ac:dyDescent="0.2">
      <c r="I21" s="3">
        <f>AVERAGE(I2:I20)</f>
        <v>4.6934984520123839</v>
      </c>
      <c r="J21" s="3">
        <f t="shared" ref="J21:T21" si="2">AVERAGE(J2:J20)</f>
        <v>4.6501547987616094</v>
      </c>
      <c r="K21" s="3">
        <f t="shared" si="2"/>
        <v>4.6501547987616094</v>
      </c>
      <c r="L21" s="3">
        <f t="shared" si="2"/>
        <v>4.6068111455108358</v>
      </c>
      <c r="M21" s="3">
        <f t="shared" si="2"/>
        <v>4.6934984520123839</v>
      </c>
      <c r="N21" s="3">
        <f t="shared" si="2"/>
        <v>4.6934984520123839</v>
      </c>
      <c r="O21" s="3">
        <f t="shared" si="2"/>
        <v>4.6766423032854423</v>
      </c>
      <c r="P21" s="3">
        <f t="shared" si="2"/>
        <v>4.6501547987616094</v>
      </c>
      <c r="Q21" s="3">
        <f t="shared" si="2"/>
        <v>4.6934984520123839</v>
      </c>
      <c r="R21" s="3">
        <f t="shared" si="2"/>
        <v>4.068111455108359</v>
      </c>
      <c r="S21" s="3">
        <f t="shared" si="2"/>
        <v>4.5478465979879354</v>
      </c>
      <c r="T21" s="3">
        <f t="shared" si="2"/>
        <v>4.6934984520123839</v>
      </c>
    </row>
    <row r="22" spans="1:21" ht="23.25" x14ac:dyDescent="0.2">
      <c r="I22" s="4">
        <f>STDEV(I2:I18)</f>
        <v>0.24253562503633294</v>
      </c>
      <c r="J22" s="4">
        <f t="shared" ref="J22:T22" si="3">STDEV(J2:J18)</f>
        <v>0.48507125007266594</v>
      </c>
      <c r="K22" s="4">
        <f t="shared" si="3"/>
        <v>0.48507125007266588</v>
      </c>
      <c r="L22" s="4">
        <f t="shared" si="3"/>
        <v>0.72760687510900002</v>
      </c>
      <c r="M22" s="4">
        <f t="shared" si="3"/>
        <v>0.24253562503633297</v>
      </c>
      <c r="N22" s="4">
        <f t="shared" si="3"/>
        <v>0.24253562503633294</v>
      </c>
      <c r="O22" s="4">
        <f t="shared" si="3"/>
        <v>0.25</v>
      </c>
      <c r="P22" s="4">
        <f t="shared" si="3"/>
        <v>0.48507125007266594</v>
      </c>
      <c r="Q22" s="4">
        <f t="shared" si="3"/>
        <v>0.24253562503633294</v>
      </c>
      <c r="R22" s="4">
        <f t="shared" si="3"/>
        <v>1.0914103126634984</v>
      </c>
      <c r="S22" s="4">
        <f t="shared" si="3"/>
        <v>0.66421116415507164</v>
      </c>
      <c r="T22" s="4">
        <f t="shared" si="3"/>
        <v>0.24253562503633294</v>
      </c>
    </row>
    <row r="25" spans="1:21" ht="27.75" x14ac:dyDescent="0.65">
      <c r="A25" s="104" t="s">
        <v>94</v>
      </c>
      <c r="D25" s="125" t="s">
        <v>97</v>
      </c>
    </row>
    <row r="26" spans="1:21" ht="24" x14ac:dyDescent="0.55000000000000004">
      <c r="A26" s="128" t="s">
        <v>25</v>
      </c>
      <c r="B26" s="129">
        <f>COUNTIF(C2:C18,"หญิง")</f>
        <v>13</v>
      </c>
      <c r="D26" s="133" t="s">
        <v>170</v>
      </c>
      <c r="E26" s="129">
        <f>COUNTIF(G2:G18,"ฟิสิกส์")</f>
        <v>1</v>
      </c>
    </row>
    <row r="27" spans="1:21" ht="24" x14ac:dyDescent="0.55000000000000004">
      <c r="A27" s="128" t="s">
        <v>20</v>
      </c>
      <c r="B27" s="129">
        <f>COUNTIF(C2:C19,"ชาย")</f>
        <v>4</v>
      </c>
      <c r="D27" s="131" t="s">
        <v>133</v>
      </c>
      <c r="E27" s="129">
        <f>COUNTIF(G2:G19,"โลจิสติกส์และโซ่อุปทาน")</f>
        <v>2</v>
      </c>
    </row>
    <row r="28" spans="1:21" ht="24" x14ac:dyDescent="0.55000000000000004">
      <c r="B28" s="134">
        <f>SUM(B26:B27)</f>
        <v>17</v>
      </c>
      <c r="D28" s="133" t="s">
        <v>155</v>
      </c>
      <c r="E28" s="129">
        <f>COUNTIF(G2:G28,"บริหารธุรกิจ")</f>
        <v>2</v>
      </c>
    </row>
    <row r="29" spans="1:21" ht="24" x14ac:dyDescent="0.55000000000000004">
      <c r="A29" s="105" t="s">
        <v>95</v>
      </c>
      <c r="B29" s="102"/>
      <c r="D29" s="133" t="s">
        <v>172</v>
      </c>
      <c r="E29" s="129">
        <f>COUNTIF(G2:G21,"วิทยาศาสตร์ศึกษา")</f>
        <v>1</v>
      </c>
    </row>
    <row r="30" spans="1:21" ht="24" x14ac:dyDescent="0.55000000000000004">
      <c r="A30" s="128" t="s">
        <v>26</v>
      </c>
      <c r="B30" s="129">
        <f>COUNTIF(D2:D18,"20-30 ปี")</f>
        <v>8</v>
      </c>
      <c r="D30" s="131" t="s">
        <v>153</v>
      </c>
      <c r="E30" s="129">
        <f>COUNTIF(G2:G22,"การบริหารการศึกษา")</f>
        <v>5</v>
      </c>
    </row>
    <row r="31" spans="1:21" ht="24" x14ac:dyDescent="0.55000000000000004">
      <c r="A31" s="128" t="s">
        <v>24</v>
      </c>
      <c r="B31" s="129">
        <f>COUNTIF(D3:D19,"31-40 ปี")</f>
        <v>7</v>
      </c>
      <c r="D31" s="131" t="s">
        <v>102</v>
      </c>
      <c r="E31" s="129">
        <f>COUNTIF(G2:G23,"สาธารณสุขศาสตร์")</f>
        <v>3</v>
      </c>
    </row>
    <row r="32" spans="1:21" ht="24" x14ac:dyDescent="0.55000000000000004">
      <c r="A32" s="128" t="s">
        <v>21</v>
      </c>
      <c r="B32" s="129">
        <f>COUNTIF(D3:D20,"41-50 ปี")</f>
        <v>2</v>
      </c>
      <c r="D32" s="133" t="s">
        <v>128</v>
      </c>
      <c r="E32" s="129">
        <f>COUNTIF(G2:G27,"ภาษาไทย")</f>
        <v>2</v>
      </c>
    </row>
    <row r="33" spans="1:7" ht="24" x14ac:dyDescent="0.55000000000000004">
      <c r="A33" s="132"/>
      <c r="B33" s="134">
        <f>SUM(B30:B32)</f>
        <v>17</v>
      </c>
      <c r="D33" s="133" t="s">
        <v>130</v>
      </c>
      <c r="E33" s="129">
        <f>COUNTIF(G2:G25,"การจัดการสมาร์ทซิตี้และนวัตกรรมดิจิทัล")</f>
        <v>1</v>
      </c>
    </row>
    <row r="34" spans="1:7" ht="24" x14ac:dyDescent="0.55000000000000004">
      <c r="A34" s="106" t="s">
        <v>96</v>
      </c>
      <c r="B34" s="127"/>
      <c r="E34" s="134">
        <f>SUM(E26:E33)</f>
        <v>17</v>
      </c>
    </row>
    <row r="35" spans="1:7" ht="24" x14ac:dyDescent="0.55000000000000004">
      <c r="A35" s="130" t="s">
        <v>28</v>
      </c>
      <c r="B35" s="129">
        <f>COUNTIF(E2:E18,"ปริญญาโท")</f>
        <v>12</v>
      </c>
    </row>
    <row r="36" spans="1:7" ht="24" x14ac:dyDescent="0.55000000000000004">
      <c r="A36" s="130" t="s">
        <v>22</v>
      </c>
      <c r="B36" s="129">
        <f>COUNTIF(E2:E19,"ปริญญาเอก")</f>
        <v>5</v>
      </c>
    </row>
    <row r="37" spans="1:7" ht="15" x14ac:dyDescent="0.25">
      <c r="B37" s="134">
        <f>SUM(B35:B36)</f>
        <v>17</v>
      </c>
    </row>
    <row r="40" spans="1:7" ht="27.75" x14ac:dyDescent="0.65">
      <c r="A40" s="125" t="s">
        <v>93</v>
      </c>
    </row>
    <row r="41" spans="1:7" ht="24" x14ac:dyDescent="0.55000000000000004">
      <c r="A41" s="130" t="s">
        <v>132</v>
      </c>
      <c r="B41" s="135">
        <f>COUNTIF(F2:F18,"โลจิสติกส์และดิจิทัลซัพพลายเชน")</f>
        <v>3</v>
      </c>
    </row>
    <row r="42" spans="1:7" ht="24" x14ac:dyDescent="0.55000000000000004">
      <c r="A42" s="130" t="s">
        <v>129</v>
      </c>
      <c r="B42" s="135">
        <f>COUNTIF(F2:F19,"มนุษยศาสตร์")</f>
        <v>2</v>
      </c>
    </row>
    <row r="43" spans="1:7" ht="24" x14ac:dyDescent="0.55000000000000004">
      <c r="A43" s="130" t="s">
        <v>108</v>
      </c>
      <c r="B43" s="135">
        <f>COUNTIF(F2:F20,"บริหารธุรกิจ เศรษฐศาสตร์และการสื่อสาร")</f>
        <v>2</v>
      </c>
    </row>
    <row r="44" spans="1:7" ht="24" x14ac:dyDescent="0.55000000000000004">
      <c r="A44" s="130" t="s">
        <v>102</v>
      </c>
      <c r="B44" s="135">
        <f>COUNTIF(F2:F21,"สาธารณสุขศาสตร์")</f>
        <v>3</v>
      </c>
    </row>
    <row r="45" spans="1:7" ht="24" x14ac:dyDescent="0.55000000000000004">
      <c r="A45" s="130" t="s">
        <v>27</v>
      </c>
      <c r="B45" s="135">
        <f>COUNTIF(F2:F22,"ศึกษาศาสตร์")</f>
        <v>6</v>
      </c>
    </row>
    <row r="46" spans="1:7" ht="24" x14ac:dyDescent="0.55000000000000004">
      <c r="A46" s="133" t="s">
        <v>103</v>
      </c>
      <c r="B46" s="135">
        <f>COUNTIF(F2:F23,"วิทยาศาสตร์")</f>
        <v>1</v>
      </c>
    </row>
    <row r="47" spans="1:7" ht="15" x14ac:dyDescent="0.25">
      <c r="B47" s="134">
        <f>SUM(B41:B46)</f>
        <v>17</v>
      </c>
    </row>
    <row r="48" spans="1:7" x14ac:dyDescent="0.2">
      <c r="G48" s="175"/>
    </row>
  </sheetData>
  <autoFilter ref="F1:F48" xr:uid="{3B1763BE-E0FE-44D8-A6B9-9F2A4A2EB21A}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K92"/>
  <sheetViews>
    <sheetView topLeftCell="A13" zoomScale="150" zoomScaleNormal="150" workbookViewId="0">
      <selection activeCell="E21" sqref="E21"/>
    </sheetView>
  </sheetViews>
  <sheetFormatPr defaultColWidth="9.140625" defaultRowHeight="24" x14ac:dyDescent="0.55000000000000004"/>
  <cols>
    <col min="1" max="1" width="5.85546875" style="5" customWidth="1"/>
    <col min="2" max="16384" width="9.140625" style="5"/>
  </cols>
  <sheetData>
    <row r="1" spans="1:11" ht="25.5" customHeight="1" x14ac:dyDescent="0.7">
      <c r="B1" s="186" t="s">
        <v>33</v>
      </c>
      <c r="C1" s="186"/>
      <c r="D1" s="186"/>
      <c r="E1" s="186"/>
      <c r="F1" s="186"/>
      <c r="G1" s="186"/>
      <c r="H1" s="186"/>
      <c r="I1" s="186"/>
      <c r="J1" s="186"/>
      <c r="K1" s="186"/>
    </row>
    <row r="2" spans="1:11" ht="12" customHeight="1" x14ac:dyDescent="0.55000000000000004"/>
    <row r="3" spans="1:11" x14ac:dyDescent="0.55000000000000004">
      <c r="C3" s="5" t="s">
        <v>312</v>
      </c>
    </row>
    <row r="4" spans="1:11" x14ac:dyDescent="0.55000000000000004">
      <c r="B4" s="5" t="s">
        <v>247</v>
      </c>
    </row>
    <row r="5" spans="1:11" s="7" customFormat="1" x14ac:dyDescent="0.55000000000000004">
      <c r="A5" s="146" t="s">
        <v>248</v>
      </c>
      <c r="B5" s="5"/>
      <c r="C5" s="5"/>
      <c r="E5" s="5"/>
    </row>
    <row r="6" spans="1:11" s="7" customFormat="1" x14ac:dyDescent="0.55000000000000004">
      <c r="A6" s="6" t="s">
        <v>249</v>
      </c>
      <c r="B6" s="5"/>
      <c r="C6" s="5"/>
      <c r="E6" s="5"/>
    </row>
    <row r="7" spans="1:11" s="7" customFormat="1" x14ac:dyDescent="0.55000000000000004">
      <c r="A7" s="6" t="s">
        <v>250</v>
      </c>
      <c r="B7" s="5"/>
      <c r="C7" s="5"/>
      <c r="E7" s="5"/>
    </row>
    <row r="8" spans="1:11" s="7" customFormat="1" ht="14.25" customHeight="1" x14ac:dyDescent="0.55000000000000004">
      <c r="A8" s="6"/>
      <c r="B8" s="5"/>
      <c r="C8" s="5"/>
      <c r="E8" s="5"/>
    </row>
    <row r="9" spans="1:11" s="8" customFormat="1" ht="19.5" customHeight="1" x14ac:dyDescent="0.2">
      <c r="C9" s="9" t="s">
        <v>34</v>
      </c>
    </row>
    <row r="10" spans="1:11" ht="10.5" customHeight="1" x14ac:dyDescent="0.55000000000000004"/>
    <row r="11" spans="1:11" s="7" customFormat="1" x14ac:dyDescent="0.55000000000000004">
      <c r="C11" s="6" t="s">
        <v>302</v>
      </c>
    </row>
    <row r="12" spans="1:11" s="7" customFormat="1" x14ac:dyDescent="0.55000000000000004">
      <c r="B12" s="6" t="s">
        <v>303</v>
      </c>
      <c r="C12" s="10"/>
      <c r="D12" s="10"/>
    </row>
    <row r="13" spans="1:11" s="7" customFormat="1" x14ac:dyDescent="0.55000000000000004">
      <c r="B13" s="6" t="s">
        <v>304</v>
      </c>
      <c r="C13" s="10"/>
      <c r="D13" s="10"/>
    </row>
    <row r="14" spans="1:11" s="7" customFormat="1" x14ac:dyDescent="0.55000000000000004">
      <c r="B14" s="6" t="s">
        <v>305</v>
      </c>
      <c r="C14" s="10"/>
      <c r="D14" s="10"/>
    </row>
    <row r="15" spans="1:11" s="7" customFormat="1" x14ac:dyDescent="0.55000000000000004">
      <c r="B15" s="6" t="s">
        <v>330</v>
      </c>
      <c r="C15" s="10"/>
      <c r="D15" s="10"/>
    </row>
    <row r="16" spans="1:11" s="7" customFormat="1" x14ac:dyDescent="0.55000000000000004">
      <c r="A16" s="126" t="s">
        <v>332</v>
      </c>
      <c r="B16" s="35"/>
      <c r="C16" s="36"/>
    </row>
    <row r="17" spans="1:4" s="7" customFormat="1" x14ac:dyDescent="0.55000000000000004">
      <c r="A17" s="126" t="s">
        <v>331</v>
      </c>
      <c r="B17" s="35"/>
      <c r="C17" s="36"/>
    </row>
    <row r="18" spans="1:4" s="7" customFormat="1" x14ac:dyDescent="0.55000000000000004">
      <c r="B18" s="6" t="s">
        <v>306</v>
      </c>
      <c r="C18" s="10"/>
      <c r="D18" s="10"/>
    </row>
    <row r="19" spans="1:4" s="7" customFormat="1" x14ac:dyDescent="0.55000000000000004">
      <c r="B19" s="6" t="s">
        <v>307</v>
      </c>
      <c r="C19" s="10"/>
      <c r="D19" s="10"/>
    </row>
    <row r="20" spans="1:4" s="7" customFormat="1" x14ac:dyDescent="0.55000000000000004">
      <c r="B20" s="6" t="s">
        <v>126</v>
      </c>
      <c r="C20" s="10"/>
      <c r="D20" s="10"/>
    </row>
    <row r="21" spans="1:4" s="7" customFormat="1" x14ac:dyDescent="0.55000000000000004">
      <c r="B21" s="6" t="s">
        <v>257</v>
      </c>
      <c r="C21" s="10"/>
      <c r="D21" s="10"/>
    </row>
    <row r="22" spans="1:4" s="7" customFormat="1" x14ac:dyDescent="0.55000000000000004">
      <c r="B22" s="6" t="s">
        <v>258</v>
      </c>
      <c r="C22" s="10"/>
      <c r="D22" s="10"/>
    </row>
    <row r="23" spans="1:4" s="7" customFormat="1" x14ac:dyDescent="0.55000000000000004">
      <c r="B23" s="6" t="s">
        <v>259</v>
      </c>
      <c r="C23" s="10"/>
      <c r="D23" s="10"/>
    </row>
    <row r="24" spans="1:4" s="7" customFormat="1" x14ac:dyDescent="0.55000000000000004">
      <c r="B24" s="6" t="s">
        <v>260</v>
      </c>
      <c r="C24" s="10"/>
      <c r="D24" s="10"/>
    </row>
    <row r="25" spans="1:4" s="7" customFormat="1" x14ac:dyDescent="0.55000000000000004">
      <c r="A25" s="7" t="s">
        <v>261</v>
      </c>
      <c r="B25" s="6"/>
      <c r="C25" s="10"/>
      <c r="D25" s="10"/>
    </row>
    <row r="26" spans="1:4" s="7" customFormat="1" x14ac:dyDescent="0.55000000000000004">
      <c r="B26" s="6" t="s">
        <v>262</v>
      </c>
      <c r="C26" s="10"/>
      <c r="D26" s="10"/>
    </row>
    <row r="27" spans="1:4" s="7" customFormat="1" x14ac:dyDescent="0.55000000000000004">
      <c r="B27" s="6"/>
      <c r="C27" s="10"/>
      <c r="D27" s="10"/>
    </row>
    <row r="28" spans="1:4" s="7" customFormat="1" x14ac:dyDescent="0.55000000000000004">
      <c r="B28" s="6"/>
      <c r="C28" s="10"/>
      <c r="D28" s="10"/>
    </row>
    <row r="29" spans="1:4" s="7" customFormat="1" x14ac:dyDescent="0.55000000000000004">
      <c r="B29" s="6"/>
      <c r="C29" s="10"/>
      <c r="D29" s="10"/>
    </row>
    <row r="30" spans="1:4" s="7" customFormat="1" x14ac:dyDescent="0.55000000000000004">
      <c r="B30" s="6"/>
      <c r="C30" s="10"/>
      <c r="D30" s="10"/>
    </row>
    <row r="31" spans="1:4" s="7" customFormat="1" x14ac:dyDescent="0.55000000000000004">
      <c r="B31" s="6" t="s">
        <v>263</v>
      </c>
      <c r="C31" s="10"/>
      <c r="D31" s="10"/>
    </row>
    <row r="32" spans="1:4" s="7" customFormat="1" x14ac:dyDescent="0.55000000000000004">
      <c r="B32" s="6" t="s">
        <v>264</v>
      </c>
      <c r="C32" s="10"/>
      <c r="D32" s="10"/>
    </row>
    <row r="33" spans="1:10" s="7" customFormat="1" x14ac:dyDescent="0.55000000000000004">
      <c r="B33" s="6" t="s">
        <v>265</v>
      </c>
      <c r="C33" s="10"/>
      <c r="D33" s="10"/>
    </row>
    <row r="34" spans="1:10" s="7" customFormat="1" x14ac:dyDescent="0.55000000000000004">
      <c r="B34" s="6" t="s">
        <v>266</v>
      </c>
      <c r="C34" s="10"/>
      <c r="D34" s="10"/>
    </row>
    <row r="35" spans="1:10" s="7" customFormat="1" x14ac:dyDescent="0.55000000000000004">
      <c r="B35" s="6" t="s">
        <v>267</v>
      </c>
      <c r="C35" s="10"/>
      <c r="D35" s="10"/>
    </row>
    <row r="36" spans="1:10" s="7" customFormat="1" x14ac:dyDescent="0.55000000000000004">
      <c r="B36" s="6" t="s">
        <v>268</v>
      </c>
      <c r="C36" s="10"/>
      <c r="D36" s="10"/>
    </row>
    <row r="37" spans="1:10" s="7" customFormat="1" x14ac:dyDescent="0.55000000000000004">
      <c r="B37" s="6" t="s">
        <v>269</v>
      </c>
      <c r="C37" s="10"/>
      <c r="D37" s="10"/>
    </row>
    <row r="38" spans="1:10" s="110" customFormat="1" x14ac:dyDescent="0.55000000000000004">
      <c r="A38" s="187" t="s">
        <v>311</v>
      </c>
      <c r="B38" s="187"/>
      <c r="C38" s="187"/>
      <c r="D38" s="187"/>
      <c r="E38" s="187"/>
      <c r="F38" s="187"/>
      <c r="G38" s="187"/>
      <c r="H38" s="187"/>
      <c r="I38" s="187"/>
      <c r="J38" s="187"/>
    </row>
    <row r="39" spans="1:10" s="7" customFormat="1" x14ac:dyDescent="0.55000000000000004">
      <c r="A39" s="6" t="s">
        <v>251</v>
      </c>
      <c r="B39" s="10"/>
      <c r="C39" s="10"/>
    </row>
    <row r="40" spans="1:10" s="7" customFormat="1" x14ac:dyDescent="0.55000000000000004">
      <c r="B40" s="124"/>
      <c r="C40" s="11" t="s">
        <v>35</v>
      </c>
    </row>
    <row r="41" spans="1:10" s="7" customFormat="1" x14ac:dyDescent="0.55000000000000004">
      <c r="C41" s="7" t="s">
        <v>36</v>
      </c>
    </row>
    <row r="42" spans="1:10" s="7" customFormat="1" x14ac:dyDescent="0.55000000000000004">
      <c r="B42" s="7" t="s">
        <v>270</v>
      </c>
    </row>
    <row r="43" spans="1:10" s="7" customFormat="1" x14ac:dyDescent="0.55000000000000004">
      <c r="B43" s="7" t="s">
        <v>271</v>
      </c>
    </row>
    <row r="44" spans="1:10" s="7" customFormat="1" x14ac:dyDescent="0.55000000000000004">
      <c r="C44" s="7" t="s">
        <v>127</v>
      </c>
    </row>
    <row r="45" spans="1:10" s="7" customFormat="1" x14ac:dyDescent="0.55000000000000004">
      <c r="B45" s="7" t="s">
        <v>272</v>
      </c>
    </row>
    <row r="46" spans="1:10" s="7" customFormat="1" x14ac:dyDescent="0.55000000000000004">
      <c r="B46" s="7" t="s">
        <v>273</v>
      </c>
    </row>
    <row r="47" spans="1:10" s="7" customFormat="1" x14ac:dyDescent="0.55000000000000004">
      <c r="C47" s="7" t="s">
        <v>274</v>
      </c>
    </row>
    <row r="48" spans="1:10" s="7" customFormat="1" x14ac:dyDescent="0.55000000000000004">
      <c r="B48" s="7" t="s">
        <v>275</v>
      </c>
    </row>
    <row r="49" spans="1:4" s="7" customFormat="1" x14ac:dyDescent="0.55000000000000004">
      <c r="B49" s="7" t="s">
        <v>276</v>
      </c>
    </row>
    <row r="50" spans="1:4" s="7" customFormat="1" x14ac:dyDescent="0.55000000000000004"/>
    <row r="51" spans="1:4" s="7" customFormat="1" x14ac:dyDescent="0.55000000000000004"/>
    <row r="52" spans="1:4" s="7" customFormat="1" x14ac:dyDescent="0.55000000000000004"/>
    <row r="53" spans="1:4" s="7" customFormat="1" x14ac:dyDescent="0.55000000000000004"/>
    <row r="54" spans="1:4" s="7" customFormat="1" x14ac:dyDescent="0.55000000000000004"/>
    <row r="55" spans="1:4" s="7" customFormat="1" x14ac:dyDescent="0.55000000000000004"/>
    <row r="56" spans="1:4" s="7" customFormat="1" x14ac:dyDescent="0.55000000000000004"/>
    <row r="57" spans="1:4" s="7" customFormat="1" x14ac:dyDescent="0.55000000000000004"/>
    <row r="58" spans="1:4" s="7" customFormat="1" x14ac:dyDescent="0.55000000000000004"/>
    <row r="59" spans="1:4" s="7" customFormat="1" x14ac:dyDescent="0.55000000000000004"/>
    <row r="60" spans="1:4" s="12" customFormat="1" x14ac:dyDescent="0.55000000000000004">
      <c r="A60" s="46"/>
      <c r="B60" s="150"/>
      <c r="C60" s="13" t="s">
        <v>37</v>
      </c>
    </row>
    <row r="61" spans="1:4" s="12" customFormat="1" x14ac:dyDescent="0.55000000000000004">
      <c r="B61" s="150"/>
      <c r="C61" s="12" t="s">
        <v>289</v>
      </c>
    </row>
    <row r="62" spans="1:4" s="7" customFormat="1" x14ac:dyDescent="0.55000000000000004">
      <c r="A62" s="63" t="s">
        <v>277</v>
      </c>
      <c r="B62" s="64"/>
      <c r="C62" s="64"/>
      <c r="D62" s="65"/>
    </row>
    <row r="63" spans="1:4" s="7" customFormat="1" x14ac:dyDescent="0.55000000000000004">
      <c r="A63" s="63" t="s">
        <v>278</v>
      </c>
      <c r="B63" s="64"/>
      <c r="C63" s="64"/>
      <c r="D63" s="65"/>
    </row>
    <row r="64" spans="1:4" s="7" customFormat="1" x14ac:dyDescent="0.55000000000000004">
      <c r="A64" s="63" t="s">
        <v>279</v>
      </c>
      <c r="B64" s="64"/>
      <c r="C64" s="64"/>
      <c r="D64" s="65"/>
    </row>
    <row r="65" spans="1:4" s="7" customFormat="1" x14ac:dyDescent="0.55000000000000004">
      <c r="A65" s="63" t="s">
        <v>280</v>
      </c>
      <c r="B65" s="64"/>
      <c r="C65" s="64"/>
      <c r="D65" s="65"/>
    </row>
    <row r="66" spans="1:4" s="7" customFormat="1" x14ac:dyDescent="0.55000000000000004">
      <c r="A66" s="63" t="s">
        <v>281</v>
      </c>
      <c r="B66" s="64"/>
      <c r="C66" s="64"/>
      <c r="D66" s="65"/>
    </row>
    <row r="67" spans="1:4" s="7" customFormat="1" x14ac:dyDescent="0.55000000000000004">
      <c r="A67" s="63" t="s">
        <v>282</v>
      </c>
      <c r="B67" s="64"/>
      <c r="C67" s="64"/>
      <c r="D67" s="65"/>
    </row>
    <row r="68" spans="1:4" s="7" customFormat="1" x14ac:dyDescent="0.55000000000000004">
      <c r="A68" s="63" t="s">
        <v>284</v>
      </c>
      <c r="B68" s="64"/>
      <c r="C68" s="64"/>
      <c r="D68" s="65"/>
    </row>
    <row r="69" spans="1:4" s="7" customFormat="1" x14ac:dyDescent="0.55000000000000004">
      <c r="A69" s="63" t="s">
        <v>283</v>
      </c>
      <c r="B69" s="64"/>
      <c r="C69" s="64"/>
      <c r="D69" s="65"/>
    </row>
    <row r="70" spans="1:4" s="12" customFormat="1" x14ac:dyDescent="0.55000000000000004">
      <c r="B70" s="150"/>
      <c r="C70" s="12" t="s">
        <v>290</v>
      </c>
    </row>
    <row r="71" spans="1:4" s="7" customFormat="1" x14ac:dyDescent="0.55000000000000004">
      <c r="A71" s="63" t="s">
        <v>141</v>
      </c>
      <c r="B71" s="64"/>
      <c r="C71" s="64"/>
      <c r="D71" s="65"/>
    </row>
    <row r="72" spans="1:4" s="7" customFormat="1" x14ac:dyDescent="0.55000000000000004">
      <c r="A72" s="63" t="s">
        <v>285</v>
      </c>
      <c r="B72" s="64"/>
      <c r="C72" s="64"/>
      <c r="D72" s="65"/>
    </row>
    <row r="73" spans="1:4" s="7" customFormat="1" x14ac:dyDescent="0.55000000000000004">
      <c r="A73" s="63" t="s">
        <v>142</v>
      </c>
      <c r="B73" s="64"/>
      <c r="C73" s="64"/>
      <c r="D73" s="65"/>
    </row>
    <row r="74" spans="1:4" s="7" customFormat="1" x14ac:dyDescent="0.55000000000000004">
      <c r="A74" s="63" t="s">
        <v>286</v>
      </c>
      <c r="B74" s="64"/>
      <c r="C74" s="64"/>
      <c r="D74" s="65"/>
    </row>
    <row r="75" spans="1:4" s="7" customFormat="1" x14ac:dyDescent="0.55000000000000004">
      <c r="A75" s="63" t="s">
        <v>287</v>
      </c>
      <c r="B75" s="64"/>
      <c r="C75" s="64"/>
      <c r="D75" s="65"/>
    </row>
    <row r="76" spans="1:4" s="7" customFormat="1" x14ac:dyDescent="0.55000000000000004">
      <c r="A76" s="63" t="s">
        <v>288</v>
      </c>
      <c r="B76" s="64"/>
      <c r="C76" s="64"/>
      <c r="D76" s="65"/>
    </row>
    <row r="77" spans="1:4" s="7" customFormat="1" x14ac:dyDescent="0.55000000000000004">
      <c r="A77" s="63" t="s">
        <v>328</v>
      </c>
      <c r="B77" s="64"/>
      <c r="C77" s="64"/>
      <c r="D77" s="65"/>
    </row>
    <row r="78" spans="1:4" s="7" customFormat="1" x14ac:dyDescent="0.55000000000000004">
      <c r="A78" s="63" t="s">
        <v>329</v>
      </c>
      <c r="B78" s="64"/>
      <c r="C78" s="64"/>
      <c r="D78" s="65"/>
    </row>
    <row r="79" spans="1:4" s="7" customFormat="1" x14ac:dyDescent="0.55000000000000004">
      <c r="A79" s="63"/>
      <c r="B79" s="64"/>
      <c r="C79" s="64"/>
      <c r="D79" s="65"/>
    </row>
    <row r="80" spans="1:4" s="7" customFormat="1" x14ac:dyDescent="0.55000000000000004">
      <c r="A80" s="63"/>
      <c r="B80" s="64"/>
      <c r="C80" s="64" t="s">
        <v>291</v>
      </c>
      <c r="D80" s="65"/>
    </row>
    <row r="81" spans="1:4" s="7" customFormat="1" x14ac:dyDescent="0.55000000000000004">
      <c r="A81" s="63" t="s">
        <v>141</v>
      </c>
      <c r="B81" s="64"/>
      <c r="C81" s="64"/>
      <c r="D81" s="65"/>
    </row>
    <row r="82" spans="1:4" s="7" customFormat="1" x14ac:dyDescent="0.55000000000000004">
      <c r="A82" s="63" t="s">
        <v>292</v>
      </c>
      <c r="B82" s="64"/>
      <c r="C82" s="64"/>
      <c r="D82" s="65"/>
    </row>
    <row r="83" spans="1:4" s="7" customFormat="1" x14ac:dyDescent="0.55000000000000004">
      <c r="A83" s="63" t="s">
        <v>293</v>
      </c>
      <c r="B83" s="64"/>
      <c r="C83" s="64"/>
      <c r="D83" s="65"/>
    </row>
    <row r="84" spans="1:4" s="7" customFormat="1" x14ac:dyDescent="0.55000000000000004">
      <c r="A84" s="63" t="s">
        <v>294</v>
      </c>
      <c r="B84" s="64"/>
      <c r="C84" s="64"/>
      <c r="D84" s="65"/>
    </row>
    <row r="85" spans="1:4" s="7" customFormat="1" x14ac:dyDescent="0.55000000000000004">
      <c r="A85" s="63" t="s">
        <v>295</v>
      </c>
      <c r="B85" s="64"/>
      <c r="C85" s="64"/>
      <c r="D85" s="65"/>
    </row>
    <row r="86" spans="1:4" s="7" customFormat="1" x14ac:dyDescent="0.55000000000000004">
      <c r="A86" s="63" t="s">
        <v>296</v>
      </c>
      <c r="B86" s="64"/>
      <c r="C86" s="64"/>
      <c r="D86" s="65"/>
    </row>
    <row r="87" spans="1:4" s="7" customFormat="1" x14ac:dyDescent="0.55000000000000004">
      <c r="A87" s="63" t="s">
        <v>298</v>
      </c>
      <c r="B87" s="64"/>
      <c r="C87" s="64"/>
      <c r="D87" s="65"/>
    </row>
    <row r="88" spans="1:4" s="7" customFormat="1" x14ac:dyDescent="0.55000000000000004">
      <c r="A88" s="63" t="s">
        <v>299</v>
      </c>
      <c r="B88" s="64"/>
      <c r="C88" s="64"/>
      <c r="D88" s="65"/>
    </row>
    <row r="89" spans="1:4" s="7" customFormat="1" x14ac:dyDescent="0.55000000000000004">
      <c r="A89" s="63"/>
      <c r="B89" s="64"/>
      <c r="C89" s="64"/>
      <c r="D89" s="65"/>
    </row>
    <row r="90" spans="1:4" x14ac:dyDescent="0.55000000000000004">
      <c r="B90" s="5" t="s">
        <v>297</v>
      </c>
    </row>
    <row r="91" spans="1:4" x14ac:dyDescent="0.55000000000000004">
      <c r="B91" s="5" t="s">
        <v>300</v>
      </c>
    </row>
    <row r="92" spans="1:4" x14ac:dyDescent="0.55000000000000004">
      <c r="B92" s="5" t="s">
        <v>301</v>
      </c>
    </row>
  </sheetData>
  <mergeCells count="2">
    <mergeCell ref="B1:K1"/>
    <mergeCell ref="A38:J38"/>
  </mergeCells>
  <pageMargins left="0.7" right="0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</sheetPr>
  <dimension ref="A1:G374"/>
  <sheetViews>
    <sheetView tabSelected="1" topLeftCell="A238" zoomScale="130" zoomScaleNormal="130" workbookViewId="0">
      <selection activeCell="A252" sqref="A252"/>
    </sheetView>
  </sheetViews>
  <sheetFormatPr defaultColWidth="9.140625" defaultRowHeight="21.75" x14ac:dyDescent="0.5"/>
  <cols>
    <col min="1" max="1" width="74.7109375" style="100" customWidth="1"/>
    <col min="2" max="2" width="6.7109375" style="101" customWidth="1"/>
    <col min="3" max="3" width="8.28515625" style="101" customWidth="1"/>
    <col min="4" max="4" width="8.5703125" style="62" customWidth="1"/>
    <col min="5" max="5" width="7.140625" style="62" customWidth="1"/>
    <col min="6" max="6" width="11.42578125" style="62" bestFit="1" customWidth="1"/>
    <col min="7" max="16384" width="9.140625" style="62"/>
  </cols>
  <sheetData>
    <row r="1" spans="1:5" s="14" customFormat="1" ht="30.75" x14ac:dyDescent="0.7">
      <c r="A1" s="199" t="s">
        <v>38</v>
      </c>
      <c r="B1" s="199"/>
      <c r="C1" s="199"/>
      <c r="D1" s="199"/>
    </row>
    <row r="2" spans="1:5" s="14" customFormat="1" ht="27.75" x14ac:dyDescent="0.65">
      <c r="A2" s="200" t="s">
        <v>199</v>
      </c>
      <c r="B2" s="200"/>
      <c r="C2" s="200"/>
      <c r="D2" s="200"/>
    </row>
    <row r="3" spans="1:5" s="14" customFormat="1" ht="15" customHeight="1" x14ac:dyDescent="0.5">
      <c r="A3" s="15"/>
      <c r="B3" s="16"/>
      <c r="C3" s="16"/>
    </row>
    <row r="4" spans="1:5" s="7" customFormat="1" ht="24" x14ac:dyDescent="0.55000000000000004">
      <c r="A4" s="6" t="s">
        <v>39</v>
      </c>
      <c r="B4" s="10"/>
      <c r="C4" s="10"/>
    </row>
    <row r="5" spans="1:5" s="7" customFormat="1" ht="24" x14ac:dyDescent="0.55000000000000004">
      <c r="A5" s="6" t="s">
        <v>198</v>
      </c>
      <c r="B5" s="10"/>
      <c r="C5" s="10"/>
    </row>
    <row r="6" spans="1:5" s="7" customFormat="1" ht="24" x14ac:dyDescent="0.55000000000000004">
      <c r="A6" s="146" t="s">
        <v>195</v>
      </c>
      <c r="B6" s="5"/>
      <c r="C6" s="5"/>
      <c r="E6" s="5"/>
    </row>
    <row r="7" spans="1:5" s="7" customFormat="1" ht="24" x14ac:dyDescent="0.55000000000000004">
      <c r="A7" s="6" t="s">
        <v>196</v>
      </c>
      <c r="B7" s="5"/>
      <c r="C7" s="5"/>
      <c r="E7" s="5"/>
    </row>
    <row r="8" spans="1:5" s="7" customFormat="1" ht="24" x14ac:dyDescent="0.55000000000000004">
      <c r="A8" s="6" t="s">
        <v>197</v>
      </c>
      <c r="B8" s="5"/>
      <c r="C8" s="5"/>
      <c r="E8" s="5"/>
    </row>
    <row r="9" spans="1:5" s="7" customFormat="1" ht="24" x14ac:dyDescent="0.55000000000000004">
      <c r="A9" s="6"/>
      <c r="B9" s="10"/>
      <c r="C9" s="10"/>
    </row>
    <row r="10" spans="1:5" s="7" customFormat="1" ht="21.75" customHeight="1" x14ac:dyDescent="0.55000000000000004">
      <c r="A10" s="17" t="s">
        <v>40</v>
      </c>
      <c r="B10" s="10"/>
      <c r="C10" s="10"/>
    </row>
    <row r="11" spans="1:5" s="7" customFormat="1" ht="21.75" customHeight="1" x14ac:dyDescent="0.55000000000000004">
      <c r="A11" s="18" t="s">
        <v>41</v>
      </c>
      <c r="B11" s="10"/>
      <c r="C11" s="10"/>
    </row>
    <row r="12" spans="1:5" s="7" customFormat="1" ht="21.75" customHeight="1" x14ac:dyDescent="0.55000000000000004">
      <c r="A12" s="18" t="s">
        <v>42</v>
      </c>
      <c r="B12" s="10"/>
      <c r="C12" s="10"/>
    </row>
    <row r="13" spans="1:5" s="7" customFormat="1" ht="19.5" customHeight="1" x14ac:dyDescent="0.55000000000000004">
      <c r="A13" s="139" t="s">
        <v>43</v>
      </c>
      <c r="B13" s="20" t="s">
        <v>44</v>
      </c>
      <c r="C13" s="140" t="s">
        <v>45</v>
      </c>
    </row>
    <row r="14" spans="1:5" s="7" customFormat="1" ht="24" x14ac:dyDescent="0.55000000000000004">
      <c r="A14" s="21" t="s">
        <v>46</v>
      </c>
      <c r="B14" s="22"/>
      <c r="C14" s="23"/>
    </row>
    <row r="15" spans="1:5" s="7" customFormat="1" ht="24" x14ac:dyDescent="0.55000000000000004">
      <c r="A15" s="24" t="s">
        <v>48</v>
      </c>
      <c r="B15" s="25">
        <v>7</v>
      </c>
      <c r="C15" s="26">
        <f>B15*100/35</f>
        <v>20</v>
      </c>
    </row>
    <row r="16" spans="1:5" s="7" customFormat="1" ht="24" x14ac:dyDescent="0.55000000000000004">
      <c r="A16" s="27" t="s">
        <v>47</v>
      </c>
      <c r="B16" s="28">
        <v>6</v>
      </c>
      <c r="C16" s="26">
        <f>B16*100/35</f>
        <v>17.142857142857142</v>
      </c>
    </row>
    <row r="17" spans="1:3" s="7" customFormat="1" ht="24" x14ac:dyDescent="0.55000000000000004">
      <c r="A17" s="21" t="s">
        <v>109</v>
      </c>
      <c r="B17" s="22"/>
      <c r="C17" s="23"/>
    </row>
    <row r="18" spans="1:3" s="7" customFormat="1" ht="24" x14ac:dyDescent="0.55000000000000004">
      <c r="A18" s="27" t="s">
        <v>48</v>
      </c>
      <c r="B18" s="32">
        <v>5</v>
      </c>
      <c r="C18" s="26">
        <f>B18*100/35</f>
        <v>14.285714285714286</v>
      </c>
    </row>
    <row r="19" spans="1:3" s="7" customFormat="1" ht="24" x14ac:dyDescent="0.55000000000000004">
      <c r="A19" s="24" t="s">
        <v>49</v>
      </c>
      <c r="B19" s="25"/>
      <c r="C19" s="23"/>
    </row>
    <row r="20" spans="1:3" s="7" customFormat="1" ht="24" x14ac:dyDescent="0.55000000000000004">
      <c r="A20" s="24" t="s">
        <v>48</v>
      </c>
      <c r="B20" s="25">
        <v>13</v>
      </c>
      <c r="C20" s="26">
        <f>B20*100/35</f>
        <v>37.142857142857146</v>
      </c>
    </row>
    <row r="21" spans="1:3" s="7" customFormat="1" ht="24" x14ac:dyDescent="0.55000000000000004">
      <c r="A21" s="24" t="s">
        <v>47</v>
      </c>
      <c r="B21" s="25">
        <v>4</v>
      </c>
      <c r="C21" s="29">
        <f>B21*100/35</f>
        <v>11.428571428571429</v>
      </c>
    </row>
    <row r="22" spans="1:3" s="7" customFormat="1" ht="24.75" thickBot="1" x14ac:dyDescent="0.6">
      <c r="A22" s="141" t="s">
        <v>50</v>
      </c>
      <c r="B22" s="142">
        <f>SUM(B15:B21)</f>
        <v>35</v>
      </c>
      <c r="C22" s="136">
        <f>B22*100/35</f>
        <v>100</v>
      </c>
    </row>
    <row r="23" spans="1:3" s="7" customFormat="1" ht="19.5" customHeight="1" thickTop="1" x14ac:dyDescent="0.55000000000000004">
      <c r="A23" s="34"/>
      <c r="B23" s="35"/>
      <c r="C23" s="36"/>
    </row>
    <row r="24" spans="1:3" s="7" customFormat="1" ht="24" x14ac:dyDescent="0.55000000000000004">
      <c r="A24" s="6" t="s">
        <v>238</v>
      </c>
      <c r="B24" s="10"/>
      <c r="C24" s="10"/>
    </row>
    <row r="25" spans="1:3" s="7" customFormat="1" ht="24" x14ac:dyDescent="0.55000000000000004">
      <c r="A25" s="6" t="s">
        <v>200</v>
      </c>
      <c r="B25" s="10"/>
      <c r="C25" s="10"/>
    </row>
    <row r="26" spans="1:3" s="7" customFormat="1" ht="24" x14ac:dyDescent="0.55000000000000004">
      <c r="A26" s="6" t="s">
        <v>201</v>
      </c>
      <c r="B26" s="10"/>
      <c r="C26" s="10"/>
    </row>
    <row r="27" spans="1:3" s="7" customFormat="1" ht="24" x14ac:dyDescent="0.55000000000000004">
      <c r="A27" s="6"/>
      <c r="B27" s="10"/>
      <c r="C27" s="10"/>
    </row>
    <row r="28" spans="1:3" s="7" customFormat="1" ht="24" x14ac:dyDescent="0.55000000000000004">
      <c r="A28" s="6"/>
      <c r="B28" s="10"/>
      <c r="C28" s="10"/>
    </row>
    <row r="29" spans="1:3" s="7" customFormat="1" ht="24" x14ac:dyDescent="0.55000000000000004">
      <c r="A29" s="6"/>
      <c r="B29" s="10"/>
      <c r="C29" s="10"/>
    </row>
    <row r="30" spans="1:3" s="7" customFormat="1" ht="24" x14ac:dyDescent="0.55000000000000004">
      <c r="A30" s="6"/>
      <c r="B30" s="10"/>
      <c r="C30" s="10"/>
    </row>
    <row r="31" spans="1:3" s="119" customFormat="1" ht="21" customHeight="1" x14ac:dyDescent="0.2">
      <c r="A31" s="17" t="s">
        <v>51</v>
      </c>
      <c r="B31" s="163"/>
      <c r="C31" s="163"/>
    </row>
    <row r="32" spans="1:3" s="119" customFormat="1" ht="18.75" customHeight="1" x14ac:dyDescent="0.2">
      <c r="A32" s="162" t="s">
        <v>43</v>
      </c>
      <c r="B32" s="161" t="s">
        <v>44</v>
      </c>
      <c r="C32" s="161" t="s">
        <v>45</v>
      </c>
    </row>
    <row r="33" spans="1:4" s="7" customFormat="1" ht="24" x14ac:dyDescent="0.55000000000000004">
      <c r="A33" s="21" t="s">
        <v>46</v>
      </c>
      <c r="B33" s="30"/>
      <c r="C33" s="30"/>
    </row>
    <row r="34" spans="1:4" s="7" customFormat="1" ht="24" x14ac:dyDescent="0.55000000000000004">
      <c r="A34" s="43" t="s">
        <v>52</v>
      </c>
      <c r="B34" s="25">
        <v>7</v>
      </c>
      <c r="C34" s="26">
        <f>B34*100/35</f>
        <v>20</v>
      </c>
      <c r="D34" s="40"/>
    </row>
    <row r="35" spans="1:4" s="7" customFormat="1" ht="24" x14ac:dyDescent="0.55000000000000004">
      <c r="A35" s="43" t="s">
        <v>53</v>
      </c>
      <c r="B35" s="25">
        <v>6</v>
      </c>
      <c r="C35" s="26">
        <f>B35*100/35</f>
        <v>17.142857142857142</v>
      </c>
      <c r="D35" s="40"/>
    </row>
    <row r="36" spans="1:4" s="7" customFormat="1" ht="24" x14ac:dyDescent="0.55000000000000004">
      <c r="A36" s="21" t="s">
        <v>110</v>
      </c>
      <c r="B36" s="30"/>
      <c r="C36" s="30"/>
    </row>
    <row r="37" spans="1:4" s="7" customFormat="1" ht="24" x14ac:dyDescent="0.55000000000000004">
      <c r="A37" s="24" t="s">
        <v>52</v>
      </c>
      <c r="B37" s="25">
        <v>3</v>
      </c>
      <c r="C37" s="26">
        <f>B37*100/35</f>
        <v>8.5714285714285712</v>
      </c>
      <c r="D37" s="40"/>
    </row>
    <row r="38" spans="1:4" s="7" customFormat="1" ht="24" x14ac:dyDescent="0.55000000000000004">
      <c r="A38" s="27" t="s">
        <v>53</v>
      </c>
      <c r="B38" s="28">
        <v>2</v>
      </c>
      <c r="C38" s="29">
        <f>B38*100/35</f>
        <v>5.7142857142857144</v>
      </c>
      <c r="D38" s="40"/>
    </row>
    <row r="39" spans="1:4" s="7" customFormat="1" ht="24" x14ac:dyDescent="0.55000000000000004">
      <c r="A39" s="24" t="s">
        <v>49</v>
      </c>
      <c r="B39" s="31"/>
      <c r="C39" s="26"/>
    </row>
    <row r="40" spans="1:4" s="7" customFormat="1" ht="24" x14ac:dyDescent="0.55000000000000004">
      <c r="A40" s="24" t="s">
        <v>52</v>
      </c>
      <c r="B40" s="25">
        <v>8</v>
      </c>
      <c r="C40" s="26">
        <f>B40*100/35</f>
        <v>22.857142857142858</v>
      </c>
      <c r="D40" s="40"/>
    </row>
    <row r="41" spans="1:4" s="7" customFormat="1" ht="24" x14ac:dyDescent="0.55000000000000004">
      <c r="A41" s="24" t="s">
        <v>53</v>
      </c>
      <c r="B41" s="25">
        <v>7</v>
      </c>
      <c r="C41" s="26">
        <f t="shared" ref="C41:C42" si="0">B41*100/35</f>
        <v>20</v>
      </c>
      <c r="D41" s="40"/>
    </row>
    <row r="42" spans="1:4" s="7" customFormat="1" ht="24" x14ac:dyDescent="0.55000000000000004">
      <c r="A42" s="27" t="s">
        <v>54</v>
      </c>
      <c r="B42" s="28">
        <v>2</v>
      </c>
      <c r="C42" s="26">
        <f t="shared" si="0"/>
        <v>5.7142857142857144</v>
      </c>
      <c r="D42" s="40"/>
    </row>
    <row r="43" spans="1:4" s="7" customFormat="1" ht="20.25" customHeight="1" thickBot="1" x14ac:dyDescent="0.6">
      <c r="A43" s="176" t="s">
        <v>50</v>
      </c>
      <c r="B43" s="177">
        <f>SUM(B33:B42)</f>
        <v>35</v>
      </c>
      <c r="C43" s="178">
        <f>B43*100/35</f>
        <v>100</v>
      </c>
      <c r="D43" s="39"/>
    </row>
    <row r="44" spans="1:4" s="7" customFormat="1" ht="24.75" thickTop="1" x14ac:dyDescent="0.55000000000000004">
      <c r="A44" s="34"/>
      <c r="B44" s="35"/>
      <c r="C44" s="36"/>
      <c r="D44" s="40"/>
    </row>
    <row r="45" spans="1:4" s="7" customFormat="1" ht="24" x14ac:dyDescent="0.55000000000000004">
      <c r="A45" s="6" t="s">
        <v>202</v>
      </c>
      <c r="B45" s="10"/>
      <c r="C45" s="10"/>
    </row>
    <row r="46" spans="1:4" s="7" customFormat="1" ht="24" x14ac:dyDescent="0.55000000000000004">
      <c r="A46" s="6" t="s">
        <v>203</v>
      </c>
      <c r="B46" s="10"/>
      <c r="C46" s="10"/>
    </row>
    <row r="47" spans="1:4" s="7" customFormat="1" ht="24" x14ac:dyDescent="0.55000000000000004">
      <c r="A47" s="6" t="s">
        <v>204</v>
      </c>
      <c r="B47" s="10"/>
      <c r="C47" s="10"/>
    </row>
    <row r="48" spans="1:4" s="7" customFormat="1" ht="24" x14ac:dyDescent="0.55000000000000004">
      <c r="A48" s="6" t="s">
        <v>313</v>
      </c>
      <c r="B48" s="10"/>
      <c r="C48" s="10"/>
    </row>
    <row r="49" spans="1:4" s="7" customFormat="1" ht="24" x14ac:dyDescent="0.55000000000000004">
      <c r="A49" s="6"/>
      <c r="B49" s="10"/>
      <c r="C49" s="10"/>
    </row>
    <row r="50" spans="1:4" s="7" customFormat="1" ht="24" x14ac:dyDescent="0.55000000000000004">
      <c r="A50" s="37" t="s">
        <v>55</v>
      </c>
      <c r="B50" s="10"/>
      <c r="C50" s="10"/>
    </row>
    <row r="51" spans="1:4" s="7" customFormat="1" ht="24" x14ac:dyDescent="0.55000000000000004">
      <c r="A51" s="19" t="s">
        <v>43</v>
      </c>
      <c r="B51" s="20" t="s">
        <v>44</v>
      </c>
      <c r="C51" s="20" t="s">
        <v>45</v>
      </c>
    </row>
    <row r="52" spans="1:4" s="7" customFormat="1" ht="24" x14ac:dyDescent="0.55000000000000004">
      <c r="A52" s="21" t="s">
        <v>56</v>
      </c>
      <c r="B52" s="42"/>
      <c r="C52" s="42"/>
      <c r="D52" s="40"/>
    </row>
    <row r="53" spans="1:4" s="7" customFormat="1" ht="24" x14ac:dyDescent="0.55000000000000004">
      <c r="A53" s="24" t="s">
        <v>57</v>
      </c>
      <c r="B53" s="25">
        <v>7</v>
      </c>
      <c r="C53" s="26">
        <f>B53*100/35</f>
        <v>20</v>
      </c>
      <c r="D53" s="40"/>
    </row>
    <row r="54" spans="1:4" s="7" customFormat="1" ht="24" x14ac:dyDescent="0.55000000000000004">
      <c r="A54" s="27" t="s">
        <v>58</v>
      </c>
      <c r="B54" s="32">
        <v>6</v>
      </c>
      <c r="C54" s="29">
        <f>B54*100/35</f>
        <v>17.142857142857142</v>
      </c>
      <c r="D54" s="40"/>
    </row>
    <row r="55" spans="1:4" s="7" customFormat="1" ht="24" x14ac:dyDescent="0.55000000000000004">
      <c r="A55" s="24" t="s">
        <v>110</v>
      </c>
      <c r="B55" s="25"/>
      <c r="C55" s="26"/>
      <c r="D55" s="40"/>
    </row>
    <row r="56" spans="1:4" s="7" customFormat="1" ht="24" x14ac:dyDescent="0.55000000000000004">
      <c r="A56" s="27" t="s">
        <v>57</v>
      </c>
      <c r="B56" s="28">
        <v>5</v>
      </c>
      <c r="C56" s="29">
        <f>B56*100/35</f>
        <v>14.285714285714286</v>
      </c>
      <c r="D56" s="40"/>
    </row>
    <row r="57" spans="1:4" s="7" customFormat="1" ht="24" x14ac:dyDescent="0.55000000000000004">
      <c r="A57" s="24" t="s">
        <v>49</v>
      </c>
      <c r="B57" s="31"/>
      <c r="C57" s="26"/>
      <c r="D57" s="40"/>
    </row>
    <row r="58" spans="1:4" s="7" customFormat="1" ht="24" x14ac:dyDescent="0.55000000000000004">
      <c r="A58" s="43" t="s">
        <v>57</v>
      </c>
      <c r="B58" s="25">
        <v>12</v>
      </c>
      <c r="C58" s="26">
        <f>B58*100/35</f>
        <v>34.285714285714285</v>
      </c>
      <c r="D58" s="40"/>
    </row>
    <row r="59" spans="1:4" s="7" customFormat="1" ht="24" x14ac:dyDescent="0.55000000000000004">
      <c r="A59" s="44" t="s">
        <v>58</v>
      </c>
      <c r="B59" s="28">
        <v>5</v>
      </c>
      <c r="C59" s="29">
        <f t="shared" ref="C59:C60" si="1">B59*100/35</f>
        <v>14.285714285714286</v>
      </c>
      <c r="D59" s="40"/>
    </row>
    <row r="60" spans="1:4" s="7" customFormat="1" ht="24.75" thickBot="1" x14ac:dyDescent="0.6">
      <c r="A60" s="179" t="s">
        <v>50</v>
      </c>
      <c r="B60" s="180">
        <f>SUM(B53:B59)</f>
        <v>35</v>
      </c>
      <c r="C60" s="136">
        <f t="shared" si="1"/>
        <v>100</v>
      </c>
    </row>
    <row r="61" spans="1:4" s="7" customFormat="1" ht="24.75" thickTop="1" x14ac:dyDescent="0.55000000000000004">
      <c r="A61" s="45"/>
      <c r="B61" s="35"/>
      <c r="C61" s="36"/>
    </row>
    <row r="62" spans="1:4" s="7" customFormat="1" ht="24" x14ac:dyDescent="0.55000000000000004">
      <c r="A62" s="6" t="s">
        <v>205</v>
      </c>
      <c r="B62" s="10"/>
      <c r="C62" s="10"/>
    </row>
    <row r="63" spans="1:4" s="7" customFormat="1" ht="24" x14ac:dyDescent="0.55000000000000004">
      <c r="A63" s="6" t="s">
        <v>206</v>
      </c>
      <c r="B63" s="10"/>
      <c r="C63" s="10"/>
    </row>
    <row r="64" spans="1:4" s="7" customFormat="1" ht="24" x14ac:dyDescent="0.55000000000000004">
      <c r="A64" s="6" t="s">
        <v>207</v>
      </c>
      <c r="B64" s="10"/>
      <c r="C64" s="10"/>
    </row>
    <row r="65" spans="1:4" s="7" customFormat="1" ht="24" x14ac:dyDescent="0.55000000000000004">
      <c r="A65" s="6"/>
      <c r="B65" s="10"/>
      <c r="C65" s="10"/>
    </row>
    <row r="66" spans="1:4" s="110" customFormat="1" ht="21.75" customHeight="1" x14ac:dyDescent="0.55000000000000004">
      <c r="A66" s="108" t="s">
        <v>59</v>
      </c>
      <c r="B66" s="109"/>
      <c r="C66" s="109"/>
    </row>
    <row r="67" spans="1:4" s="110" customFormat="1" ht="19.5" customHeight="1" x14ac:dyDescent="0.55000000000000004">
      <c r="A67" s="111" t="s">
        <v>43</v>
      </c>
      <c r="B67" s="112" t="s">
        <v>44</v>
      </c>
      <c r="C67" s="112" t="s">
        <v>45</v>
      </c>
    </row>
    <row r="68" spans="1:4" s="110" customFormat="1" ht="23.25" x14ac:dyDescent="0.55000000000000004">
      <c r="A68" s="113" t="s">
        <v>60</v>
      </c>
      <c r="B68" s="114"/>
      <c r="C68" s="115"/>
    </row>
    <row r="69" spans="1:4" s="119" customFormat="1" ht="18.75" customHeight="1" x14ac:dyDescent="0.2">
      <c r="A69" s="116" t="s">
        <v>61</v>
      </c>
      <c r="B69" s="117">
        <v>4</v>
      </c>
      <c r="C69" s="118">
        <f>B69*100/35</f>
        <v>11.428571428571429</v>
      </c>
    </row>
    <row r="70" spans="1:4" s="119" customFormat="1" ht="18.75" customHeight="1" x14ac:dyDescent="0.2">
      <c r="A70" s="116" t="s">
        <v>113</v>
      </c>
      <c r="B70" s="117">
        <v>1</v>
      </c>
      <c r="C70" s="118">
        <f t="shared" ref="C70:C73" si="2">B70*100/35</f>
        <v>2.8571428571428572</v>
      </c>
    </row>
    <row r="71" spans="1:4" s="119" customFormat="1" ht="18.75" customHeight="1" x14ac:dyDescent="0.2">
      <c r="A71" s="158" t="s">
        <v>134</v>
      </c>
      <c r="B71" s="117">
        <v>2</v>
      </c>
      <c r="C71" s="118">
        <f t="shared" si="2"/>
        <v>5.7142857142857144</v>
      </c>
    </row>
    <row r="72" spans="1:4" s="119" customFormat="1" ht="18.75" customHeight="1" x14ac:dyDescent="0.2">
      <c r="A72" s="116" t="s">
        <v>115</v>
      </c>
      <c r="B72" s="117">
        <v>4</v>
      </c>
      <c r="C72" s="118">
        <f t="shared" si="2"/>
        <v>11.428571428571429</v>
      </c>
    </row>
    <row r="73" spans="1:4" s="119" customFormat="1" ht="18.75" customHeight="1" x14ac:dyDescent="0.2">
      <c r="A73" s="122" t="s">
        <v>112</v>
      </c>
      <c r="B73" s="117">
        <v>2</v>
      </c>
      <c r="C73" s="118">
        <f t="shared" si="2"/>
        <v>5.7142857142857144</v>
      </c>
    </row>
    <row r="74" spans="1:4" s="110" customFormat="1" ht="23.25" x14ac:dyDescent="0.55000000000000004">
      <c r="A74" s="160" t="s">
        <v>109</v>
      </c>
      <c r="B74" s="115"/>
      <c r="C74" s="115"/>
    </row>
    <row r="75" spans="1:4" s="119" customFormat="1" ht="18.75" customHeight="1" x14ac:dyDescent="0.2">
      <c r="A75" s="116" t="s">
        <v>114</v>
      </c>
      <c r="B75" s="157">
        <v>1</v>
      </c>
      <c r="C75" s="118">
        <f>B75*100/35</f>
        <v>2.8571428571428572</v>
      </c>
    </row>
    <row r="76" spans="1:4" s="119" customFormat="1" ht="18.75" customHeight="1" x14ac:dyDescent="0.2">
      <c r="A76" s="158" t="s">
        <v>111</v>
      </c>
      <c r="B76" s="157">
        <v>3</v>
      </c>
      <c r="C76" s="118">
        <f t="shared" ref="C76:C77" si="3">B76*100/35</f>
        <v>8.5714285714285712</v>
      </c>
    </row>
    <row r="77" spans="1:4" s="119" customFormat="1" ht="18.75" customHeight="1" x14ac:dyDescent="0.2">
      <c r="A77" s="159" t="s">
        <v>61</v>
      </c>
      <c r="B77" s="121">
        <v>1</v>
      </c>
      <c r="C77" s="154">
        <f t="shared" si="3"/>
        <v>2.8571428571428572</v>
      </c>
    </row>
    <row r="78" spans="1:4" s="119" customFormat="1" ht="18.75" customHeight="1" x14ac:dyDescent="0.2">
      <c r="A78" s="155" t="s">
        <v>62</v>
      </c>
      <c r="B78" s="156"/>
      <c r="C78" s="123"/>
      <c r="D78" s="120"/>
    </row>
    <row r="79" spans="1:4" s="119" customFormat="1" ht="18.75" customHeight="1" x14ac:dyDescent="0.2">
      <c r="A79" s="158" t="s">
        <v>134</v>
      </c>
      <c r="B79" s="117">
        <v>3</v>
      </c>
      <c r="C79" s="118">
        <f>B79*100/35</f>
        <v>8.5714285714285712</v>
      </c>
      <c r="D79" s="120"/>
    </row>
    <row r="80" spans="1:4" s="119" customFormat="1" ht="18.75" customHeight="1" x14ac:dyDescent="0.2">
      <c r="A80" s="116" t="s">
        <v>135</v>
      </c>
      <c r="B80" s="117">
        <v>2</v>
      </c>
      <c r="C80" s="118">
        <f t="shared" ref="C80:C84" si="4">B80*100/35</f>
        <v>5.7142857142857144</v>
      </c>
      <c r="D80" s="120"/>
    </row>
    <row r="81" spans="1:4" s="119" customFormat="1" ht="18.75" customHeight="1" x14ac:dyDescent="0.2">
      <c r="A81" s="116" t="s">
        <v>115</v>
      </c>
      <c r="B81" s="117">
        <v>2</v>
      </c>
      <c r="C81" s="118">
        <f t="shared" si="4"/>
        <v>5.7142857142857144</v>
      </c>
      <c r="D81" s="120"/>
    </row>
    <row r="82" spans="1:4" s="119" customFormat="1" ht="18.75" customHeight="1" x14ac:dyDescent="0.2">
      <c r="A82" s="116" t="s">
        <v>111</v>
      </c>
      <c r="B82" s="117">
        <v>3</v>
      </c>
      <c r="C82" s="118">
        <f t="shared" si="4"/>
        <v>8.5714285714285712</v>
      </c>
      <c r="D82" s="120"/>
    </row>
    <row r="83" spans="1:4" s="119" customFormat="1" ht="18.75" customHeight="1" x14ac:dyDescent="0.2">
      <c r="A83" s="116" t="s">
        <v>61</v>
      </c>
      <c r="B83" s="117">
        <v>6</v>
      </c>
      <c r="C83" s="118">
        <f t="shared" si="4"/>
        <v>17.142857142857142</v>
      </c>
      <c r="D83" s="120"/>
    </row>
    <row r="84" spans="1:4" s="119" customFormat="1" ht="18.75" customHeight="1" x14ac:dyDescent="0.2">
      <c r="A84" s="122" t="s">
        <v>113</v>
      </c>
      <c r="B84" s="181">
        <v>1</v>
      </c>
      <c r="C84" s="154">
        <f t="shared" si="4"/>
        <v>2.8571428571428572</v>
      </c>
      <c r="D84" s="120"/>
    </row>
    <row r="85" spans="1:4" s="119" customFormat="1" ht="24.75" thickBot="1" x14ac:dyDescent="0.25">
      <c r="A85" s="176" t="s">
        <v>50</v>
      </c>
      <c r="B85" s="182">
        <f>SUM(B68:B84)</f>
        <v>35</v>
      </c>
      <c r="C85" s="178">
        <f>B85*100/35</f>
        <v>100</v>
      </c>
    </row>
    <row r="86" spans="1:4" s="119" customFormat="1" ht="18.75" customHeight="1" thickTop="1" x14ac:dyDescent="0.2">
      <c r="B86" s="137"/>
      <c r="C86" s="138"/>
    </row>
    <row r="87" spans="1:4" s="7" customFormat="1" ht="24" x14ac:dyDescent="0.55000000000000004">
      <c r="A87" s="124" t="s">
        <v>140</v>
      </c>
      <c r="B87" s="10"/>
      <c r="C87" s="10"/>
    </row>
    <row r="88" spans="1:4" s="7" customFormat="1" ht="24" x14ac:dyDescent="0.55000000000000004">
      <c r="A88" s="126" t="s">
        <v>314</v>
      </c>
      <c r="B88" s="35"/>
      <c r="C88" s="36"/>
    </row>
    <row r="89" spans="1:4" s="7" customFormat="1" ht="24" x14ac:dyDescent="0.55000000000000004">
      <c r="A89" s="126" t="s">
        <v>208</v>
      </c>
      <c r="B89" s="35"/>
      <c r="C89" s="36"/>
    </row>
    <row r="90" spans="1:4" s="7" customFormat="1" ht="24" x14ac:dyDescent="0.55000000000000004">
      <c r="A90" s="126" t="s">
        <v>209</v>
      </c>
      <c r="B90" s="35"/>
      <c r="C90" s="36"/>
    </row>
    <row r="91" spans="1:4" s="7" customFormat="1" ht="24" x14ac:dyDescent="0.55000000000000004">
      <c r="A91" s="126" t="s">
        <v>210</v>
      </c>
      <c r="B91" s="35"/>
      <c r="C91" s="36"/>
    </row>
    <row r="92" spans="1:4" s="7" customFormat="1" ht="24" x14ac:dyDescent="0.55000000000000004">
      <c r="A92" s="6" t="s">
        <v>315</v>
      </c>
      <c r="B92" s="10"/>
      <c r="C92" s="10"/>
    </row>
    <row r="93" spans="1:4" s="7" customFormat="1" ht="24" x14ac:dyDescent="0.55000000000000004">
      <c r="A93" s="6"/>
      <c r="B93" s="10"/>
      <c r="C93" s="10"/>
    </row>
    <row r="94" spans="1:4" s="7" customFormat="1" ht="21.75" customHeight="1" x14ac:dyDescent="0.55000000000000004">
      <c r="A94" s="37" t="s">
        <v>63</v>
      </c>
      <c r="B94" s="10"/>
      <c r="C94" s="10"/>
    </row>
    <row r="95" spans="1:4" s="7" customFormat="1" ht="24" x14ac:dyDescent="0.55000000000000004">
      <c r="A95" s="47" t="s">
        <v>43</v>
      </c>
      <c r="B95" s="20" t="s">
        <v>44</v>
      </c>
      <c r="C95" s="20" t="s">
        <v>45</v>
      </c>
    </row>
    <row r="96" spans="1:4" s="7" customFormat="1" ht="24" x14ac:dyDescent="0.55000000000000004">
      <c r="A96" s="21" t="s">
        <v>64</v>
      </c>
      <c r="B96" s="38"/>
      <c r="C96" s="38"/>
      <c r="D96" s="39"/>
    </row>
    <row r="97" spans="1:4" s="7" customFormat="1" ht="24" x14ac:dyDescent="0.55000000000000004">
      <c r="A97" s="24" t="s">
        <v>121</v>
      </c>
      <c r="B97" s="25">
        <v>1</v>
      </c>
      <c r="C97" s="26">
        <f>B97*100/35</f>
        <v>2.8571428571428572</v>
      </c>
      <c r="D97" s="40"/>
    </row>
    <row r="98" spans="1:4" s="7" customFormat="1" ht="24" x14ac:dyDescent="0.55000000000000004">
      <c r="A98" s="24" t="s">
        <v>116</v>
      </c>
      <c r="B98" s="25">
        <v>1</v>
      </c>
      <c r="C98" s="26">
        <f t="shared" ref="C98:C106" si="5">B98*100/35</f>
        <v>2.8571428571428572</v>
      </c>
      <c r="D98" s="40"/>
    </row>
    <row r="99" spans="1:4" s="7" customFormat="1" ht="24" x14ac:dyDescent="0.55000000000000004">
      <c r="A99" s="24" t="s">
        <v>120</v>
      </c>
      <c r="B99" s="25">
        <v>3</v>
      </c>
      <c r="C99" s="26">
        <f t="shared" si="5"/>
        <v>8.5714285714285712</v>
      </c>
      <c r="D99" s="40"/>
    </row>
    <row r="100" spans="1:4" s="7" customFormat="1" ht="24" x14ac:dyDescent="0.55000000000000004">
      <c r="A100" s="24" t="s">
        <v>211</v>
      </c>
      <c r="B100" s="25">
        <v>1</v>
      </c>
      <c r="C100" s="26">
        <f t="shared" si="5"/>
        <v>2.8571428571428572</v>
      </c>
      <c r="D100" s="40"/>
    </row>
    <row r="101" spans="1:4" s="7" customFormat="1" ht="24" x14ac:dyDescent="0.55000000000000004">
      <c r="A101" s="24" t="s">
        <v>136</v>
      </c>
      <c r="B101" s="25">
        <v>2</v>
      </c>
      <c r="C101" s="26">
        <f t="shared" si="5"/>
        <v>5.7142857142857144</v>
      </c>
      <c r="D101" s="40"/>
    </row>
    <row r="102" spans="1:4" s="7" customFormat="1" ht="24" x14ac:dyDescent="0.55000000000000004">
      <c r="A102" s="24" t="s">
        <v>119</v>
      </c>
      <c r="B102" s="25">
        <v>1</v>
      </c>
      <c r="C102" s="26">
        <f t="shared" si="5"/>
        <v>2.8571428571428572</v>
      </c>
      <c r="D102" s="40"/>
    </row>
    <row r="103" spans="1:4" s="7" customFormat="1" ht="24" x14ac:dyDescent="0.55000000000000004">
      <c r="A103" s="24" t="s">
        <v>214</v>
      </c>
      <c r="B103" s="25">
        <v>1</v>
      </c>
      <c r="C103" s="26">
        <f t="shared" si="5"/>
        <v>2.8571428571428572</v>
      </c>
      <c r="D103" s="40"/>
    </row>
    <row r="104" spans="1:4" s="7" customFormat="1" ht="24" x14ac:dyDescent="0.55000000000000004">
      <c r="A104" s="24" t="s">
        <v>117</v>
      </c>
      <c r="B104" s="25">
        <v>1</v>
      </c>
      <c r="C104" s="26">
        <f t="shared" si="5"/>
        <v>2.8571428571428572</v>
      </c>
      <c r="D104" s="40"/>
    </row>
    <row r="105" spans="1:4" s="7" customFormat="1" ht="24" x14ac:dyDescent="0.55000000000000004">
      <c r="A105" s="24" t="s">
        <v>137</v>
      </c>
      <c r="B105" s="25">
        <v>1</v>
      </c>
      <c r="C105" s="26">
        <f t="shared" si="5"/>
        <v>2.8571428571428572</v>
      </c>
      <c r="D105" s="40"/>
    </row>
    <row r="106" spans="1:4" s="7" customFormat="1" ht="24" x14ac:dyDescent="0.55000000000000004">
      <c r="A106" s="27" t="s">
        <v>212</v>
      </c>
      <c r="B106" s="28">
        <v>1</v>
      </c>
      <c r="C106" s="29">
        <f t="shared" si="5"/>
        <v>2.8571428571428572</v>
      </c>
      <c r="D106" s="40"/>
    </row>
    <row r="107" spans="1:4" s="7" customFormat="1" ht="24" x14ac:dyDescent="0.55000000000000004">
      <c r="A107" s="24" t="s">
        <v>109</v>
      </c>
      <c r="B107" s="25"/>
      <c r="C107" s="26"/>
      <c r="D107" s="40"/>
    </row>
    <row r="108" spans="1:4" s="7" customFormat="1" ht="24" x14ac:dyDescent="0.55000000000000004">
      <c r="A108" s="24" t="s">
        <v>118</v>
      </c>
      <c r="B108" s="25">
        <v>3</v>
      </c>
      <c r="C108" s="26">
        <f>B108*100/35</f>
        <v>8.5714285714285712</v>
      </c>
      <c r="D108" s="40"/>
    </row>
    <row r="109" spans="1:4" s="7" customFormat="1" ht="24" x14ac:dyDescent="0.55000000000000004">
      <c r="A109" s="24" t="s">
        <v>138</v>
      </c>
      <c r="B109" s="25">
        <v>1</v>
      </c>
      <c r="C109" s="26">
        <f t="shared" ref="C109:C110" si="6">B109*100/35</f>
        <v>2.8571428571428572</v>
      </c>
      <c r="D109" s="40"/>
    </row>
    <row r="110" spans="1:4" s="7" customFormat="1" ht="24" x14ac:dyDescent="0.55000000000000004">
      <c r="A110" s="24" t="s">
        <v>213</v>
      </c>
      <c r="B110" s="25">
        <v>1</v>
      </c>
      <c r="C110" s="26">
        <f t="shared" si="6"/>
        <v>2.8571428571428572</v>
      </c>
      <c r="D110" s="40"/>
    </row>
    <row r="111" spans="1:4" s="7" customFormat="1" ht="24" x14ac:dyDescent="0.55000000000000004">
      <c r="A111" s="21" t="s">
        <v>49</v>
      </c>
      <c r="B111" s="22"/>
      <c r="C111" s="23"/>
      <c r="D111" s="40"/>
    </row>
    <row r="112" spans="1:4" s="7" customFormat="1" ht="24" x14ac:dyDescent="0.55000000000000004">
      <c r="A112" s="24" t="s">
        <v>211</v>
      </c>
      <c r="B112" s="25">
        <v>1</v>
      </c>
      <c r="C112" s="26">
        <f>B112*100/35</f>
        <v>2.8571428571428572</v>
      </c>
      <c r="D112" s="40"/>
    </row>
    <row r="113" spans="1:4" s="7" customFormat="1" ht="24" x14ac:dyDescent="0.55000000000000004">
      <c r="A113" s="24" t="s">
        <v>136</v>
      </c>
      <c r="B113" s="25">
        <v>2</v>
      </c>
      <c r="C113" s="26">
        <f t="shared" ref="C113:C119" si="7">B113*100/35</f>
        <v>5.7142857142857144</v>
      </c>
      <c r="D113" s="40"/>
    </row>
    <row r="114" spans="1:4" s="7" customFormat="1" ht="24" x14ac:dyDescent="0.55000000000000004">
      <c r="A114" s="24" t="s">
        <v>120</v>
      </c>
      <c r="B114" s="25">
        <v>2</v>
      </c>
      <c r="C114" s="26">
        <f t="shared" si="7"/>
        <v>5.7142857142857144</v>
      </c>
      <c r="D114" s="40"/>
    </row>
    <row r="115" spans="1:4" s="7" customFormat="1" ht="24" x14ac:dyDescent="0.55000000000000004">
      <c r="A115" s="24" t="s">
        <v>212</v>
      </c>
      <c r="B115" s="25">
        <v>1</v>
      </c>
      <c r="C115" s="26">
        <f t="shared" si="7"/>
        <v>2.8571428571428572</v>
      </c>
      <c r="D115" s="40"/>
    </row>
    <row r="116" spans="1:4" s="7" customFormat="1" ht="24" x14ac:dyDescent="0.55000000000000004">
      <c r="A116" s="24" t="s">
        <v>213</v>
      </c>
      <c r="B116" s="25">
        <v>5</v>
      </c>
      <c r="C116" s="26">
        <f t="shared" si="7"/>
        <v>14.285714285714286</v>
      </c>
      <c r="D116" s="40"/>
    </row>
    <row r="117" spans="1:4" s="7" customFormat="1" ht="24" x14ac:dyDescent="0.55000000000000004">
      <c r="A117" s="24" t="s">
        <v>118</v>
      </c>
      <c r="B117" s="25">
        <v>3</v>
      </c>
      <c r="C117" s="26">
        <f t="shared" si="7"/>
        <v>8.5714285714285712</v>
      </c>
      <c r="D117" s="40"/>
    </row>
    <row r="118" spans="1:4" s="7" customFormat="1" ht="24" x14ac:dyDescent="0.55000000000000004">
      <c r="A118" s="24" t="s">
        <v>137</v>
      </c>
      <c r="B118" s="25">
        <v>2</v>
      </c>
      <c r="C118" s="26">
        <f t="shared" si="7"/>
        <v>5.7142857142857144</v>
      </c>
      <c r="D118" s="40"/>
    </row>
    <row r="119" spans="1:4" s="7" customFormat="1" ht="24" x14ac:dyDescent="0.55000000000000004">
      <c r="A119" s="24" t="s">
        <v>122</v>
      </c>
      <c r="B119" s="25">
        <v>1</v>
      </c>
      <c r="C119" s="26">
        <f t="shared" si="7"/>
        <v>2.8571428571428572</v>
      </c>
      <c r="D119" s="40"/>
    </row>
    <row r="120" spans="1:4" s="7" customFormat="1" ht="24" x14ac:dyDescent="0.55000000000000004">
      <c r="A120" s="47" t="s">
        <v>50</v>
      </c>
      <c r="B120" s="20">
        <f>SUM(B97:B119)</f>
        <v>35</v>
      </c>
      <c r="C120" s="33">
        <f>B120*100/35</f>
        <v>100</v>
      </c>
    </row>
    <row r="121" spans="1:4" s="7" customFormat="1" ht="24" x14ac:dyDescent="0.55000000000000004">
      <c r="A121" s="126"/>
      <c r="B121" s="35"/>
      <c r="C121" s="36"/>
    </row>
    <row r="122" spans="1:4" s="7" customFormat="1" ht="24" x14ac:dyDescent="0.55000000000000004">
      <c r="A122" s="126"/>
      <c r="B122" s="35"/>
      <c r="C122" s="36"/>
    </row>
    <row r="123" spans="1:4" s="7" customFormat="1" ht="24" x14ac:dyDescent="0.55000000000000004">
      <c r="A123" s="126"/>
      <c r="B123" s="35"/>
      <c r="C123" s="36"/>
    </row>
    <row r="124" spans="1:4" s="110" customFormat="1" ht="23.25" x14ac:dyDescent="0.55000000000000004">
      <c r="A124" s="164" t="s">
        <v>254</v>
      </c>
      <c r="B124" s="109"/>
      <c r="C124" s="109"/>
    </row>
    <row r="125" spans="1:4" s="110" customFormat="1" ht="23.25" x14ac:dyDescent="0.55000000000000004">
      <c r="A125" s="165" t="s">
        <v>256</v>
      </c>
      <c r="B125" s="166"/>
      <c r="C125" s="167"/>
    </row>
    <row r="126" spans="1:4" s="110" customFormat="1" ht="23.25" x14ac:dyDescent="0.55000000000000004">
      <c r="A126" s="168" t="s">
        <v>255</v>
      </c>
      <c r="B126" s="169"/>
      <c r="C126" s="170"/>
      <c r="D126" s="171"/>
    </row>
    <row r="127" spans="1:4" s="110" customFormat="1" ht="23.25" x14ac:dyDescent="0.55000000000000004">
      <c r="A127" s="168" t="s">
        <v>253</v>
      </c>
      <c r="B127" s="169"/>
      <c r="C127" s="170"/>
      <c r="D127" s="171"/>
    </row>
    <row r="128" spans="1:4" s="110" customFormat="1" ht="23.25" x14ac:dyDescent="0.55000000000000004">
      <c r="A128" s="164" t="s">
        <v>252</v>
      </c>
      <c r="B128" s="109"/>
      <c r="C128" s="109"/>
    </row>
    <row r="129" spans="1:4" s="110" customFormat="1" ht="23.25" x14ac:dyDescent="0.55000000000000004">
      <c r="A129" s="164"/>
      <c r="B129" s="109"/>
      <c r="C129" s="109"/>
    </row>
    <row r="130" spans="1:4" s="50" customFormat="1" ht="24" x14ac:dyDescent="0.55000000000000004">
      <c r="A130" s="37" t="s">
        <v>65</v>
      </c>
      <c r="B130" s="48"/>
      <c r="C130" s="48"/>
      <c r="D130" s="49"/>
    </row>
    <row r="131" spans="1:4" s="14" customFormat="1" x14ac:dyDescent="0.5">
      <c r="A131" s="188" t="s">
        <v>66</v>
      </c>
      <c r="B131" s="201" t="s">
        <v>215</v>
      </c>
      <c r="C131" s="202"/>
      <c r="D131" s="203"/>
    </row>
    <row r="132" spans="1:4" s="14" customFormat="1" ht="56.25" x14ac:dyDescent="0.5">
      <c r="A132" s="189"/>
      <c r="B132" s="51" t="s">
        <v>67</v>
      </c>
      <c r="C132" s="52" t="s">
        <v>68</v>
      </c>
      <c r="D132" s="52" t="s">
        <v>69</v>
      </c>
    </row>
    <row r="133" spans="1:4" s="14" customFormat="1" x14ac:dyDescent="0.5">
      <c r="A133" s="53" t="s">
        <v>70</v>
      </c>
      <c r="B133" s="54">
        <f>'EPE (Elementary 2)'!I15</f>
        <v>4.7692307692307692</v>
      </c>
      <c r="C133" s="54">
        <f>'EPE (Elementary 2)'!I16</f>
        <v>0.79940806503179018</v>
      </c>
      <c r="D133" s="55" t="str">
        <f>IF(B133&gt;4.5,"มากที่สุด",IF(B133&gt;3.5,"มาก",IF(B133&gt;2.5,"ปานกลาง",IF(B133&gt;1.5,"น้อย",IF(B133&lt;=1.5,"น้อยที่สุด")))))</f>
        <v>มากที่สุด</v>
      </c>
    </row>
    <row r="134" spans="1:4" s="14" customFormat="1" x14ac:dyDescent="0.5">
      <c r="A134" s="53" t="s">
        <v>71</v>
      </c>
      <c r="B134" s="54">
        <f>'EPE (Elementary 2)'!J15</f>
        <v>4.7692307692307692</v>
      </c>
      <c r="C134" s="54">
        <f>'EPE (Elementary 2)'!J16</f>
        <v>0.79940806503179018</v>
      </c>
      <c r="D134" s="55" t="str">
        <f t="shared" ref="D134:D143" si="8">IF(B134&gt;4.5,"มากที่สุด",IF(B134&gt;3.5,"มาก",IF(B134&gt;2.5,"ปานกลาง",IF(B134&gt;1.5,"น้อย",IF(B134&lt;=1.5,"น้อยที่สุด")))))</f>
        <v>มากที่สุด</v>
      </c>
    </row>
    <row r="135" spans="1:4" s="14" customFormat="1" x14ac:dyDescent="0.5">
      <c r="A135" s="53" t="s">
        <v>72</v>
      </c>
      <c r="B135" s="54">
        <f>'EPE (Elementary 2)'!K15</f>
        <v>4.6923076923076925</v>
      </c>
      <c r="C135" s="54">
        <f>'EPE (Elementary 2)'!K16</f>
        <v>1.0658774200423862</v>
      </c>
      <c r="D135" s="55" t="str">
        <f t="shared" si="8"/>
        <v>มากที่สุด</v>
      </c>
    </row>
    <row r="136" spans="1:4" s="14" customFormat="1" x14ac:dyDescent="0.5">
      <c r="A136" s="53" t="s">
        <v>73</v>
      </c>
      <c r="B136" s="54">
        <f>'EPE (Elementary 2)'!L15</f>
        <v>4.6923076923076925</v>
      </c>
      <c r="C136" s="54">
        <f>'EPE (Elementary 2)'!L16</f>
        <v>1.0658774200423862</v>
      </c>
      <c r="D136" s="55" t="str">
        <f t="shared" si="8"/>
        <v>มากที่สุด</v>
      </c>
    </row>
    <row r="137" spans="1:4" s="14" customFormat="1" x14ac:dyDescent="0.5">
      <c r="A137" s="53" t="s">
        <v>74</v>
      </c>
      <c r="B137" s="54">
        <f>'EPE (Elementary 2)'!M15</f>
        <v>4.7692307692307692</v>
      </c>
      <c r="C137" s="54">
        <f>'EPE (Elementary 2)'!M16</f>
        <v>0.79940806503179018</v>
      </c>
      <c r="D137" s="55" t="str">
        <f t="shared" si="8"/>
        <v>มากที่สุด</v>
      </c>
    </row>
    <row r="138" spans="1:4" s="14" customFormat="1" x14ac:dyDescent="0.5">
      <c r="A138" s="53" t="s">
        <v>75</v>
      </c>
      <c r="B138" s="54">
        <f>'EPE (Elementary 2)'!N15</f>
        <v>4.6923076923076925</v>
      </c>
      <c r="C138" s="54">
        <f>'EPE (Elementary 2)'!N16</f>
        <v>1.0658774200423862</v>
      </c>
      <c r="D138" s="55" t="str">
        <f t="shared" si="8"/>
        <v>มากที่สุด</v>
      </c>
    </row>
    <row r="139" spans="1:4" s="14" customFormat="1" x14ac:dyDescent="0.5">
      <c r="A139" s="53" t="s">
        <v>76</v>
      </c>
      <c r="B139" s="54">
        <f>'EPE (Elementary 2)'!O15</f>
        <v>4.6923076923076925</v>
      </c>
      <c r="C139" s="54">
        <f>'EPE (Elementary 2)'!O16</f>
        <v>1.0658774200423862</v>
      </c>
      <c r="D139" s="55" t="str">
        <f t="shared" si="8"/>
        <v>มากที่สุด</v>
      </c>
    </row>
    <row r="140" spans="1:4" s="14" customFormat="1" x14ac:dyDescent="0.5">
      <c r="A140" s="53" t="s">
        <v>77</v>
      </c>
      <c r="B140" s="54">
        <f>'EPE (Elementary 2)'!P15</f>
        <v>4.6923076923076925</v>
      </c>
      <c r="C140" s="54">
        <f>'EPE (Elementary 2)'!P16</f>
        <v>1.0658774200423862</v>
      </c>
      <c r="D140" s="55" t="str">
        <f t="shared" si="8"/>
        <v>มากที่สุด</v>
      </c>
    </row>
    <row r="141" spans="1:4" s="14" customFormat="1" x14ac:dyDescent="0.5">
      <c r="A141" s="53" t="s">
        <v>78</v>
      </c>
      <c r="B141" s="54">
        <f>'EPE (Elementary 2)'!Q15</f>
        <v>4.5384615384615383</v>
      </c>
      <c r="C141" s="54">
        <f>'EPE (Elementary 2)'!Q16</f>
        <v>1.1512791959304434</v>
      </c>
      <c r="D141" s="55" t="str">
        <f t="shared" si="8"/>
        <v>มากที่สุด</v>
      </c>
    </row>
    <row r="142" spans="1:4" s="14" customFormat="1" x14ac:dyDescent="0.5">
      <c r="A142" s="53" t="s">
        <v>79</v>
      </c>
      <c r="B142" s="54">
        <f>'EPE (Elementary 2)'!T15</f>
        <v>4.6923076923076925</v>
      </c>
      <c r="C142" s="54">
        <f>'EPE (Elementary 2)'!T16</f>
        <v>1.0658774200423862</v>
      </c>
      <c r="D142" s="55" t="str">
        <f t="shared" si="8"/>
        <v>มากที่สุด</v>
      </c>
    </row>
    <row r="143" spans="1:4" s="14" customFormat="1" ht="22.5" thickBot="1" x14ac:dyDescent="0.55000000000000004">
      <c r="A143" s="56" t="s">
        <v>80</v>
      </c>
      <c r="B143" s="57">
        <f>AVERAGE(B133:B142)</f>
        <v>4.7000000000000011</v>
      </c>
      <c r="C143" s="57">
        <f>AVERAGE(C133:C142)</f>
        <v>0.99447679112801313</v>
      </c>
      <c r="D143" s="58" t="str">
        <f t="shared" si="8"/>
        <v>มากที่สุด</v>
      </c>
    </row>
    <row r="144" spans="1:4" ht="16.5" customHeight="1" thickTop="1" x14ac:dyDescent="0.5">
      <c r="A144" s="59"/>
      <c r="B144" s="60"/>
      <c r="C144" s="60"/>
      <c r="D144" s="61"/>
    </row>
    <row r="145" spans="1:7" s="110" customFormat="1" ht="23.25" x14ac:dyDescent="0.55000000000000004">
      <c r="A145" s="183" t="s">
        <v>239</v>
      </c>
      <c r="B145" s="184"/>
      <c r="C145" s="184"/>
      <c r="D145" s="185"/>
    </row>
    <row r="146" spans="1:7" s="110" customFormat="1" ht="23.25" x14ac:dyDescent="0.55000000000000004">
      <c r="A146" s="183" t="s">
        <v>240</v>
      </c>
      <c r="B146" s="184"/>
      <c r="C146" s="184"/>
      <c r="D146" s="185"/>
    </row>
    <row r="147" spans="1:7" s="110" customFormat="1" ht="23.25" x14ac:dyDescent="0.55000000000000004">
      <c r="A147" s="183" t="s">
        <v>241</v>
      </c>
      <c r="B147" s="184"/>
      <c r="C147" s="184"/>
      <c r="D147" s="185"/>
    </row>
    <row r="148" spans="1:7" s="110" customFormat="1" ht="23.25" x14ac:dyDescent="0.55000000000000004">
      <c r="A148" s="183" t="s">
        <v>242</v>
      </c>
      <c r="B148" s="184"/>
      <c r="C148" s="184"/>
      <c r="D148" s="185"/>
    </row>
    <row r="149" spans="1:7" s="110" customFormat="1" ht="23.25" x14ac:dyDescent="0.55000000000000004">
      <c r="A149" s="183" t="s">
        <v>243</v>
      </c>
      <c r="B149" s="184"/>
      <c r="C149" s="184"/>
      <c r="D149" s="185"/>
    </row>
    <row r="150" spans="1:7" s="110" customFormat="1" ht="23.25" x14ac:dyDescent="0.55000000000000004">
      <c r="A150" s="183" t="s">
        <v>244</v>
      </c>
      <c r="B150" s="184"/>
      <c r="C150" s="184"/>
      <c r="D150" s="185"/>
    </row>
    <row r="151" spans="1:7" s="110" customFormat="1" ht="23.25" x14ac:dyDescent="0.55000000000000004">
      <c r="A151" s="183" t="s">
        <v>245</v>
      </c>
      <c r="B151" s="184"/>
      <c r="C151" s="184"/>
      <c r="D151" s="185"/>
    </row>
    <row r="152" spans="1:7" s="110" customFormat="1" ht="23.25" x14ac:dyDescent="0.55000000000000004">
      <c r="A152" s="183" t="s">
        <v>316</v>
      </c>
      <c r="B152" s="184"/>
      <c r="C152" s="184"/>
      <c r="D152" s="185"/>
    </row>
    <row r="153" spans="1:7" s="110" customFormat="1" ht="23.25" x14ac:dyDescent="0.55000000000000004">
      <c r="A153" s="183" t="s">
        <v>246</v>
      </c>
      <c r="B153" s="184"/>
      <c r="C153" s="184"/>
      <c r="D153" s="185"/>
    </row>
    <row r="154" spans="1:7" s="11" customFormat="1" ht="24" x14ac:dyDescent="0.55000000000000004">
      <c r="A154" s="11" t="s">
        <v>81</v>
      </c>
      <c r="E154" s="66"/>
      <c r="F154" s="66"/>
      <c r="G154" s="66"/>
    </row>
    <row r="155" spans="1:7" s="11" customFormat="1" ht="24" x14ac:dyDescent="0.55000000000000004">
      <c r="A155" s="11" t="s">
        <v>216</v>
      </c>
      <c r="E155" s="66"/>
      <c r="F155" s="66"/>
      <c r="G155" s="66"/>
    </row>
    <row r="156" spans="1:7" s="11" customFormat="1" ht="25.5" customHeight="1" x14ac:dyDescent="0.55000000000000004">
      <c r="A156" s="193" t="s">
        <v>43</v>
      </c>
      <c r="B156" s="195"/>
      <c r="C156" s="197" t="s">
        <v>82</v>
      </c>
      <c r="D156" s="67" t="s">
        <v>83</v>
      </c>
      <c r="E156" s="66"/>
      <c r="F156" s="68"/>
      <c r="G156" s="66"/>
    </row>
    <row r="157" spans="1:7" s="11" customFormat="1" ht="25.5" customHeight="1" x14ac:dyDescent="0.55000000000000004">
      <c r="A157" s="194"/>
      <c r="B157" s="196"/>
      <c r="C157" s="198"/>
      <c r="D157" s="69" t="s">
        <v>84</v>
      </c>
      <c r="E157" s="66"/>
      <c r="F157" s="66"/>
      <c r="G157" s="66"/>
    </row>
    <row r="158" spans="1:7" s="7" customFormat="1" ht="24" x14ac:dyDescent="0.55000000000000004">
      <c r="A158" s="70" t="s">
        <v>85</v>
      </c>
      <c r="B158" s="71"/>
      <c r="C158" s="71"/>
      <c r="D158" s="41"/>
      <c r="E158" s="10"/>
      <c r="F158" s="10"/>
      <c r="G158" s="10"/>
    </row>
    <row r="159" spans="1:7" s="7" customFormat="1" ht="25.5" customHeight="1" x14ac:dyDescent="0.55000000000000004">
      <c r="A159" s="72" t="s">
        <v>86</v>
      </c>
      <c r="B159" s="73">
        <f>'EPE (Elementary 2)'!R15</f>
        <v>3.4615384615384617</v>
      </c>
      <c r="C159" s="73">
        <f>'EPE (Elementary 2)'!R16</f>
        <v>1.1512791959304443</v>
      </c>
      <c r="D159" s="74" t="str">
        <f>IF(B159&gt;4.5,"มากที่สุด",IF(B159&gt;3.5,"มาก",IF(B159&gt;2.5,"ปานกลาง",IF(B159&gt;1.5,"น้อย",IF(B159&lt;=1.5,"น้อยที่สุด")))))</f>
        <v>ปานกลาง</v>
      </c>
      <c r="E159" s="10"/>
      <c r="F159" s="10"/>
      <c r="G159" s="10"/>
    </row>
    <row r="160" spans="1:7" s="7" customFormat="1" ht="24.75" thickBot="1" x14ac:dyDescent="0.6">
      <c r="A160" s="75" t="s">
        <v>87</v>
      </c>
      <c r="B160" s="76">
        <f>AVERAGE(B159:B159)</f>
        <v>3.4615384615384617</v>
      </c>
      <c r="C160" s="76">
        <f>SUM(C159)</f>
        <v>1.1512791959304443</v>
      </c>
      <c r="D160" s="77" t="str">
        <f>IF(B160&gt;4.5,"มากที่สุด",IF(B160&gt;3.5,"มาก",IF(B160&gt;2.5,"ปานกลาง",IF(B160&gt;1.5,"น้อย",IF(B160&lt;=1.5,"น้อยที่สุด")))))</f>
        <v>ปานกลาง</v>
      </c>
      <c r="E160" s="10"/>
      <c r="F160" s="10"/>
      <c r="G160" s="10"/>
    </row>
    <row r="161" spans="1:7" s="7" customFormat="1" ht="24.75" thickTop="1" x14ac:dyDescent="0.55000000000000004">
      <c r="A161" s="78" t="s">
        <v>88</v>
      </c>
      <c r="B161" s="71"/>
      <c r="C161" s="71"/>
      <c r="D161" s="71"/>
      <c r="E161" s="10"/>
      <c r="F161" s="10"/>
      <c r="G161" s="10"/>
    </row>
    <row r="162" spans="1:7" s="7" customFormat="1" ht="25.5" customHeight="1" x14ac:dyDescent="0.55000000000000004">
      <c r="A162" s="72" t="s">
        <v>89</v>
      </c>
      <c r="B162" s="73">
        <f>'EPE (Elementary 2)'!S15</f>
        <v>4.6923076923076925</v>
      </c>
      <c r="C162" s="73">
        <f>'EPE (Elementary 2)'!S16</f>
        <v>1.0658774200423862</v>
      </c>
      <c r="D162" s="79" t="str">
        <f>IF(B162&gt;4.5,"มากที่สุด",IF(B162&gt;3.5,"มาก",IF(B162&gt;2.5,"ปานกลาง",IF(B162&gt;1.5,"น้อย",IF(B162&lt;=1.5,"น้อยที่สุด")))))</f>
        <v>มากที่สุด</v>
      </c>
      <c r="E162" s="10"/>
      <c r="F162" s="10"/>
      <c r="G162" s="10"/>
    </row>
    <row r="163" spans="1:7" s="7" customFormat="1" ht="24.75" thickBot="1" x14ac:dyDescent="0.6">
      <c r="A163" s="75" t="s">
        <v>87</v>
      </c>
      <c r="B163" s="76">
        <f>AVERAGE(B162:B162)</f>
        <v>4.6923076923076925</v>
      </c>
      <c r="C163" s="76">
        <f>SUM(C162)</f>
        <v>1.0658774200423862</v>
      </c>
      <c r="D163" s="80" t="str">
        <f>IF(B163&gt;4.5,"มากที่สุด",IF(B163&gt;3.5,"มาก",IF(B163&gt;2.5,"ปานกลาง",IF(B163&gt;1.5,"น้อย",IF(B163&lt;=1.5,"น้อยที่สุด")))))</f>
        <v>มากที่สุด</v>
      </c>
      <c r="E163" s="10"/>
      <c r="F163" s="10"/>
      <c r="G163" s="10"/>
    </row>
    <row r="164" spans="1:7" s="7" customFormat="1" ht="24.75" thickTop="1" x14ac:dyDescent="0.55000000000000004">
      <c r="A164" s="81"/>
      <c r="E164" s="10"/>
      <c r="F164" s="10"/>
      <c r="G164" s="10"/>
    </row>
    <row r="165" spans="1:7" s="7" customFormat="1" ht="24" x14ac:dyDescent="0.55000000000000004">
      <c r="A165" s="7" t="s">
        <v>308</v>
      </c>
    </row>
    <row r="166" spans="1:7" s="7" customFormat="1" ht="24" x14ac:dyDescent="0.55000000000000004">
      <c r="A166" s="7" t="s">
        <v>310</v>
      </c>
    </row>
    <row r="167" spans="1:7" s="7" customFormat="1" ht="24" x14ac:dyDescent="0.55000000000000004">
      <c r="A167" s="7" t="s">
        <v>309</v>
      </c>
    </row>
    <row r="168" spans="1:7" s="7" customFormat="1" ht="24" x14ac:dyDescent="0.55000000000000004"/>
    <row r="169" spans="1:7" s="50" customFormat="1" ht="24" x14ac:dyDescent="0.55000000000000004">
      <c r="A169" s="37" t="s">
        <v>123</v>
      </c>
      <c r="B169" s="48"/>
      <c r="C169" s="48"/>
      <c r="D169" s="49"/>
    </row>
    <row r="170" spans="1:7" s="14" customFormat="1" x14ac:dyDescent="0.5">
      <c r="A170" s="188" t="s">
        <v>66</v>
      </c>
      <c r="B170" s="201" t="s">
        <v>217</v>
      </c>
      <c r="C170" s="202"/>
      <c r="D170" s="203"/>
    </row>
    <row r="171" spans="1:7" s="14" customFormat="1" ht="56.25" x14ac:dyDescent="0.5">
      <c r="A171" s="189"/>
      <c r="B171" s="51" t="s">
        <v>67</v>
      </c>
      <c r="C171" s="52" t="s">
        <v>68</v>
      </c>
      <c r="D171" s="52" t="s">
        <v>69</v>
      </c>
    </row>
    <row r="172" spans="1:7" s="14" customFormat="1" x14ac:dyDescent="0.5">
      <c r="A172" s="53" t="s">
        <v>70</v>
      </c>
      <c r="B172" s="54">
        <f>'Per-intermediate'!I7</f>
        <v>4.8</v>
      </c>
      <c r="C172" s="54">
        <f>'Per-intermediate'!I8</f>
        <v>0.39999999999999997</v>
      </c>
      <c r="D172" s="55" t="str">
        <f>IF(B172&gt;4.5,"มากที่สุด",IF(B172&gt;3.5,"มาก",IF(B172&gt;2.5,"ปานกลาง",IF(B172&gt;1.5,"น้อย",IF(B172&lt;=1.5,"น้อยที่สุด")))))</f>
        <v>มากที่สุด</v>
      </c>
    </row>
    <row r="173" spans="1:7" s="14" customFormat="1" x14ac:dyDescent="0.5">
      <c r="A173" s="53" t="s">
        <v>71</v>
      </c>
      <c r="B173" s="54">
        <f>'Per-intermediate'!J7</f>
        <v>4.8</v>
      </c>
      <c r="C173" s="54">
        <f>'Per-intermediate'!J8</f>
        <v>0.39999999999999997</v>
      </c>
      <c r="D173" s="55" t="str">
        <f t="shared" ref="D173:D182" si="9">IF(B173&gt;4.5,"มากที่สุด",IF(B173&gt;3.5,"มาก",IF(B173&gt;2.5,"ปานกลาง",IF(B173&gt;1.5,"น้อย",IF(B173&lt;=1.5,"น้อยที่สุด")))))</f>
        <v>มากที่สุด</v>
      </c>
    </row>
    <row r="174" spans="1:7" s="14" customFormat="1" x14ac:dyDescent="0.5">
      <c r="A174" s="53" t="s">
        <v>72</v>
      </c>
      <c r="B174" s="54">
        <f>'Per-intermediate'!K7</f>
        <v>4.8</v>
      </c>
      <c r="C174" s="54">
        <f>'Per-intermediate'!K8</f>
        <v>0.39999999999999997</v>
      </c>
      <c r="D174" s="55" t="str">
        <f t="shared" si="9"/>
        <v>มากที่สุด</v>
      </c>
    </row>
    <row r="175" spans="1:7" s="14" customFormat="1" x14ac:dyDescent="0.5">
      <c r="A175" s="53" t="s">
        <v>73</v>
      </c>
      <c r="B175" s="54">
        <f>'Per-intermediate'!L7</f>
        <v>4.8</v>
      </c>
      <c r="C175" s="54">
        <f>'Per-intermediate'!L8</f>
        <v>0.39999999999999997</v>
      </c>
      <c r="D175" s="55" t="str">
        <f t="shared" si="9"/>
        <v>มากที่สุด</v>
      </c>
    </row>
    <row r="176" spans="1:7" s="14" customFormat="1" x14ac:dyDescent="0.5">
      <c r="A176" s="53" t="s">
        <v>74</v>
      </c>
      <c r="B176" s="54">
        <f>'Per-intermediate'!M7</f>
        <v>4.8</v>
      </c>
      <c r="C176" s="54">
        <f>'Per-intermediate'!M8</f>
        <v>0.39999999999999997</v>
      </c>
      <c r="D176" s="55" t="str">
        <f t="shared" si="9"/>
        <v>มากที่สุด</v>
      </c>
    </row>
    <row r="177" spans="1:5" s="14" customFormat="1" x14ac:dyDescent="0.5">
      <c r="A177" s="53" t="s">
        <v>75</v>
      </c>
      <c r="B177" s="54">
        <f>'Per-intermediate'!N7</f>
        <v>4.8</v>
      </c>
      <c r="C177" s="54">
        <f>'Per-intermediate'!N8</f>
        <v>0.39999999999999997</v>
      </c>
      <c r="D177" s="55" t="str">
        <f t="shared" si="9"/>
        <v>มากที่สุด</v>
      </c>
    </row>
    <row r="178" spans="1:5" s="14" customFormat="1" x14ac:dyDescent="0.5">
      <c r="A178" s="53" t="s">
        <v>76</v>
      </c>
      <c r="B178" s="54">
        <f>'Per-intermediate'!O7</f>
        <v>4.8</v>
      </c>
      <c r="C178" s="54">
        <f>'Per-intermediate'!O8</f>
        <v>0.39999999999999997</v>
      </c>
      <c r="D178" s="55" t="str">
        <f t="shared" si="9"/>
        <v>มากที่สุด</v>
      </c>
    </row>
    <row r="179" spans="1:5" s="14" customFormat="1" x14ac:dyDescent="0.5">
      <c r="A179" s="53" t="s">
        <v>77</v>
      </c>
      <c r="B179" s="54">
        <f>'Per-intermediate'!P7</f>
        <v>4.8</v>
      </c>
      <c r="C179" s="54">
        <f>'Per-intermediate'!P8</f>
        <v>0.39999999999999997</v>
      </c>
      <c r="D179" s="55" t="str">
        <f t="shared" si="9"/>
        <v>มากที่สุด</v>
      </c>
    </row>
    <row r="180" spans="1:5" s="14" customFormat="1" x14ac:dyDescent="0.5">
      <c r="A180" s="53" t="s">
        <v>78</v>
      </c>
      <c r="B180" s="54">
        <f>'Per-intermediate'!Q7</f>
        <v>4.8</v>
      </c>
      <c r="C180" s="54">
        <f>'Per-intermediate'!Q8</f>
        <v>0.39999999999999997</v>
      </c>
      <c r="D180" s="55" t="str">
        <f t="shared" si="9"/>
        <v>มากที่สุด</v>
      </c>
    </row>
    <row r="181" spans="1:5" s="14" customFormat="1" x14ac:dyDescent="0.5">
      <c r="A181" s="53" t="s">
        <v>79</v>
      </c>
      <c r="B181" s="54">
        <f>'Per-intermediate'!T7</f>
        <v>4.8</v>
      </c>
      <c r="C181" s="54">
        <f>'Per-intermediate'!T8</f>
        <v>0.39999999999999997</v>
      </c>
      <c r="D181" s="55" t="str">
        <f t="shared" si="9"/>
        <v>มากที่สุด</v>
      </c>
    </row>
    <row r="182" spans="1:5" s="14" customFormat="1" ht="22.5" thickBot="1" x14ac:dyDescent="0.55000000000000004">
      <c r="A182" s="56" t="s">
        <v>80</v>
      </c>
      <c r="B182" s="57">
        <f>AVERAGE(B172:B181)</f>
        <v>4.7999999999999989</v>
      </c>
      <c r="C182" s="57">
        <f>AVERAGE(C172:C181)</f>
        <v>0.39999999999999997</v>
      </c>
      <c r="D182" s="58" t="str">
        <f t="shared" si="9"/>
        <v>มากที่สุด</v>
      </c>
    </row>
    <row r="183" spans="1:5" ht="22.5" thickTop="1" x14ac:dyDescent="0.5">
      <c r="A183" s="59"/>
      <c r="B183" s="60"/>
      <c r="C183" s="60"/>
      <c r="D183" s="61"/>
    </row>
    <row r="184" spans="1:5" s="7" customFormat="1" ht="24" x14ac:dyDescent="0.55000000000000004">
      <c r="A184" s="63" t="s">
        <v>124</v>
      </c>
      <c r="B184" s="64"/>
      <c r="C184" s="64"/>
      <c r="D184" s="65"/>
    </row>
    <row r="185" spans="1:5" s="7" customFormat="1" ht="24" x14ac:dyDescent="0.55000000000000004">
      <c r="A185" s="63" t="s">
        <v>218</v>
      </c>
      <c r="B185" s="64"/>
      <c r="C185" s="64"/>
      <c r="D185" s="65"/>
    </row>
    <row r="186" spans="1:5" s="7" customFormat="1" ht="24" x14ac:dyDescent="0.55000000000000004">
      <c r="A186" s="63" t="s">
        <v>219</v>
      </c>
      <c r="B186" s="64"/>
      <c r="C186" s="64"/>
      <c r="D186" s="65"/>
    </row>
    <row r="187" spans="1:5" s="7" customFormat="1" ht="24" x14ac:dyDescent="0.55000000000000004">
      <c r="A187" s="63" t="s">
        <v>139</v>
      </c>
      <c r="B187" s="64"/>
      <c r="C187" s="64"/>
      <c r="D187" s="65"/>
    </row>
    <row r="188" spans="1:5" s="7" customFormat="1" ht="24" x14ac:dyDescent="0.55000000000000004">
      <c r="A188" s="63" t="s">
        <v>220</v>
      </c>
      <c r="B188" s="64"/>
      <c r="C188" s="64"/>
      <c r="D188" s="65"/>
    </row>
    <row r="189" spans="1:5" s="7" customFormat="1" ht="24" x14ac:dyDescent="0.55000000000000004">
      <c r="A189" s="63" t="s">
        <v>221</v>
      </c>
      <c r="B189" s="64"/>
      <c r="C189" s="64"/>
      <c r="D189" s="65"/>
    </row>
    <row r="190" spans="1:5" s="7" customFormat="1" ht="24" x14ac:dyDescent="0.55000000000000004">
      <c r="A190" s="63" t="s">
        <v>222</v>
      </c>
      <c r="B190" s="64"/>
      <c r="C190" s="64"/>
      <c r="D190" s="65"/>
    </row>
    <row r="191" spans="1:5" s="7" customFormat="1" ht="24" x14ac:dyDescent="0.55000000000000004">
      <c r="A191" s="63" t="s">
        <v>223</v>
      </c>
      <c r="B191" s="36"/>
      <c r="C191" s="36"/>
      <c r="D191" s="35"/>
      <c r="E191" s="40"/>
    </row>
    <row r="192" spans="1:5" s="7" customFormat="1" ht="24" x14ac:dyDescent="0.55000000000000004">
      <c r="A192" s="63" t="s">
        <v>317</v>
      </c>
      <c r="B192" s="36"/>
      <c r="C192" s="36"/>
      <c r="D192" s="35"/>
      <c r="E192" s="40"/>
    </row>
    <row r="193" spans="1:7" s="7" customFormat="1" ht="24" x14ac:dyDescent="0.55000000000000004">
      <c r="A193" s="63" t="s">
        <v>318</v>
      </c>
      <c r="B193" s="36"/>
      <c r="C193" s="36"/>
      <c r="D193" s="35"/>
      <c r="E193" s="40"/>
    </row>
    <row r="194" spans="1:7" s="7" customFormat="1" ht="24" x14ac:dyDescent="0.55000000000000004">
      <c r="A194" s="63"/>
      <c r="B194" s="36"/>
      <c r="C194" s="36"/>
      <c r="D194" s="35"/>
      <c r="E194" s="40"/>
    </row>
    <row r="195" spans="1:7" s="11" customFormat="1" ht="24" x14ac:dyDescent="0.55000000000000004">
      <c r="A195" s="11" t="s">
        <v>99</v>
      </c>
      <c r="E195" s="66"/>
      <c r="F195" s="66"/>
      <c r="G195" s="66"/>
    </row>
    <row r="196" spans="1:7" s="11" customFormat="1" ht="24" x14ac:dyDescent="0.55000000000000004">
      <c r="A196" s="11" t="s">
        <v>224</v>
      </c>
      <c r="E196" s="66"/>
      <c r="F196" s="66"/>
      <c r="G196" s="66"/>
    </row>
    <row r="197" spans="1:7" s="11" customFormat="1" ht="25.5" customHeight="1" x14ac:dyDescent="0.55000000000000004">
      <c r="A197" s="193" t="s">
        <v>43</v>
      </c>
      <c r="B197" s="195"/>
      <c r="C197" s="197" t="s">
        <v>82</v>
      </c>
      <c r="D197" s="67" t="s">
        <v>83</v>
      </c>
      <c r="E197" s="66"/>
      <c r="F197" s="68"/>
      <c r="G197" s="66"/>
    </row>
    <row r="198" spans="1:7" s="11" customFormat="1" ht="25.5" customHeight="1" x14ac:dyDescent="0.55000000000000004">
      <c r="A198" s="194"/>
      <c r="B198" s="196"/>
      <c r="C198" s="198"/>
      <c r="D198" s="69" t="s">
        <v>84</v>
      </c>
      <c r="E198" s="66"/>
      <c r="F198" s="66"/>
      <c r="G198" s="66"/>
    </row>
    <row r="199" spans="1:7" s="7" customFormat="1" ht="24" x14ac:dyDescent="0.55000000000000004">
      <c r="A199" s="70" t="s">
        <v>85</v>
      </c>
      <c r="B199" s="71"/>
      <c r="C199" s="71"/>
      <c r="D199" s="41"/>
      <c r="E199" s="10"/>
      <c r="F199" s="10"/>
      <c r="G199" s="10"/>
    </row>
    <row r="200" spans="1:7" s="7" customFormat="1" ht="25.5" customHeight="1" x14ac:dyDescent="0.55000000000000004">
      <c r="A200" s="72" t="s">
        <v>86</v>
      </c>
      <c r="B200" s="73">
        <f>'Per-intermediate'!R7</f>
        <v>2.8</v>
      </c>
      <c r="C200" s="73">
        <f>'Per-intermediate'!R8</f>
        <v>1.3266499161421597</v>
      </c>
      <c r="D200" s="74" t="str">
        <f>IF(B200&gt;4.5,"มากที่สุด",IF(B200&gt;3.5,"มาก",IF(B200&gt;2.5,"ปานกลาง",IF(B200&gt;1.5,"น้อย",IF(B200&lt;=1.5,"น้อยที่สุด")))))</f>
        <v>ปานกลาง</v>
      </c>
      <c r="E200" s="10"/>
      <c r="F200" s="10"/>
      <c r="G200" s="10"/>
    </row>
    <row r="201" spans="1:7" s="7" customFormat="1" ht="24.75" thickBot="1" x14ac:dyDescent="0.6">
      <c r="A201" s="75" t="s">
        <v>87</v>
      </c>
      <c r="B201" s="76">
        <f>AVERAGE(B200:B200)</f>
        <v>2.8</v>
      </c>
      <c r="C201" s="76">
        <f>SUM(C200)</f>
        <v>1.3266499161421597</v>
      </c>
      <c r="D201" s="77" t="str">
        <f>IF(B201&gt;4.5,"มากที่สุด",IF(B201&gt;3.5,"มาก",IF(B201&gt;2.5,"ปานกลาง",IF(B201&gt;1.5,"น้อย",IF(B201&lt;=1.5,"น้อยที่สุด")))))</f>
        <v>ปานกลาง</v>
      </c>
      <c r="E201" s="10"/>
      <c r="F201" s="10"/>
      <c r="G201" s="10"/>
    </row>
    <row r="202" spans="1:7" s="7" customFormat="1" ht="24.75" thickTop="1" x14ac:dyDescent="0.55000000000000004">
      <c r="A202" s="78" t="s">
        <v>88</v>
      </c>
      <c r="B202" s="71"/>
      <c r="C202" s="71"/>
      <c r="D202" s="71"/>
      <c r="E202" s="10"/>
      <c r="F202" s="10"/>
      <c r="G202" s="10"/>
    </row>
    <row r="203" spans="1:7" s="7" customFormat="1" ht="25.5" customHeight="1" x14ac:dyDescent="0.55000000000000004">
      <c r="A203" s="72" t="s">
        <v>89</v>
      </c>
      <c r="B203" s="73">
        <f>'Per-intermediate'!S7</f>
        <v>4.8</v>
      </c>
      <c r="C203" s="73">
        <f>'Per-intermediate'!S8</f>
        <v>0.39999999999999997</v>
      </c>
      <c r="D203" s="79" t="str">
        <f>IF(B203&gt;4.5,"มากที่สุด",IF(B203&gt;3.5,"มาก",IF(B203&gt;2.5,"ปานกลาง",IF(B203&gt;1.5,"น้อย",IF(B203&lt;=1.5,"น้อยที่สุด")))))</f>
        <v>มากที่สุด</v>
      </c>
      <c r="E203" s="10"/>
      <c r="F203" s="10"/>
      <c r="G203" s="10"/>
    </row>
    <row r="204" spans="1:7" s="7" customFormat="1" ht="24.75" thickBot="1" x14ac:dyDescent="0.6">
      <c r="A204" s="75" t="s">
        <v>87</v>
      </c>
      <c r="B204" s="76">
        <f>AVERAGE(B203:B203)</f>
        <v>4.8</v>
      </c>
      <c r="C204" s="76">
        <f>SUM(C203)</f>
        <v>0.39999999999999997</v>
      </c>
      <c r="D204" s="80" t="str">
        <f>IF(B204&gt;4.5,"มากที่สุด",IF(B204&gt;3.5,"มาก",IF(B204&gt;2.5,"ปานกลาง",IF(B204&gt;1.5,"น้อย",IF(B204&lt;=1.5,"น้อยที่สุด")))))</f>
        <v>มากที่สุด</v>
      </c>
      <c r="E204" s="10"/>
      <c r="F204" s="10"/>
      <c r="G204" s="10"/>
    </row>
    <row r="205" spans="1:7" s="7" customFormat="1" ht="24.75" thickTop="1" x14ac:dyDescent="0.55000000000000004">
      <c r="A205" s="81"/>
      <c r="E205" s="10"/>
      <c r="F205" s="10"/>
      <c r="G205" s="10"/>
    </row>
    <row r="206" spans="1:7" s="7" customFormat="1" ht="24" x14ac:dyDescent="0.55000000000000004">
      <c r="A206" s="7" t="s">
        <v>125</v>
      </c>
    </row>
    <row r="207" spans="1:7" s="7" customFormat="1" ht="24" x14ac:dyDescent="0.55000000000000004">
      <c r="A207" s="7" t="s">
        <v>225</v>
      </c>
    </row>
    <row r="208" spans="1:7" s="7" customFormat="1" ht="24" x14ac:dyDescent="0.55000000000000004">
      <c r="A208" s="7" t="s">
        <v>226</v>
      </c>
    </row>
    <row r="209" spans="1:4" s="7" customFormat="1" ht="24" x14ac:dyDescent="0.55000000000000004"/>
    <row r="210" spans="1:4" s="7" customFormat="1" ht="24" x14ac:dyDescent="0.55000000000000004"/>
    <row r="211" spans="1:4" s="7" customFormat="1" ht="24" x14ac:dyDescent="0.55000000000000004"/>
    <row r="212" spans="1:4" s="14" customFormat="1" ht="24" x14ac:dyDescent="0.55000000000000004">
      <c r="A212" s="37" t="s">
        <v>227</v>
      </c>
      <c r="B212" s="16"/>
      <c r="C212" s="16"/>
    </row>
    <row r="213" spans="1:4" s="14" customFormat="1" x14ac:dyDescent="0.5">
      <c r="A213" s="188" t="s">
        <v>66</v>
      </c>
      <c r="B213" s="190" t="s">
        <v>228</v>
      </c>
      <c r="C213" s="191"/>
      <c r="D213" s="192"/>
    </row>
    <row r="214" spans="1:4" s="14" customFormat="1" ht="56.25" x14ac:dyDescent="0.5">
      <c r="A214" s="189"/>
      <c r="B214" s="51" t="s">
        <v>67</v>
      </c>
      <c r="C214" s="52" t="s">
        <v>68</v>
      </c>
      <c r="D214" s="52" t="s">
        <v>69</v>
      </c>
    </row>
    <row r="215" spans="1:4" s="14" customFormat="1" x14ac:dyDescent="0.5">
      <c r="A215" s="53" t="s">
        <v>70</v>
      </c>
      <c r="B215" s="54">
        <f>'Staeter 2'!I19</f>
        <v>4.9411764705882355</v>
      </c>
      <c r="C215" s="54">
        <f>'Staeter 2'!I20</f>
        <v>0.23529411764705879</v>
      </c>
      <c r="D215" s="55" t="str">
        <f>IF(B215&gt;4.5,"มากที่สุด",IF(B215&gt;3.5,"มาก",IF(B215&gt;2.5,"ปานกลาง",IF(B215&gt;1.5,"น้อย",IF(B215&lt;=1.5,"น้อยที่สุด")))))</f>
        <v>มากที่สุด</v>
      </c>
    </row>
    <row r="216" spans="1:4" s="14" customFormat="1" x14ac:dyDescent="0.5">
      <c r="A216" s="53" t="s">
        <v>71</v>
      </c>
      <c r="B216" s="54">
        <f>'Staeter 2'!J19</f>
        <v>4.882352941176471</v>
      </c>
      <c r="C216" s="54">
        <f>'Staeter 2'!J20</f>
        <v>0.47058823529411764</v>
      </c>
      <c r="D216" s="55" t="str">
        <f t="shared" ref="D216:D225" si="10">IF(B216&gt;4.5,"มากที่สุด",IF(B216&gt;3.5,"มาก",IF(B216&gt;2.5,"ปานกลาง",IF(B216&gt;1.5,"น้อย",IF(B216&lt;=1.5,"น้อยที่สุด")))))</f>
        <v>มากที่สุด</v>
      </c>
    </row>
    <row r="217" spans="1:4" s="14" customFormat="1" x14ac:dyDescent="0.5">
      <c r="A217" s="53" t="s">
        <v>72</v>
      </c>
      <c r="B217" s="54">
        <f>'Staeter 2'!K19</f>
        <v>4.882352941176471</v>
      </c>
      <c r="C217" s="54">
        <f>'Staeter 2'!K20</f>
        <v>0.4705882352941177</v>
      </c>
      <c r="D217" s="55" t="str">
        <f t="shared" si="10"/>
        <v>มากที่สุด</v>
      </c>
    </row>
    <row r="218" spans="1:4" s="14" customFormat="1" x14ac:dyDescent="0.5">
      <c r="A218" s="53" t="s">
        <v>73</v>
      </c>
      <c r="B218" s="54">
        <f>'Staeter 2'!L19</f>
        <v>4.8235294117647056</v>
      </c>
      <c r="C218" s="54">
        <f>'Staeter 2'!L20</f>
        <v>0.70588235294117518</v>
      </c>
      <c r="D218" s="55" t="str">
        <f t="shared" si="10"/>
        <v>มากที่สุด</v>
      </c>
    </row>
    <row r="219" spans="1:4" s="14" customFormat="1" x14ac:dyDescent="0.5">
      <c r="A219" s="53" t="s">
        <v>74</v>
      </c>
      <c r="B219" s="54">
        <f>'Staeter 2'!M19</f>
        <v>4.9411764705882355</v>
      </c>
      <c r="C219" s="54">
        <f>'Staeter 2'!M20</f>
        <v>0.23529411764705882</v>
      </c>
      <c r="D219" s="55" t="str">
        <f t="shared" si="10"/>
        <v>มากที่สุด</v>
      </c>
    </row>
    <row r="220" spans="1:4" s="14" customFormat="1" x14ac:dyDescent="0.5">
      <c r="A220" s="53" t="s">
        <v>75</v>
      </c>
      <c r="B220" s="54">
        <f>'Staeter 2'!N19</f>
        <v>4.9411764705882355</v>
      </c>
      <c r="C220" s="54">
        <f>'Staeter 2'!N20</f>
        <v>0.23529411764705879</v>
      </c>
      <c r="D220" s="55" t="str">
        <f t="shared" si="10"/>
        <v>มากที่สุด</v>
      </c>
    </row>
    <row r="221" spans="1:4" s="14" customFormat="1" x14ac:dyDescent="0.5">
      <c r="A221" s="53" t="s">
        <v>76</v>
      </c>
      <c r="B221" s="54">
        <f>'Staeter 2'!O19</f>
        <v>4.9375</v>
      </c>
      <c r="C221" s="54">
        <f>'Staeter 2'!O20</f>
        <v>0.24206145913796356</v>
      </c>
      <c r="D221" s="55" t="str">
        <f t="shared" si="10"/>
        <v>มากที่สุด</v>
      </c>
    </row>
    <row r="222" spans="1:4" s="14" customFormat="1" x14ac:dyDescent="0.5">
      <c r="A222" s="53" t="s">
        <v>77</v>
      </c>
      <c r="B222" s="54">
        <f>'Staeter 2'!P19</f>
        <v>4.882352941176471</v>
      </c>
      <c r="C222" s="54">
        <f>'Staeter 2'!P20</f>
        <v>0.47058823529411764</v>
      </c>
      <c r="D222" s="55" t="str">
        <f t="shared" si="10"/>
        <v>มากที่สุด</v>
      </c>
    </row>
    <row r="223" spans="1:4" s="14" customFormat="1" x14ac:dyDescent="0.5">
      <c r="A223" s="53" t="s">
        <v>78</v>
      </c>
      <c r="B223" s="54">
        <f>'Staeter 2'!Q19</f>
        <v>4.9411764705882355</v>
      </c>
      <c r="C223" s="54">
        <f>'Staeter 2'!S20</f>
        <v>0.64437947941784268</v>
      </c>
      <c r="D223" s="55" t="str">
        <f t="shared" si="10"/>
        <v>มากที่สุด</v>
      </c>
    </row>
    <row r="224" spans="1:4" s="14" customFormat="1" x14ac:dyDescent="0.5">
      <c r="A224" s="53" t="s">
        <v>79</v>
      </c>
      <c r="B224" s="54">
        <f>'Staeter 2'!T19</f>
        <v>4.9411764705882355</v>
      </c>
      <c r="C224" s="54">
        <f>'Staeter 2'!T20</f>
        <v>0.23529411764705879</v>
      </c>
      <c r="D224" s="55" t="str">
        <f t="shared" si="10"/>
        <v>มากที่สุด</v>
      </c>
    </row>
    <row r="225" spans="1:4" s="14" customFormat="1" ht="22.5" thickBot="1" x14ac:dyDescent="0.55000000000000004">
      <c r="A225" s="56" t="s">
        <v>80</v>
      </c>
      <c r="B225" s="57">
        <f>AVERAGE(B215:B224)</f>
        <v>4.9113970588235292</v>
      </c>
      <c r="C225" s="57">
        <f>AVERAGE(C215:C224)</f>
        <v>0.39452644679675697</v>
      </c>
      <c r="D225" s="58" t="str">
        <f t="shared" si="10"/>
        <v>มากที่สุด</v>
      </c>
    </row>
    <row r="226" spans="1:4" s="14" customFormat="1" ht="22.5" thickTop="1" x14ac:dyDescent="0.5">
      <c r="A226" s="82"/>
      <c r="B226" s="83"/>
      <c r="C226" s="83"/>
      <c r="D226" s="84"/>
    </row>
    <row r="227" spans="1:4" s="7" customFormat="1" ht="24" x14ac:dyDescent="0.55000000000000004">
      <c r="A227" s="63" t="s">
        <v>319</v>
      </c>
      <c r="B227" s="64"/>
      <c r="C227" s="64"/>
      <c r="D227" s="65"/>
    </row>
    <row r="228" spans="1:4" s="7" customFormat="1" ht="24" x14ac:dyDescent="0.55000000000000004">
      <c r="A228" s="63" t="s">
        <v>320</v>
      </c>
      <c r="B228" s="64"/>
      <c r="C228" s="64"/>
      <c r="D228" s="65"/>
    </row>
    <row r="229" spans="1:4" s="7" customFormat="1" ht="24" x14ac:dyDescent="0.55000000000000004">
      <c r="A229" s="63" t="s">
        <v>321</v>
      </c>
      <c r="B229" s="64"/>
      <c r="C229" s="64"/>
      <c r="D229" s="65"/>
    </row>
    <row r="230" spans="1:4" s="7" customFormat="1" ht="24" x14ac:dyDescent="0.55000000000000004">
      <c r="A230" s="63" t="s">
        <v>322</v>
      </c>
      <c r="B230" s="64"/>
      <c r="C230" s="64"/>
      <c r="D230" s="65"/>
    </row>
    <row r="231" spans="1:4" s="7" customFormat="1" ht="24" x14ac:dyDescent="0.55000000000000004">
      <c r="A231" s="63" t="s">
        <v>323</v>
      </c>
      <c r="B231" s="64"/>
      <c r="C231" s="64"/>
      <c r="D231" s="65"/>
    </row>
    <row r="232" spans="1:4" s="7" customFormat="1" ht="24" x14ac:dyDescent="0.55000000000000004">
      <c r="A232" s="63" t="s">
        <v>324</v>
      </c>
      <c r="B232" s="64"/>
      <c r="C232" s="64"/>
      <c r="D232" s="65"/>
    </row>
    <row r="233" spans="1:4" s="7" customFormat="1" ht="24" x14ac:dyDescent="0.55000000000000004">
      <c r="A233" s="63" t="s">
        <v>325</v>
      </c>
      <c r="B233" s="64"/>
      <c r="C233" s="64"/>
      <c r="D233" s="65"/>
    </row>
    <row r="234" spans="1:4" s="7" customFormat="1" ht="24" x14ac:dyDescent="0.55000000000000004">
      <c r="A234" s="63" t="s">
        <v>327</v>
      </c>
      <c r="B234" s="64"/>
      <c r="C234" s="64"/>
      <c r="D234" s="65"/>
    </row>
    <row r="235" spans="1:4" s="7" customFormat="1" ht="24" x14ac:dyDescent="0.55000000000000004">
      <c r="A235" s="63" t="s">
        <v>326</v>
      </c>
      <c r="B235" s="64"/>
      <c r="C235" s="64"/>
      <c r="D235" s="65"/>
    </row>
    <row r="236" spans="1:4" s="7" customFormat="1" ht="24" x14ac:dyDescent="0.55000000000000004">
      <c r="A236" s="63" t="s">
        <v>237</v>
      </c>
      <c r="B236" s="64"/>
      <c r="C236" s="64"/>
      <c r="D236" s="65"/>
    </row>
    <row r="237" spans="1:4" s="7" customFormat="1" ht="24" x14ac:dyDescent="0.55000000000000004">
      <c r="A237" s="63"/>
      <c r="B237" s="64"/>
      <c r="C237" s="64"/>
      <c r="D237" s="65"/>
    </row>
    <row r="238" spans="1:4" s="7" customFormat="1" ht="24" x14ac:dyDescent="0.55000000000000004">
      <c r="A238" s="63"/>
      <c r="B238" s="64"/>
      <c r="C238" s="64"/>
      <c r="D238" s="65"/>
    </row>
    <row r="239" spans="1:4" s="7" customFormat="1" ht="24" x14ac:dyDescent="0.55000000000000004">
      <c r="A239" s="63"/>
      <c r="B239" s="64"/>
      <c r="C239" s="64"/>
      <c r="D239" s="65"/>
    </row>
    <row r="240" spans="1:4" s="7" customFormat="1" ht="24" x14ac:dyDescent="0.55000000000000004">
      <c r="A240" s="63"/>
      <c r="B240" s="64"/>
      <c r="C240" s="64"/>
      <c r="D240" s="65"/>
    </row>
    <row r="241" spans="1:7" s="11" customFormat="1" ht="24" x14ac:dyDescent="0.55000000000000004">
      <c r="A241" s="11" t="s">
        <v>90</v>
      </c>
      <c r="E241" s="66"/>
      <c r="F241" s="66"/>
      <c r="G241" s="66"/>
    </row>
    <row r="242" spans="1:7" s="11" customFormat="1" ht="24" x14ac:dyDescent="0.55000000000000004">
      <c r="A242" s="11" t="s">
        <v>229</v>
      </c>
      <c r="E242" s="66"/>
      <c r="F242" s="66"/>
      <c r="G242" s="66"/>
    </row>
    <row r="243" spans="1:7" s="11" customFormat="1" ht="21" customHeight="1" x14ac:dyDescent="0.55000000000000004">
      <c r="A243" s="193" t="s">
        <v>43</v>
      </c>
      <c r="B243" s="195"/>
      <c r="C243" s="197" t="s">
        <v>82</v>
      </c>
      <c r="D243" s="67" t="s">
        <v>83</v>
      </c>
      <c r="E243" s="66"/>
      <c r="F243" s="68"/>
      <c r="G243" s="66"/>
    </row>
    <row r="244" spans="1:7" s="11" customFormat="1" ht="13.5" customHeight="1" x14ac:dyDescent="0.55000000000000004">
      <c r="A244" s="194"/>
      <c r="B244" s="196"/>
      <c r="C244" s="198"/>
      <c r="D244" s="69" t="s">
        <v>84</v>
      </c>
      <c r="E244" s="66"/>
      <c r="F244" s="66"/>
      <c r="G244" s="66"/>
    </row>
    <row r="245" spans="1:7" s="7" customFormat="1" ht="24" x14ac:dyDescent="0.55000000000000004">
      <c r="A245" s="70" t="s">
        <v>85</v>
      </c>
      <c r="B245" s="71"/>
      <c r="C245" s="71"/>
      <c r="D245" s="41"/>
      <c r="E245" s="10"/>
      <c r="F245" s="10"/>
      <c r="G245" s="10"/>
    </row>
    <row r="246" spans="1:7" s="7" customFormat="1" ht="25.5" customHeight="1" x14ac:dyDescent="0.55000000000000004">
      <c r="A246" s="72" t="s">
        <v>86</v>
      </c>
      <c r="B246" s="73">
        <f>'Staeter 2'!R19</f>
        <v>4.2352941176470589</v>
      </c>
      <c r="C246" s="73">
        <f>'Staeter 2'!R20</f>
        <v>1.0588235294117649</v>
      </c>
      <c r="D246" s="74" t="str">
        <f>IF(B246&gt;4.5,"มากที่สุด",IF(B246&gt;3.5,"มาก",IF(B246&gt;2.5,"ปานกลาง",IF(B246&gt;1.5,"น้อย",IF(B246&lt;=1.5,"น้อยที่สุด")))))</f>
        <v>มาก</v>
      </c>
      <c r="E246" s="10"/>
      <c r="F246" s="10"/>
      <c r="G246" s="10"/>
    </row>
    <row r="247" spans="1:7" s="7" customFormat="1" ht="24.75" thickBot="1" x14ac:dyDescent="0.6">
      <c r="A247" s="75" t="s">
        <v>87</v>
      </c>
      <c r="B247" s="76">
        <f>AVERAGE(B246:B246)</f>
        <v>4.2352941176470589</v>
      </c>
      <c r="C247" s="76">
        <f>SUM(C246)</f>
        <v>1.0588235294117649</v>
      </c>
      <c r="D247" s="77" t="str">
        <f>IF(B247&gt;4.5,"มากที่สุด",IF(B247&gt;3.5,"มาก",IF(B247&gt;2.5,"ปานกลาง",IF(B247&gt;1.5,"น้อย",IF(B247&lt;=1.5,"น้อยที่สุด")))))</f>
        <v>มาก</v>
      </c>
      <c r="E247" s="10"/>
      <c r="F247" s="10"/>
      <c r="G247" s="10"/>
    </row>
    <row r="248" spans="1:7" s="7" customFormat="1" ht="24.75" thickTop="1" x14ac:dyDescent="0.55000000000000004">
      <c r="A248" s="78" t="s">
        <v>88</v>
      </c>
      <c r="B248" s="71"/>
      <c r="C248" s="71"/>
      <c r="D248" s="71"/>
      <c r="E248" s="10"/>
      <c r="F248" s="10"/>
      <c r="G248" s="10"/>
    </row>
    <row r="249" spans="1:7" s="7" customFormat="1" ht="25.5" customHeight="1" x14ac:dyDescent="0.55000000000000004">
      <c r="A249" s="72" t="s">
        <v>89</v>
      </c>
      <c r="B249" s="73">
        <f>'Staeter 2'!S19</f>
        <v>4.7647058823529411</v>
      </c>
      <c r="C249" s="73">
        <f>'Staeter 2'!S20</f>
        <v>0.64437947941784268</v>
      </c>
      <c r="D249" s="79" t="str">
        <f>IF(B249&gt;4.5,"มากที่สุด",IF(B249&gt;3.5,"มาก",IF(B249&gt;2.5,"ปานกลาง",IF(B249&gt;1.5,"น้อย",IF(B249&lt;=1.5,"น้อยที่สุด")))))</f>
        <v>มากที่สุด</v>
      </c>
      <c r="E249" s="10"/>
      <c r="F249" s="10"/>
      <c r="G249" s="10"/>
    </row>
    <row r="250" spans="1:7" s="7" customFormat="1" ht="24.75" thickBot="1" x14ac:dyDescent="0.6">
      <c r="A250" s="75" t="s">
        <v>87</v>
      </c>
      <c r="B250" s="76">
        <f>AVERAGE(B249:B249)</f>
        <v>4.7647058823529411</v>
      </c>
      <c r="C250" s="76">
        <f>SUM(C249)</f>
        <v>0.64437947941784268</v>
      </c>
      <c r="D250" s="80" t="str">
        <f>IF(B250&gt;4.5,"มากที่สุด",IF(B250&gt;3.5,"มาก",IF(B250&gt;2.5,"ปานกลาง",IF(B250&gt;1.5,"น้อย",IF(B250&lt;=1.5,"น้อยที่สุด")))))</f>
        <v>มากที่สุด</v>
      </c>
      <c r="E250" s="10"/>
      <c r="F250" s="10"/>
      <c r="G250" s="10"/>
    </row>
    <row r="251" spans="1:7" s="7" customFormat="1" ht="24.75" thickTop="1" x14ac:dyDescent="0.55000000000000004">
      <c r="A251" s="81"/>
      <c r="E251" s="10"/>
      <c r="F251" s="10"/>
      <c r="G251" s="10"/>
    </row>
    <row r="252" spans="1:7" s="7" customFormat="1" ht="24" x14ac:dyDescent="0.55000000000000004">
      <c r="A252" s="7" t="s">
        <v>333</v>
      </c>
    </row>
    <row r="253" spans="1:7" s="7" customFormat="1" ht="24" x14ac:dyDescent="0.55000000000000004">
      <c r="A253" s="7" t="s">
        <v>230</v>
      </c>
    </row>
    <row r="254" spans="1:7" s="7" customFormat="1" ht="24" x14ac:dyDescent="0.55000000000000004">
      <c r="A254" s="7" t="s">
        <v>231</v>
      </c>
    </row>
    <row r="255" spans="1:7" s="7" customFormat="1" ht="18" customHeight="1" x14ac:dyDescent="0.55000000000000004"/>
    <row r="256" spans="1:7" s="46" customFormat="1" ht="24" x14ac:dyDescent="0.55000000000000004">
      <c r="A256" s="85" t="s">
        <v>91</v>
      </c>
      <c r="B256" s="86" t="s">
        <v>44</v>
      </c>
      <c r="C256" s="86" t="s">
        <v>45</v>
      </c>
    </row>
    <row r="257" spans="1:3" s="46" customFormat="1" ht="24" x14ac:dyDescent="0.55000000000000004">
      <c r="A257" s="89" t="s">
        <v>232</v>
      </c>
      <c r="B257" s="107">
        <v>1</v>
      </c>
      <c r="C257" s="88">
        <f>B257*100/3</f>
        <v>33.333333333333336</v>
      </c>
    </row>
    <row r="258" spans="1:3" s="46" customFormat="1" ht="24" x14ac:dyDescent="0.55000000000000004">
      <c r="A258" s="87" t="s">
        <v>233</v>
      </c>
      <c r="B258" s="107">
        <v>1</v>
      </c>
      <c r="C258" s="172">
        <f t="shared" ref="C258:C259" si="11">B258*100/3</f>
        <v>33.333333333333336</v>
      </c>
    </row>
    <row r="259" spans="1:3" s="46" customFormat="1" ht="24" x14ac:dyDescent="0.55000000000000004">
      <c r="A259" s="87" t="s">
        <v>234</v>
      </c>
      <c r="B259" s="107">
        <v>1</v>
      </c>
      <c r="C259" s="172">
        <f t="shared" si="11"/>
        <v>33.333333333333336</v>
      </c>
    </row>
    <row r="260" spans="1:3" s="12" customFormat="1" ht="24.75" thickBot="1" x14ac:dyDescent="0.6">
      <c r="A260" s="93" t="s">
        <v>50</v>
      </c>
      <c r="B260" s="94">
        <f>SUM(B257:B259)</f>
        <v>3</v>
      </c>
      <c r="C260" s="95">
        <f>B260*100/3</f>
        <v>100</v>
      </c>
    </row>
    <row r="261" spans="1:3" s="12" customFormat="1" ht="24.75" thickTop="1" x14ac:dyDescent="0.55000000000000004">
      <c r="A261" s="96"/>
      <c r="B261" s="97"/>
      <c r="C261" s="98"/>
    </row>
    <row r="262" spans="1:3" s="12" customFormat="1" ht="24" x14ac:dyDescent="0.55000000000000004">
      <c r="A262" s="96"/>
      <c r="B262" s="97"/>
      <c r="C262" s="98"/>
    </row>
    <row r="263" spans="1:3" s="46" customFormat="1" ht="24" x14ac:dyDescent="0.55000000000000004">
      <c r="A263" s="85" t="s">
        <v>92</v>
      </c>
      <c r="B263" s="86" t="s">
        <v>44</v>
      </c>
      <c r="C263" s="86" t="s">
        <v>45</v>
      </c>
    </row>
    <row r="264" spans="1:3" s="12" customFormat="1" ht="24" x14ac:dyDescent="0.55000000000000004">
      <c r="A264" s="87" t="s">
        <v>235</v>
      </c>
      <c r="B264" s="99">
        <v>1</v>
      </c>
      <c r="C264" s="92">
        <f>B264*100/2</f>
        <v>50</v>
      </c>
    </row>
    <row r="265" spans="1:3" s="12" customFormat="1" ht="24" x14ac:dyDescent="0.55000000000000004">
      <c r="A265" s="87" t="s">
        <v>236</v>
      </c>
      <c r="B265" s="99">
        <v>1</v>
      </c>
      <c r="C265" s="92">
        <f>B265*100/2</f>
        <v>50</v>
      </c>
    </row>
    <row r="266" spans="1:3" s="12" customFormat="1" ht="24.75" thickBot="1" x14ac:dyDescent="0.6">
      <c r="A266" s="144" t="s">
        <v>50</v>
      </c>
      <c r="B266" s="143">
        <f>SUM(B264:B265)</f>
        <v>2</v>
      </c>
      <c r="C266" s="145">
        <f>B266*100/2</f>
        <v>100</v>
      </c>
    </row>
    <row r="267" spans="1:3" s="46" customFormat="1" ht="24.75" thickTop="1" x14ac:dyDescent="0.55000000000000004">
      <c r="A267" s="90"/>
      <c r="B267" s="91"/>
      <c r="C267" s="91"/>
    </row>
    <row r="268" spans="1:3" s="46" customFormat="1" ht="24" x14ac:dyDescent="0.55000000000000004">
      <c r="A268" s="90"/>
      <c r="B268" s="91"/>
      <c r="C268" s="91"/>
    </row>
    <row r="269" spans="1:3" s="46" customFormat="1" ht="24" x14ac:dyDescent="0.55000000000000004">
      <c r="A269" s="90"/>
      <c r="B269" s="91"/>
      <c r="C269" s="91"/>
    </row>
    <row r="270" spans="1:3" s="46" customFormat="1" ht="24" x14ac:dyDescent="0.55000000000000004">
      <c r="A270" s="90"/>
      <c r="B270" s="91"/>
      <c r="C270" s="91"/>
    </row>
    <row r="271" spans="1:3" s="46" customFormat="1" ht="24" x14ac:dyDescent="0.55000000000000004">
      <c r="A271" s="90"/>
      <c r="B271" s="91"/>
      <c r="C271" s="91"/>
    </row>
    <row r="272" spans="1:3" s="46" customFormat="1" ht="24" x14ac:dyDescent="0.55000000000000004">
      <c r="A272" s="90"/>
      <c r="B272" s="91"/>
      <c r="C272" s="91"/>
    </row>
    <row r="273" spans="1:3" s="46" customFormat="1" ht="24" x14ac:dyDescent="0.55000000000000004">
      <c r="A273" s="90"/>
      <c r="B273" s="91"/>
      <c r="C273" s="91"/>
    </row>
    <row r="274" spans="1:3" s="46" customFormat="1" ht="24" x14ac:dyDescent="0.55000000000000004">
      <c r="A274" s="90"/>
      <c r="B274" s="91"/>
      <c r="C274" s="91"/>
    </row>
    <row r="275" spans="1:3" s="46" customFormat="1" ht="24" x14ac:dyDescent="0.55000000000000004">
      <c r="A275" s="90"/>
      <c r="B275" s="91"/>
      <c r="C275" s="91"/>
    </row>
    <row r="276" spans="1:3" s="46" customFormat="1" ht="24" x14ac:dyDescent="0.55000000000000004">
      <c r="A276" s="90"/>
      <c r="B276" s="91"/>
      <c r="C276" s="91"/>
    </row>
    <row r="277" spans="1:3" s="46" customFormat="1" ht="24" x14ac:dyDescent="0.55000000000000004">
      <c r="A277" s="90"/>
      <c r="B277" s="91"/>
      <c r="C277" s="91"/>
    </row>
    <row r="278" spans="1:3" s="46" customFormat="1" ht="24" x14ac:dyDescent="0.55000000000000004">
      <c r="A278" s="90"/>
      <c r="B278" s="91"/>
      <c r="C278" s="91"/>
    </row>
    <row r="279" spans="1:3" s="46" customFormat="1" ht="24" x14ac:dyDescent="0.55000000000000004">
      <c r="A279" s="90"/>
      <c r="B279" s="91"/>
      <c r="C279" s="91"/>
    </row>
    <row r="280" spans="1:3" s="46" customFormat="1" ht="24" x14ac:dyDescent="0.55000000000000004">
      <c r="A280" s="90"/>
      <c r="B280" s="91"/>
      <c r="C280" s="91"/>
    </row>
    <row r="281" spans="1:3" s="46" customFormat="1" ht="24" x14ac:dyDescent="0.55000000000000004">
      <c r="A281" s="90"/>
      <c r="B281" s="91"/>
      <c r="C281" s="91"/>
    </row>
    <row r="282" spans="1:3" s="46" customFormat="1" ht="24" x14ac:dyDescent="0.55000000000000004">
      <c r="A282" s="90"/>
      <c r="B282" s="91"/>
      <c r="C282" s="91"/>
    </row>
    <row r="283" spans="1:3" s="46" customFormat="1" ht="24" x14ac:dyDescent="0.55000000000000004">
      <c r="A283" s="90"/>
      <c r="B283" s="91"/>
      <c r="C283" s="91"/>
    </row>
    <row r="284" spans="1:3" s="46" customFormat="1" ht="24" x14ac:dyDescent="0.55000000000000004">
      <c r="A284" s="90"/>
      <c r="B284" s="91"/>
      <c r="C284" s="91"/>
    </row>
    <row r="285" spans="1:3" s="46" customFormat="1" ht="24" x14ac:dyDescent="0.55000000000000004">
      <c r="A285" s="90"/>
      <c r="B285" s="91"/>
      <c r="C285" s="91"/>
    </row>
    <row r="286" spans="1:3" s="46" customFormat="1" ht="24" x14ac:dyDescent="0.55000000000000004">
      <c r="A286" s="90"/>
      <c r="B286" s="91"/>
      <c r="C286" s="91"/>
    </row>
    <row r="287" spans="1:3" s="46" customFormat="1" ht="24" x14ac:dyDescent="0.55000000000000004">
      <c r="A287" s="90"/>
      <c r="B287" s="91"/>
      <c r="C287" s="91"/>
    </row>
    <row r="288" spans="1:3" s="46" customFormat="1" ht="24" x14ac:dyDescent="0.55000000000000004">
      <c r="A288" s="90"/>
      <c r="B288" s="91"/>
      <c r="C288" s="91"/>
    </row>
    <row r="289" spans="1:3" s="46" customFormat="1" ht="24" x14ac:dyDescent="0.55000000000000004">
      <c r="A289" s="90"/>
      <c r="B289" s="91"/>
      <c r="C289" s="91"/>
    </row>
    <row r="290" spans="1:3" s="46" customFormat="1" ht="24" x14ac:dyDescent="0.55000000000000004">
      <c r="A290" s="90"/>
      <c r="B290" s="91"/>
      <c r="C290" s="91"/>
    </row>
    <row r="291" spans="1:3" s="46" customFormat="1" ht="24" x14ac:dyDescent="0.55000000000000004">
      <c r="A291" s="90"/>
      <c r="B291" s="91"/>
      <c r="C291" s="91"/>
    </row>
    <row r="292" spans="1:3" s="46" customFormat="1" ht="24" x14ac:dyDescent="0.55000000000000004">
      <c r="A292" s="90"/>
      <c r="B292" s="91"/>
      <c r="C292" s="91"/>
    </row>
    <row r="293" spans="1:3" s="46" customFormat="1" ht="24" x14ac:dyDescent="0.55000000000000004">
      <c r="A293" s="90"/>
      <c r="B293" s="91"/>
      <c r="C293" s="91"/>
    </row>
    <row r="294" spans="1:3" s="46" customFormat="1" ht="24" x14ac:dyDescent="0.55000000000000004">
      <c r="A294" s="90"/>
      <c r="B294" s="91"/>
      <c r="C294" s="91"/>
    </row>
    <row r="295" spans="1:3" s="46" customFormat="1" ht="24" x14ac:dyDescent="0.55000000000000004">
      <c r="A295" s="90"/>
      <c r="B295" s="91"/>
      <c r="C295" s="91"/>
    </row>
    <row r="296" spans="1:3" s="46" customFormat="1" ht="24" x14ac:dyDescent="0.55000000000000004">
      <c r="A296" s="90"/>
      <c r="B296" s="91"/>
      <c r="C296" s="91"/>
    </row>
    <row r="297" spans="1:3" s="46" customFormat="1" ht="24" x14ac:dyDescent="0.55000000000000004">
      <c r="A297" s="90"/>
      <c r="B297" s="91"/>
      <c r="C297" s="91"/>
    </row>
    <row r="298" spans="1:3" s="46" customFormat="1" ht="24" x14ac:dyDescent="0.55000000000000004">
      <c r="A298" s="90"/>
      <c r="B298" s="91"/>
      <c r="C298" s="91"/>
    </row>
    <row r="299" spans="1:3" s="46" customFormat="1" ht="24" x14ac:dyDescent="0.55000000000000004">
      <c r="A299" s="90"/>
      <c r="B299" s="91"/>
      <c r="C299" s="91"/>
    </row>
    <row r="300" spans="1:3" s="46" customFormat="1" ht="24" x14ac:dyDescent="0.55000000000000004">
      <c r="A300" s="90"/>
      <c r="B300" s="91"/>
      <c r="C300" s="91"/>
    </row>
    <row r="301" spans="1:3" s="46" customFormat="1" ht="24" x14ac:dyDescent="0.55000000000000004">
      <c r="A301" s="90"/>
      <c r="B301" s="91"/>
      <c r="C301" s="91"/>
    </row>
    <row r="302" spans="1:3" s="46" customFormat="1" ht="24" x14ac:dyDescent="0.55000000000000004">
      <c r="A302" s="90"/>
      <c r="B302" s="91"/>
      <c r="C302" s="91"/>
    </row>
    <row r="303" spans="1:3" s="46" customFormat="1" ht="24" x14ac:dyDescent="0.55000000000000004">
      <c r="A303" s="90"/>
      <c r="B303" s="91"/>
      <c r="C303" s="91"/>
    </row>
    <row r="304" spans="1:3" s="46" customFormat="1" ht="24" x14ac:dyDescent="0.55000000000000004">
      <c r="A304" s="90"/>
      <c r="B304" s="91"/>
      <c r="C304" s="91"/>
    </row>
    <row r="305" spans="1:3" s="46" customFormat="1" ht="24" x14ac:dyDescent="0.55000000000000004">
      <c r="A305" s="90"/>
      <c r="B305" s="91"/>
      <c r="C305" s="91"/>
    </row>
    <row r="306" spans="1:3" s="46" customFormat="1" ht="24" x14ac:dyDescent="0.55000000000000004">
      <c r="A306" s="90"/>
      <c r="B306" s="91"/>
      <c r="C306" s="91"/>
    </row>
    <row r="307" spans="1:3" s="46" customFormat="1" ht="24" x14ac:dyDescent="0.55000000000000004">
      <c r="A307" s="90"/>
      <c r="B307" s="91"/>
      <c r="C307" s="91"/>
    </row>
    <row r="308" spans="1:3" s="46" customFormat="1" ht="24" x14ac:dyDescent="0.55000000000000004">
      <c r="A308" s="90"/>
      <c r="B308" s="91"/>
      <c r="C308" s="91"/>
    </row>
    <row r="309" spans="1:3" s="46" customFormat="1" ht="24" x14ac:dyDescent="0.55000000000000004">
      <c r="A309" s="90"/>
      <c r="B309" s="91"/>
      <c r="C309" s="91"/>
    </row>
    <row r="310" spans="1:3" s="46" customFormat="1" ht="24" x14ac:dyDescent="0.55000000000000004">
      <c r="A310" s="90"/>
      <c r="B310" s="91"/>
      <c r="C310" s="91"/>
    </row>
    <row r="311" spans="1:3" s="46" customFormat="1" ht="24" x14ac:dyDescent="0.55000000000000004">
      <c r="A311" s="90"/>
      <c r="B311" s="91"/>
      <c r="C311" s="91"/>
    </row>
    <row r="312" spans="1:3" s="46" customFormat="1" ht="24" x14ac:dyDescent="0.55000000000000004">
      <c r="A312" s="90"/>
      <c r="B312" s="91"/>
      <c r="C312" s="91"/>
    </row>
    <row r="313" spans="1:3" s="46" customFormat="1" ht="24" x14ac:dyDescent="0.55000000000000004">
      <c r="A313" s="90"/>
      <c r="B313" s="91"/>
      <c r="C313" s="91"/>
    </row>
    <row r="314" spans="1:3" s="46" customFormat="1" ht="24" x14ac:dyDescent="0.55000000000000004">
      <c r="A314" s="90"/>
      <c r="B314" s="91"/>
      <c r="C314" s="91"/>
    </row>
    <row r="315" spans="1:3" s="46" customFormat="1" ht="24" x14ac:dyDescent="0.55000000000000004">
      <c r="A315" s="90"/>
      <c r="B315" s="91"/>
      <c r="C315" s="91"/>
    </row>
    <row r="316" spans="1:3" s="46" customFormat="1" ht="24" x14ac:dyDescent="0.55000000000000004">
      <c r="A316" s="90"/>
      <c r="B316" s="91"/>
      <c r="C316" s="91"/>
    </row>
    <row r="317" spans="1:3" s="46" customFormat="1" ht="24" x14ac:dyDescent="0.55000000000000004">
      <c r="A317" s="90"/>
      <c r="B317" s="91"/>
      <c r="C317" s="91"/>
    </row>
    <row r="318" spans="1:3" s="46" customFormat="1" ht="24" x14ac:dyDescent="0.55000000000000004">
      <c r="A318" s="90"/>
      <c r="B318" s="91"/>
      <c r="C318" s="91"/>
    </row>
    <row r="319" spans="1:3" s="46" customFormat="1" ht="24" x14ac:dyDescent="0.55000000000000004">
      <c r="A319" s="90"/>
      <c r="B319" s="91"/>
      <c r="C319" s="91"/>
    </row>
    <row r="320" spans="1:3" s="46" customFormat="1" ht="24" x14ac:dyDescent="0.55000000000000004">
      <c r="A320" s="90"/>
      <c r="B320" s="91"/>
      <c r="C320" s="91"/>
    </row>
    <row r="321" spans="1:3" s="46" customFormat="1" ht="24" x14ac:dyDescent="0.55000000000000004">
      <c r="A321" s="90"/>
      <c r="B321" s="91"/>
      <c r="C321" s="91"/>
    </row>
    <row r="322" spans="1:3" s="46" customFormat="1" ht="24" x14ac:dyDescent="0.55000000000000004">
      <c r="A322" s="90"/>
      <c r="B322" s="91"/>
      <c r="C322" s="91"/>
    </row>
    <row r="323" spans="1:3" s="46" customFormat="1" ht="24" x14ac:dyDescent="0.55000000000000004">
      <c r="A323" s="90"/>
      <c r="B323" s="91"/>
      <c r="C323" s="91"/>
    </row>
    <row r="324" spans="1:3" s="46" customFormat="1" ht="24" x14ac:dyDescent="0.55000000000000004">
      <c r="A324" s="90"/>
      <c r="B324" s="91"/>
      <c r="C324" s="91"/>
    </row>
    <row r="325" spans="1:3" s="46" customFormat="1" ht="24" x14ac:dyDescent="0.55000000000000004">
      <c r="A325" s="90"/>
      <c r="B325" s="91"/>
      <c r="C325" s="91"/>
    </row>
    <row r="326" spans="1:3" s="46" customFormat="1" ht="24" x14ac:dyDescent="0.55000000000000004">
      <c r="A326" s="90"/>
      <c r="B326" s="91"/>
      <c r="C326" s="91"/>
    </row>
    <row r="327" spans="1:3" s="46" customFormat="1" ht="24" x14ac:dyDescent="0.55000000000000004">
      <c r="A327" s="90"/>
      <c r="B327" s="91"/>
      <c r="C327" s="91"/>
    </row>
    <row r="328" spans="1:3" s="46" customFormat="1" ht="24" x14ac:dyDescent="0.55000000000000004">
      <c r="A328" s="90"/>
      <c r="B328" s="91"/>
      <c r="C328" s="91"/>
    </row>
    <row r="329" spans="1:3" s="46" customFormat="1" ht="24" x14ac:dyDescent="0.55000000000000004">
      <c r="A329" s="90"/>
      <c r="B329" s="91"/>
      <c r="C329" s="91"/>
    </row>
    <row r="330" spans="1:3" s="46" customFormat="1" ht="24" x14ac:dyDescent="0.55000000000000004">
      <c r="A330" s="90"/>
      <c r="B330" s="91"/>
      <c r="C330" s="91"/>
    </row>
    <row r="331" spans="1:3" s="46" customFormat="1" ht="24" x14ac:dyDescent="0.55000000000000004">
      <c r="A331" s="90"/>
      <c r="B331" s="91"/>
      <c r="C331" s="91"/>
    </row>
    <row r="332" spans="1:3" s="46" customFormat="1" ht="24" x14ac:dyDescent="0.55000000000000004">
      <c r="A332" s="90"/>
      <c r="B332" s="91"/>
      <c r="C332" s="91"/>
    </row>
    <row r="333" spans="1:3" s="46" customFormat="1" ht="24" x14ac:dyDescent="0.55000000000000004">
      <c r="A333" s="90"/>
      <c r="B333" s="91"/>
      <c r="C333" s="91"/>
    </row>
    <row r="334" spans="1:3" s="46" customFormat="1" ht="24" x14ac:dyDescent="0.55000000000000004">
      <c r="A334" s="90"/>
      <c r="B334" s="91"/>
      <c r="C334" s="91"/>
    </row>
    <row r="335" spans="1:3" s="46" customFormat="1" ht="24" x14ac:dyDescent="0.55000000000000004">
      <c r="A335" s="90"/>
      <c r="B335" s="91"/>
      <c r="C335" s="91"/>
    </row>
    <row r="336" spans="1:3" s="46" customFormat="1" ht="24" x14ac:dyDescent="0.55000000000000004">
      <c r="A336" s="90"/>
      <c r="B336" s="91"/>
      <c r="C336" s="91"/>
    </row>
    <row r="337" spans="1:3" s="46" customFormat="1" ht="24" x14ac:dyDescent="0.55000000000000004">
      <c r="A337" s="90"/>
      <c r="B337" s="91"/>
      <c r="C337" s="91"/>
    </row>
    <row r="338" spans="1:3" s="46" customFormat="1" ht="24" x14ac:dyDescent="0.55000000000000004">
      <c r="A338" s="90"/>
      <c r="B338" s="91"/>
      <c r="C338" s="91"/>
    </row>
    <row r="339" spans="1:3" s="46" customFormat="1" ht="24" x14ac:dyDescent="0.55000000000000004">
      <c r="A339" s="90"/>
      <c r="B339" s="91"/>
      <c r="C339" s="91"/>
    </row>
    <row r="340" spans="1:3" s="46" customFormat="1" ht="24" x14ac:dyDescent="0.55000000000000004">
      <c r="A340" s="90"/>
      <c r="B340" s="91"/>
      <c r="C340" s="91"/>
    </row>
    <row r="341" spans="1:3" s="46" customFormat="1" ht="24" x14ac:dyDescent="0.55000000000000004">
      <c r="A341" s="90"/>
      <c r="B341" s="91"/>
      <c r="C341" s="91"/>
    </row>
    <row r="342" spans="1:3" s="46" customFormat="1" ht="24" x14ac:dyDescent="0.55000000000000004">
      <c r="A342" s="90"/>
      <c r="B342" s="91"/>
      <c r="C342" s="91"/>
    </row>
    <row r="343" spans="1:3" s="46" customFormat="1" ht="24" x14ac:dyDescent="0.55000000000000004">
      <c r="A343" s="90"/>
      <c r="B343" s="91"/>
      <c r="C343" s="91"/>
    </row>
    <row r="344" spans="1:3" s="46" customFormat="1" ht="24" x14ac:dyDescent="0.55000000000000004">
      <c r="A344" s="90"/>
      <c r="B344" s="91"/>
      <c r="C344" s="91"/>
    </row>
    <row r="345" spans="1:3" s="46" customFormat="1" ht="24" x14ac:dyDescent="0.55000000000000004">
      <c r="A345" s="90"/>
      <c r="B345" s="91"/>
      <c r="C345" s="91"/>
    </row>
    <row r="346" spans="1:3" s="46" customFormat="1" ht="24" x14ac:dyDescent="0.55000000000000004">
      <c r="A346" s="90"/>
      <c r="B346" s="91"/>
      <c r="C346" s="91"/>
    </row>
    <row r="347" spans="1:3" s="46" customFormat="1" ht="24" x14ac:dyDescent="0.55000000000000004">
      <c r="A347" s="90"/>
      <c r="B347" s="91"/>
      <c r="C347" s="91"/>
    </row>
    <row r="348" spans="1:3" s="46" customFormat="1" ht="24" x14ac:dyDescent="0.55000000000000004">
      <c r="A348" s="90"/>
      <c r="B348" s="91"/>
      <c r="C348" s="91"/>
    </row>
    <row r="349" spans="1:3" s="46" customFormat="1" ht="24" x14ac:dyDescent="0.55000000000000004">
      <c r="A349" s="90"/>
      <c r="B349" s="91"/>
      <c r="C349" s="91"/>
    </row>
    <row r="350" spans="1:3" s="46" customFormat="1" ht="24" x14ac:dyDescent="0.55000000000000004">
      <c r="A350" s="90"/>
      <c r="B350" s="91"/>
      <c r="C350" s="91"/>
    </row>
    <row r="351" spans="1:3" s="46" customFormat="1" ht="24" x14ac:dyDescent="0.55000000000000004">
      <c r="A351" s="90"/>
      <c r="B351" s="91"/>
      <c r="C351" s="91"/>
    </row>
    <row r="352" spans="1:3" s="46" customFormat="1" ht="24" x14ac:dyDescent="0.55000000000000004">
      <c r="A352" s="90"/>
      <c r="B352" s="91"/>
      <c r="C352" s="91"/>
    </row>
    <row r="353" spans="1:3" s="46" customFormat="1" ht="24" x14ac:dyDescent="0.55000000000000004">
      <c r="A353" s="90"/>
      <c r="B353" s="91"/>
      <c r="C353" s="91"/>
    </row>
    <row r="354" spans="1:3" s="46" customFormat="1" ht="24" x14ac:dyDescent="0.55000000000000004">
      <c r="A354" s="90"/>
      <c r="B354" s="91"/>
      <c r="C354" s="91"/>
    </row>
    <row r="355" spans="1:3" s="46" customFormat="1" ht="24" x14ac:dyDescent="0.55000000000000004">
      <c r="A355" s="90"/>
      <c r="B355" s="91"/>
      <c r="C355" s="91"/>
    </row>
    <row r="356" spans="1:3" s="46" customFormat="1" ht="24" x14ac:dyDescent="0.55000000000000004">
      <c r="A356" s="90"/>
      <c r="B356" s="91"/>
      <c r="C356" s="91"/>
    </row>
    <row r="357" spans="1:3" s="46" customFormat="1" ht="24" x14ac:dyDescent="0.55000000000000004">
      <c r="A357" s="90"/>
      <c r="B357" s="91"/>
      <c r="C357" s="91"/>
    </row>
    <row r="358" spans="1:3" s="46" customFormat="1" ht="24" x14ac:dyDescent="0.55000000000000004">
      <c r="A358" s="90"/>
      <c r="B358" s="91"/>
      <c r="C358" s="91"/>
    </row>
    <row r="359" spans="1:3" s="46" customFormat="1" ht="24" x14ac:dyDescent="0.55000000000000004">
      <c r="A359" s="90"/>
      <c r="B359" s="91"/>
      <c r="C359" s="91"/>
    </row>
    <row r="360" spans="1:3" s="46" customFormat="1" ht="24" x14ac:dyDescent="0.55000000000000004">
      <c r="A360" s="90"/>
      <c r="B360" s="91"/>
      <c r="C360" s="91"/>
    </row>
    <row r="361" spans="1:3" s="46" customFormat="1" ht="24" x14ac:dyDescent="0.55000000000000004">
      <c r="A361" s="90"/>
      <c r="B361" s="91"/>
      <c r="C361" s="91"/>
    </row>
    <row r="362" spans="1:3" s="46" customFormat="1" ht="24" x14ac:dyDescent="0.55000000000000004">
      <c r="A362" s="90"/>
      <c r="B362" s="91"/>
      <c r="C362" s="91"/>
    </row>
    <row r="363" spans="1:3" s="46" customFormat="1" ht="24" x14ac:dyDescent="0.55000000000000004">
      <c r="A363" s="90"/>
      <c r="B363" s="91"/>
      <c r="C363" s="91"/>
    </row>
    <row r="364" spans="1:3" s="46" customFormat="1" ht="24" x14ac:dyDescent="0.55000000000000004">
      <c r="A364" s="90"/>
      <c r="B364" s="91"/>
      <c r="C364" s="91"/>
    </row>
    <row r="365" spans="1:3" s="46" customFormat="1" ht="24" x14ac:dyDescent="0.55000000000000004">
      <c r="A365" s="90"/>
      <c r="B365" s="91"/>
      <c r="C365" s="91"/>
    </row>
    <row r="366" spans="1:3" s="46" customFormat="1" ht="24" x14ac:dyDescent="0.55000000000000004">
      <c r="A366" s="90"/>
      <c r="B366" s="91"/>
      <c r="C366" s="91"/>
    </row>
    <row r="367" spans="1:3" s="46" customFormat="1" ht="24" x14ac:dyDescent="0.55000000000000004">
      <c r="A367" s="90"/>
      <c r="B367" s="91"/>
      <c r="C367" s="91"/>
    </row>
    <row r="368" spans="1:3" s="46" customFormat="1" ht="24" x14ac:dyDescent="0.55000000000000004">
      <c r="A368" s="90"/>
      <c r="B368" s="91"/>
      <c r="C368" s="91"/>
    </row>
    <row r="369" spans="1:3" s="46" customFormat="1" ht="24" x14ac:dyDescent="0.55000000000000004">
      <c r="A369" s="90"/>
      <c r="B369" s="91"/>
      <c r="C369" s="91"/>
    </row>
    <row r="370" spans="1:3" s="46" customFormat="1" ht="24" x14ac:dyDescent="0.55000000000000004">
      <c r="A370" s="90"/>
      <c r="B370" s="91"/>
      <c r="C370" s="91"/>
    </row>
    <row r="371" spans="1:3" s="46" customFormat="1" ht="24" x14ac:dyDescent="0.55000000000000004">
      <c r="A371" s="90"/>
      <c r="B371" s="91"/>
      <c r="C371" s="91"/>
    </row>
    <row r="372" spans="1:3" s="46" customFormat="1" ht="24" x14ac:dyDescent="0.55000000000000004">
      <c r="A372" s="90"/>
      <c r="B372" s="91"/>
      <c r="C372" s="91"/>
    </row>
    <row r="373" spans="1:3" s="46" customFormat="1" ht="24" x14ac:dyDescent="0.55000000000000004">
      <c r="A373" s="90"/>
      <c r="B373" s="91"/>
      <c r="C373" s="91"/>
    </row>
    <row r="374" spans="1:3" s="46" customFormat="1" ht="24" x14ac:dyDescent="0.55000000000000004">
      <c r="A374" s="90"/>
      <c r="B374" s="91"/>
      <c r="C374" s="91"/>
    </row>
  </sheetData>
  <mergeCells count="17">
    <mergeCell ref="A170:A171"/>
    <mergeCell ref="B170:D170"/>
    <mergeCell ref="A197:A198"/>
    <mergeCell ref="B197:B198"/>
    <mergeCell ref="C197:C198"/>
    <mergeCell ref="A1:D1"/>
    <mergeCell ref="A2:D2"/>
    <mergeCell ref="A131:A132"/>
    <mergeCell ref="B131:D131"/>
    <mergeCell ref="A156:A157"/>
    <mergeCell ref="B156:B157"/>
    <mergeCell ref="C156:C157"/>
    <mergeCell ref="A213:A214"/>
    <mergeCell ref="B213:D213"/>
    <mergeCell ref="A243:A244"/>
    <mergeCell ref="B243:B244"/>
    <mergeCell ref="C243:C244"/>
  </mergeCells>
  <pageMargins left="0.70866141732283472" right="0.19685039370078741" top="0.55118110236220474" bottom="0.74803149606299213" header="0.31496062992125984" footer="0.31496062992125984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1</xdr:col>
                <xdr:colOff>123825</xdr:colOff>
                <xdr:row>155</xdr:row>
                <xdr:rowOff>219075</xdr:rowOff>
              </from>
              <to>
                <xdr:col>1</xdr:col>
                <xdr:colOff>257175</xdr:colOff>
                <xdr:row>156</xdr:row>
                <xdr:rowOff>85725</xdr:rowOff>
              </to>
            </anchor>
          </objectPr>
        </oleObject>
      </mc:Choice>
      <mc:Fallback>
        <oleObject progId="Equation.3" shapeId="8194" r:id="rId4"/>
      </mc:Fallback>
    </mc:AlternateContent>
    <mc:AlternateContent xmlns:mc="http://schemas.openxmlformats.org/markup-compatibility/2006">
      <mc:Choice Requires="x14">
        <oleObject progId="Equation.3" shapeId="8196" r:id="rId6">
          <objectPr defaultSize="0" autoPict="0" r:id="rId5">
            <anchor moveWithCells="1" sizeWithCells="1">
              <from>
                <xdr:col>1</xdr:col>
                <xdr:colOff>123825</xdr:colOff>
                <xdr:row>242</xdr:row>
                <xdr:rowOff>161925</xdr:rowOff>
              </from>
              <to>
                <xdr:col>1</xdr:col>
                <xdr:colOff>257175</xdr:colOff>
                <xdr:row>243</xdr:row>
                <xdr:rowOff>28575</xdr:rowOff>
              </to>
            </anchor>
          </objectPr>
        </oleObject>
      </mc:Choice>
      <mc:Fallback>
        <oleObject progId="Equation.3" shapeId="8196" r:id="rId6"/>
      </mc:Fallback>
    </mc:AlternateContent>
    <mc:AlternateContent xmlns:mc="http://schemas.openxmlformats.org/markup-compatibility/2006">
      <mc:Choice Requires="x14">
        <oleObject progId="Equation.3" shapeId="8198" r:id="rId7">
          <objectPr defaultSize="0" autoPict="0" r:id="rId5">
            <anchor moveWithCells="1" sizeWithCells="1">
              <from>
                <xdr:col>1</xdr:col>
                <xdr:colOff>123825</xdr:colOff>
                <xdr:row>155</xdr:row>
                <xdr:rowOff>219075</xdr:rowOff>
              </from>
              <to>
                <xdr:col>1</xdr:col>
                <xdr:colOff>257175</xdr:colOff>
                <xdr:row>156</xdr:row>
                <xdr:rowOff>85725</xdr:rowOff>
              </to>
            </anchor>
          </objectPr>
        </oleObject>
      </mc:Choice>
      <mc:Fallback>
        <oleObject progId="Equation.3" shapeId="8198" r:id="rId7"/>
      </mc:Fallback>
    </mc:AlternateContent>
    <mc:AlternateContent xmlns:mc="http://schemas.openxmlformats.org/markup-compatibility/2006">
      <mc:Choice Requires="x14">
        <oleObject progId="Equation.3" shapeId="8200" r:id="rId8">
          <objectPr defaultSize="0" autoPict="0" r:id="rId5">
            <anchor moveWithCells="1" sizeWithCells="1">
              <from>
                <xdr:col>1</xdr:col>
                <xdr:colOff>123825</xdr:colOff>
                <xdr:row>242</xdr:row>
                <xdr:rowOff>161925</xdr:rowOff>
              </from>
              <to>
                <xdr:col>1</xdr:col>
                <xdr:colOff>257175</xdr:colOff>
                <xdr:row>243</xdr:row>
                <xdr:rowOff>28575</xdr:rowOff>
              </to>
            </anchor>
          </objectPr>
        </oleObject>
      </mc:Choice>
      <mc:Fallback>
        <oleObject progId="Equation.3" shapeId="8200" r:id="rId8"/>
      </mc:Fallback>
    </mc:AlternateContent>
    <mc:AlternateContent xmlns:mc="http://schemas.openxmlformats.org/markup-compatibility/2006">
      <mc:Choice Requires="x14">
        <oleObject progId="Equation.3" shapeId="8202" r:id="rId9">
          <objectPr defaultSize="0" autoPict="0" r:id="rId5">
            <anchor moveWithCells="1" sizeWithCells="1">
              <from>
                <xdr:col>1</xdr:col>
                <xdr:colOff>123825</xdr:colOff>
                <xdr:row>196</xdr:row>
                <xdr:rowOff>219075</xdr:rowOff>
              </from>
              <to>
                <xdr:col>1</xdr:col>
                <xdr:colOff>257175</xdr:colOff>
                <xdr:row>197</xdr:row>
                <xdr:rowOff>85725</xdr:rowOff>
              </to>
            </anchor>
          </objectPr>
        </oleObject>
      </mc:Choice>
      <mc:Fallback>
        <oleObject progId="Equation.3" shapeId="8202" r:id="rId9"/>
      </mc:Fallback>
    </mc:AlternateContent>
    <mc:AlternateContent xmlns:mc="http://schemas.openxmlformats.org/markup-compatibility/2006">
      <mc:Choice Requires="x14">
        <oleObject progId="Equation.3" shapeId="8203" r:id="rId10">
          <objectPr defaultSize="0" autoPict="0" r:id="rId5">
            <anchor moveWithCells="1" sizeWithCells="1">
              <from>
                <xdr:col>1</xdr:col>
                <xdr:colOff>123825</xdr:colOff>
                <xdr:row>196</xdr:row>
                <xdr:rowOff>219075</xdr:rowOff>
              </from>
              <to>
                <xdr:col>1</xdr:col>
                <xdr:colOff>257175</xdr:colOff>
                <xdr:row>197</xdr:row>
                <xdr:rowOff>85725</xdr:rowOff>
              </to>
            </anchor>
          </objectPr>
        </oleObject>
      </mc:Choice>
      <mc:Fallback>
        <oleObject progId="Equation.3" shapeId="8203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การตอบแบบฟอร์ม 1</vt:lpstr>
      <vt:lpstr>EPE (Elementary 2)</vt:lpstr>
      <vt:lpstr>Per-intermediate</vt:lpstr>
      <vt:lpstr>Staeter 2</vt:lpstr>
      <vt:lpstr>บทสรุปผู้บริหาร</vt:lpstr>
      <vt:lpstr>สรุปรวม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chat-apiwan</dc:creator>
  <cp:lastModifiedBy>monta chat-apiwan</cp:lastModifiedBy>
  <cp:lastPrinted>2022-08-30T02:33:00Z</cp:lastPrinted>
  <dcterms:created xsi:type="dcterms:W3CDTF">2020-12-28T02:20:10Z</dcterms:created>
  <dcterms:modified xsi:type="dcterms:W3CDTF">2022-10-06T03:38:33Z</dcterms:modified>
</cp:coreProperties>
</file>