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ฯและกิจกรรม\ผลประเมินโครงการ ประจำปี 2561\"/>
    </mc:Choice>
  </mc:AlternateContent>
  <bookViews>
    <workbookView xWindow="0" yWindow="0" windowWidth="20490" windowHeight="7755" activeTab="3"/>
  </bookViews>
  <sheets>
    <sheet name="คีย์ข้อมูล" sheetId="1" r:id="rId1"/>
    <sheet name="บทสรุป" sheetId="9" r:id="rId2"/>
    <sheet name="สรุป" sheetId="2" r:id="rId3"/>
    <sheet name="เสนอแนะ" sheetId="15" r:id="rId4"/>
  </sheets>
  <definedNames>
    <definedName name="_xlnm._FilterDatabase" localSheetId="0" hidden="1">คีย์ข้อมูล!$B$1:$B$252</definedName>
  </definedNames>
  <calcPr calcId="162913"/>
</workbook>
</file>

<file path=xl/calcChain.xml><?xml version="1.0" encoding="utf-8"?>
<calcChain xmlns="http://schemas.openxmlformats.org/spreadsheetml/2006/main">
  <c r="F157" i="2" l="1"/>
  <c r="AF80" i="1"/>
  <c r="AE81" i="1"/>
  <c r="AE80" i="1"/>
  <c r="G156" i="2"/>
  <c r="G155" i="2"/>
  <c r="F156" i="2"/>
  <c r="F155" i="2"/>
  <c r="F115" i="2"/>
  <c r="H115" i="2" s="1"/>
  <c r="AE78" i="1"/>
  <c r="G120" i="2"/>
  <c r="G119" i="2"/>
  <c r="G118" i="2"/>
  <c r="G117" i="2"/>
  <c r="G116" i="2"/>
  <c r="G115" i="2"/>
  <c r="F120" i="2"/>
  <c r="F119" i="2"/>
  <c r="H119" i="2" s="1"/>
  <c r="F118" i="2"/>
  <c r="H118" i="2" s="1"/>
  <c r="F117" i="2"/>
  <c r="H117" i="2" s="1"/>
  <c r="F116" i="2"/>
  <c r="H116" i="2" s="1"/>
  <c r="AD80" i="1"/>
  <c r="AD81" i="1"/>
  <c r="Y81" i="1"/>
  <c r="F113" i="2" s="1"/>
  <c r="Y80" i="1"/>
  <c r="G113" i="2" s="1"/>
  <c r="G112" i="2"/>
  <c r="G111" i="2"/>
  <c r="G110" i="2"/>
  <c r="G109" i="2"/>
  <c r="G108" i="2"/>
  <c r="F112" i="2"/>
  <c r="F111" i="2"/>
  <c r="H111" i="2" s="1"/>
  <c r="F110" i="2"/>
  <c r="H110" i="2" s="1"/>
  <c r="F109" i="2"/>
  <c r="H109" i="2" s="1"/>
  <c r="F108" i="2"/>
  <c r="H108" i="2" s="1"/>
  <c r="H155" i="2"/>
  <c r="F79" i="2"/>
  <c r="G73" i="2" s="1"/>
  <c r="F49" i="2"/>
  <c r="F46" i="2"/>
  <c r="F45" i="2"/>
  <c r="F43" i="2"/>
  <c r="F42" i="2"/>
  <c r="F41" i="2"/>
  <c r="F40" i="2"/>
  <c r="F39" i="2"/>
  <c r="F38" i="2"/>
  <c r="F15" i="2"/>
  <c r="F14" i="2"/>
  <c r="F13" i="2"/>
  <c r="F12" i="2"/>
  <c r="F11" i="2"/>
  <c r="G76" i="2" l="1"/>
  <c r="G72" i="2"/>
  <c r="G74" i="2"/>
  <c r="G78" i="2"/>
  <c r="G79" i="2"/>
  <c r="G75" i="2"/>
  <c r="G77" i="2"/>
  <c r="F57" i="2"/>
  <c r="G43" i="2" s="1"/>
  <c r="F16" i="2"/>
  <c r="G13" i="2" s="1"/>
  <c r="C106" i="1"/>
  <c r="C100" i="1"/>
  <c r="C107" i="1"/>
  <c r="C105" i="1"/>
  <c r="C103" i="1"/>
  <c r="C102" i="1"/>
  <c r="C101" i="1"/>
  <c r="C99" i="1"/>
  <c r="C104" i="1"/>
  <c r="C98" i="1"/>
  <c r="C97" i="1"/>
  <c r="C96" i="1"/>
  <c r="C93" i="1"/>
  <c r="C92" i="1"/>
  <c r="C91" i="1"/>
  <c r="C90" i="1"/>
  <c r="C89" i="1"/>
  <c r="C86" i="1"/>
  <c r="C85" i="1"/>
  <c r="C84" i="1"/>
  <c r="C83" i="1"/>
  <c r="C82" i="1"/>
  <c r="AF81" i="1"/>
  <c r="AG81" i="1"/>
  <c r="AH81" i="1"/>
  <c r="AI81" i="1"/>
  <c r="AG80" i="1"/>
  <c r="AH80" i="1"/>
  <c r="AI80" i="1"/>
  <c r="T81" i="1"/>
  <c r="T80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P79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F78" i="1"/>
  <c r="AG78" i="1"/>
  <c r="AH78" i="1"/>
  <c r="AI78" i="1"/>
  <c r="K79" i="1"/>
  <c r="K78" i="1"/>
  <c r="E79" i="1"/>
  <c r="F79" i="1"/>
  <c r="G79" i="1"/>
  <c r="H79" i="1"/>
  <c r="I79" i="1"/>
  <c r="J79" i="1"/>
  <c r="D79" i="1"/>
  <c r="E78" i="1"/>
  <c r="F78" i="1"/>
  <c r="G78" i="1"/>
  <c r="H78" i="1"/>
  <c r="I78" i="1"/>
  <c r="J78" i="1"/>
  <c r="D78" i="1"/>
  <c r="G46" i="2" l="1"/>
  <c r="G57" i="2"/>
  <c r="G52" i="2"/>
  <c r="G48" i="2"/>
  <c r="G47" i="2"/>
  <c r="G54" i="2"/>
  <c r="G53" i="2"/>
  <c r="G44" i="2"/>
  <c r="G39" i="2"/>
  <c r="G50" i="2"/>
  <c r="G49" i="2"/>
  <c r="G51" i="2"/>
  <c r="G45" i="2"/>
  <c r="G40" i="2"/>
  <c r="G38" i="2"/>
  <c r="G42" i="2"/>
  <c r="G56" i="2"/>
  <c r="G55" i="2"/>
  <c r="G41" i="2"/>
  <c r="G14" i="2"/>
  <c r="G15" i="2"/>
  <c r="G16" i="2"/>
  <c r="G12" i="2"/>
  <c r="C108" i="1"/>
  <c r="AJ78" i="1"/>
  <c r="C87" i="1"/>
  <c r="O79" i="1"/>
  <c r="N79" i="1"/>
  <c r="O81" i="1"/>
  <c r="O80" i="1"/>
  <c r="C95" i="1" l="1"/>
  <c r="C94" i="1"/>
  <c r="H112" i="2" l="1"/>
  <c r="L79" i="1" l="1"/>
  <c r="M79" i="1"/>
  <c r="G157" i="2"/>
  <c r="M81" i="1"/>
  <c r="M80" i="1"/>
  <c r="AJ79" i="1" l="1"/>
  <c r="AK78" i="1"/>
  <c r="AJ81" i="1"/>
  <c r="F139" i="2" l="1"/>
  <c r="F162" i="2" l="1"/>
  <c r="F153" i="2"/>
  <c r="F146" i="2"/>
  <c r="G162" i="2"/>
  <c r="G153" i="2"/>
  <c r="G146" i="2"/>
  <c r="G142" i="2"/>
  <c r="G163" i="2"/>
  <c r="G161" i="2"/>
  <c r="G160" i="2"/>
  <c r="G159" i="2"/>
  <c r="G152" i="2"/>
  <c r="G151" i="2"/>
  <c r="G150" i="2"/>
  <c r="G149" i="2"/>
  <c r="G148" i="2"/>
  <c r="G145" i="2"/>
  <c r="G144" i="2"/>
  <c r="G141" i="2"/>
  <c r="G140" i="2"/>
  <c r="G139" i="2"/>
  <c r="F163" i="2"/>
  <c r="F161" i="2"/>
  <c r="F160" i="2"/>
  <c r="F159" i="2"/>
  <c r="F152" i="2"/>
  <c r="F151" i="2"/>
  <c r="F150" i="2"/>
  <c r="F149" i="2"/>
  <c r="F148" i="2"/>
  <c r="F145" i="2"/>
  <c r="F144" i="2"/>
  <c r="F141" i="2"/>
  <c r="F140" i="2"/>
  <c r="F142" i="2" l="1"/>
  <c r="H157" i="2"/>
  <c r="G11" i="2" l="1"/>
  <c r="H156" i="2"/>
  <c r="H161" i="2" l="1"/>
  <c r="H160" i="2"/>
  <c r="H152" i="2"/>
  <c r="H151" i="2"/>
  <c r="H150" i="2"/>
  <c r="H149" i="2"/>
  <c r="H145" i="2"/>
  <c r="H146" i="2"/>
  <c r="H141" i="2"/>
  <c r="H140" i="2"/>
  <c r="H139" i="2"/>
  <c r="H113" i="2" l="1"/>
  <c r="H144" i="2"/>
  <c r="H162" i="2"/>
  <c r="H142" i="2"/>
  <c r="H159" i="2"/>
  <c r="H153" i="2"/>
  <c r="H163" i="2"/>
  <c r="H120" i="2"/>
  <c r="H148" i="2"/>
</calcChain>
</file>

<file path=xl/sharedStrings.xml><?xml version="1.0" encoding="utf-8"?>
<sst xmlns="http://schemas.openxmlformats.org/spreadsheetml/2006/main" count="392" uniqueCount="189">
  <si>
    <t>คณะ</t>
  </si>
  <si>
    <t>web</t>
  </si>
  <si>
    <t>- 1 -</t>
  </si>
  <si>
    <t>สถานภาพ</t>
  </si>
  <si>
    <t>จำนวน</t>
  </si>
  <si>
    <t>ร้อยละ</t>
  </si>
  <si>
    <t>รวม</t>
  </si>
  <si>
    <t>การประชาสัมพันธ์</t>
  </si>
  <si>
    <t>คณะที่สังกัด</t>
  </si>
  <si>
    <t>รายการ</t>
  </si>
  <si>
    <t>SD</t>
  </si>
  <si>
    <t>ระดับความคิดเห็น</t>
  </si>
  <si>
    <t>1. ด้านกระบวนการขั้นตอนการให้บริการ</t>
  </si>
  <si>
    <t xml:space="preserve">   1.1  ความสะดวกในการลงทะเบียน</t>
  </si>
  <si>
    <t>เฉลี่ยรวมด้านกระบวนการและขั้นตอนการให้บริการ</t>
  </si>
  <si>
    <t>2. ด้านเจ้าหน้าที่ผู้ให้บริการ</t>
  </si>
  <si>
    <t xml:space="preserve">    2.1 เจ้าหน้าที่ให้บริการด้วยความเต็มใจ  ยิ้มแย้มแจ่มใส</t>
  </si>
  <si>
    <t xml:space="preserve">    2.2 เจ้าหน้าที่ให้บริการด้วยความรวดเร็ว</t>
  </si>
  <si>
    <t>3. ด้านสิ่งอำนวยความสะดวก</t>
  </si>
  <si>
    <t xml:space="preserve">   3.1 ความเหมาะสมของขนาดห้องอบรม</t>
  </si>
  <si>
    <t xml:space="preserve">   3.2 ความชัดเจนของจอภาพนำเสนอ</t>
  </si>
  <si>
    <t xml:space="preserve">   3.3 ความชัดเจนของระบบเสียงภายในห้องอบรม</t>
  </si>
  <si>
    <t xml:space="preserve">   3.4 ความสว่างภายในห้องอบรม</t>
  </si>
  <si>
    <t xml:space="preserve">   3.5 ความสะอาดของสถานที่จัดอบรม</t>
  </si>
  <si>
    <t>5. ด้านเอกสารประกอบโครงการฯ</t>
  </si>
  <si>
    <t xml:space="preserve">   5.1 ความชัดเจน ความสมบูรณ์ของเอกสารประกอบการอบรม</t>
  </si>
  <si>
    <t xml:space="preserve">   5.3 ประโยชน์ที่ได้รับจากเอกสารประกอบการอบรม</t>
  </si>
  <si>
    <t>รวมเฉลี่ยทุกด้าน</t>
  </si>
  <si>
    <t>ความรู้ก่อนการอบรม</t>
  </si>
  <si>
    <t>เฉลี่ยรวม</t>
  </si>
  <si>
    <t>ความรู้หลังเข้ารับการอบรม</t>
  </si>
  <si>
    <t>บทสรุปสำหรับผู้บริหาร</t>
  </si>
  <si>
    <t>- 3 -</t>
  </si>
  <si>
    <t>- 2 -</t>
  </si>
  <si>
    <t>ไม่ระบุ</t>
  </si>
  <si>
    <t xml:space="preserve">   5.2 เนื้อหาสาระของเอกสารประกอบการอบรมตรงตาม
ความต้องการของท่าน</t>
  </si>
  <si>
    <t xml:space="preserve">            เฉลี่ยรวมด้านเจ้าหน้าที่ให้บริการ</t>
  </si>
  <si>
    <t xml:space="preserve">            เฉลี่ยรวมด้านสิ่งอำนวยความสะดวก</t>
  </si>
  <si>
    <t xml:space="preserve">            เฉลี่ยรวมด้านเอกสารประกอบโครงการฯ</t>
  </si>
  <si>
    <r>
      <t>ตอนที่ 1</t>
    </r>
    <r>
      <rPr>
        <b/>
        <sz val="16"/>
        <rFont val="TH SarabunPSK"/>
        <family val="2"/>
      </rPr>
      <t xml:space="preserve">   ข้อมูลทั่วไปของผู้ตอบแบบสอบถามและการประชาสัมพันธ์</t>
    </r>
  </si>
  <si>
    <r>
      <t xml:space="preserve">ตาราง 1  </t>
    </r>
    <r>
      <rPr>
        <sz val="16"/>
        <rFont val="TH SarabunPSK"/>
        <family val="2"/>
      </rPr>
      <t>แสดงจำนวนและร้อยละของผู้ตอบแบบสอบถาม จำแนกตามสถานภาพ</t>
    </r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</si>
  <si>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</si>
  <si>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4. ด้านคุณภาพการให้บริการ</t>
  </si>
  <si>
    <t xml:space="preserve">       เฉลี่ยรวมด้านคุณภาพการให้บริการ</t>
  </si>
  <si>
    <t>- 4 -</t>
  </si>
  <si>
    <t>เจ้าหน้าที่</t>
  </si>
  <si>
    <t>4.1.1</t>
  </si>
  <si>
    <t>4.2.1</t>
  </si>
  <si>
    <t>website บัณฑิตวิทยาลัย</t>
  </si>
  <si>
    <r>
      <t xml:space="preserve">ตาราง 3  </t>
    </r>
    <r>
      <rPr>
        <sz val="16"/>
        <rFont val="TH SarabunPSK"/>
        <family val="2"/>
      </rPr>
      <t>แสดงจำนวนและร้อยละของผู้ตอบแบบสอบถาม จำแนกตามการประชาสัมพันธ์โครงการฯ</t>
    </r>
  </si>
  <si>
    <t xml:space="preserve">       (ตอบได้มากกว่า 1 ข้อ)</t>
  </si>
  <si>
    <t xml:space="preserve">           จากตาราง 3  พบว่าผู้ตอบแบบสอบถามทราบข้อมูลจากโครงการฯ จากคณะที่สังกัดมากที่สุด </t>
  </si>
  <si>
    <t>จากตาราง 4 ก่อนเข้ารับการอบรมผู้เข้าร่วมโครงการมีความรู้ความเข้าใจเกี่ยวกับกิจกรรมที่จัดในโครงการฯ</t>
  </si>
  <si>
    <t xml:space="preserve">                      ผลการประเมินด้านการดำเนินงานโครงการฯ ในภาพรวม พบว่า ผู้เข้าร่วมโครงการฯ มีความคิดเห็น</t>
  </si>
  <si>
    <t>วิทยาศาสตร์</t>
  </si>
  <si>
    <t>ใบปลิว</t>
  </si>
  <si>
    <t xml:space="preserve">Facebook </t>
  </si>
  <si>
    <t>วิศวกรรมศาสตร์</t>
  </si>
  <si>
    <t>เภสัชศาสตร์</t>
  </si>
  <si>
    <t>เพื่อน</t>
  </si>
  <si>
    <t>บริหารธุรกิจ</t>
  </si>
  <si>
    <t>ศึกษาศาสตร์</t>
  </si>
  <si>
    <t>ตอนที่ 3 ข้อเสนอแนะอื่นๆ</t>
  </si>
  <si>
    <t>มนุษยศาสตร์</t>
  </si>
  <si>
    <t>วิทยาศาสตร์การแพทย์</t>
  </si>
  <si>
    <t>สาธารณสุขศาสตร์</t>
  </si>
  <si>
    <t>สถาปัตยกรรมศาสตร์</t>
  </si>
  <si>
    <t>3.2 หัวข้อที่ท่านสนใจและมีความต้องการให้จัดสัมมนาในครั้งต่อไป</t>
  </si>
  <si>
    <t xml:space="preserve">3.1 จากการดำเนินการจัดโครงการฯ ครั้งนี้ ท่านมีข้อเสนอแนะเพื่อการปรับปรุงการดำเนินงานโครงการฯ </t>
  </si>
  <si>
    <t>บุคลากรผู้ปฎิบัติงานวิชาการระดับบัณฑิตศึกษา</t>
  </si>
  <si>
    <t>4.1.2</t>
  </si>
  <si>
    <t>4.1.3</t>
  </si>
  <si>
    <t>4.1.4</t>
  </si>
  <si>
    <t>4.1.5</t>
  </si>
  <si>
    <t>4.2.2</t>
  </si>
  <si>
    <t>4.2.3</t>
  </si>
  <si>
    <t>4.2.4</t>
  </si>
  <si>
    <t>4.2.5</t>
  </si>
  <si>
    <t>1.ควรจัดก่อนเปิดภาคเรียน</t>
  </si>
  <si>
    <t>ผู้บริหาร</t>
  </si>
  <si>
    <t>ตำแหน่ง</t>
  </si>
  <si>
    <t>บันทึกข้อความ</t>
  </si>
  <si>
    <t>คณาจารย์บัณฑิตศึกษา</t>
  </si>
  <si>
    <t>ประธานหลักสูตร</t>
  </si>
  <si>
    <t>สหเวชศาสตร์</t>
  </si>
  <si>
    <t>พยาบาลศาสตร์</t>
  </si>
  <si>
    <t>กองศึกษาทั่วไป</t>
  </si>
  <si>
    <t>วิทยาลัยเพื่อการค้นคว้าระดับรากฐาน</t>
  </si>
  <si>
    <t>2.ควรมีเอกสารการนำเสนอ</t>
  </si>
  <si>
    <t>3.ควรจัดทุกปีการศึกษา</t>
  </si>
  <si>
    <t>4. มีการอัพเดทข้อมูลต่อการดำเนินงานของหลักสูตร</t>
  </si>
  <si>
    <t>กองบริการการศึกษา</t>
  </si>
  <si>
    <t>วิทยาลัยโลจิสติกส์และโซ่อุปทาน</t>
  </si>
  <si>
    <t>5.อยากให้บัณฑิตวิทยาลัยจัดทำประกาศมหาวิทยาลัยเป็นภาษาอังกฤษ</t>
  </si>
  <si>
    <t>1.ทำอย่างไรให้นิสิตสำเร็จการศึกษาได้ตามกำหนด</t>
  </si>
  <si>
    <t>6.หัวข้อการบรรยายเยอะเกินไป เนื้อหาเยอะ</t>
  </si>
  <si>
    <t>อีเมล์</t>
  </si>
  <si>
    <t>2.อบรม iThesis</t>
  </si>
  <si>
    <t>ทันตแพทยศาสตร์</t>
  </si>
  <si>
    <t>วิทยาลัยพลังงานทดแทนและสมาร์ตกริดเทคโนโนโลยี</t>
  </si>
  <si>
    <t>เกษตรศาสตร์ ทรพัยากรธรรมชาติและสิ่งแวดล้อม</t>
  </si>
  <si>
    <t>3.เก้าอี้แข็งทำให้ปวดหลัง</t>
  </si>
  <si>
    <t>ผลการประเมินโครงการสัมมนาคณาจารย์บัณฑิตศึกษา</t>
  </si>
  <si>
    <t>และโครงการสัมมนาเชิงปฏิบัติการสำหรับบุคลากรผู้ปฏิบัติงานวิชาการระดับบัณฑิตศึกษา</t>
  </si>
  <si>
    <t>ณ ห้องสัมมนา 210 อาคารเอกาทศรถ มหาวิทยาลัยนเรศวร</t>
  </si>
  <si>
    <t xml:space="preserve">          จากการจัดโครงการสัมมนาคณาจารย์บัณฑิตศึกษา และโครงการสัมมนาเชิงปฏิบัติการสำหรับบุคลากร</t>
  </si>
  <si>
    <t xml:space="preserve">           ผู้ปฏิบัติงานวิชาการระดับบัณฑิตศึกษา ในวันเสาร์ที่ 22 สิงหาคม 2561 ณ ห้องสัมมนา 210 อาคารเอกาทศรถ </t>
  </si>
  <si>
    <t>มหาวิทยาลัยนเรศวร โดยมีวัตถุประสงค์ 1) สร้างความรู้ความเข้าใจให้กับคณาจารย์บัณฑิตศึกษาเกี่ยวข้อง</t>
  </si>
  <si>
    <t xml:space="preserve">          กับการจัดการเรียนการสอนระดับบัณฑิตศึกษา ข้อบังคับ กฎระเบียบและแนวปฏิบัติต่าง ๆ 2) เพื่อส่งเสริมให้</t>
  </si>
  <si>
    <t xml:space="preserve">       คณาจารย์บัณฑิตศึกษากำกับดูแลนิสิตระดับบัณฑิตศึกษาให้สำเร็จการศึกษาตามหลักสูตรระดับบัณฑิตศึกษา </t>
  </si>
  <si>
    <t>วันพุธที่ 22 สิงหาคม 2561</t>
  </si>
  <si>
    <t xml:space="preserve"> วันพุธที่ 22 สิงหาคม 2561</t>
  </si>
  <si>
    <r>
      <t xml:space="preserve">     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</t>
    </r>
  </si>
  <si>
    <t>คณะวิทยาศาสตร์</t>
  </si>
  <si>
    <t>คณะพยาบาลศาสตร์</t>
  </si>
  <si>
    <t>คณะวิทยาศาสตร์การแพทย์</t>
  </si>
  <si>
    <t>คณะวิศวกรรมศาสตร์</t>
  </si>
  <si>
    <t>คณะเภสัชศาสตร์</t>
  </si>
  <si>
    <t>คณะสหเวชศาสตร์</t>
  </si>
  <si>
    <t>คณะศึกษาศาสตร์</t>
  </si>
  <si>
    <t>คณะทันตแพทยศาสตร์</t>
  </si>
  <si>
    <t>คณะสถาปัตยกรรมศาสตร์</t>
  </si>
  <si>
    <t>คณะสาธารณสุขศาสตร์</t>
  </si>
  <si>
    <t>คณะมนุษยศาสตร์</t>
  </si>
  <si>
    <t>คณะเกษตรศาสตร์ ทรพัยากรธรรมชาติและสิ่งแวดล้อม</t>
  </si>
  <si>
    <t xml:space="preserve">      ส่วนใหญ่สังกัดคณะวิทยาศาสตร์  คิดเป็นร้อยละ 19.74 รองลงมาได้แก่ วิทยาลัยพลังงานทดแทนและสมาร์ตกริด</t>
  </si>
  <si>
    <t>เทคโนโนโลยี คิดเป็นร้อยละ 10.53 และคณะพยาบาลศาสตร์ คิดเป็นร้อยละ 7.89</t>
  </si>
  <si>
    <t>Facebook บัณฑิตวิทยาลัย</t>
  </si>
  <si>
    <t>ใบปลิว/โปสเตอร์ประชาสัมพันธ์โครงการ</t>
  </si>
  <si>
    <t>E-mail</t>
  </si>
  <si>
    <t>และบันทึกข้อความ คิดเป็นร้อยละ 12.15</t>
  </si>
  <si>
    <t xml:space="preserve">      คิดเป็นร้อยละ  49.53  รองลงมาได้แก่ website บัณฑิตวิทยาลัย คิดเป็นร้อยละ 23.36</t>
  </si>
  <si>
    <r>
      <t>ตาราง  4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 (N = 76)</t>
    </r>
  </si>
  <si>
    <t xml:space="preserve">     จากการดำเนินการจัดโครงการฯ ครั้งนี้ ท่านมีข้อเสนอแนะเพื่อการปรับปรุงการดำเนินงานโครงการฯ </t>
  </si>
  <si>
    <t xml:space="preserve">    หัวข้อที่ท่านสนใจและมีความต้องการให้จัดสัมมนาในครั้งต่อไป</t>
  </si>
  <si>
    <r>
      <t>ตาราง 5</t>
    </r>
    <r>
      <rPr>
        <sz val="16"/>
        <color theme="1"/>
        <rFont val="TH SarabunPSK"/>
        <family val="2"/>
      </rPr>
      <t xml:space="preserve">  แสดงค่าเฉลี่ย ค่าเบี่ยงเบนมาตรฐาน และระดับความคิดเห็นเกี่ยวกับการจัดโครงการฯ (N = 76)</t>
    </r>
  </si>
  <si>
    <t xml:space="preserve">   1.2  ความเหมาะสมของวันจัดโครงการ (วันพุธที่ 22 สิงหาคม 2561)</t>
  </si>
  <si>
    <t xml:space="preserve">   1.3  ความเหมาะสมของระยะเวลาในการจัดโครงการ (08.30 - 12.30 น.)</t>
  </si>
  <si>
    <t>4.3 ความรู้ และความสามารถในการถ่ายทอดความรู้ของวิทยากร</t>
  </si>
  <si>
    <t>4.1.1 ผลสำเร็จของการผลิตบัณฑิตศึกษาของมหาวิทยาลัยนเรศวร</t>
  </si>
  <si>
    <t>4.1.2 เส้นทางสู่ความสำเร็จของนิสิตบัณฑิตศึกษา</t>
  </si>
  <si>
    <t>4.1.3 บทบาทหน้าที่ของอาจารย์ที่ปรึกษากับระบบ iThesis</t>
  </si>
  <si>
    <t>4.1.4 การพัฒนาทักษะและการวัดระบบความรู้ภาษาอังกฤษของนิสิตบัณฑิตศึกษา</t>
  </si>
  <si>
    <t>4.1.5 การขนทุนอุดหนุนการวิจัยสำหรับนิสิตบัณฑิตศึกษา</t>
  </si>
  <si>
    <t>4.2.1 ผลสำเร็จของการผลิตบัณฑิตศึกษาของมหาวิทยาลัยนเรศวร</t>
  </si>
  <si>
    <t>4.2.2 เส้นทางสู่ความสำเร็จของนิสิตบัณฑิตศึกษา</t>
  </si>
  <si>
    <t xml:space="preserve">4.2.3 บทบาทหน้าที่ของอาจารย์ที่ปรึกษากับระบบ iThesis </t>
  </si>
  <si>
    <t>4.2.4 การพัฒนาทักษะและการวัดระบบความรู้ภาษาอังกฤษของนิสิตบัณฑิตศึกษา</t>
  </si>
  <si>
    <t>4.2.5 การขนทุนอุดหนุนการวิจัยสำหรับนิสิตบัณฑิตศึกษา</t>
  </si>
  <si>
    <t>ภาพรวม อยู่ในระดับปานกลาง (ค่าเฉลี่ย 3.36)  และหลังเข้ารับการอบรมค่าเฉลี่ยความรู้ ความเข้าใจสูงขึ้น อยู่ในระดับมาก</t>
  </si>
  <si>
    <t xml:space="preserve">(ค่าเฉลี่ย 4.05) </t>
  </si>
  <si>
    <t>จากตาราง 5 พบว่าผู้ตอบแบบสอบถามมีความคิดเห็นเกี่ยวกับการจัดโครงการสัมมนาคณาจารย์บัณฑิตศึกษา</t>
  </si>
  <si>
    <t>และโครงการสัมมนาเชิงปฏิบัติการสำหรับบุคลากรผู้ปฏิบัติงานวิชาการระดับบัณฑิตศึกษา ในวันพุธที่ 22 สิงหาคม 2561</t>
  </si>
  <si>
    <t xml:space="preserve">ณ ห้องสัมมนา 210 อาคารเอกาทศรถ มหาวิทยาลัยนเรศวร ในภาพรวมพบว่า ผู้เข้าร่วมโครงการฯ </t>
  </si>
  <si>
    <t>มีความคิดเห็นอยู่ในระดับมาก (ค่าเฉลี่ย 4.32)</t>
  </si>
  <si>
    <t xml:space="preserve">จากตาราง 1 พบว่า ผู้ตอบแบบสอบถามเป็นบุคลากรผู้ปฎิบัติงานวิชาการระดับบัณฑิตศึกษา  </t>
  </si>
  <si>
    <t xml:space="preserve">คิดเป็นร้อยละ 50.00 รองลงมาได้แก่ คณาจารย์บัณฑิตศึกษา คิดเป็นร้อยละ 25.00 และประธานหลักสูตร </t>
  </si>
  <si>
    <t>คิดเป็นร้อยละ 18.42</t>
  </si>
  <si>
    <t>- 5 -</t>
  </si>
  <si>
    <t>- 6 -</t>
  </si>
  <si>
    <t xml:space="preserve">                                                                       - 7 -</t>
  </si>
  <si>
    <t>คณะบริหารธุรกิจ เศรษฐศาสตร์และการสื่อสาร</t>
  </si>
  <si>
    <t xml:space="preserve">เมื่อพิจารณารายด้านแล้ว พบว่า ด้านเจ้าหน้าที่ผู้ให้บริการ มีค่าเฉลี่ยสูงที่สุด (ค่าเฉลี่ย 4.64) รองลงมาคือ </t>
  </si>
  <si>
    <t>ด้านกระบวนการและขั้นตอนการให้บริการ (ค่าเฉลี่ย 4.38) และด้านสิ่งอำนวยความสะดวก (ค่าเฉลี่ย 4.35)</t>
  </si>
  <si>
    <t>และเจ้าหน้าที่ให้บริการด้วยความรวดเร็ว (ค่าเฉลี่ย 4.64) และข้อที่มีค่าเฉลี่ยต่ำที่สุดคือ ความชัดเจนของจอภาพนำเสนอ</t>
  </si>
  <si>
    <t>(ค่าเฉลี่ย 4.07)</t>
  </si>
  <si>
    <t xml:space="preserve">                ผู้ตอบแบบสอบถามส่วนใหญ่เป็นบุคลากรผู้ปฏิบัติงานวิชาการระดับบัณฑิตศึกษา คิดเป็นร้อยละ 50.00 </t>
  </si>
  <si>
    <t xml:space="preserve">            จากตาราง 2  แสดงจำนวนร้อยละของผู้ตอบแบบสอบถาม จำแนกตามคณะ พบว่า ผู้ตอบแบบสอบถาม</t>
  </si>
  <si>
    <t>คณะ/วิทยาลัย</t>
  </si>
  <si>
    <t xml:space="preserve">            อยู่ในระดับมาก (ค่าเฉลี่ย 4.32) เมื่อพิจารณารายด้านแล้ว พบว่า ด้านเจ้าหน้าที่ผู้ให้บริการ มีค่าเฉลี่ยสูงที่สุด</t>
  </si>
  <si>
    <t xml:space="preserve">         (ค่าเฉลี่ย 4.64) รองลงมาคือ ด้านกระบวนการและขั้นตอนการให้บริการ (ค่าเฉลี่ย 4.38) และด้านสิ่งอำนวย</t>
  </si>
  <si>
    <t xml:space="preserve">         ความสะดวก (ค่าเฉลี่ย 4.35) เมื่อพิจารณารายข้อแล้ว พบว่า ข้อที่มีค่าเฉลี่ยสูงที่สุดคือ เจ้าหน้าที่ให้บริการ</t>
  </si>
  <si>
    <t xml:space="preserve">        ด้วยความเต็มใจ ยิ้มแย้มแจ่มใส และเจ้าหน้าที่ให้บริการด้วยความรวดเร็ว (ค่าเฉลี่ย 4.64) และข้อที่มีค่าเฉลี่ยต่ำ</t>
  </si>
  <si>
    <t xml:space="preserve">        ที่สุดคือ ความชัดเจนของจอภาพนำเสนอ (ค่าเฉลี่ย 4.07)</t>
  </si>
  <si>
    <t xml:space="preserve">เมื่อพิจารณารายข้อแล้ว พบว่า ข้อที่มีค่าเฉลี่ยสูงที่สุดคือ เจ้าหน้าที่ให้บริการด้วยความเต็มใจ ยิ้มแย้มแจ่มใส </t>
  </si>
  <si>
    <t xml:space="preserve">          รองลงมาได้แก่ คณาจารย์บัณฑิตศึกษา คิดเป็นร้อยละ 25.00 และประธานหลักสูตร คิดเป็นร้อยละ 18.42</t>
  </si>
  <si>
    <t>วิทยาลัยพลังงานทดแทนและสมาร์ตกริดเทคโนโลยี</t>
  </si>
  <si>
    <t xml:space="preserve">                    ผู้ตอบแบบสอบถามส่วนใหญ่ สังกัดคณะวิทยาศาสตร์ คิดเป็นร้อยละ 19.74 รองลงมาได้แก่</t>
  </si>
  <si>
    <t xml:space="preserve">       คิดเป็นร้อยละ 7.89</t>
  </si>
  <si>
    <t xml:space="preserve">          วิทยาลัยพลังงานทดแทนและสมาร์ตกริดเทคโนโลยี คิดเป็นร้อยละ 10.53 และคณะพยาบาลศาสตร์ </t>
  </si>
  <si>
    <t xml:space="preserve">                   ผู้ตอบแบบสอบถามทราบข้อมูลจากโครงการฯ จากคณะที่สังกัดมากที่สุด คิดเป็นร้อยละ  49.53  </t>
  </si>
  <si>
    <t xml:space="preserve">          รองลงมาได้แก่ website บัณฑิตวิทยาลัย คิดเป็นร้อยละ 23.36 และบันทึกข้อความ คิดเป็นร้อยละ 12.15</t>
  </si>
  <si>
    <t xml:space="preserve">                      ผู้เข้าร่วมโครงการมีความรู้เข้าใจเกี่ยวกับกิจกรรมที่จัดในโครงการฯ ภาพรวมอยู่ในระดับปานกลาง </t>
  </si>
  <si>
    <t xml:space="preserve">       (ค่าเฉลี่ย 3.36)  และหลังเข้ารับการอบรมค่าเฉลี่ยความรู้ ความเข้าใจสูงขึ้น อยู่ในระดับมาก (ค่าเฉลี่ย 4.05) </t>
  </si>
  <si>
    <t xml:space="preserve">4.4 การเข้ารับการสัมใมนาในครั้งนี้เป็นประโยชน์ต่อท่านในการจัดการเรียนการสอนระดับบัณฑิตศึกษา
</t>
  </si>
  <si>
    <t xml:space="preserve">       โดยผลประเมินโครงการสัมมนาคณาจารย์บัณฑิตศึกษา เป็นประโยชน์ต่อท่านในการจัดการเรียนการสอน</t>
  </si>
  <si>
    <t xml:space="preserve">       ระดับบัณฑิตศึกษา อยู่ในระดับมาก (ค่าเฉลี่ย 4.26)</t>
  </si>
  <si>
    <t xml:space="preserve">   จำนวนกลุ่มเป้าหมายทั้งสิ้นจำนวน 140 คน มีผู้เข้าร่วมโครงการ จำนวน 97 คน </t>
  </si>
  <si>
    <t xml:space="preserve">   และมีผู้ตอบแบบสอบถาม จำนวน 76 คน คิดเป็นร้อยละ 78.35 ของจำนวนผู้เข้าร่วมโครงการ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</si>
</sst>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8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sz val="16"/>
      <name val="Calibri"/>
      <family val="2"/>
      <charset val="222"/>
      <scheme val="minor"/>
    </font>
    <font>
      <b/>
      <sz val="18"/>
      <color rgb="FF000000"/>
      <name val="TH SarabunPSK"/>
      <family val="2"/>
    </font>
    <font>
      <b/>
      <sz val="18"/>
      <color theme="1"/>
      <name val="TH SarabunPSK"/>
      <family val="2"/>
    </font>
    <font>
      <b/>
      <sz val="14"/>
      <color rgb="FF000000"/>
      <name val="TH SarabunPSK"/>
      <family val="2"/>
    </font>
    <font>
      <sz val="15"/>
      <color rgb="FFFF0000"/>
      <name val="TH SarabunPSK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4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1" fillId="0" borderId="0" xfId="0" applyFont="1"/>
    <xf numFmtId="0" fontId="6" fillId="0" borderId="0" xfId="0" applyFont="1"/>
    <xf numFmtId="0" fontId="1" fillId="0" borderId="0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/>
    <xf numFmtId="0" fontId="11" fillId="0" borderId="0" xfId="0" applyFont="1"/>
    <xf numFmtId="0" fontId="3" fillId="0" borderId="0" xfId="0" applyFont="1" applyAlignment="1"/>
    <xf numFmtId="0" fontId="13" fillId="0" borderId="0" xfId="0" applyFont="1"/>
    <xf numFmtId="0" fontId="1" fillId="0" borderId="0" xfId="0" applyFont="1" applyAlignment="1">
      <alignment horizontal="center"/>
    </xf>
    <xf numFmtId="0" fontId="14" fillId="0" borderId="0" xfId="0" applyFo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7" fillId="0" borderId="1" xfId="0" applyFont="1" applyBorder="1"/>
    <xf numFmtId="0" fontId="1" fillId="0" borderId="2" xfId="0" applyFont="1" applyBorder="1"/>
    <xf numFmtId="0" fontId="15" fillId="0" borderId="3" xfId="0" applyFont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15" fillId="0" borderId="7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0" fontId="16" fillId="0" borderId="0" xfId="0" applyFont="1"/>
    <xf numFmtId="2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2" fontId="18" fillId="0" borderId="10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2" fontId="8" fillId="0" borderId="0" xfId="0" applyNumberFormat="1" applyFont="1"/>
    <xf numFmtId="2" fontId="18" fillId="0" borderId="13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2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4" fillId="0" borderId="0" xfId="0" applyFont="1" applyAlignment="1"/>
    <xf numFmtId="2" fontId="7" fillId="0" borderId="7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wrapText="1"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0" fontId="7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5"/>
    </xf>
    <xf numFmtId="1" fontId="1" fillId="0" borderId="14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0" fontId="7" fillId="0" borderId="0" xfId="0" applyFont="1"/>
    <xf numFmtId="0" fontId="23" fillId="0" borderId="0" xfId="0" applyFont="1" applyAlignment="1"/>
    <xf numFmtId="0" fontId="15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0" fillId="2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0" fontId="10" fillId="5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0" fontId="9" fillId="7" borderId="0" xfId="0" applyFont="1" applyFill="1" applyAlignment="1">
      <alignment wrapText="1"/>
    </xf>
    <xf numFmtId="0" fontId="10" fillId="8" borderId="0" xfId="0" applyFont="1" applyFill="1" applyAlignment="1">
      <alignment wrapText="1"/>
    </xf>
    <xf numFmtId="0" fontId="10" fillId="9" borderId="0" xfId="0" applyFont="1" applyFill="1" applyAlignment="1">
      <alignment wrapText="1"/>
    </xf>
    <xf numFmtId="0" fontId="22" fillId="0" borderId="13" xfId="0" applyFont="1" applyBorder="1" applyAlignment="1">
      <alignment horizontal="center" wrapText="1"/>
    </xf>
    <xf numFmtId="0" fontId="22" fillId="2" borderId="13" xfId="0" applyFont="1" applyFill="1" applyBorder="1" applyAlignment="1">
      <alignment wrapText="1"/>
    </xf>
    <xf numFmtId="0" fontId="22" fillId="3" borderId="13" xfId="0" applyFont="1" applyFill="1" applyBorder="1" applyAlignment="1">
      <alignment wrapText="1"/>
    </xf>
    <xf numFmtId="0" fontId="22" fillId="4" borderId="13" xfId="0" applyFont="1" applyFill="1" applyBorder="1" applyAlignment="1">
      <alignment wrapText="1"/>
    </xf>
    <xf numFmtId="0" fontId="22" fillId="6" borderId="13" xfId="0" applyFont="1" applyFill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10" fillId="2" borderId="13" xfId="0" applyFont="1" applyFill="1" applyBorder="1" applyAlignment="1">
      <alignment wrapText="1"/>
    </xf>
    <xf numFmtId="0" fontId="10" fillId="3" borderId="13" xfId="0" applyFont="1" applyFill="1" applyBorder="1" applyAlignment="1">
      <alignment wrapText="1"/>
    </xf>
    <xf numFmtId="0" fontId="10" fillId="4" borderId="13" xfId="0" applyFont="1" applyFill="1" applyBorder="1" applyAlignment="1">
      <alignment wrapText="1"/>
    </xf>
    <xf numFmtId="0" fontId="10" fillId="6" borderId="13" xfId="0" applyFont="1" applyFill="1" applyBorder="1" applyAlignment="1">
      <alignment wrapText="1"/>
    </xf>
    <xf numFmtId="2" fontId="9" fillId="7" borderId="13" xfId="0" applyNumberFormat="1" applyFont="1" applyFill="1" applyBorder="1" applyAlignment="1">
      <alignment wrapText="1"/>
    </xf>
    <xf numFmtId="0" fontId="22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center"/>
    </xf>
    <xf numFmtId="49" fontId="2" fillId="0" borderId="0" xfId="0" applyNumberFormat="1" applyFont="1" applyAlignment="1"/>
    <xf numFmtId="0" fontId="25" fillId="0" borderId="0" xfId="0" applyFont="1"/>
    <xf numFmtId="49" fontId="25" fillId="0" borderId="0" xfId="0" applyNumberFormat="1" applyFont="1" applyAlignment="1"/>
    <xf numFmtId="0" fontId="7" fillId="0" borderId="0" xfId="0" applyFont="1" applyBorder="1"/>
    <xf numFmtId="0" fontId="7" fillId="0" borderId="0" xfId="0" applyFont="1" applyAlignment="1">
      <alignment vertical="center"/>
    </xf>
    <xf numFmtId="0" fontId="26" fillId="0" borderId="0" xfId="0" applyFont="1"/>
    <xf numFmtId="0" fontId="27" fillId="0" borderId="0" xfId="0" applyFont="1" applyAlignment="1">
      <alignment vertical="center"/>
    </xf>
    <xf numFmtId="0" fontId="28" fillId="0" borderId="0" xfId="0" applyFont="1"/>
    <xf numFmtId="0" fontId="7" fillId="7" borderId="14" xfId="0" applyFont="1" applyFill="1" applyBorder="1" applyAlignment="1">
      <alignment horizontal="right"/>
    </xf>
    <xf numFmtId="2" fontId="9" fillId="7" borderId="14" xfId="0" applyNumberFormat="1" applyFont="1" applyFill="1" applyBorder="1" applyAlignment="1">
      <alignment wrapText="1"/>
    </xf>
    <xf numFmtId="0" fontId="10" fillId="7" borderId="0" xfId="0" applyFont="1" applyFill="1" applyAlignment="1">
      <alignment wrapText="1"/>
    </xf>
    <xf numFmtId="0" fontId="10" fillId="7" borderId="0" xfId="0" applyFont="1" applyFill="1" applyBorder="1" applyAlignment="1">
      <alignment wrapText="1"/>
    </xf>
    <xf numFmtId="0" fontId="10" fillId="0" borderId="13" xfId="0" applyFont="1" applyBorder="1" applyAlignment="1">
      <alignment vertical="top" wrapText="1"/>
    </xf>
    <xf numFmtId="0" fontId="22" fillId="10" borderId="13" xfId="0" applyFont="1" applyFill="1" applyBorder="1" applyAlignment="1">
      <alignment horizontal="right" wrapText="1"/>
    </xf>
    <xf numFmtId="0" fontId="10" fillId="10" borderId="13" xfId="0" applyFont="1" applyFill="1" applyBorder="1" applyAlignment="1">
      <alignment wrapText="1"/>
    </xf>
    <xf numFmtId="0" fontId="22" fillId="11" borderId="13" xfId="0" applyFont="1" applyFill="1" applyBorder="1" applyAlignment="1">
      <alignment wrapText="1"/>
    </xf>
    <xf numFmtId="0" fontId="10" fillId="11" borderId="13" xfId="0" applyFont="1" applyFill="1" applyBorder="1" applyAlignment="1">
      <alignment wrapText="1"/>
    </xf>
    <xf numFmtId="0" fontId="22" fillId="12" borderId="13" xfId="0" applyFont="1" applyFill="1" applyBorder="1" applyAlignment="1">
      <alignment wrapText="1"/>
    </xf>
    <xf numFmtId="0" fontId="10" fillId="12" borderId="13" xfId="0" applyFont="1" applyFill="1" applyBorder="1" applyAlignment="1">
      <alignment wrapText="1"/>
    </xf>
    <xf numFmtId="2" fontId="9" fillId="13" borderId="13" xfId="0" applyNumberFormat="1" applyFont="1" applyFill="1" applyBorder="1" applyAlignment="1">
      <alignment wrapText="1"/>
    </xf>
    <xf numFmtId="2" fontId="7" fillId="13" borderId="13" xfId="0" applyNumberFormat="1" applyFont="1" applyFill="1" applyBorder="1" applyAlignment="1">
      <alignment wrapText="1"/>
    </xf>
    <xf numFmtId="0" fontId="10" fillId="7" borderId="0" xfId="0" applyFont="1" applyFill="1" applyAlignment="1">
      <alignment vertical="top" wrapText="1"/>
    </xf>
    <xf numFmtId="0" fontId="10" fillId="7" borderId="0" xfId="0" applyFont="1" applyFill="1" applyBorder="1" applyAlignment="1">
      <alignment vertical="top" wrapText="1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 indent="2"/>
    </xf>
    <xf numFmtId="0" fontId="1" fillId="0" borderId="1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" fillId="0" borderId="5" xfId="0" applyFont="1" applyBorder="1"/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99"/>
      <color rgb="FFEDADE4"/>
      <color rgb="FFFFCC99"/>
      <color rgb="FF7679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135</xdr:row>
          <xdr:rowOff>209550</xdr:rowOff>
        </xdr:from>
        <xdr:to>
          <xdr:col>5</xdr:col>
          <xdr:colOff>342900</xdr:colOff>
          <xdr:row>136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104</xdr:row>
          <xdr:rowOff>209550</xdr:rowOff>
        </xdr:from>
        <xdr:to>
          <xdr:col>5</xdr:col>
          <xdr:colOff>352425</xdr:colOff>
          <xdr:row>105</xdr:row>
          <xdr:rowOff>85725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51"/>
  <sheetViews>
    <sheetView topLeftCell="L74" zoomScale="130" zoomScaleNormal="130" workbookViewId="0">
      <selection activeCell="P86" sqref="P86"/>
    </sheetView>
  </sheetViews>
  <sheetFormatPr defaultColWidth="15" defaultRowHeight="24"/>
  <cols>
    <col min="1" max="1" width="4.42578125" style="13" bestFit="1" customWidth="1"/>
    <col min="2" max="2" width="41.7109375" style="13" bestFit="1" customWidth="1"/>
    <col min="3" max="3" width="37" style="13" customWidth="1"/>
    <col min="4" max="4" width="8.85546875" style="13" customWidth="1"/>
    <col min="5" max="5" width="10.42578125" style="13" customWidth="1"/>
    <col min="6" max="6" width="10.85546875" style="13" customWidth="1"/>
    <col min="7" max="7" width="8.42578125" style="13" customWidth="1"/>
    <col min="8" max="10" width="10.85546875" style="13" customWidth="1"/>
    <col min="11" max="11" width="6.42578125" style="87" customWidth="1"/>
    <col min="12" max="13" width="7.7109375" style="87" customWidth="1"/>
    <col min="14" max="15" width="7.7109375" style="88" customWidth="1"/>
    <col min="16" max="19" width="7.7109375" style="89" customWidth="1"/>
    <col min="20" max="20" width="6.85546875" style="89" customWidth="1"/>
    <col min="21" max="24" width="6.28515625" style="91" bestFit="1" customWidth="1"/>
    <col min="25" max="25" width="6.28515625" style="90" bestFit="1" customWidth="1"/>
    <col min="26" max="29" width="6.28515625" style="91" bestFit="1" customWidth="1"/>
    <col min="30" max="30" width="6.28515625" style="90" bestFit="1" customWidth="1"/>
    <col min="31" max="32" width="5.140625" style="93" bestFit="1" customWidth="1"/>
    <col min="33" max="35" width="5.140625" style="94" bestFit="1" customWidth="1"/>
    <col min="36" max="37" width="5.140625" style="13" bestFit="1" customWidth="1"/>
    <col min="38" max="16384" width="15" style="13"/>
  </cols>
  <sheetData>
    <row r="1" spans="1:35" s="62" customFormat="1" ht="46.5" customHeight="1">
      <c r="A1" s="106"/>
      <c r="B1" s="95" t="s">
        <v>80</v>
      </c>
      <c r="C1" s="95" t="s">
        <v>0</v>
      </c>
      <c r="D1" s="107" t="s">
        <v>1</v>
      </c>
      <c r="E1" s="107" t="s">
        <v>56</v>
      </c>
      <c r="F1" s="107" t="s">
        <v>55</v>
      </c>
      <c r="G1" s="107" t="s">
        <v>0</v>
      </c>
      <c r="H1" s="107" t="s">
        <v>81</v>
      </c>
      <c r="I1" s="107" t="s">
        <v>59</v>
      </c>
      <c r="J1" s="107" t="s">
        <v>96</v>
      </c>
      <c r="K1" s="96">
        <v>1.1000000000000001</v>
      </c>
      <c r="L1" s="96">
        <v>1.2</v>
      </c>
      <c r="M1" s="96">
        <v>1.3</v>
      </c>
      <c r="N1" s="97">
        <v>2.1</v>
      </c>
      <c r="O1" s="97">
        <v>2.2000000000000002</v>
      </c>
      <c r="P1" s="98">
        <v>3.1</v>
      </c>
      <c r="Q1" s="98">
        <v>3.2</v>
      </c>
      <c r="R1" s="98">
        <v>3.3</v>
      </c>
      <c r="S1" s="98">
        <v>3.4</v>
      </c>
      <c r="T1" s="98">
        <v>3.5</v>
      </c>
      <c r="U1" s="99" t="s">
        <v>46</v>
      </c>
      <c r="V1" s="99" t="s">
        <v>70</v>
      </c>
      <c r="W1" s="99" t="s">
        <v>71</v>
      </c>
      <c r="X1" s="99" t="s">
        <v>72</v>
      </c>
      <c r="Y1" s="99" t="s">
        <v>73</v>
      </c>
      <c r="Z1" s="129" t="s">
        <v>47</v>
      </c>
      <c r="AA1" s="129" t="s">
        <v>74</v>
      </c>
      <c r="AB1" s="129" t="s">
        <v>75</v>
      </c>
      <c r="AC1" s="129" t="s">
        <v>76</v>
      </c>
      <c r="AD1" s="129" t="s">
        <v>77</v>
      </c>
      <c r="AE1" s="133">
        <v>4.3</v>
      </c>
      <c r="AF1" s="131">
        <v>4.4000000000000004</v>
      </c>
      <c r="AG1" s="96">
        <v>5.0999999999999996</v>
      </c>
      <c r="AH1" s="96">
        <v>5.2</v>
      </c>
      <c r="AI1" s="96">
        <v>5.3</v>
      </c>
    </row>
    <row r="2" spans="1:35">
      <c r="A2" s="128">
        <v>1</v>
      </c>
      <c r="B2" s="100" t="s">
        <v>69</v>
      </c>
      <c r="C2" s="100" t="s">
        <v>34</v>
      </c>
      <c r="D2" s="100">
        <v>1</v>
      </c>
      <c r="E2" s="100">
        <v>1</v>
      </c>
      <c r="F2" s="100">
        <v>0</v>
      </c>
      <c r="G2" s="100">
        <v>0</v>
      </c>
      <c r="H2" s="100">
        <v>0</v>
      </c>
      <c r="I2" s="100">
        <v>0</v>
      </c>
      <c r="J2" s="100">
        <v>0</v>
      </c>
      <c r="K2" s="101">
        <v>4</v>
      </c>
      <c r="L2" s="101">
        <v>4</v>
      </c>
      <c r="M2" s="101">
        <v>4</v>
      </c>
      <c r="N2" s="102">
        <v>5</v>
      </c>
      <c r="O2" s="102">
        <v>5</v>
      </c>
      <c r="P2" s="103">
        <v>5</v>
      </c>
      <c r="Q2" s="103">
        <v>5</v>
      </c>
      <c r="R2" s="103">
        <v>5</v>
      </c>
      <c r="S2" s="103">
        <v>5</v>
      </c>
      <c r="T2" s="103">
        <v>5</v>
      </c>
      <c r="U2" s="104">
        <v>5</v>
      </c>
      <c r="V2" s="104">
        <v>5</v>
      </c>
      <c r="W2" s="104">
        <v>5</v>
      </c>
      <c r="X2" s="104">
        <v>5</v>
      </c>
      <c r="Y2" s="104">
        <v>5</v>
      </c>
      <c r="Z2" s="130">
        <v>5</v>
      </c>
      <c r="AA2" s="130">
        <v>5</v>
      </c>
      <c r="AB2" s="130">
        <v>5</v>
      </c>
      <c r="AC2" s="130">
        <v>5</v>
      </c>
      <c r="AD2" s="130">
        <v>5</v>
      </c>
      <c r="AE2" s="134">
        <v>5</v>
      </c>
      <c r="AF2" s="132">
        <v>5</v>
      </c>
      <c r="AG2" s="101">
        <v>5</v>
      </c>
      <c r="AH2" s="101">
        <v>5</v>
      </c>
      <c r="AI2" s="101">
        <v>5</v>
      </c>
    </row>
    <row r="3" spans="1:35" ht="48">
      <c r="A3" s="100">
        <v>2</v>
      </c>
      <c r="B3" s="100" t="s">
        <v>69</v>
      </c>
      <c r="C3" s="100" t="s">
        <v>99</v>
      </c>
      <c r="D3" s="100">
        <v>0</v>
      </c>
      <c r="E3" s="100">
        <v>0</v>
      </c>
      <c r="F3" s="100">
        <v>0</v>
      </c>
      <c r="G3" s="100">
        <v>1</v>
      </c>
      <c r="H3" s="100">
        <v>0</v>
      </c>
      <c r="I3" s="100">
        <v>0</v>
      </c>
      <c r="J3" s="100">
        <v>0</v>
      </c>
      <c r="K3" s="101">
        <v>5</v>
      </c>
      <c r="L3" s="101">
        <v>5</v>
      </c>
      <c r="M3" s="101">
        <v>5</v>
      </c>
      <c r="N3" s="102">
        <v>5</v>
      </c>
      <c r="O3" s="102">
        <v>5</v>
      </c>
      <c r="P3" s="103">
        <v>5</v>
      </c>
      <c r="Q3" s="103">
        <v>5</v>
      </c>
      <c r="R3" s="103">
        <v>5</v>
      </c>
      <c r="S3" s="103">
        <v>5</v>
      </c>
      <c r="T3" s="103">
        <v>5</v>
      </c>
      <c r="U3" s="104">
        <v>3</v>
      </c>
      <c r="V3" s="104">
        <v>4</v>
      </c>
      <c r="W3" s="104">
        <v>3</v>
      </c>
      <c r="X3" s="104">
        <v>3</v>
      </c>
      <c r="Y3" s="104">
        <v>4</v>
      </c>
      <c r="Z3" s="130">
        <v>4</v>
      </c>
      <c r="AA3" s="130">
        <v>4</v>
      </c>
      <c r="AB3" s="130">
        <v>4</v>
      </c>
      <c r="AC3" s="130">
        <v>4</v>
      </c>
      <c r="AD3" s="130">
        <v>4</v>
      </c>
      <c r="AE3" s="134">
        <v>5</v>
      </c>
      <c r="AF3" s="132">
        <v>5</v>
      </c>
      <c r="AG3" s="101">
        <v>5</v>
      </c>
      <c r="AH3" s="101">
        <v>4</v>
      </c>
      <c r="AI3" s="101">
        <v>5</v>
      </c>
    </row>
    <row r="4" spans="1:35" ht="48">
      <c r="A4" s="128">
        <v>3</v>
      </c>
      <c r="B4" s="100" t="s">
        <v>79</v>
      </c>
      <c r="C4" s="100" t="s">
        <v>99</v>
      </c>
      <c r="D4" s="100">
        <v>1</v>
      </c>
      <c r="E4" s="100">
        <v>0</v>
      </c>
      <c r="F4" s="100">
        <v>0</v>
      </c>
      <c r="G4" s="100">
        <v>0</v>
      </c>
      <c r="H4" s="100">
        <v>0</v>
      </c>
      <c r="I4" s="100">
        <v>0</v>
      </c>
      <c r="J4" s="100">
        <v>0</v>
      </c>
      <c r="K4" s="101">
        <v>5</v>
      </c>
      <c r="L4" s="101">
        <v>3</v>
      </c>
      <c r="M4" s="101">
        <v>4</v>
      </c>
      <c r="N4" s="102">
        <v>5</v>
      </c>
      <c r="O4" s="102">
        <v>5</v>
      </c>
      <c r="P4" s="103">
        <v>5</v>
      </c>
      <c r="Q4" s="103">
        <v>5</v>
      </c>
      <c r="R4" s="103">
        <v>5</v>
      </c>
      <c r="S4" s="103">
        <v>5</v>
      </c>
      <c r="T4" s="103">
        <v>5</v>
      </c>
      <c r="U4" s="104">
        <v>5</v>
      </c>
      <c r="V4" s="104">
        <v>5</v>
      </c>
      <c r="W4" s="104">
        <v>5</v>
      </c>
      <c r="X4" s="104">
        <v>5</v>
      </c>
      <c r="Y4" s="104">
        <v>5</v>
      </c>
      <c r="Z4" s="130">
        <v>5</v>
      </c>
      <c r="AA4" s="130">
        <v>5</v>
      </c>
      <c r="AB4" s="130">
        <v>5</v>
      </c>
      <c r="AC4" s="130">
        <v>5</v>
      </c>
      <c r="AD4" s="130">
        <v>5</v>
      </c>
      <c r="AE4" s="134">
        <v>5</v>
      </c>
      <c r="AF4" s="132">
        <v>5</v>
      </c>
      <c r="AG4" s="101">
        <v>5</v>
      </c>
      <c r="AH4" s="101">
        <v>5</v>
      </c>
      <c r="AI4" s="101">
        <v>5</v>
      </c>
    </row>
    <row r="5" spans="1:35">
      <c r="A5" s="100">
        <v>4</v>
      </c>
      <c r="B5" s="100" t="s">
        <v>79</v>
      </c>
      <c r="C5" s="100" t="s">
        <v>64</v>
      </c>
      <c r="D5" s="100">
        <v>0</v>
      </c>
      <c r="E5" s="100">
        <v>0</v>
      </c>
      <c r="F5" s="100">
        <v>0</v>
      </c>
      <c r="G5" s="100">
        <v>0</v>
      </c>
      <c r="H5" s="100">
        <v>1</v>
      </c>
      <c r="I5" s="100">
        <v>0</v>
      </c>
      <c r="J5" s="100">
        <v>0</v>
      </c>
      <c r="K5" s="101">
        <v>5</v>
      </c>
      <c r="L5" s="101">
        <v>4</v>
      </c>
      <c r="M5" s="101">
        <v>4</v>
      </c>
      <c r="N5" s="102">
        <v>5</v>
      </c>
      <c r="O5" s="102">
        <v>5</v>
      </c>
      <c r="P5" s="103">
        <v>4</v>
      </c>
      <c r="Q5" s="103">
        <v>4</v>
      </c>
      <c r="R5" s="103">
        <v>4</v>
      </c>
      <c r="S5" s="103">
        <v>4</v>
      </c>
      <c r="T5" s="103">
        <v>4</v>
      </c>
      <c r="U5" s="104">
        <v>4</v>
      </c>
      <c r="V5" s="104">
        <v>4</v>
      </c>
      <c r="W5" s="104">
        <v>4</v>
      </c>
      <c r="X5" s="104">
        <v>4</v>
      </c>
      <c r="Y5" s="104">
        <v>4</v>
      </c>
      <c r="Z5" s="130">
        <v>5</v>
      </c>
      <c r="AA5" s="130">
        <v>5</v>
      </c>
      <c r="AB5" s="130">
        <v>5</v>
      </c>
      <c r="AC5" s="130">
        <v>5</v>
      </c>
      <c r="AD5" s="130">
        <v>5</v>
      </c>
      <c r="AE5" s="134">
        <v>4</v>
      </c>
      <c r="AF5" s="132">
        <v>4</v>
      </c>
      <c r="AG5" s="101">
        <v>4</v>
      </c>
      <c r="AH5" s="101">
        <v>4</v>
      </c>
      <c r="AI5" s="101">
        <v>4</v>
      </c>
    </row>
    <row r="6" spans="1:35">
      <c r="A6" s="128">
        <v>5</v>
      </c>
      <c r="B6" s="100" t="s">
        <v>45</v>
      </c>
      <c r="C6" s="100" t="s">
        <v>54</v>
      </c>
      <c r="D6" s="100">
        <v>0</v>
      </c>
      <c r="E6" s="100">
        <v>0</v>
      </c>
      <c r="F6" s="100">
        <v>0</v>
      </c>
      <c r="G6" s="100">
        <v>1</v>
      </c>
      <c r="H6" s="100">
        <v>0</v>
      </c>
      <c r="I6" s="100">
        <v>0</v>
      </c>
      <c r="J6" s="100">
        <v>0</v>
      </c>
      <c r="K6" s="101">
        <v>4</v>
      </c>
      <c r="L6" s="101">
        <v>4</v>
      </c>
      <c r="M6" s="101">
        <v>4</v>
      </c>
      <c r="N6" s="102">
        <v>4</v>
      </c>
      <c r="O6" s="102">
        <v>4</v>
      </c>
      <c r="P6" s="103">
        <v>3</v>
      </c>
      <c r="Q6" s="103">
        <v>4</v>
      </c>
      <c r="R6" s="103">
        <v>4</v>
      </c>
      <c r="S6" s="103">
        <v>4</v>
      </c>
      <c r="T6" s="103">
        <v>4</v>
      </c>
      <c r="U6" s="104">
        <v>3</v>
      </c>
      <c r="V6" s="104">
        <v>3</v>
      </c>
      <c r="W6" s="104">
        <v>3</v>
      </c>
      <c r="X6" s="104">
        <v>3</v>
      </c>
      <c r="Y6" s="104">
        <v>3</v>
      </c>
      <c r="Z6" s="130">
        <v>4</v>
      </c>
      <c r="AA6" s="130">
        <v>4</v>
      </c>
      <c r="AB6" s="130">
        <v>4</v>
      </c>
      <c r="AC6" s="130">
        <v>4</v>
      </c>
      <c r="AD6" s="130">
        <v>4</v>
      </c>
      <c r="AE6" s="134">
        <v>4</v>
      </c>
      <c r="AF6" s="132">
        <v>4</v>
      </c>
      <c r="AG6" s="101">
        <v>4</v>
      </c>
      <c r="AH6" s="101">
        <v>4</v>
      </c>
      <c r="AI6" s="101">
        <v>4</v>
      </c>
    </row>
    <row r="7" spans="1:35">
      <c r="A7" s="100">
        <v>6</v>
      </c>
      <c r="B7" s="100" t="s">
        <v>82</v>
      </c>
      <c r="C7" s="100" t="s">
        <v>54</v>
      </c>
      <c r="D7" s="100">
        <v>0</v>
      </c>
      <c r="E7" s="100">
        <v>0</v>
      </c>
      <c r="F7" s="100">
        <v>0</v>
      </c>
      <c r="G7" s="100">
        <v>1</v>
      </c>
      <c r="H7" s="100">
        <v>0</v>
      </c>
      <c r="I7" s="100">
        <v>0</v>
      </c>
      <c r="J7" s="100">
        <v>0</v>
      </c>
      <c r="K7" s="101">
        <v>5</v>
      </c>
      <c r="L7" s="101">
        <v>4</v>
      </c>
      <c r="M7" s="101">
        <v>3</v>
      </c>
      <c r="N7" s="102">
        <v>5</v>
      </c>
      <c r="O7" s="102">
        <v>5</v>
      </c>
      <c r="P7" s="103">
        <v>5</v>
      </c>
      <c r="Q7" s="103">
        <v>4</v>
      </c>
      <c r="R7" s="103">
        <v>4</v>
      </c>
      <c r="S7" s="103">
        <v>4</v>
      </c>
      <c r="T7" s="103">
        <v>4</v>
      </c>
      <c r="U7" s="104">
        <v>4</v>
      </c>
      <c r="V7" s="104">
        <v>4</v>
      </c>
      <c r="W7" s="104">
        <v>2</v>
      </c>
      <c r="X7" s="104">
        <v>4</v>
      </c>
      <c r="Y7" s="104">
        <v>4</v>
      </c>
      <c r="Z7" s="130">
        <v>4</v>
      </c>
      <c r="AA7" s="130">
        <v>4</v>
      </c>
      <c r="AB7" s="130">
        <v>3</v>
      </c>
      <c r="AC7" s="130">
        <v>4</v>
      </c>
      <c r="AD7" s="130">
        <v>4</v>
      </c>
      <c r="AE7" s="134">
        <v>3</v>
      </c>
      <c r="AF7" s="132">
        <v>3</v>
      </c>
      <c r="AG7" s="101">
        <v>3</v>
      </c>
      <c r="AH7" s="101">
        <v>3</v>
      </c>
      <c r="AI7" s="101">
        <v>3</v>
      </c>
    </row>
    <row r="8" spans="1:35">
      <c r="A8" s="128">
        <v>7</v>
      </c>
      <c r="B8" s="100" t="s">
        <v>69</v>
      </c>
      <c r="C8" s="100" t="s">
        <v>64</v>
      </c>
      <c r="D8" s="100">
        <v>1</v>
      </c>
      <c r="E8" s="100">
        <v>0</v>
      </c>
      <c r="F8" s="100">
        <v>0</v>
      </c>
      <c r="G8" s="100">
        <v>1</v>
      </c>
      <c r="H8" s="100">
        <v>0</v>
      </c>
      <c r="I8" s="100">
        <v>0</v>
      </c>
      <c r="J8" s="100">
        <v>0</v>
      </c>
      <c r="K8" s="101">
        <v>5</v>
      </c>
      <c r="L8" s="101">
        <v>5</v>
      </c>
      <c r="M8" s="101">
        <v>5</v>
      </c>
      <c r="N8" s="102">
        <v>5</v>
      </c>
      <c r="O8" s="102">
        <v>5</v>
      </c>
      <c r="P8" s="103">
        <v>4</v>
      </c>
      <c r="Q8" s="103">
        <v>4</v>
      </c>
      <c r="R8" s="103">
        <v>5</v>
      </c>
      <c r="S8" s="103">
        <v>5</v>
      </c>
      <c r="T8" s="103">
        <v>5</v>
      </c>
      <c r="U8" s="104">
        <v>3</v>
      </c>
      <c r="V8" s="104">
        <v>3</v>
      </c>
      <c r="W8" s="104">
        <v>3</v>
      </c>
      <c r="X8" s="104">
        <v>3</v>
      </c>
      <c r="Y8" s="104">
        <v>3</v>
      </c>
      <c r="Z8" s="130">
        <v>4</v>
      </c>
      <c r="AA8" s="130">
        <v>4</v>
      </c>
      <c r="AB8" s="130">
        <v>4</v>
      </c>
      <c r="AC8" s="130">
        <v>4</v>
      </c>
      <c r="AD8" s="130">
        <v>4</v>
      </c>
      <c r="AE8" s="134">
        <v>5</v>
      </c>
      <c r="AF8" s="132">
        <v>5</v>
      </c>
      <c r="AG8" s="101">
        <v>5</v>
      </c>
      <c r="AH8" s="101">
        <v>5</v>
      </c>
      <c r="AI8" s="101">
        <v>5</v>
      </c>
    </row>
    <row r="9" spans="1:35">
      <c r="A9" s="100">
        <v>8</v>
      </c>
      <c r="B9" s="100" t="s">
        <v>83</v>
      </c>
      <c r="C9" s="100" t="s">
        <v>66</v>
      </c>
      <c r="D9" s="100">
        <v>0</v>
      </c>
      <c r="E9" s="100">
        <v>0</v>
      </c>
      <c r="F9" s="100">
        <v>0</v>
      </c>
      <c r="G9" s="100">
        <v>1</v>
      </c>
      <c r="H9" s="100">
        <v>0</v>
      </c>
      <c r="I9" s="100">
        <v>0</v>
      </c>
      <c r="J9" s="100">
        <v>0</v>
      </c>
      <c r="K9" s="101">
        <v>4</v>
      </c>
      <c r="L9" s="101">
        <v>4</v>
      </c>
      <c r="M9" s="101">
        <v>4</v>
      </c>
      <c r="N9" s="102">
        <v>4</v>
      </c>
      <c r="O9" s="102">
        <v>4</v>
      </c>
      <c r="P9" s="103">
        <v>4</v>
      </c>
      <c r="Q9" s="103">
        <v>4</v>
      </c>
      <c r="R9" s="103">
        <v>4</v>
      </c>
      <c r="S9" s="103">
        <v>4</v>
      </c>
      <c r="T9" s="103">
        <v>4</v>
      </c>
      <c r="U9" s="104">
        <v>4</v>
      </c>
      <c r="V9" s="104">
        <v>4</v>
      </c>
      <c r="W9" s="104">
        <v>3</v>
      </c>
      <c r="X9" s="104">
        <v>3</v>
      </c>
      <c r="Y9" s="104">
        <v>4</v>
      </c>
      <c r="Z9" s="130">
        <v>4</v>
      </c>
      <c r="AA9" s="130">
        <v>4</v>
      </c>
      <c r="AB9" s="130">
        <v>4</v>
      </c>
      <c r="AC9" s="130">
        <v>4</v>
      </c>
      <c r="AD9" s="130">
        <v>4</v>
      </c>
      <c r="AE9" s="134">
        <v>4</v>
      </c>
      <c r="AF9" s="132">
        <v>4</v>
      </c>
      <c r="AG9" s="101">
        <v>4</v>
      </c>
      <c r="AH9" s="101">
        <v>4</v>
      </c>
      <c r="AI9" s="101">
        <v>4</v>
      </c>
    </row>
    <row r="10" spans="1:35">
      <c r="A10" s="128">
        <v>9</v>
      </c>
      <c r="B10" s="100" t="s">
        <v>83</v>
      </c>
      <c r="C10" s="100" t="s">
        <v>64</v>
      </c>
      <c r="D10" s="100">
        <v>0</v>
      </c>
      <c r="E10" s="100">
        <v>0</v>
      </c>
      <c r="F10" s="100">
        <v>0</v>
      </c>
      <c r="G10" s="100">
        <v>1</v>
      </c>
      <c r="H10" s="100">
        <v>0</v>
      </c>
      <c r="I10" s="100">
        <v>0</v>
      </c>
      <c r="J10" s="100">
        <v>0</v>
      </c>
      <c r="K10" s="101">
        <v>5</v>
      </c>
      <c r="L10" s="101">
        <v>5</v>
      </c>
      <c r="M10" s="101">
        <v>5</v>
      </c>
      <c r="N10" s="102">
        <v>5</v>
      </c>
      <c r="O10" s="102">
        <v>5</v>
      </c>
      <c r="P10" s="103">
        <v>4</v>
      </c>
      <c r="Q10" s="103">
        <v>4</v>
      </c>
      <c r="R10" s="103">
        <v>4</v>
      </c>
      <c r="S10" s="103">
        <v>4</v>
      </c>
      <c r="T10" s="103">
        <v>4</v>
      </c>
      <c r="U10" s="104">
        <v>4</v>
      </c>
      <c r="V10" s="104">
        <v>4</v>
      </c>
      <c r="W10" s="104">
        <v>4</v>
      </c>
      <c r="X10" s="104">
        <v>4</v>
      </c>
      <c r="Y10" s="104">
        <v>4</v>
      </c>
      <c r="Z10" s="130">
        <v>4</v>
      </c>
      <c r="AA10" s="130">
        <v>4</v>
      </c>
      <c r="AB10" s="130">
        <v>4</v>
      </c>
      <c r="AC10" s="130">
        <v>4</v>
      </c>
      <c r="AD10" s="130">
        <v>4</v>
      </c>
      <c r="AE10" s="134">
        <v>4</v>
      </c>
      <c r="AF10" s="132">
        <v>4</v>
      </c>
      <c r="AG10" s="101">
        <v>4</v>
      </c>
      <c r="AH10" s="101">
        <v>4</v>
      </c>
      <c r="AI10" s="101">
        <v>4</v>
      </c>
    </row>
    <row r="11" spans="1:35">
      <c r="A11" s="100">
        <v>10</v>
      </c>
      <c r="B11" s="100" t="s">
        <v>83</v>
      </c>
      <c r="C11" s="100" t="s">
        <v>84</v>
      </c>
      <c r="D11" s="100">
        <v>0</v>
      </c>
      <c r="E11" s="100">
        <v>0</v>
      </c>
      <c r="F11" s="100">
        <v>0</v>
      </c>
      <c r="G11" s="100">
        <v>1</v>
      </c>
      <c r="H11" s="100">
        <v>0</v>
      </c>
      <c r="I11" s="100">
        <v>0</v>
      </c>
      <c r="J11" s="100">
        <v>0</v>
      </c>
      <c r="K11" s="101">
        <v>4</v>
      </c>
      <c r="L11" s="101">
        <v>4</v>
      </c>
      <c r="M11" s="101">
        <v>4</v>
      </c>
      <c r="N11" s="102">
        <v>4</v>
      </c>
      <c r="O11" s="102">
        <v>4</v>
      </c>
      <c r="P11" s="103">
        <v>4</v>
      </c>
      <c r="Q11" s="103">
        <v>4</v>
      </c>
      <c r="R11" s="103">
        <v>4</v>
      </c>
      <c r="S11" s="103">
        <v>4</v>
      </c>
      <c r="T11" s="103">
        <v>4</v>
      </c>
      <c r="U11" s="104">
        <v>3</v>
      </c>
      <c r="V11" s="104">
        <v>3</v>
      </c>
      <c r="W11" s="104">
        <v>2</v>
      </c>
      <c r="X11" s="104">
        <v>3</v>
      </c>
      <c r="Y11" s="104">
        <v>3</v>
      </c>
      <c r="Z11" s="130">
        <v>4</v>
      </c>
      <c r="AA11" s="130">
        <v>4</v>
      </c>
      <c r="AB11" s="130">
        <v>4</v>
      </c>
      <c r="AC11" s="130">
        <v>4</v>
      </c>
      <c r="AD11" s="130">
        <v>4</v>
      </c>
      <c r="AE11" s="134">
        <v>4</v>
      </c>
      <c r="AF11" s="132">
        <v>4</v>
      </c>
      <c r="AG11" s="101">
        <v>4</v>
      </c>
      <c r="AH11" s="101">
        <v>4</v>
      </c>
      <c r="AI11" s="101">
        <v>4</v>
      </c>
    </row>
    <row r="12" spans="1:35">
      <c r="A12" s="128">
        <v>11</v>
      </c>
      <c r="B12" s="100" t="s">
        <v>82</v>
      </c>
      <c r="C12" s="100" t="s">
        <v>85</v>
      </c>
      <c r="D12" s="100">
        <v>0</v>
      </c>
      <c r="E12" s="100">
        <v>0</v>
      </c>
      <c r="F12" s="100">
        <v>1</v>
      </c>
      <c r="G12" s="100">
        <v>0</v>
      </c>
      <c r="H12" s="100">
        <v>0</v>
      </c>
      <c r="I12" s="100">
        <v>0</v>
      </c>
      <c r="J12" s="100">
        <v>0</v>
      </c>
      <c r="K12" s="101">
        <v>4</v>
      </c>
      <c r="L12" s="101">
        <v>5</v>
      </c>
      <c r="M12" s="101">
        <v>5</v>
      </c>
      <c r="N12" s="102">
        <v>5</v>
      </c>
      <c r="O12" s="102">
        <v>5</v>
      </c>
      <c r="P12" s="103">
        <v>5</v>
      </c>
      <c r="Q12" s="103">
        <v>5</v>
      </c>
      <c r="R12" s="103">
        <v>5</v>
      </c>
      <c r="S12" s="103">
        <v>5</v>
      </c>
      <c r="T12" s="103">
        <v>5</v>
      </c>
      <c r="U12" s="104">
        <v>4</v>
      </c>
      <c r="V12" s="104">
        <v>4</v>
      </c>
      <c r="W12" s="104">
        <v>2</v>
      </c>
      <c r="X12" s="104">
        <v>4</v>
      </c>
      <c r="Y12" s="104">
        <v>2</v>
      </c>
      <c r="Z12" s="130">
        <v>4</v>
      </c>
      <c r="AA12" s="130">
        <v>4</v>
      </c>
      <c r="AB12" s="130">
        <v>4</v>
      </c>
      <c r="AC12" s="130">
        <v>4</v>
      </c>
      <c r="AD12" s="130">
        <v>4</v>
      </c>
      <c r="AE12" s="134">
        <v>5</v>
      </c>
      <c r="AF12" s="132">
        <v>5</v>
      </c>
      <c r="AG12" s="101">
        <v>5</v>
      </c>
      <c r="AH12" s="101">
        <v>5</v>
      </c>
      <c r="AI12" s="101">
        <v>5</v>
      </c>
    </row>
    <row r="13" spans="1:35">
      <c r="A13" s="100">
        <v>12</v>
      </c>
      <c r="B13" s="100" t="s">
        <v>83</v>
      </c>
      <c r="C13" s="100" t="s">
        <v>54</v>
      </c>
      <c r="D13" s="100">
        <v>0</v>
      </c>
      <c r="E13" s="100">
        <v>0</v>
      </c>
      <c r="F13" s="100">
        <v>0</v>
      </c>
      <c r="G13" s="100">
        <v>1</v>
      </c>
      <c r="H13" s="100">
        <v>0</v>
      </c>
      <c r="I13" s="100">
        <v>0</v>
      </c>
      <c r="J13" s="100">
        <v>0</v>
      </c>
      <c r="K13" s="101">
        <v>4</v>
      </c>
      <c r="L13" s="101">
        <v>4</v>
      </c>
      <c r="M13" s="101">
        <v>4</v>
      </c>
      <c r="N13" s="102">
        <v>4</v>
      </c>
      <c r="O13" s="102">
        <v>4</v>
      </c>
      <c r="P13" s="103">
        <v>5</v>
      </c>
      <c r="Q13" s="103">
        <v>4</v>
      </c>
      <c r="R13" s="103">
        <v>5</v>
      </c>
      <c r="S13" s="103">
        <v>4</v>
      </c>
      <c r="T13" s="103">
        <v>5</v>
      </c>
      <c r="U13" s="104">
        <v>3</v>
      </c>
      <c r="V13" s="104">
        <v>3</v>
      </c>
      <c r="W13" s="104">
        <v>3</v>
      </c>
      <c r="X13" s="104">
        <v>3</v>
      </c>
      <c r="Y13" s="104">
        <v>3</v>
      </c>
      <c r="Z13" s="130">
        <v>5</v>
      </c>
      <c r="AA13" s="130">
        <v>4</v>
      </c>
      <c r="AB13" s="130">
        <v>4</v>
      </c>
      <c r="AC13" s="130">
        <v>4</v>
      </c>
      <c r="AD13" s="130">
        <v>4</v>
      </c>
      <c r="AE13" s="134">
        <v>4</v>
      </c>
      <c r="AF13" s="132">
        <v>4</v>
      </c>
      <c r="AG13" s="101">
        <v>4</v>
      </c>
      <c r="AH13" s="101">
        <v>4</v>
      </c>
      <c r="AI13" s="101">
        <v>5</v>
      </c>
    </row>
    <row r="14" spans="1:35">
      <c r="A14" s="128">
        <v>13</v>
      </c>
      <c r="B14" s="100" t="s">
        <v>45</v>
      </c>
      <c r="C14" s="100" t="s">
        <v>86</v>
      </c>
      <c r="D14" s="100">
        <v>0</v>
      </c>
      <c r="E14" s="100">
        <v>0</v>
      </c>
      <c r="F14" s="100">
        <v>0</v>
      </c>
      <c r="G14" s="100">
        <v>1</v>
      </c>
      <c r="H14" s="100">
        <v>0</v>
      </c>
      <c r="I14" s="100">
        <v>0</v>
      </c>
      <c r="J14" s="100">
        <v>0</v>
      </c>
      <c r="K14" s="101">
        <v>4</v>
      </c>
      <c r="L14" s="101">
        <v>4</v>
      </c>
      <c r="M14" s="101">
        <v>4</v>
      </c>
      <c r="N14" s="102">
        <v>5</v>
      </c>
      <c r="O14" s="102">
        <v>5</v>
      </c>
      <c r="P14" s="103">
        <v>4</v>
      </c>
      <c r="Q14" s="103">
        <v>4</v>
      </c>
      <c r="R14" s="103">
        <v>4</v>
      </c>
      <c r="S14" s="103">
        <v>4</v>
      </c>
      <c r="T14" s="103">
        <v>4</v>
      </c>
      <c r="U14" s="104">
        <v>3</v>
      </c>
      <c r="V14" s="104">
        <v>3</v>
      </c>
      <c r="W14" s="104">
        <v>3</v>
      </c>
      <c r="X14" s="104">
        <v>3</v>
      </c>
      <c r="Y14" s="104">
        <v>3</v>
      </c>
      <c r="Z14" s="130">
        <v>4</v>
      </c>
      <c r="AA14" s="130">
        <v>4</v>
      </c>
      <c r="AB14" s="130">
        <v>4</v>
      </c>
      <c r="AC14" s="130">
        <v>4</v>
      </c>
      <c r="AD14" s="130">
        <v>4</v>
      </c>
      <c r="AE14" s="134">
        <v>4</v>
      </c>
      <c r="AF14" s="132">
        <v>4</v>
      </c>
      <c r="AG14" s="101">
        <v>4</v>
      </c>
      <c r="AH14" s="101">
        <v>4</v>
      </c>
      <c r="AI14" s="101">
        <v>4</v>
      </c>
    </row>
    <row r="15" spans="1:35">
      <c r="A15" s="100">
        <v>14</v>
      </c>
      <c r="B15" s="100" t="s">
        <v>82</v>
      </c>
      <c r="C15" s="100" t="s">
        <v>87</v>
      </c>
      <c r="D15" s="100">
        <v>0</v>
      </c>
      <c r="E15" s="100">
        <v>0</v>
      </c>
      <c r="F15" s="100">
        <v>0</v>
      </c>
      <c r="G15" s="100">
        <v>1</v>
      </c>
      <c r="H15" s="100">
        <v>0</v>
      </c>
      <c r="I15" s="100">
        <v>0</v>
      </c>
      <c r="J15" s="100">
        <v>0</v>
      </c>
      <c r="K15" s="101">
        <v>5</v>
      </c>
      <c r="L15" s="101">
        <v>5</v>
      </c>
      <c r="M15" s="101">
        <v>5</v>
      </c>
      <c r="N15" s="102">
        <v>5</v>
      </c>
      <c r="O15" s="102">
        <v>5</v>
      </c>
      <c r="P15" s="103">
        <v>3</v>
      </c>
      <c r="Q15" s="103">
        <v>3</v>
      </c>
      <c r="R15" s="103">
        <v>4</v>
      </c>
      <c r="S15" s="103">
        <v>4</v>
      </c>
      <c r="T15" s="103">
        <v>4</v>
      </c>
      <c r="U15" s="104">
        <v>5</v>
      </c>
      <c r="V15" s="104">
        <v>5</v>
      </c>
      <c r="W15" s="104">
        <v>4</v>
      </c>
      <c r="X15" s="104">
        <v>4</v>
      </c>
      <c r="Y15" s="104">
        <v>3</v>
      </c>
      <c r="Z15" s="130">
        <v>5</v>
      </c>
      <c r="AA15" s="130">
        <v>5</v>
      </c>
      <c r="AB15" s="130">
        <v>5</v>
      </c>
      <c r="AC15" s="130">
        <v>5</v>
      </c>
      <c r="AD15" s="130">
        <v>5</v>
      </c>
      <c r="AE15" s="134">
        <v>5</v>
      </c>
      <c r="AF15" s="132">
        <v>5</v>
      </c>
      <c r="AG15" s="101">
        <v>5</v>
      </c>
      <c r="AH15" s="101">
        <v>5</v>
      </c>
      <c r="AI15" s="101">
        <v>5</v>
      </c>
    </row>
    <row r="16" spans="1:35">
      <c r="A16" s="128">
        <v>15</v>
      </c>
      <c r="B16" s="100" t="s">
        <v>82</v>
      </c>
      <c r="C16" s="100" t="s">
        <v>85</v>
      </c>
      <c r="D16" s="100">
        <v>0</v>
      </c>
      <c r="E16" s="100">
        <v>0</v>
      </c>
      <c r="F16" s="100">
        <v>0</v>
      </c>
      <c r="G16" s="100">
        <v>1</v>
      </c>
      <c r="H16" s="100">
        <v>0</v>
      </c>
      <c r="I16" s="100">
        <v>0</v>
      </c>
      <c r="J16" s="100">
        <v>0</v>
      </c>
      <c r="K16" s="101">
        <v>5</v>
      </c>
      <c r="L16" s="101">
        <v>5</v>
      </c>
      <c r="M16" s="101">
        <v>5</v>
      </c>
      <c r="N16" s="102">
        <v>5</v>
      </c>
      <c r="O16" s="102">
        <v>5</v>
      </c>
      <c r="P16" s="103">
        <v>5</v>
      </c>
      <c r="Q16" s="103">
        <v>5</v>
      </c>
      <c r="R16" s="103">
        <v>5</v>
      </c>
      <c r="S16" s="103">
        <v>5</v>
      </c>
      <c r="T16" s="103">
        <v>5</v>
      </c>
      <c r="U16" s="104">
        <v>3</v>
      </c>
      <c r="V16" s="104">
        <v>3</v>
      </c>
      <c r="W16" s="104">
        <v>3</v>
      </c>
      <c r="X16" s="104">
        <v>3</v>
      </c>
      <c r="Y16" s="104">
        <v>3</v>
      </c>
      <c r="Z16" s="130">
        <v>4</v>
      </c>
      <c r="AA16" s="130">
        <v>5</v>
      </c>
      <c r="AB16" s="130">
        <v>4</v>
      </c>
      <c r="AC16" s="130">
        <v>4</v>
      </c>
      <c r="AD16" s="130">
        <v>4</v>
      </c>
      <c r="AE16" s="134">
        <v>5</v>
      </c>
      <c r="AF16" s="132">
        <v>3</v>
      </c>
      <c r="AG16" s="101">
        <v>4</v>
      </c>
      <c r="AH16" s="101">
        <v>4</v>
      </c>
      <c r="AI16" s="101">
        <v>4</v>
      </c>
    </row>
    <row r="17" spans="1:35">
      <c r="A17" s="100">
        <v>16</v>
      </c>
      <c r="B17" s="100" t="s">
        <v>69</v>
      </c>
      <c r="C17" s="100" t="s">
        <v>60</v>
      </c>
      <c r="D17" s="100">
        <v>1</v>
      </c>
      <c r="E17" s="100">
        <v>0</v>
      </c>
      <c r="F17" s="100">
        <v>0</v>
      </c>
      <c r="G17" s="100">
        <v>0</v>
      </c>
      <c r="H17" s="100">
        <v>1</v>
      </c>
      <c r="I17" s="100">
        <v>0</v>
      </c>
      <c r="J17" s="100">
        <v>0</v>
      </c>
      <c r="K17" s="101">
        <v>4</v>
      </c>
      <c r="L17" s="101">
        <v>2</v>
      </c>
      <c r="M17" s="101">
        <v>3</v>
      </c>
      <c r="N17" s="102">
        <v>4</v>
      </c>
      <c r="O17" s="102">
        <v>4</v>
      </c>
      <c r="P17" s="103">
        <v>4</v>
      </c>
      <c r="Q17" s="103">
        <v>2</v>
      </c>
      <c r="R17" s="103">
        <v>3</v>
      </c>
      <c r="S17" s="103">
        <v>4</v>
      </c>
      <c r="T17" s="103">
        <v>4</v>
      </c>
      <c r="U17" s="104">
        <v>1</v>
      </c>
      <c r="V17" s="104">
        <v>1</v>
      </c>
      <c r="W17" s="104">
        <v>1</v>
      </c>
      <c r="X17" s="104">
        <v>1</v>
      </c>
      <c r="Y17" s="104">
        <v>4</v>
      </c>
      <c r="Z17" s="130">
        <v>1</v>
      </c>
      <c r="AA17" s="130">
        <v>1</v>
      </c>
      <c r="AB17" s="130">
        <v>1</v>
      </c>
      <c r="AC17" s="130">
        <v>1</v>
      </c>
      <c r="AD17" s="130">
        <v>4</v>
      </c>
      <c r="AE17" s="134">
        <v>4</v>
      </c>
      <c r="AF17" s="132">
        <v>4</v>
      </c>
      <c r="AG17" s="101">
        <v>3</v>
      </c>
      <c r="AH17" s="101">
        <v>3</v>
      </c>
      <c r="AI17" s="101">
        <v>4</v>
      </c>
    </row>
    <row r="18" spans="1:35">
      <c r="A18" s="128">
        <v>17</v>
      </c>
      <c r="B18" s="100" t="s">
        <v>69</v>
      </c>
      <c r="C18" s="100" t="s">
        <v>34</v>
      </c>
      <c r="D18" s="100">
        <v>0</v>
      </c>
      <c r="E18" s="100">
        <v>0</v>
      </c>
      <c r="F18" s="100">
        <v>0</v>
      </c>
      <c r="G18" s="100">
        <v>1</v>
      </c>
      <c r="H18" s="100">
        <v>0</v>
      </c>
      <c r="I18" s="100">
        <v>0</v>
      </c>
      <c r="J18" s="100">
        <v>0</v>
      </c>
      <c r="K18" s="101">
        <v>4</v>
      </c>
      <c r="L18" s="101">
        <v>4</v>
      </c>
      <c r="M18" s="101">
        <v>4</v>
      </c>
      <c r="N18" s="102">
        <v>4</v>
      </c>
      <c r="O18" s="102">
        <v>4</v>
      </c>
      <c r="P18" s="103">
        <v>4</v>
      </c>
      <c r="Q18" s="103">
        <v>3</v>
      </c>
      <c r="R18" s="103">
        <v>4</v>
      </c>
      <c r="S18" s="103">
        <v>4</v>
      </c>
      <c r="T18" s="103">
        <v>4</v>
      </c>
      <c r="U18" s="104">
        <v>2</v>
      </c>
      <c r="V18" s="104">
        <v>2</v>
      </c>
      <c r="W18" s="104">
        <v>2</v>
      </c>
      <c r="X18" s="104">
        <v>2</v>
      </c>
      <c r="Y18" s="104">
        <v>2</v>
      </c>
      <c r="Z18" s="130">
        <v>3</v>
      </c>
      <c r="AA18" s="130">
        <v>3</v>
      </c>
      <c r="AB18" s="130">
        <v>3</v>
      </c>
      <c r="AC18" s="130">
        <v>3</v>
      </c>
      <c r="AD18" s="130">
        <v>3</v>
      </c>
      <c r="AE18" s="134">
        <v>3</v>
      </c>
      <c r="AF18" s="132">
        <v>3</v>
      </c>
      <c r="AG18" s="101">
        <v>4</v>
      </c>
      <c r="AH18" s="101">
        <v>4</v>
      </c>
      <c r="AI18" s="101">
        <v>4</v>
      </c>
    </row>
    <row r="19" spans="1:35">
      <c r="A19" s="100">
        <v>18</v>
      </c>
      <c r="B19" s="100" t="s">
        <v>69</v>
      </c>
      <c r="C19" s="100" t="s">
        <v>61</v>
      </c>
      <c r="D19" s="100">
        <v>0</v>
      </c>
      <c r="E19" s="100">
        <v>0</v>
      </c>
      <c r="F19" s="100">
        <v>0</v>
      </c>
      <c r="G19" s="100">
        <v>1</v>
      </c>
      <c r="H19" s="100">
        <v>0</v>
      </c>
      <c r="I19" s="100">
        <v>0</v>
      </c>
      <c r="J19" s="100">
        <v>0</v>
      </c>
      <c r="K19" s="101">
        <v>4</v>
      </c>
      <c r="L19" s="101">
        <v>4</v>
      </c>
      <c r="M19" s="101">
        <v>4</v>
      </c>
      <c r="N19" s="102">
        <v>4</v>
      </c>
      <c r="O19" s="102">
        <v>4</v>
      </c>
      <c r="P19" s="103">
        <v>4</v>
      </c>
      <c r="Q19" s="103">
        <v>4</v>
      </c>
      <c r="R19" s="103">
        <v>4</v>
      </c>
      <c r="S19" s="103">
        <v>4</v>
      </c>
      <c r="T19" s="103">
        <v>4</v>
      </c>
      <c r="U19" s="104">
        <v>4</v>
      </c>
      <c r="V19" s="104">
        <v>4</v>
      </c>
      <c r="W19" s="104">
        <v>4</v>
      </c>
      <c r="X19" s="104">
        <v>4</v>
      </c>
      <c r="Y19" s="104">
        <v>4</v>
      </c>
      <c r="Z19" s="130">
        <v>4</v>
      </c>
      <c r="AA19" s="130">
        <v>4</v>
      </c>
      <c r="AB19" s="130">
        <v>4</v>
      </c>
      <c r="AC19" s="130">
        <v>4</v>
      </c>
      <c r="AD19" s="130">
        <v>4</v>
      </c>
      <c r="AE19" s="134">
        <v>4</v>
      </c>
      <c r="AF19" s="132">
        <v>4</v>
      </c>
      <c r="AG19" s="101">
        <v>4</v>
      </c>
      <c r="AH19" s="101">
        <v>4</v>
      </c>
      <c r="AI19" s="101">
        <v>4</v>
      </c>
    </row>
    <row r="20" spans="1:35">
      <c r="A20" s="128">
        <v>19</v>
      </c>
      <c r="B20" s="100" t="s">
        <v>69</v>
      </c>
      <c r="C20" s="100" t="s">
        <v>34</v>
      </c>
      <c r="D20" s="100">
        <v>0</v>
      </c>
      <c r="E20" s="100">
        <v>1</v>
      </c>
      <c r="F20" s="100">
        <v>1</v>
      </c>
      <c r="G20" s="100">
        <v>0</v>
      </c>
      <c r="H20" s="100">
        <v>0</v>
      </c>
      <c r="I20" s="100">
        <v>0</v>
      </c>
      <c r="J20" s="100">
        <v>0</v>
      </c>
      <c r="K20" s="101">
        <v>5</v>
      </c>
      <c r="L20" s="101">
        <v>5</v>
      </c>
      <c r="M20" s="101">
        <v>5</v>
      </c>
      <c r="N20" s="102">
        <v>5</v>
      </c>
      <c r="O20" s="102">
        <v>5</v>
      </c>
      <c r="P20" s="103">
        <v>5</v>
      </c>
      <c r="Q20" s="103">
        <v>5</v>
      </c>
      <c r="R20" s="103">
        <v>5</v>
      </c>
      <c r="S20" s="103">
        <v>5</v>
      </c>
      <c r="T20" s="103">
        <v>5</v>
      </c>
      <c r="U20" s="104">
        <v>3</v>
      </c>
      <c r="V20" s="104">
        <v>3</v>
      </c>
      <c r="W20" s="104">
        <v>3</v>
      </c>
      <c r="X20" s="104">
        <v>3</v>
      </c>
      <c r="Y20" s="104">
        <v>3</v>
      </c>
      <c r="Z20" s="130">
        <v>5</v>
      </c>
      <c r="AA20" s="130">
        <v>5</v>
      </c>
      <c r="AB20" s="130">
        <v>5</v>
      </c>
      <c r="AC20" s="130">
        <v>5</v>
      </c>
      <c r="AD20" s="130">
        <v>5</v>
      </c>
      <c r="AE20" s="134">
        <v>5</v>
      </c>
      <c r="AF20" s="132">
        <v>5</v>
      </c>
      <c r="AG20" s="101">
        <v>5</v>
      </c>
      <c r="AH20" s="101">
        <v>5</v>
      </c>
      <c r="AI20" s="101">
        <v>5</v>
      </c>
    </row>
    <row r="21" spans="1:35">
      <c r="A21" s="100">
        <v>20</v>
      </c>
      <c r="B21" s="100" t="s">
        <v>69</v>
      </c>
      <c r="C21" s="100" t="s">
        <v>54</v>
      </c>
      <c r="D21" s="100">
        <v>0</v>
      </c>
      <c r="E21" s="100">
        <v>0</v>
      </c>
      <c r="F21" s="100">
        <v>0</v>
      </c>
      <c r="G21" s="100">
        <v>1</v>
      </c>
      <c r="H21" s="100">
        <v>0</v>
      </c>
      <c r="I21" s="100">
        <v>0</v>
      </c>
      <c r="J21" s="100">
        <v>0</v>
      </c>
      <c r="K21" s="101">
        <v>5</v>
      </c>
      <c r="L21" s="101">
        <v>5</v>
      </c>
      <c r="M21" s="101">
        <v>5</v>
      </c>
      <c r="N21" s="102">
        <v>5</v>
      </c>
      <c r="O21" s="102">
        <v>5</v>
      </c>
      <c r="P21" s="103">
        <v>5</v>
      </c>
      <c r="Q21" s="103">
        <v>5</v>
      </c>
      <c r="R21" s="103">
        <v>5</v>
      </c>
      <c r="S21" s="103">
        <v>5</v>
      </c>
      <c r="T21" s="103">
        <v>5</v>
      </c>
      <c r="U21" s="104">
        <v>3</v>
      </c>
      <c r="V21" s="104">
        <v>3</v>
      </c>
      <c r="W21" s="104">
        <v>3</v>
      </c>
      <c r="X21" s="104">
        <v>4</v>
      </c>
      <c r="Y21" s="104">
        <v>3</v>
      </c>
      <c r="Z21" s="130">
        <v>4</v>
      </c>
      <c r="AA21" s="130">
        <v>4</v>
      </c>
      <c r="AB21" s="130">
        <v>4</v>
      </c>
      <c r="AC21" s="130">
        <v>4</v>
      </c>
      <c r="AD21" s="130">
        <v>4</v>
      </c>
      <c r="AE21" s="134">
        <v>3</v>
      </c>
      <c r="AF21" s="132">
        <v>3</v>
      </c>
      <c r="AG21" s="101">
        <v>3</v>
      </c>
      <c r="AH21" s="101">
        <v>3</v>
      </c>
      <c r="AI21" s="101">
        <v>3</v>
      </c>
    </row>
    <row r="22" spans="1:35">
      <c r="A22" s="128">
        <v>21</v>
      </c>
      <c r="B22" s="100" t="s">
        <v>82</v>
      </c>
      <c r="C22" s="100" t="s">
        <v>61</v>
      </c>
      <c r="D22" s="100">
        <v>0</v>
      </c>
      <c r="E22" s="100">
        <v>0</v>
      </c>
      <c r="F22" s="100">
        <v>0</v>
      </c>
      <c r="G22" s="100">
        <v>1</v>
      </c>
      <c r="H22" s="100">
        <v>0</v>
      </c>
      <c r="I22" s="100">
        <v>0</v>
      </c>
      <c r="J22" s="100">
        <v>0</v>
      </c>
      <c r="K22" s="101">
        <v>4</v>
      </c>
      <c r="L22" s="101">
        <v>4</v>
      </c>
      <c r="M22" s="101">
        <v>3</v>
      </c>
      <c r="N22" s="102">
        <v>4</v>
      </c>
      <c r="O22" s="102">
        <v>4</v>
      </c>
      <c r="P22" s="103">
        <v>3</v>
      </c>
      <c r="Q22" s="103">
        <v>4</v>
      </c>
      <c r="R22" s="103">
        <v>4</v>
      </c>
      <c r="S22" s="103">
        <v>4</v>
      </c>
      <c r="T22" s="103">
        <v>4</v>
      </c>
      <c r="U22" s="104">
        <v>2</v>
      </c>
      <c r="V22" s="104">
        <v>3</v>
      </c>
      <c r="W22" s="104">
        <v>2</v>
      </c>
      <c r="X22" s="104">
        <v>3</v>
      </c>
      <c r="Y22" s="104">
        <v>2</v>
      </c>
      <c r="Z22" s="130">
        <v>4</v>
      </c>
      <c r="AA22" s="130">
        <v>4</v>
      </c>
      <c r="AB22" s="130">
        <v>4</v>
      </c>
      <c r="AC22" s="130">
        <v>4</v>
      </c>
      <c r="AD22" s="130">
        <v>4</v>
      </c>
      <c r="AE22" s="134">
        <v>4</v>
      </c>
      <c r="AF22" s="132">
        <v>4</v>
      </c>
      <c r="AG22" s="101">
        <v>4</v>
      </c>
      <c r="AH22" s="101">
        <v>4</v>
      </c>
      <c r="AI22" s="101">
        <v>4</v>
      </c>
    </row>
    <row r="23" spans="1:35">
      <c r="A23" s="100">
        <v>22</v>
      </c>
      <c r="B23" s="100" t="s">
        <v>69</v>
      </c>
      <c r="C23" s="100" t="s">
        <v>66</v>
      </c>
      <c r="D23" s="100">
        <v>1</v>
      </c>
      <c r="E23" s="100">
        <v>1</v>
      </c>
      <c r="F23" s="100">
        <v>0</v>
      </c>
      <c r="G23" s="100">
        <v>1</v>
      </c>
      <c r="H23" s="100">
        <v>0</v>
      </c>
      <c r="I23" s="100">
        <v>0</v>
      </c>
      <c r="J23" s="100">
        <v>0</v>
      </c>
      <c r="K23" s="101">
        <v>5</v>
      </c>
      <c r="L23" s="101">
        <v>5</v>
      </c>
      <c r="M23" s="101">
        <v>5</v>
      </c>
      <c r="N23" s="102">
        <v>5</v>
      </c>
      <c r="O23" s="102">
        <v>5</v>
      </c>
      <c r="P23" s="103">
        <v>5</v>
      </c>
      <c r="Q23" s="103">
        <v>5</v>
      </c>
      <c r="R23" s="103">
        <v>5</v>
      </c>
      <c r="S23" s="103">
        <v>5</v>
      </c>
      <c r="T23" s="103">
        <v>5</v>
      </c>
      <c r="U23" s="104">
        <v>3</v>
      </c>
      <c r="V23" s="104">
        <v>3</v>
      </c>
      <c r="W23" s="104">
        <v>3</v>
      </c>
      <c r="X23" s="104">
        <v>3</v>
      </c>
      <c r="Y23" s="104">
        <v>3</v>
      </c>
      <c r="Z23" s="130">
        <v>5</v>
      </c>
      <c r="AA23" s="130">
        <v>5</v>
      </c>
      <c r="AB23" s="130">
        <v>5</v>
      </c>
      <c r="AC23" s="130">
        <v>5</v>
      </c>
      <c r="AD23" s="130">
        <v>5</v>
      </c>
      <c r="AE23" s="134">
        <v>5</v>
      </c>
      <c r="AF23" s="132">
        <v>5</v>
      </c>
      <c r="AG23" s="101">
        <v>5</v>
      </c>
      <c r="AH23" s="101">
        <v>5</v>
      </c>
      <c r="AI23" s="101">
        <v>5</v>
      </c>
    </row>
    <row r="24" spans="1:35">
      <c r="A24" s="128">
        <v>23</v>
      </c>
      <c r="B24" s="100" t="s">
        <v>69</v>
      </c>
      <c r="C24" s="100" t="s">
        <v>63</v>
      </c>
      <c r="D24" s="100">
        <v>0</v>
      </c>
      <c r="E24" s="100">
        <v>0</v>
      </c>
      <c r="F24" s="100">
        <v>1</v>
      </c>
      <c r="G24" s="100">
        <v>0</v>
      </c>
      <c r="H24" s="100">
        <v>0</v>
      </c>
      <c r="I24" s="100">
        <v>0</v>
      </c>
      <c r="J24" s="100">
        <v>0</v>
      </c>
      <c r="K24" s="101">
        <v>5</v>
      </c>
      <c r="L24" s="101">
        <v>5</v>
      </c>
      <c r="M24" s="101">
        <v>5</v>
      </c>
      <c r="N24" s="102">
        <v>5</v>
      </c>
      <c r="O24" s="102">
        <v>5</v>
      </c>
      <c r="P24" s="103">
        <v>4</v>
      </c>
      <c r="Q24" s="103">
        <v>4</v>
      </c>
      <c r="R24" s="103">
        <v>5</v>
      </c>
      <c r="S24" s="103">
        <v>5</v>
      </c>
      <c r="T24" s="103">
        <v>5</v>
      </c>
      <c r="U24" s="104">
        <v>4</v>
      </c>
      <c r="V24" s="104">
        <v>4</v>
      </c>
      <c r="W24" s="104">
        <v>4</v>
      </c>
      <c r="X24" s="104">
        <v>4</v>
      </c>
      <c r="Y24" s="104">
        <v>4</v>
      </c>
      <c r="Z24" s="130">
        <v>5</v>
      </c>
      <c r="AA24" s="130">
        <v>5</v>
      </c>
      <c r="AB24" s="130">
        <v>5</v>
      </c>
      <c r="AC24" s="130">
        <v>5</v>
      </c>
      <c r="AD24" s="130">
        <v>5</v>
      </c>
      <c r="AE24" s="134">
        <v>4</v>
      </c>
      <c r="AF24" s="132">
        <v>4</v>
      </c>
      <c r="AG24" s="101">
        <v>4</v>
      </c>
      <c r="AH24" s="101">
        <v>4</v>
      </c>
      <c r="AI24" s="101">
        <v>4</v>
      </c>
    </row>
    <row r="25" spans="1:35">
      <c r="A25" s="100">
        <v>24</v>
      </c>
      <c r="B25" s="100" t="s">
        <v>69</v>
      </c>
      <c r="C25" s="100" t="s">
        <v>34</v>
      </c>
      <c r="D25" s="100">
        <v>1</v>
      </c>
      <c r="E25" s="100">
        <v>1</v>
      </c>
      <c r="F25" s="100">
        <v>1</v>
      </c>
      <c r="G25" s="100">
        <v>1</v>
      </c>
      <c r="H25" s="100">
        <v>0</v>
      </c>
      <c r="I25" s="100">
        <v>0</v>
      </c>
      <c r="J25" s="100">
        <v>0</v>
      </c>
      <c r="K25" s="101">
        <v>5</v>
      </c>
      <c r="L25" s="101">
        <v>5</v>
      </c>
      <c r="M25" s="101">
        <v>5</v>
      </c>
      <c r="N25" s="102">
        <v>5</v>
      </c>
      <c r="O25" s="102">
        <v>5</v>
      </c>
      <c r="P25" s="103">
        <v>4</v>
      </c>
      <c r="Q25" s="103">
        <v>5</v>
      </c>
      <c r="R25" s="103">
        <v>5</v>
      </c>
      <c r="S25" s="103">
        <v>5</v>
      </c>
      <c r="T25" s="103">
        <v>5</v>
      </c>
      <c r="U25" s="104">
        <v>3</v>
      </c>
      <c r="V25" s="104">
        <v>3</v>
      </c>
      <c r="W25" s="104">
        <v>3</v>
      </c>
      <c r="X25" s="104">
        <v>3</v>
      </c>
      <c r="Y25" s="104">
        <v>3</v>
      </c>
      <c r="Z25" s="130">
        <v>5</v>
      </c>
      <c r="AA25" s="130">
        <v>5</v>
      </c>
      <c r="AB25" s="130">
        <v>5</v>
      </c>
      <c r="AC25" s="130">
        <v>5</v>
      </c>
      <c r="AD25" s="130">
        <v>5</v>
      </c>
      <c r="AE25" s="134">
        <v>5</v>
      </c>
      <c r="AF25" s="132">
        <v>5</v>
      </c>
      <c r="AG25" s="101">
        <v>5</v>
      </c>
      <c r="AH25" s="101">
        <v>5</v>
      </c>
      <c r="AI25" s="101">
        <v>5</v>
      </c>
    </row>
    <row r="26" spans="1:35">
      <c r="A26" s="128">
        <v>25</v>
      </c>
      <c r="B26" s="100" t="s">
        <v>69</v>
      </c>
      <c r="C26" s="100" t="s">
        <v>60</v>
      </c>
      <c r="D26" s="100">
        <v>0</v>
      </c>
      <c r="E26" s="100">
        <v>0</v>
      </c>
      <c r="F26" s="100">
        <v>0</v>
      </c>
      <c r="G26" s="100">
        <v>1</v>
      </c>
      <c r="H26" s="100">
        <v>1</v>
      </c>
      <c r="I26" s="100">
        <v>0</v>
      </c>
      <c r="J26" s="100">
        <v>0</v>
      </c>
      <c r="K26" s="101">
        <v>5</v>
      </c>
      <c r="L26" s="101">
        <v>5</v>
      </c>
      <c r="M26" s="101">
        <v>5</v>
      </c>
      <c r="N26" s="102">
        <v>5</v>
      </c>
      <c r="O26" s="102">
        <v>5</v>
      </c>
      <c r="P26" s="103">
        <v>5</v>
      </c>
      <c r="Q26" s="103">
        <v>5</v>
      </c>
      <c r="R26" s="103">
        <v>5</v>
      </c>
      <c r="S26" s="103">
        <v>5</v>
      </c>
      <c r="T26" s="103">
        <v>5</v>
      </c>
      <c r="U26" s="104">
        <v>3</v>
      </c>
      <c r="V26" s="104">
        <v>3</v>
      </c>
      <c r="W26" s="104">
        <v>2</v>
      </c>
      <c r="X26" s="104">
        <v>3</v>
      </c>
      <c r="Y26" s="104">
        <v>3</v>
      </c>
      <c r="Z26" s="130">
        <v>3</v>
      </c>
      <c r="AA26" s="130">
        <v>3</v>
      </c>
      <c r="AB26" s="130">
        <v>3</v>
      </c>
      <c r="AC26" s="130">
        <v>3</v>
      </c>
      <c r="AD26" s="130">
        <v>3</v>
      </c>
      <c r="AE26" s="134">
        <v>4</v>
      </c>
      <c r="AF26" s="132">
        <v>4</v>
      </c>
      <c r="AG26" s="101">
        <v>1</v>
      </c>
      <c r="AH26" s="101">
        <v>3</v>
      </c>
      <c r="AI26" s="101">
        <v>4</v>
      </c>
    </row>
    <row r="27" spans="1:35">
      <c r="A27" s="100">
        <v>26</v>
      </c>
      <c r="B27" s="100" t="s">
        <v>83</v>
      </c>
      <c r="C27" s="100" t="s">
        <v>34</v>
      </c>
      <c r="D27" s="100">
        <v>0</v>
      </c>
      <c r="E27" s="100">
        <v>0</v>
      </c>
      <c r="F27" s="100">
        <v>0</v>
      </c>
      <c r="G27" s="100">
        <v>1</v>
      </c>
      <c r="H27" s="100">
        <v>0</v>
      </c>
      <c r="I27" s="100">
        <v>0</v>
      </c>
      <c r="J27" s="100">
        <v>0</v>
      </c>
      <c r="K27" s="101">
        <v>5</v>
      </c>
      <c r="L27" s="101">
        <v>5</v>
      </c>
      <c r="M27" s="101">
        <v>5</v>
      </c>
      <c r="N27" s="102">
        <v>5</v>
      </c>
      <c r="O27" s="102">
        <v>5</v>
      </c>
      <c r="P27" s="103">
        <v>5</v>
      </c>
      <c r="Q27" s="103">
        <v>5</v>
      </c>
      <c r="R27" s="103">
        <v>5</v>
      </c>
      <c r="S27" s="103">
        <v>5</v>
      </c>
      <c r="T27" s="103">
        <v>5</v>
      </c>
      <c r="U27" s="104">
        <v>3</v>
      </c>
      <c r="V27" s="104">
        <v>3</v>
      </c>
      <c r="W27" s="104">
        <v>3</v>
      </c>
      <c r="X27" s="104">
        <v>3</v>
      </c>
      <c r="Y27" s="104">
        <v>3</v>
      </c>
      <c r="Z27" s="130">
        <v>4</v>
      </c>
      <c r="AA27" s="130">
        <v>4</v>
      </c>
      <c r="AB27" s="130">
        <v>4</v>
      </c>
      <c r="AC27" s="130">
        <v>4</v>
      </c>
      <c r="AD27" s="130">
        <v>4</v>
      </c>
      <c r="AE27" s="134">
        <v>5</v>
      </c>
      <c r="AF27" s="132">
        <v>5</v>
      </c>
      <c r="AG27" s="101">
        <v>5</v>
      </c>
      <c r="AH27" s="101">
        <v>5</v>
      </c>
      <c r="AI27" s="101">
        <v>5</v>
      </c>
    </row>
    <row r="28" spans="1:35">
      <c r="A28" s="128">
        <v>27</v>
      </c>
      <c r="B28" s="100" t="s">
        <v>83</v>
      </c>
      <c r="C28" s="100" t="s">
        <v>34</v>
      </c>
      <c r="D28" s="100">
        <v>1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1">
        <v>4</v>
      </c>
      <c r="L28" s="101">
        <v>4</v>
      </c>
      <c r="M28" s="101">
        <v>4</v>
      </c>
      <c r="N28" s="102">
        <v>4</v>
      </c>
      <c r="O28" s="102">
        <v>4</v>
      </c>
      <c r="P28" s="103">
        <v>4</v>
      </c>
      <c r="Q28" s="103">
        <v>4</v>
      </c>
      <c r="R28" s="103">
        <v>4</v>
      </c>
      <c r="S28" s="103">
        <v>4</v>
      </c>
      <c r="T28" s="103">
        <v>4</v>
      </c>
      <c r="U28" s="104">
        <v>3</v>
      </c>
      <c r="V28" s="104">
        <v>3</v>
      </c>
      <c r="W28" s="104">
        <v>3</v>
      </c>
      <c r="X28" s="104">
        <v>3</v>
      </c>
      <c r="Y28" s="104">
        <v>3</v>
      </c>
      <c r="Z28" s="130">
        <v>3</v>
      </c>
      <c r="AA28" s="130">
        <v>3</v>
      </c>
      <c r="AB28" s="130">
        <v>3</v>
      </c>
      <c r="AC28" s="130">
        <v>4</v>
      </c>
      <c r="AD28" s="130">
        <v>3</v>
      </c>
      <c r="AE28" s="134">
        <v>4</v>
      </c>
      <c r="AF28" s="132">
        <v>4</v>
      </c>
      <c r="AG28" s="101">
        <v>3</v>
      </c>
      <c r="AH28" s="101">
        <v>3</v>
      </c>
      <c r="AI28" s="101">
        <v>3</v>
      </c>
    </row>
    <row r="29" spans="1:35">
      <c r="A29" s="100">
        <v>28</v>
      </c>
      <c r="B29" s="100" t="s">
        <v>69</v>
      </c>
      <c r="C29" s="100" t="s">
        <v>34</v>
      </c>
      <c r="D29" s="100">
        <v>0</v>
      </c>
      <c r="E29" s="100">
        <v>0</v>
      </c>
      <c r="F29" s="100">
        <v>0</v>
      </c>
      <c r="G29" s="100">
        <v>1</v>
      </c>
      <c r="H29" s="100">
        <v>0</v>
      </c>
      <c r="I29" s="100">
        <v>0</v>
      </c>
      <c r="J29" s="100">
        <v>0</v>
      </c>
      <c r="K29" s="101">
        <v>4</v>
      </c>
      <c r="L29" s="101">
        <v>4</v>
      </c>
      <c r="M29" s="101">
        <v>4</v>
      </c>
      <c r="N29" s="102">
        <v>5</v>
      </c>
      <c r="O29" s="102">
        <v>5</v>
      </c>
      <c r="P29" s="103">
        <v>3</v>
      </c>
      <c r="Q29" s="103">
        <v>3</v>
      </c>
      <c r="R29" s="103">
        <v>4</v>
      </c>
      <c r="S29" s="103">
        <v>4</v>
      </c>
      <c r="T29" s="103">
        <v>4</v>
      </c>
      <c r="U29" s="104">
        <v>3</v>
      </c>
      <c r="V29" s="104">
        <v>3</v>
      </c>
      <c r="W29" s="104">
        <v>2</v>
      </c>
      <c r="X29" s="104">
        <v>3</v>
      </c>
      <c r="Y29" s="104">
        <v>3</v>
      </c>
      <c r="Z29" s="130">
        <v>4</v>
      </c>
      <c r="AA29" s="130">
        <v>4</v>
      </c>
      <c r="AB29" s="130">
        <v>4</v>
      </c>
      <c r="AC29" s="130">
        <v>4</v>
      </c>
      <c r="AD29" s="130">
        <v>4</v>
      </c>
      <c r="AE29" s="134">
        <v>5</v>
      </c>
      <c r="AF29" s="132">
        <v>5</v>
      </c>
      <c r="AG29" s="101">
        <v>4</v>
      </c>
      <c r="AH29" s="101">
        <v>5</v>
      </c>
      <c r="AI29" s="101">
        <v>5</v>
      </c>
    </row>
    <row r="30" spans="1:35">
      <c r="A30" s="128">
        <v>29</v>
      </c>
      <c r="B30" s="100" t="s">
        <v>69</v>
      </c>
      <c r="C30" s="100" t="s">
        <v>54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1">
        <v>4</v>
      </c>
      <c r="L30" s="101">
        <v>3</v>
      </c>
      <c r="M30" s="101">
        <v>4</v>
      </c>
      <c r="N30" s="102">
        <v>4</v>
      </c>
      <c r="O30" s="102">
        <v>4</v>
      </c>
      <c r="P30" s="103">
        <v>4</v>
      </c>
      <c r="Q30" s="103">
        <v>4</v>
      </c>
      <c r="R30" s="103">
        <v>4</v>
      </c>
      <c r="S30" s="103">
        <v>4</v>
      </c>
      <c r="T30" s="103">
        <v>4</v>
      </c>
      <c r="U30" s="104">
        <v>3</v>
      </c>
      <c r="V30" s="104">
        <v>3</v>
      </c>
      <c r="W30" s="104">
        <v>3</v>
      </c>
      <c r="X30" s="104">
        <v>3</v>
      </c>
      <c r="Y30" s="104">
        <v>3</v>
      </c>
      <c r="Z30" s="130">
        <v>4</v>
      </c>
      <c r="AA30" s="130">
        <v>4</v>
      </c>
      <c r="AB30" s="130">
        <v>4</v>
      </c>
      <c r="AC30" s="130">
        <v>4</v>
      </c>
      <c r="AD30" s="130">
        <v>4</v>
      </c>
      <c r="AE30" s="134">
        <v>5</v>
      </c>
      <c r="AF30" s="132">
        <v>4</v>
      </c>
      <c r="AG30" s="101">
        <v>4</v>
      </c>
      <c r="AH30" s="101">
        <v>4</v>
      </c>
      <c r="AI30" s="101">
        <v>4</v>
      </c>
    </row>
    <row r="31" spans="1:35">
      <c r="A31" s="100">
        <v>30</v>
      </c>
      <c r="B31" s="100" t="s">
        <v>83</v>
      </c>
      <c r="C31" s="100" t="s">
        <v>34</v>
      </c>
      <c r="D31" s="100">
        <v>0</v>
      </c>
      <c r="E31" s="100">
        <v>0</v>
      </c>
      <c r="F31" s="100">
        <v>0</v>
      </c>
      <c r="G31" s="100">
        <v>0</v>
      </c>
      <c r="H31" s="100">
        <v>1</v>
      </c>
      <c r="I31" s="100">
        <v>0</v>
      </c>
      <c r="J31" s="100">
        <v>0</v>
      </c>
      <c r="K31" s="101">
        <v>4</v>
      </c>
      <c r="L31" s="101">
        <v>4</v>
      </c>
      <c r="M31" s="101">
        <v>5</v>
      </c>
      <c r="N31" s="102">
        <v>4</v>
      </c>
      <c r="O31" s="102">
        <v>4</v>
      </c>
      <c r="P31" s="103">
        <v>3</v>
      </c>
      <c r="Q31" s="103">
        <v>2</v>
      </c>
      <c r="R31" s="103">
        <v>3</v>
      </c>
      <c r="S31" s="103">
        <v>4</v>
      </c>
      <c r="T31" s="103">
        <v>4</v>
      </c>
      <c r="U31" s="104">
        <v>3</v>
      </c>
      <c r="V31" s="104">
        <v>4</v>
      </c>
      <c r="W31" s="104">
        <v>4</v>
      </c>
      <c r="X31" s="104">
        <v>3</v>
      </c>
      <c r="Y31" s="104">
        <v>2</v>
      </c>
      <c r="Z31" s="130">
        <v>4</v>
      </c>
      <c r="AA31" s="130">
        <v>4</v>
      </c>
      <c r="AB31" s="130">
        <v>4</v>
      </c>
      <c r="AC31" s="130">
        <v>5</v>
      </c>
      <c r="AD31" s="130">
        <v>4</v>
      </c>
      <c r="AE31" s="134">
        <v>4</v>
      </c>
      <c r="AF31" s="132">
        <v>4</v>
      </c>
      <c r="AG31" s="101">
        <v>4</v>
      </c>
      <c r="AH31" s="101">
        <v>4</v>
      </c>
      <c r="AI31" s="101">
        <v>5</v>
      </c>
    </row>
    <row r="32" spans="1:35">
      <c r="A32" s="128">
        <v>31</v>
      </c>
      <c r="B32" s="100" t="s">
        <v>69</v>
      </c>
      <c r="C32" s="100" t="s">
        <v>60</v>
      </c>
      <c r="D32" s="100">
        <v>0</v>
      </c>
      <c r="E32" s="100">
        <v>0</v>
      </c>
      <c r="F32" s="100">
        <v>0</v>
      </c>
      <c r="G32" s="100">
        <v>1</v>
      </c>
      <c r="H32" s="100">
        <v>0</v>
      </c>
      <c r="I32" s="100">
        <v>0</v>
      </c>
      <c r="J32" s="100">
        <v>0</v>
      </c>
      <c r="K32" s="101">
        <v>4</v>
      </c>
      <c r="L32" s="101">
        <v>4</v>
      </c>
      <c r="M32" s="101">
        <v>4</v>
      </c>
      <c r="N32" s="102">
        <v>4</v>
      </c>
      <c r="O32" s="102">
        <v>4</v>
      </c>
      <c r="P32" s="103">
        <v>3</v>
      </c>
      <c r="Q32" s="103">
        <v>3</v>
      </c>
      <c r="R32" s="103">
        <v>4</v>
      </c>
      <c r="S32" s="103">
        <v>4</v>
      </c>
      <c r="T32" s="103">
        <v>4</v>
      </c>
      <c r="U32" s="104">
        <v>3</v>
      </c>
      <c r="V32" s="104">
        <v>3</v>
      </c>
      <c r="W32" s="104">
        <v>3</v>
      </c>
      <c r="X32" s="104">
        <v>3</v>
      </c>
      <c r="Y32" s="104">
        <v>3</v>
      </c>
      <c r="Z32" s="130">
        <v>3</v>
      </c>
      <c r="AA32" s="130">
        <v>3</v>
      </c>
      <c r="AB32" s="130">
        <v>3</v>
      </c>
      <c r="AC32" s="130">
        <v>3</v>
      </c>
      <c r="AD32" s="130">
        <v>3</v>
      </c>
      <c r="AE32" s="134">
        <v>3</v>
      </c>
      <c r="AF32" s="132">
        <v>3</v>
      </c>
      <c r="AG32" s="101">
        <v>3</v>
      </c>
      <c r="AH32" s="101">
        <v>3</v>
      </c>
      <c r="AI32" s="101">
        <v>3</v>
      </c>
    </row>
    <row r="33" spans="1:35">
      <c r="A33" s="100">
        <v>32</v>
      </c>
      <c r="B33" s="100" t="s">
        <v>69</v>
      </c>
      <c r="C33" s="100" t="s">
        <v>34</v>
      </c>
      <c r="D33" s="100">
        <v>0</v>
      </c>
      <c r="E33" s="100">
        <v>0</v>
      </c>
      <c r="F33" s="100">
        <v>0</v>
      </c>
      <c r="G33" s="100">
        <v>1</v>
      </c>
      <c r="H33" s="100">
        <v>0</v>
      </c>
      <c r="I33" s="100">
        <v>0</v>
      </c>
      <c r="J33" s="100">
        <v>0</v>
      </c>
      <c r="K33" s="101">
        <v>5</v>
      </c>
      <c r="L33" s="101">
        <v>5</v>
      </c>
      <c r="M33" s="101">
        <v>5</v>
      </c>
      <c r="N33" s="102">
        <v>4</v>
      </c>
      <c r="O33" s="102">
        <v>4</v>
      </c>
      <c r="P33" s="103">
        <v>5</v>
      </c>
      <c r="Q33" s="103">
        <v>5</v>
      </c>
      <c r="R33" s="103">
        <v>5</v>
      </c>
      <c r="S33" s="103">
        <v>5</v>
      </c>
      <c r="T33" s="103">
        <v>5</v>
      </c>
      <c r="U33" s="104">
        <v>5</v>
      </c>
      <c r="V33" s="104">
        <v>4</v>
      </c>
      <c r="W33" s="104">
        <v>5</v>
      </c>
      <c r="X33" s="104">
        <v>5</v>
      </c>
      <c r="Y33" s="104">
        <v>5</v>
      </c>
      <c r="Z33" s="130">
        <v>5</v>
      </c>
      <c r="AA33" s="130">
        <v>4</v>
      </c>
      <c r="AB33" s="130">
        <v>5</v>
      </c>
      <c r="AC33" s="130">
        <v>5</v>
      </c>
      <c r="AD33" s="130">
        <v>4</v>
      </c>
      <c r="AE33" s="134">
        <v>5</v>
      </c>
      <c r="AF33" s="132">
        <v>5</v>
      </c>
      <c r="AG33" s="101">
        <v>5</v>
      </c>
      <c r="AH33" s="101">
        <v>5</v>
      </c>
      <c r="AI33" s="101">
        <v>5</v>
      </c>
    </row>
    <row r="34" spans="1:35">
      <c r="A34" s="128">
        <v>33</v>
      </c>
      <c r="B34" s="100" t="s">
        <v>69</v>
      </c>
      <c r="C34" s="100" t="s">
        <v>91</v>
      </c>
      <c r="D34" s="100">
        <v>0</v>
      </c>
      <c r="E34" s="100">
        <v>0</v>
      </c>
      <c r="F34" s="100">
        <v>0</v>
      </c>
      <c r="G34" s="100">
        <v>0</v>
      </c>
      <c r="H34" s="100">
        <v>1</v>
      </c>
      <c r="I34" s="100">
        <v>0</v>
      </c>
      <c r="J34" s="100">
        <v>0</v>
      </c>
      <c r="K34" s="101">
        <v>4</v>
      </c>
      <c r="L34" s="101">
        <v>4</v>
      </c>
      <c r="M34" s="101">
        <v>4</v>
      </c>
      <c r="N34" s="102">
        <v>5</v>
      </c>
      <c r="O34" s="102">
        <v>5</v>
      </c>
      <c r="P34" s="103">
        <v>4</v>
      </c>
      <c r="Q34" s="103">
        <v>4</v>
      </c>
      <c r="R34" s="103">
        <v>5</v>
      </c>
      <c r="S34" s="103">
        <v>4</v>
      </c>
      <c r="T34" s="103">
        <v>4</v>
      </c>
      <c r="U34" s="104">
        <v>3</v>
      </c>
      <c r="V34" s="104">
        <v>4</v>
      </c>
      <c r="W34" s="104">
        <v>3</v>
      </c>
      <c r="X34" s="104">
        <v>3</v>
      </c>
      <c r="Y34" s="104">
        <v>3</v>
      </c>
      <c r="Z34" s="130">
        <v>4</v>
      </c>
      <c r="AA34" s="130">
        <v>4</v>
      </c>
      <c r="AB34" s="130">
        <v>4</v>
      </c>
      <c r="AC34" s="130">
        <v>4</v>
      </c>
      <c r="AD34" s="130">
        <v>3</v>
      </c>
      <c r="AE34" s="134">
        <v>3</v>
      </c>
      <c r="AF34" s="132">
        <v>3</v>
      </c>
      <c r="AG34" s="101">
        <v>3</v>
      </c>
      <c r="AH34" s="101">
        <v>3</v>
      </c>
      <c r="AI34" s="101">
        <v>4</v>
      </c>
    </row>
    <row r="35" spans="1:35">
      <c r="A35" s="100">
        <v>34</v>
      </c>
      <c r="B35" s="100" t="s">
        <v>69</v>
      </c>
      <c r="C35" s="100" t="s">
        <v>92</v>
      </c>
      <c r="D35" s="100">
        <v>1</v>
      </c>
      <c r="E35" s="100">
        <v>0</v>
      </c>
      <c r="F35" s="100">
        <v>1</v>
      </c>
      <c r="G35" s="100">
        <v>1</v>
      </c>
      <c r="H35" s="100">
        <v>0</v>
      </c>
      <c r="I35" s="100">
        <v>0</v>
      </c>
      <c r="J35" s="100">
        <v>0</v>
      </c>
      <c r="K35" s="101">
        <v>4</v>
      </c>
      <c r="L35" s="101">
        <v>4</v>
      </c>
      <c r="M35" s="101">
        <v>4</v>
      </c>
      <c r="N35" s="102">
        <v>5</v>
      </c>
      <c r="O35" s="102">
        <v>5</v>
      </c>
      <c r="P35" s="103">
        <v>5</v>
      </c>
      <c r="Q35" s="103">
        <v>4</v>
      </c>
      <c r="R35" s="103">
        <v>4</v>
      </c>
      <c r="S35" s="103">
        <v>4</v>
      </c>
      <c r="T35" s="103">
        <v>4</v>
      </c>
      <c r="U35" s="104">
        <v>4</v>
      </c>
      <c r="V35" s="104">
        <v>4</v>
      </c>
      <c r="W35" s="104">
        <v>2</v>
      </c>
      <c r="X35" s="104">
        <v>4</v>
      </c>
      <c r="Y35" s="104">
        <v>3</v>
      </c>
      <c r="Z35" s="130">
        <v>4</v>
      </c>
      <c r="AA35" s="130">
        <v>4</v>
      </c>
      <c r="AB35" s="130">
        <v>4</v>
      </c>
      <c r="AC35" s="130">
        <v>4</v>
      </c>
      <c r="AD35" s="130">
        <v>4</v>
      </c>
      <c r="AE35" s="134">
        <v>4</v>
      </c>
      <c r="AF35" s="132">
        <v>4</v>
      </c>
      <c r="AG35" s="101">
        <v>4</v>
      </c>
      <c r="AH35" s="101">
        <v>4</v>
      </c>
      <c r="AI35" s="101">
        <v>4</v>
      </c>
    </row>
    <row r="36" spans="1:35" ht="48">
      <c r="A36" s="128">
        <v>35</v>
      </c>
      <c r="B36" s="100" t="s">
        <v>82</v>
      </c>
      <c r="C36" s="100" t="s">
        <v>99</v>
      </c>
      <c r="D36" s="100">
        <v>1</v>
      </c>
      <c r="E36" s="100">
        <v>0</v>
      </c>
      <c r="F36" s="100">
        <v>0</v>
      </c>
      <c r="G36" s="100">
        <v>1</v>
      </c>
      <c r="H36" s="100">
        <v>0</v>
      </c>
      <c r="I36" s="100">
        <v>0</v>
      </c>
      <c r="J36" s="100">
        <v>0</v>
      </c>
      <c r="K36" s="101">
        <v>5</v>
      </c>
      <c r="L36" s="101">
        <v>5</v>
      </c>
      <c r="M36" s="101">
        <v>5</v>
      </c>
      <c r="N36" s="102">
        <v>5</v>
      </c>
      <c r="O36" s="102">
        <v>5</v>
      </c>
      <c r="P36" s="103">
        <v>5</v>
      </c>
      <c r="Q36" s="103">
        <v>5</v>
      </c>
      <c r="R36" s="103">
        <v>5</v>
      </c>
      <c r="S36" s="103">
        <v>5</v>
      </c>
      <c r="T36" s="103">
        <v>5</v>
      </c>
      <c r="U36" s="104">
        <v>3</v>
      </c>
      <c r="V36" s="104">
        <v>3</v>
      </c>
      <c r="W36" s="104">
        <v>3</v>
      </c>
      <c r="X36" s="104">
        <v>3</v>
      </c>
      <c r="Y36" s="104">
        <v>3</v>
      </c>
      <c r="Z36" s="130">
        <v>4</v>
      </c>
      <c r="AA36" s="130">
        <v>4</v>
      </c>
      <c r="AB36" s="130">
        <v>4</v>
      </c>
      <c r="AC36" s="130">
        <v>4</v>
      </c>
      <c r="AD36" s="130">
        <v>4</v>
      </c>
      <c r="AE36" s="134">
        <v>5</v>
      </c>
      <c r="AF36" s="132">
        <v>5</v>
      </c>
      <c r="AG36" s="101">
        <v>5</v>
      </c>
      <c r="AH36" s="101">
        <v>5</v>
      </c>
      <c r="AI36" s="101">
        <v>5</v>
      </c>
    </row>
    <row r="37" spans="1:35">
      <c r="A37" s="100">
        <v>36</v>
      </c>
      <c r="B37" s="100" t="s">
        <v>83</v>
      </c>
      <c r="C37" s="100" t="s">
        <v>54</v>
      </c>
      <c r="D37" s="100">
        <v>0</v>
      </c>
      <c r="E37" s="100">
        <v>0</v>
      </c>
      <c r="F37" s="100">
        <v>0</v>
      </c>
      <c r="G37" s="100">
        <v>0</v>
      </c>
      <c r="H37" s="100">
        <v>1</v>
      </c>
      <c r="I37" s="100">
        <v>0</v>
      </c>
      <c r="J37" s="100">
        <v>0</v>
      </c>
      <c r="K37" s="101">
        <v>5</v>
      </c>
      <c r="L37" s="101">
        <v>4</v>
      </c>
      <c r="M37" s="101">
        <v>4</v>
      </c>
      <c r="N37" s="102">
        <v>5</v>
      </c>
      <c r="O37" s="102">
        <v>5</v>
      </c>
      <c r="P37" s="103">
        <v>5</v>
      </c>
      <c r="Q37" s="103">
        <v>5</v>
      </c>
      <c r="R37" s="103">
        <v>4</v>
      </c>
      <c r="S37" s="103">
        <v>4</v>
      </c>
      <c r="T37" s="103">
        <v>5</v>
      </c>
      <c r="U37" s="104">
        <v>4</v>
      </c>
      <c r="V37" s="104">
        <v>4</v>
      </c>
      <c r="W37" s="104">
        <v>3</v>
      </c>
      <c r="X37" s="104">
        <v>3</v>
      </c>
      <c r="Y37" s="104">
        <v>3</v>
      </c>
      <c r="Z37" s="130">
        <v>5</v>
      </c>
      <c r="AA37" s="130">
        <v>5</v>
      </c>
      <c r="AB37" s="130">
        <v>4</v>
      </c>
      <c r="AC37" s="130">
        <v>4</v>
      </c>
      <c r="AD37" s="130">
        <v>4</v>
      </c>
      <c r="AE37" s="134">
        <v>4</v>
      </c>
      <c r="AF37" s="132">
        <v>4</v>
      </c>
      <c r="AG37" s="101">
        <v>4</v>
      </c>
      <c r="AH37" s="101">
        <v>4</v>
      </c>
      <c r="AI37" s="101">
        <v>4</v>
      </c>
    </row>
    <row r="38" spans="1:35">
      <c r="A38" s="128">
        <v>37</v>
      </c>
      <c r="B38" s="100" t="s">
        <v>82</v>
      </c>
      <c r="C38" s="100" t="s">
        <v>85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1</v>
      </c>
      <c r="J38" s="100">
        <v>0</v>
      </c>
      <c r="K38" s="101">
        <v>5</v>
      </c>
      <c r="L38" s="101">
        <v>5</v>
      </c>
      <c r="M38" s="101">
        <v>5</v>
      </c>
      <c r="N38" s="102">
        <v>5</v>
      </c>
      <c r="O38" s="102">
        <v>5</v>
      </c>
      <c r="P38" s="103">
        <v>5</v>
      </c>
      <c r="Q38" s="103">
        <v>5</v>
      </c>
      <c r="R38" s="103">
        <v>5</v>
      </c>
      <c r="S38" s="103">
        <v>5</v>
      </c>
      <c r="T38" s="103">
        <v>5</v>
      </c>
      <c r="U38" s="104">
        <v>2</v>
      </c>
      <c r="V38" s="104">
        <v>2</v>
      </c>
      <c r="W38" s="104">
        <v>2</v>
      </c>
      <c r="X38" s="104">
        <v>2</v>
      </c>
      <c r="Y38" s="104">
        <v>2</v>
      </c>
      <c r="Z38" s="130">
        <v>4</v>
      </c>
      <c r="AA38" s="130">
        <v>4</v>
      </c>
      <c r="AB38" s="130">
        <v>4</v>
      </c>
      <c r="AC38" s="130">
        <v>4</v>
      </c>
      <c r="AD38" s="130">
        <v>4</v>
      </c>
      <c r="AE38" s="134">
        <v>4</v>
      </c>
      <c r="AF38" s="132">
        <v>4</v>
      </c>
      <c r="AG38" s="101">
        <v>4</v>
      </c>
      <c r="AH38" s="101">
        <v>4</v>
      </c>
      <c r="AI38" s="101">
        <v>4</v>
      </c>
    </row>
    <row r="39" spans="1:35">
      <c r="A39" s="100">
        <v>38</v>
      </c>
      <c r="B39" s="100" t="s">
        <v>69</v>
      </c>
      <c r="C39" s="100" t="s">
        <v>65</v>
      </c>
      <c r="D39" s="100">
        <v>1</v>
      </c>
      <c r="E39" s="100">
        <v>0</v>
      </c>
      <c r="F39" s="100">
        <v>0</v>
      </c>
      <c r="G39" s="100">
        <v>1</v>
      </c>
      <c r="H39" s="100">
        <v>0</v>
      </c>
      <c r="I39" s="100">
        <v>0</v>
      </c>
      <c r="J39" s="100">
        <v>0</v>
      </c>
      <c r="K39" s="101">
        <v>5</v>
      </c>
      <c r="L39" s="101">
        <v>5</v>
      </c>
      <c r="M39" s="101">
        <v>5</v>
      </c>
      <c r="N39" s="102">
        <v>5</v>
      </c>
      <c r="O39" s="102">
        <v>5</v>
      </c>
      <c r="P39" s="103">
        <v>5</v>
      </c>
      <c r="Q39" s="103">
        <v>5</v>
      </c>
      <c r="R39" s="103">
        <v>5</v>
      </c>
      <c r="S39" s="103">
        <v>5</v>
      </c>
      <c r="T39" s="103">
        <v>5</v>
      </c>
      <c r="U39" s="104">
        <v>4</v>
      </c>
      <c r="V39" s="104">
        <v>4</v>
      </c>
      <c r="W39" s="104">
        <v>4</v>
      </c>
      <c r="X39" s="104">
        <v>4</v>
      </c>
      <c r="Y39" s="104">
        <v>4</v>
      </c>
      <c r="Z39" s="130">
        <v>5</v>
      </c>
      <c r="AA39" s="130">
        <v>5</v>
      </c>
      <c r="AB39" s="130">
        <v>5</v>
      </c>
      <c r="AC39" s="130">
        <v>5</v>
      </c>
      <c r="AD39" s="130">
        <v>5</v>
      </c>
      <c r="AE39" s="134">
        <v>5</v>
      </c>
      <c r="AF39" s="132">
        <v>5</v>
      </c>
      <c r="AG39" s="101">
        <v>5</v>
      </c>
      <c r="AH39" s="101">
        <v>5</v>
      </c>
      <c r="AI39" s="101">
        <v>5</v>
      </c>
    </row>
    <row r="40" spans="1:35">
      <c r="A40" s="128">
        <v>39</v>
      </c>
      <c r="B40" s="100" t="s">
        <v>69</v>
      </c>
      <c r="C40" s="100" t="s">
        <v>65</v>
      </c>
      <c r="D40" s="100">
        <v>1</v>
      </c>
      <c r="E40" s="100">
        <v>0</v>
      </c>
      <c r="F40" s="100">
        <v>0</v>
      </c>
      <c r="G40" s="100">
        <v>1</v>
      </c>
      <c r="H40" s="100">
        <v>0</v>
      </c>
      <c r="I40" s="100">
        <v>0</v>
      </c>
      <c r="J40" s="100">
        <v>0</v>
      </c>
      <c r="K40" s="101">
        <v>4</v>
      </c>
      <c r="L40" s="101">
        <v>4</v>
      </c>
      <c r="M40" s="101">
        <v>4</v>
      </c>
      <c r="N40" s="102">
        <v>4</v>
      </c>
      <c r="O40" s="102">
        <v>4</v>
      </c>
      <c r="P40" s="103">
        <v>4</v>
      </c>
      <c r="Q40" s="103">
        <v>4</v>
      </c>
      <c r="R40" s="103">
        <v>4</v>
      </c>
      <c r="S40" s="103">
        <v>4</v>
      </c>
      <c r="T40" s="103">
        <v>4</v>
      </c>
      <c r="U40" s="104">
        <v>3</v>
      </c>
      <c r="V40" s="104">
        <v>4</v>
      </c>
      <c r="W40" s="104">
        <v>3</v>
      </c>
      <c r="X40" s="104">
        <v>4</v>
      </c>
      <c r="Y40" s="104">
        <v>5</v>
      </c>
      <c r="Z40" s="130">
        <v>4</v>
      </c>
      <c r="AA40" s="130">
        <v>5</v>
      </c>
      <c r="AB40" s="130">
        <v>4</v>
      </c>
      <c r="AC40" s="130">
        <v>4</v>
      </c>
      <c r="AD40" s="130">
        <v>5</v>
      </c>
      <c r="AE40" s="134">
        <v>4</v>
      </c>
      <c r="AF40" s="132">
        <v>5</v>
      </c>
      <c r="AG40" s="101">
        <v>4</v>
      </c>
      <c r="AH40" s="101">
        <v>4</v>
      </c>
      <c r="AI40" s="101">
        <v>4</v>
      </c>
    </row>
    <row r="41" spans="1:35">
      <c r="A41" s="100">
        <v>40</v>
      </c>
      <c r="B41" s="100" t="s">
        <v>69</v>
      </c>
      <c r="C41" s="100" t="s">
        <v>54</v>
      </c>
      <c r="D41" s="100">
        <v>0</v>
      </c>
      <c r="E41" s="100">
        <v>0</v>
      </c>
      <c r="F41" s="100">
        <v>0</v>
      </c>
      <c r="G41" s="100">
        <v>1</v>
      </c>
      <c r="H41" s="100">
        <v>0</v>
      </c>
      <c r="I41" s="100">
        <v>0</v>
      </c>
      <c r="J41" s="100">
        <v>0</v>
      </c>
      <c r="K41" s="101">
        <v>4</v>
      </c>
      <c r="L41" s="101">
        <v>4</v>
      </c>
      <c r="M41" s="101">
        <v>4</v>
      </c>
      <c r="N41" s="102">
        <v>4</v>
      </c>
      <c r="O41" s="102">
        <v>4</v>
      </c>
      <c r="P41" s="103">
        <v>3</v>
      </c>
      <c r="Q41" s="103">
        <v>4</v>
      </c>
      <c r="R41" s="103">
        <v>4</v>
      </c>
      <c r="S41" s="103">
        <v>4</v>
      </c>
      <c r="T41" s="103">
        <v>4</v>
      </c>
      <c r="U41" s="104">
        <v>3</v>
      </c>
      <c r="V41" s="104">
        <v>3</v>
      </c>
      <c r="W41" s="104">
        <v>3</v>
      </c>
      <c r="X41" s="104">
        <v>3</v>
      </c>
      <c r="Y41" s="104">
        <v>3</v>
      </c>
      <c r="Z41" s="130">
        <v>4</v>
      </c>
      <c r="AA41" s="130">
        <v>4</v>
      </c>
      <c r="AB41" s="130">
        <v>4</v>
      </c>
      <c r="AC41" s="130">
        <v>4</v>
      </c>
      <c r="AD41" s="130">
        <v>4</v>
      </c>
      <c r="AE41" s="134">
        <v>4</v>
      </c>
      <c r="AF41" s="132">
        <v>4</v>
      </c>
      <c r="AG41" s="101">
        <v>4</v>
      </c>
      <c r="AH41" s="101">
        <v>3</v>
      </c>
      <c r="AI41" s="101">
        <v>4</v>
      </c>
    </row>
    <row r="42" spans="1:35">
      <c r="A42" s="128">
        <v>41</v>
      </c>
      <c r="B42" s="100" t="s">
        <v>69</v>
      </c>
      <c r="C42" s="100" t="s">
        <v>54</v>
      </c>
      <c r="D42" s="100">
        <v>1</v>
      </c>
      <c r="E42" s="100">
        <v>0</v>
      </c>
      <c r="F42" s="100">
        <v>0</v>
      </c>
      <c r="G42" s="100">
        <v>0</v>
      </c>
      <c r="H42" s="100">
        <v>1</v>
      </c>
      <c r="I42" s="100">
        <v>0</v>
      </c>
      <c r="J42" s="100">
        <v>0</v>
      </c>
      <c r="K42" s="101">
        <v>4</v>
      </c>
      <c r="L42" s="101">
        <v>4</v>
      </c>
      <c r="M42" s="101">
        <v>4</v>
      </c>
      <c r="N42" s="102">
        <v>5</v>
      </c>
      <c r="O42" s="102">
        <v>5</v>
      </c>
      <c r="P42" s="103">
        <v>4</v>
      </c>
      <c r="Q42" s="103">
        <v>4</v>
      </c>
      <c r="R42" s="103">
        <v>4</v>
      </c>
      <c r="S42" s="103">
        <v>4</v>
      </c>
      <c r="T42" s="103">
        <v>4</v>
      </c>
      <c r="U42" s="104">
        <v>3</v>
      </c>
      <c r="V42" s="104">
        <v>3</v>
      </c>
      <c r="W42" s="104">
        <v>3</v>
      </c>
      <c r="X42" s="104">
        <v>3</v>
      </c>
      <c r="Y42" s="104">
        <v>3</v>
      </c>
      <c r="Z42" s="130">
        <v>4</v>
      </c>
      <c r="AA42" s="130">
        <v>4</v>
      </c>
      <c r="AB42" s="130">
        <v>4</v>
      </c>
      <c r="AC42" s="130">
        <v>4</v>
      </c>
      <c r="AD42" s="130">
        <v>4</v>
      </c>
      <c r="AE42" s="134">
        <v>4</v>
      </c>
      <c r="AF42" s="132">
        <v>4</v>
      </c>
      <c r="AG42" s="101">
        <v>4</v>
      </c>
      <c r="AH42" s="101">
        <v>4</v>
      </c>
      <c r="AI42" s="101">
        <v>4</v>
      </c>
    </row>
    <row r="43" spans="1:35">
      <c r="A43" s="100">
        <v>42</v>
      </c>
      <c r="B43" s="100" t="s">
        <v>83</v>
      </c>
      <c r="C43" s="100" t="s">
        <v>85</v>
      </c>
      <c r="D43" s="100">
        <v>1</v>
      </c>
      <c r="E43" s="100">
        <v>0</v>
      </c>
      <c r="F43" s="100">
        <v>0</v>
      </c>
      <c r="G43" s="100">
        <v>1</v>
      </c>
      <c r="H43" s="100">
        <v>0</v>
      </c>
      <c r="I43" s="100">
        <v>0</v>
      </c>
      <c r="J43" s="100">
        <v>0</v>
      </c>
      <c r="K43" s="101">
        <v>5</v>
      </c>
      <c r="L43" s="101">
        <v>5</v>
      </c>
      <c r="M43" s="101">
        <v>5</v>
      </c>
      <c r="N43" s="102">
        <v>5</v>
      </c>
      <c r="O43" s="102">
        <v>5</v>
      </c>
      <c r="P43" s="103">
        <v>5</v>
      </c>
      <c r="Q43" s="103">
        <v>5</v>
      </c>
      <c r="R43" s="103">
        <v>5</v>
      </c>
      <c r="S43" s="103">
        <v>5</v>
      </c>
      <c r="T43" s="103">
        <v>5</v>
      </c>
      <c r="U43" s="104">
        <v>5</v>
      </c>
      <c r="V43" s="104">
        <v>5</v>
      </c>
      <c r="W43" s="104">
        <v>5</v>
      </c>
      <c r="X43" s="104">
        <v>5</v>
      </c>
      <c r="Y43" s="104">
        <v>5</v>
      </c>
      <c r="Z43" s="130">
        <v>5</v>
      </c>
      <c r="AA43" s="130">
        <v>5</v>
      </c>
      <c r="AB43" s="130">
        <v>5</v>
      </c>
      <c r="AC43" s="130">
        <v>5</v>
      </c>
      <c r="AD43" s="130">
        <v>5</v>
      </c>
      <c r="AE43" s="134">
        <v>5</v>
      </c>
      <c r="AF43" s="132">
        <v>5</v>
      </c>
      <c r="AG43" s="101">
        <v>5</v>
      </c>
      <c r="AH43" s="101">
        <v>5</v>
      </c>
      <c r="AI43" s="101">
        <v>5</v>
      </c>
    </row>
    <row r="44" spans="1:35">
      <c r="A44" s="128">
        <v>43</v>
      </c>
      <c r="B44" s="100" t="s">
        <v>69</v>
      </c>
      <c r="C44" s="100" t="s">
        <v>54</v>
      </c>
      <c r="D44" s="100">
        <v>0</v>
      </c>
      <c r="E44" s="100">
        <v>1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1">
        <v>4</v>
      </c>
      <c r="L44" s="101">
        <v>4</v>
      </c>
      <c r="M44" s="101">
        <v>4</v>
      </c>
      <c r="N44" s="102">
        <v>5</v>
      </c>
      <c r="O44" s="102">
        <v>5</v>
      </c>
      <c r="P44" s="103">
        <v>4</v>
      </c>
      <c r="Q44" s="103">
        <v>3</v>
      </c>
      <c r="R44" s="103">
        <v>4</v>
      </c>
      <c r="S44" s="103">
        <v>4</v>
      </c>
      <c r="T44" s="103">
        <v>4</v>
      </c>
      <c r="U44" s="104">
        <v>2</v>
      </c>
      <c r="V44" s="104">
        <v>2</v>
      </c>
      <c r="W44" s="104">
        <v>2</v>
      </c>
      <c r="X44" s="104">
        <v>2</v>
      </c>
      <c r="Y44" s="104">
        <v>4</v>
      </c>
      <c r="Z44" s="130">
        <v>2</v>
      </c>
      <c r="AA44" s="130">
        <v>2</v>
      </c>
      <c r="AB44" s="130">
        <v>2</v>
      </c>
      <c r="AC44" s="130">
        <v>2</v>
      </c>
      <c r="AD44" s="130">
        <v>4</v>
      </c>
      <c r="AE44" s="134">
        <v>4</v>
      </c>
      <c r="AF44" s="132">
        <v>4</v>
      </c>
      <c r="AG44" s="101">
        <v>4</v>
      </c>
      <c r="AH44" s="101">
        <v>4</v>
      </c>
      <c r="AI44" s="101">
        <v>4</v>
      </c>
    </row>
    <row r="45" spans="1:35">
      <c r="A45" s="100">
        <v>44</v>
      </c>
      <c r="B45" s="100" t="s">
        <v>82</v>
      </c>
      <c r="C45" s="100" t="s">
        <v>54</v>
      </c>
      <c r="D45" s="100">
        <v>0</v>
      </c>
      <c r="E45" s="100">
        <v>0</v>
      </c>
      <c r="F45" s="100">
        <v>0</v>
      </c>
      <c r="G45" s="100">
        <v>1</v>
      </c>
      <c r="H45" s="100">
        <v>0</v>
      </c>
      <c r="I45" s="100">
        <v>0</v>
      </c>
      <c r="J45" s="100">
        <v>0</v>
      </c>
      <c r="K45" s="101">
        <v>5</v>
      </c>
      <c r="L45" s="101">
        <v>5</v>
      </c>
      <c r="M45" s="101">
        <v>5</v>
      </c>
      <c r="N45" s="102">
        <v>5</v>
      </c>
      <c r="O45" s="102">
        <v>5</v>
      </c>
      <c r="P45" s="103">
        <v>5</v>
      </c>
      <c r="Q45" s="103">
        <v>5</v>
      </c>
      <c r="R45" s="103">
        <v>5</v>
      </c>
      <c r="S45" s="103">
        <v>5</v>
      </c>
      <c r="T45" s="103">
        <v>5</v>
      </c>
      <c r="U45" s="104">
        <v>3</v>
      </c>
      <c r="V45" s="104">
        <v>3</v>
      </c>
      <c r="W45" s="104">
        <v>3</v>
      </c>
      <c r="X45" s="104">
        <v>3</v>
      </c>
      <c r="Y45" s="104">
        <v>3</v>
      </c>
      <c r="Z45" s="130">
        <v>5</v>
      </c>
      <c r="AA45" s="130">
        <v>5</v>
      </c>
      <c r="AB45" s="130">
        <v>5</v>
      </c>
      <c r="AC45" s="130">
        <v>5</v>
      </c>
      <c r="AD45" s="130">
        <v>5</v>
      </c>
      <c r="AE45" s="134">
        <v>5</v>
      </c>
      <c r="AF45" s="132">
        <v>5</v>
      </c>
      <c r="AG45" s="101">
        <v>5</v>
      </c>
      <c r="AH45" s="101">
        <v>5</v>
      </c>
      <c r="AI45" s="101">
        <v>5</v>
      </c>
    </row>
    <row r="46" spans="1:35">
      <c r="A46" s="128">
        <v>45</v>
      </c>
      <c r="B46" s="100" t="s">
        <v>82</v>
      </c>
      <c r="C46" s="100" t="s">
        <v>34</v>
      </c>
      <c r="D46" s="100">
        <v>0</v>
      </c>
      <c r="E46" s="100">
        <v>0</v>
      </c>
      <c r="F46" s="100">
        <v>0</v>
      </c>
      <c r="G46" s="100">
        <v>1</v>
      </c>
      <c r="H46" s="100">
        <v>0</v>
      </c>
      <c r="I46" s="100">
        <v>0</v>
      </c>
      <c r="J46" s="100">
        <v>1</v>
      </c>
      <c r="K46" s="101">
        <v>5</v>
      </c>
      <c r="L46" s="101">
        <v>4</v>
      </c>
      <c r="M46" s="101">
        <v>4</v>
      </c>
      <c r="N46" s="102">
        <v>5</v>
      </c>
      <c r="O46" s="102">
        <v>5</v>
      </c>
      <c r="P46" s="103">
        <v>4</v>
      </c>
      <c r="Q46" s="103">
        <v>3</v>
      </c>
      <c r="R46" s="103">
        <v>4</v>
      </c>
      <c r="S46" s="103">
        <v>4</v>
      </c>
      <c r="T46" s="103">
        <v>4</v>
      </c>
      <c r="U46" s="104">
        <v>3</v>
      </c>
      <c r="V46" s="104">
        <v>3</v>
      </c>
      <c r="W46" s="104">
        <v>2</v>
      </c>
      <c r="X46" s="104">
        <v>3</v>
      </c>
      <c r="Y46" s="104">
        <v>2</v>
      </c>
      <c r="Z46" s="130">
        <v>4</v>
      </c>
      <c r="AA46" s="130">
        <v>4</v>
      </c>
      <c r="AB46" s="130">
        <v>4</v>
      </c>
      <c r="AC46" s="130">
        <v>4</v>
      </c>
      <c r="AD46" s="130">
        <v>4</v>
      </c>
      <c r="AE46" s="134">
        <v>5</v>
      </c>
      <c r="AF46" s="132">
        <v>4</v>
      </c>
      <c r="AG46" s="101">
        <v>4</v>
      </c>
      <c r="AH46" s="101">
        <v>4</v>
      </c>
      <c r="AI46" s="101">
        <v>4</v>
      </c>
    </row>
    <row r="47" spans="1:35">
      <c r="A47" s="100">
        <v>46</v>
      </c>
      <c r="B47" s="100" t="s">
        <v>83</v>
      </c>
      <c r="C47" s="100" t="s">
        <v>54</v>
      </c>
      <c r="D47" s="100">
        <v>1</v>
      </c>
      <c r="E47" s="100">
        <v>0</v>
      </c>
      <c r="F47" s="100">
        <v>0</v>
      </c>
      <c r="G47" s="100">
        <v>0</v>
      </c>
      <c r="H47" s="100">
        <v>1</v>
      </c>
      <c r="I47" s="100">
        <v>0</v>
      </c>
      <c r="J47" s="100">
        <v>0</v>
      </c>
      <c r="K47" s="101">
        <v>5</v>
      </c>
      <c r="L47" s="101">
        <v>4</v>
      </c>
      <c r="M47" s="101">
        <v>4</v>
      </c>
      <c r="N47" s="102">
        <v>5</v>
      </c>
      <c r="O47" s="102">
        <v>5</v>
      </c>
      <c r="P47" s="103">
        <v>4</v>
      </c>
      <c r="Q47" s="103">
        <v>4</v>
      </c>
      <c r="R47" s="103">
        <v>4</v>
      </c>
      <c r="S47" s="103">
        <v>4</v>
      </c>
      <c r="T47" s="103">
        <v>4</v>
      </c>
      <c r="U47" s="104">
        <v>3</v>
      </c>
      <c r="V47" s="104">
        <v>4</v>
      </c>
      <c r="W47" s="104">
        <v>3</v>
      </c>
      <c r="X47" s="104">
        <v>4</v>
      </c>
      <c r="Y47" s="104">
        <v>3</v>
      </c>
      <c r="Z47" s="130">
        <v>4</v>
      </c>
      <c r="AA47" s="130">
        <v>4</v>
      </c>
      <c r="AB47" s="130">
        <v>4</v>
      </c>
      <c r="AC47" s="130">
        <v>4</v>
      </c>
      <c r="AD47" s="130">
        <v>4</v>
      </c>
      <c r="AE47" s="134">
        <v>5</v>
      </c>
      <c r="AF47" s="132">
        <v>5</v>
      </c>
      <c r="AG47" s="101">
        <v>4</v>
      </c>
      <c r="AH47" s="101">
        <v>4</v>
      </c>
      <c r="AI47" s="101">
        <v>4</v>
      </c>
    </row>
    <row r="48" spans="1:35">
      <c r="A48" s="128">
        <v>47</v>
      </c>
      <c r="B48" s="100" t="s">
        <v>83</v>
      </c>
      <c r="C48" s="100" t="s">
        <v>85</v>
      </c>
      <c r="D48" s="100">
        <v>1</v>
      </c>
      <c r="E48" s="100">
        <v>0</v>
      </c>
      <c r="F48" s="100">
        <v>1</v>
      </c>
      <c r="G48" s="100">
        <v>0</v>
      </c>
      <c r="H48" s="100">
        <v>1</v>
      </c>
      <c r="I48" s="100">
        <v>0</v>
      </c>
      <c r="J48" s="100">
        <v>0</v>
      </c>
      <c r="K48" s="101">
        <v>4</v>
      </c>
      <c r="L48" s="101">
        <v>4</v>
      </c>
      <c r="M48" s="101">
        <v>4</v>
      </c>
      <c r="N48" s="102">
        <v>5</v>
      </c>
      <c r="O48" s="102">
        <v>5</v>
      </c>
      <c r="P48" s="103">
        <v>5</v>
      </c>
      <c r="Q48" s="103">
        <v>5</v>
      </c>
      <c r="R48" s="103">
        <v>5</v>
      </c>
      <c r="S48" s="103">
        <v>5</v>
      </c>
      <c r="T48" s="103">
        <v>4</v>
      </c>
      <c r="U48" s="104">
        <v>4</v>
      </c>
      <c r="V48" s="104">
        <v>4</v>
      </c>
      <c r="W48" s="104">
        <v>3</v>
      </c>
      <c r="X48" s="104">
        <v>4</v>
      </c>
      <c r="Y48" s="104">
        <v>4</v>
      </c>
      <c r="Z48" s="130">
        <v>4</v>
      </c>
      <c r="AA48" s="130">
        <v>4</v>
      </c>
      <c r="AB48" s="130">
        <v>4</v>
      </c>
      <c r="AC48" s="130">
        <v>4</v>
      </c>
      <c r="AD48" s="130">
        <v>4</v>
      </c>
      <c r="AE48" s="134">
        <v>4</v>
      </c>
      <c r="AF48" s="132">
        <v>4</v>
      </c>
      <c r="AG48" s="101">
        <v>4</v>
      </c>
      <c r="AH48" s="101">
        <v>4</v>
      </c>
      <c r="AI48" s="101">
        <v>4</v>
      </c>
    </row>
    <row r="49" spans="1:35" ht="48">
      <c r="A49" s="100">
        <v>48</v>
      </c>
      <c r="B49" s="100" t="s">
        <v>69</v>
      </c>
      <c r="C49" s="100" t="s">
        <v>99</v>
      </c>
      <c r="D49" s="100">
        <v>0</v>
      </c>
      <c r="E49" s="100">
        <v>0</v>
      </c>
      <c r="F49" s="100">
        <v>0</v>
      </c>
      <c r="G49" s="100">
        <v>1</v>
      </c>
      <c r="H49" s="100">
        <v>0</v>
      </c>
      <c r="I49" s="100">
        <v>0</v>
      </c>
      <c r="J49" s="100">
        <v>0</v>
      </c>
      <c r="K49" s="101">
        <v>4</v>
      </c>
      <c r="L49" s="101">
        <v>4</v>
      </c>
      <c r="M49" s="101">
        <v>4</v>
      </c>
      <c r="N49" s="102">
        <v>4</v>
      </c>
      <c r="O49" s="102">
        <v>4</v>
      </c>
      <c r="P49" s="103">
        <v>4</v>
      </c>
      <c r="Q49" s="103">
        <v>3</v>
      </c>
      <c r="R49" s="103">
        <v>4</v>
      </c>
      <c r="S49" s="103">
        <v>4</v>
      </c>
      <c r="T49" s="103">
        <v>4</v>
      </c>
      <c r="U49" s="104">
        <v>4</v>
      </c>
      <c r="V49" s="104">
        <v>4</v>
      </c>
      <c r="W49" s="104">
        <v>4</v>
      </c>
      <c r="X49" s="104">
        <v>4</v>
      </c>
      <c r="Y49" s="104">
        <v>4</v>
      </c>
      <c r="Z49" s="130">
        <v>4</v>
      </c>
      <c r="AA49" s="130">
        <v>4</v>
      </c>
      <c r="AB49" s="130">
        <v>4</v>
      </c>
      <c r="AC49" s="130">
        <v>4</v>
      </c>
      <c r="AD49" s="130">
        <v>4</v>
      </c>
      <c r="AE49" s="134">
        <v>4</v>
      </c>
      <c r="AF49" s="132">
        <v>4</v>
      </c>
      <c r="AG49" s="101">
        <v>4</v>
      </c>
      <c r="AH49" s="101">
        <v>4</v>
      </c>
      <c r="AI49" s="101">
        <v>4</v>
      </c>
    </row>
    <row r="50" spans="1:35">
      <c r="A50" s="128">
        <v>49</v>
      </c>
      <c r="B50" s="100" t="s">
        <v>82</v>
      </c>
      <c r="C50" s="100" t="s">
        <v>85</v>
      </c>
      <c r="D50" s="100">
        <v>0</v>
      </c>
      <c r="E50" s="100">
        <v>0</v>
      </c>
      <c r="F50" s="100">
        <v>0</v>
      </c>
      <c r="G50" s="100">
        <v>1</v>
      </c>
      <c r="H50" s="100">
        <v>0</v>
      </c>
      <c r="I50" s="100">
        <v>0</v>
      </c>
      <c r="J50" s="100">
        <v>0</v>
      </c>
      <c r="K50" s="101">
        <v>5</v>
      </c>
      <c r="L50" s="101">
        <v>5</v>
      </c>
      <c r="M50" s="101">
        <v>5</v>
      </c>
      <c r="N50" s="102">
        <v>5</v>
      </c>
      <c r="O50" s="102">
        <v>5</v>
      </c>
      <c r="P50" s="103">
        <v>5</v>
      </c>
      <c r="Q50" s="103">
        <v>5</v>
      </c>
      <c r="R50" s="103">
        <v>5</v>
      </c>
      <c r="S50" s="103">
        <v>5</v>
      </c>
      <c r="T50" s="103">
        <v>5</v>
      </c>
      <c r="U50" s="104">
        <v>4</v>
      </c>
      <c r="V50" s="104">
        <v>4</v>
      </c>
      <c r="W50" s="104">
        <v>4</v>
      </c>
      <c r="X50" s="104">
        <v>5</v>
      </c>
      <c r="Y50" s="104">
        <v>5</v>
      </c>
      <c r="Z50" s="130">
        <v>4</v>
      </c>
      <c r="AA50" s="130">
        <v>4</v>
      </c>
      <c r="AB50" s="130">
        <v>4</v>
      </c>
      <c r="AC50" s="130">
        <v>4</v>
      </c>
      <c r="AD50" s="130">
        <v>4</v>
      </c>
      <c r="AE50" s="134">
        <v>5</v>
      </c>
      <c r="AF50" s="132">
        <v>5</v>
      </c>
      <c r="AG50" s="101">
        <v>4</v>
      </c>
      <c r="AH50" s="101">
        <v>4</v>
      </c>
      <c r="AI50" s="101">
        <v>3</v>
      </c>
    </row>
    <row r="51" spans="1:35" ht="48">
      <c r="A51" s="100">
        <v>50</v>
      </c>
      <c r="B51" s="100" t="s">
        <v>69</v>
      </c>
      <c r="C51" s="100" t="s">
        <v>99</v>
      </c>
      <c r="D51" s="100">
        <v>0</v>
      </c>
      <c r="E51" s="100">
        <v>0</v>
      </c>
      <c r="F51" s="100">
        <v>0</v>
      </c>
      <c r="G51" s="100">
        <v>0</v>
      </c>
      <c r="H51" s="100">
        <v>1</v>
      </c>
      <c r="I51" s="100">
        <v>0</v>
      </c>
      <c r="J51" s="100">
        <v>0</v>
      </c>
      <c r="K51" s="101">
        <v>5</v>
      </c>
      <c r="L51" s="101">
        <v>5</v>
      </c>
      <c r="M51" s="101">
        <v>5</v>
      </c>
      <c r="N51" s="102">
        <v>5</v>
      </c>
      <c r="O51" s="102">
        <v>5</v>
      </c>
      <c r="P51" s="103">
        <v>5</v>
      </c>
      <c r="Q51" s="103">
        <v>3</v>
      </c>
      <c r="R51" s="103">
        <v>5</v>
      </c>
      <c r="S51" s="103">
        <v>5</v>
      </c>
      <c r="T51" s="103">
        <v>5</v>
      </c>
      <c r="U51" s="104">
        <v>2</v>
      </c>
      <c r="V51" s="104">
        <v>2</v>
      </c>
      <c r="W51" s="104">
        <v>2</v>
      </c>
      <c r="X51" s="104">
        <v>2</v>
      </c>
      <c r="Y51" s="104">
        <v>3</v>
      </c>
      <c r="Z51" s="130">
        <v>2</v>
      </c>
      <c r="AA51" s="130">
        <v>2</v>
      </c>
      <c r="AB51" s="130">
        <v>2</v>
      </c>
      <c r="AC51" s="130">
        <v>2</v>
      </c>
      <c r="AD51" s="130">
        <v>3</v>
      </c>
      <c r="AE51" s="134">
        <v>5</v>
      </c>
      <c r="AF51" s="132">
        <v>5</v>
      </c>
      <c r="AG51" s="101">
        <v>4</v>
      </c>
      <c r="AH51" s="101">
        <v>4</v>
      </c>
      <c r="AI51" s="101">
        <v>5</v>
      </c>
    </row>
    <row r="52" spans="1:35">
      <c r="A52" s="128">
        <v>51</v>
      </c>
      <c r="B52" s="100" t="s">
        <v>69</v>
      </c>
      <c r="C52" s="100" t="s">
        <v>34</v>
      </c>
      <c r="D52" s="100">
        <v>1</v>
      </c>
      <c r="E52" s="100">
        <v>0</v>
      </c>
      <c r="F52" s="100">
        <v>0</v>
      </c>
      <c r="G52" s="100">
        <v>1</v>
      </c>
      <c r="H52" s="100">
        <v>0</v>
      </c>
      <c r="I52" s="100">
        <v>0</v>
      </c>
      <c r="J52" s="100">
        <v>0</v>
      </c>
      <c r="K52" s="101">
        <v>5</v>
      </c>
      <c r="L52" s="101">
        <v>5</v>
      </c>
      <c r="M52" s="101">
        <v>5</v>
      </c>
      <c r="N52" s="102">
        <v>5</v>
      </c>
      <c r="O52" s="102">
        <v>5</v>
      </c>
      <c r="P52" s="103">
        <v>5</v>
      </c>
      <c r="Q52" s="103">
        <v>5</v>
      </c>
      <c r="R52" s="103">
        <v>5</v>
      </c>
      <c r="S52" s="103">
        <v>5</v>
      </c>
      <c r="T52" s="103">
        <v>5</v>
      </c>
      <c r="U52" s="104">
        <v>3</v>
      </c>
      <c r="V52" s="104">
        <v>3</v>
      </c>
      <c r="W52" s="104">
        <v>3</v>
      </c>
      <c r="X52" s="104">
        <v>3</v>
      </c>
      <c r="Y52" s="104">
        <v>3</v>
      </c>
      <c r="Z52" s="130">
        <v>4</v>
      </c>
      <c r="AA52" s="130">
        <v>4</v>
      </c>
      <c r="AB52" s="130">
        <v>4</v>
      </c>
      <c r="AC52" s="130">
        <v>4</v>
      </c>
      <c r="AD52" s="130">
        <v>4</v>
      </c>
      <c r="AE52" s="134">
        <v>4</v>
      </c>
      <c r="AF52" s="132">
        <v>4</v>
      </c>
      <c r="AG52" s="101">
        <v>5</v>
      </c>
      <c r="AH52" s="101">
        <v>5</v>
      </c>
      <c r="AI52" s="101">
        <v>5</v>
      </c>
    </row>
    <row r="53" spans="1:35">
      <c r="A53" s="100">
        <v>52</v>
      </c>
      <c r="B53" s="100" t="s">
        <v>69</v>
      </c>
      <c r="C53" s="100" t="s">
        <v>98</v>
      </c>
      <c r="D53" s="100">
        <v>1</v>
      </c>
      <c r="E53" s="100">
        <v>1</v>
      </c>
      <c r="F53" s="100">
        <v>0</v>
      </c>
      <c r="G53" s="100">
        <v>1</v>
      </c>
      <c r="H53" s="100">
        <v>0</v>
      </c>
      <c r="I53" s="100">
        <v>0</v>
      </c>
      <c r="J53" s="100">
        <v>0</v>
      </c>
      <c r="K53" s="101">
        <v>5</v>
      </c>
      <c r="L53" s="101">
        <v>4</v>
      </c>
      <c r="M53" s="101">
        <v>4</v>
      </c>
      <c r="N53" s="102">
        <v>5</v>
      </c>
      <c r="O53" s="102">
        <v>5</v>
      </c>
      <c r="P53" s="103">
        <v>5</v>
      </c>
      <c r="Q53" s="103">
        <v>5</v>
      </c>
      <c r="R53" s="103">
        <v>5</v>
      </c>
      <c r="S53" s="103">
        <v>5</v>
      </c>
      <c r="T53" s="103">
        <v>5</v>
      </c>
      <c r="U53" s="104">
        <v>3</v>
      </c>
      <c r="V53" s="104">
        <v>4</v>
      </c>
      <c r="W53" s="104">
        <v>3</v>
      </c>
      <c r="X53" s="104">
        <v>3</v>
      </c>
      <c r="Y53" s="104">
        <v>3</v>
      </c>
      <c r="Z53" s="130">
        <v>4</v>
      </c>
      <c r="AA53" s="130">
        <v>4</v>
      </c>
      <c r="AB53" s="130">
        <v>4</v>
      </c>
      <c r="AC53" s="130">
        <v>4</v>
      </c>
      <c r="AD53" s="130">
        <v>4</v>
      </c>
      <c r="AE53" s="134">
        <v>4</v>
      </c>
      <c r="AF53" s="132">
        <v>4</v>
      </c>
      <c r="AG53" s="101">
        <v>5</v>
      </c>
      <c r="AH53" s="101">
        <v>5</v>
      </c>
      <c r="AI53" s="101">
        <v>5</v>
      </c>
    </row>
    <row r="54" spans="1:35">
      <c r="A54" s="128">
        <v>53</v>
      </c>
      <c r="B54" s="100" t="s">
        <v>82</v>
      </c>
      <c r="C54" s="100" t="s">
        <v>54</v>
      </c>
      <c r="D54" s="100">
        <v>1</v>
      </c>
      <c r="E54" s="100">
        <v>0</v>
      </c>
      <c r="F54" s="100">
        <v>0</v>
      </c>
      <c r="G54" s="100">
        <v>1</v>
      </c>
      <c r="H54" s="100">
        <v>0</v>
      </c>
      <c r="I54" s="100">
        <v>0</v>
      </c>
      <c r="J54" s="100">
        <v>0</v>
      </c>
      <c r="K54" s="101">
        <v>4</v>
      </c>
      <c r="L54" s="101">
        <v>4</v>
      </c>
      <c r="M54" s="101">
        <v>5</v>
      </c>
      <c r="N54" s="102">
        <v>5</v>
      </c>
      <c r="O54" s="102">
        <v>5</v>
      </c>
      <c r="P54" s="103">
        <v>5</v>
      </c>
      <c r="Q54" s="103">
        <v>4</v>
      </c>
      <c r="R54" s="103">
        <v>5</v>
      </c>
      <c r="S54" s="103">
        <v>5</v>
      </c>
      <c r="T54" s="103">
        <v>5</v>
      </c>
      <c r="U54" s="104">
        <v>3</v>
      </c>
      <c r="V54" s="104">
        <v>4</v>
      </c>
      <c r="W54" s="104">
        <v>2</v>
      </c>
      <c r="X54" s="104">
        <v>3</v>
      </c>
      <c r="Y54" s="104">
        <v>3</v>
      </c>
      <c r="Z54" s="130">
        <v>4</v>
      </c>
      <c r="AA54" s="130">
        <v>4</v>
      </c>
      <c r="AB54" s="130">
        <v>4</v>
      </c>
      <c r="AC54" s="130">
        <v>4</v>
      </c>
      <c r="AD54" s="130">
        <v>4</v>
      </c>
      <c r="AE54" s="134">
        <v>5</v>
      </c>
      <c r="AF54" s="132">
        <v>5</v>
      </c>
      <c r="AG54" s="101">
        <v>4</v>
      </c>
      <c r="AH54" s="101">
        <v>3</v>
      </c>
      <c r="AI54" s="101">
        <v>4</v>
      </c>
    </row>
    <row r="55" spans="1:35">
      <c r="A55" s="100">
        <v>54</v>
      </c>
      <c r="B55" s="100" t="s">
        <v>45</v>
      </c>
      <c r="C55" s="100" t="s">
        <v>57</v>
      </c>
      <c r="D55" s="100">
        <v>0</v>
      </c>
      <c r="E55" s="100">
        <v>0</v>
      </c>
      <c r="F55" s="100">
        <v>0</v>
      </c>
      <c r="G55" s="100">
        <v>1</v>
      </c>
      <c r="H55" s="100">
        <v>0</v>
      </c>
      <c r="I55" s="100">
        <v>0</v>
      </c>
      <c r="J55" s="100">
        <v>0</v>
      </c>
      <c r="K55" s="101">
        <v>4</v>
      </c>
      <c r="L55" s="101">
        <v>3</v>
      </c>
      <c r="M55" s="101">
        <v>4</v>
      </c>
      <c r="N55" s="102">
        <v>5</v>
      </c>
      <c r="O55" s="102">
        <v>5</v>
      </c>
      <c r="P55" s="103">
        <v>5</v>
      </c>
      <c r="Q55" s="103">
        <v>5</v>
      </c>
      <c r="R55" s="103">
        <v>5</v>
      </c>
      <c r="S55" s="103">
        <v>5</v>
      </c>
      <c r="T55" s="103">
        <v>5</v>
      </c>
      <c r="U55" s="104">
        <v>4</v>
      </c>
      <c r="V55" s="104">
        <v>4</v>
      </c>
      <c r="W55" s="104">
        <v>4</v>
      </c>
      <c r="X55" s="104">
        <v>4</v>
      </c>
      <c r="Y55" s="104">
        <v>4</v>
      </c>
      <c r="Z55" s="130">
        <v>5</v>
      </c>
      <c r="AA55" s="130">
        <v>5</v>
      </c>
      <c r="AB55" s="130">
        <v>5</v>
      </c>
      <c r="AC55" s="130">
        <v>5</v>
      </c>
      <c r="AD55" s="130">
        <v>5</v>
      </c>
      <c r="AE55" s="134">
        <v>5</v>
      </c>
      <c r="AF55" s="132">
        <v>5</v>
      </c>
      <c r="AG55" s="101">
        <v>5</v>
      </c>
      <c r="AH55" s="101">
        <v>5</v>
      </c>
      <c r="AI55" s="101">
        <v>5</v>
      </c>
    </row>
    <row r="56" spans="1:35">
      <c r="A56" s="128">
        <v>55</v>
      </c>
      <c r="B56" s="100" t="s">
        <v>83</v>
      </c>
      <c r="C56" s="100" t="s">
        <v>54</v>
      </c>
      <c r="D56" s="100">
        <v>0</v>
      </c>
      <c r="E56" s="100">
        <v>0</v>
      </c>
      <c r="F56" s="100">
        <v>0</v>
      </c>
      <c r="G56" s="100">
        <v>1</v>
      </c>
      <c r="H56" s="100">
        <v>0</v>
      </c>
      <c r="I56" s="100">
        <v>0</v>
      </c>
      <c r="J56" s="100">
        <v>0</v>
      </c>
      <c r="K56" s="101">
        <v>4</v>
      </c>
      <c r="L56" s="101">
        <v>3</v>
      </c>
      <c r="M56" s="101">
        <v>4</v>
      </c>
      <c r="N56" s="102">
        <v>4</v>
      </c>
      <c r="O56" s="102">
        <v>5</v>
      </c>
      <c r="P56" s="103">
        <v>5</v>
      </c>
      <c r="Q56" s="103">
        <v>3</v>
      </c>
      <c r="R56" s="103">
        <v>4</v>
      </c>
      <c r="S56" s="103">
        <v>4</v>
      </c>
      <c r="T56" s="103">
        <v>4</v>
      </c>
      <c r="U56" s="104">
        <v>4</v>
      </c>
      <c r="V56" s="104">
        <v>4</v>
      </c>
      <c r="W56" s="104">
        <v>3</v>
      </c>
      <c r="X56" s="104">
        <v>3</v>
      </c>
      <c r="Y56" s="104">
        <v>3</v>
      </c>
      <c r="Z56" s="130">
        <v>4</v>
      </c>
      <c r="AA56" s="130">
        <v>4</v>
      </c>
      <c r="AB56" s="130">
        <v>3</v>
      </c>
      <c r="AC56" s="130">
        <v>3</v>
      </c>
      <c r="AD56" s="130">
        <v>3</v>
      </c>
      <c r="AE56" s="134">
        <v>3</v>
      </c>
      <c r="AF56" s="132">
        <v>4</v>
      </c>
      <c r="AG56" s="101">
        <v>4</v>
      </c>
      <c r="AH56" s="101">
        <v>4</v>
      </c>
      <c r="AI56" s="101">
        <v>4</v>
      </c>
    </row>
    <row r="57" spans="1:35">
      <c r="A57" s="100">
        <v>56</v>
      </c>
      <c r="B57" s="100" t="s">
        <v>69</v>
      </c>
      <c r="C57" s="100" t="s">
        <v>54</v>
      </c>
      <c r="D57" s="100">
        <v>0</v>
      </c>
      <c r="E57" s="100">
        <v>0</v>
      </c>
      <c r="F57" s="100">
        <v>0</v>
      </c>
      <c r="G57" s="100">
        <v>1</v>
      </c>
      <c r="H57" s="100">
        <v>0</v>
      </c>
      <c r="I57" s="100">
        <v>0</v>
      </c>
      <c r="J57" s="100">
        <v>0</v>
      </c>
      <c r="K57" s="101">
        <v>4</v>
      </c>
      <c r="L57" s="101">
        <v>4</v>
      </c>
      <c r="M57" s="101">
        <v>4</v>
      </c>
      <c r="N57" s="102">
        <v>4</v>
      </c>
      <c r="O57" s="102">
        <v>4</v>
      </c>
      <c r="P57" s="103">
        <v>3</v>
      </c>
      <c r="Q57" s="103">
        <v>4</v>
      </c>
      <c r="R57" s="103">
        <v>4</v>
      </c>
      <c r="S57" s="103">
        <v>4</v>
      </c>
      <c r="T57" s="103">
        <v>4</v>
      </c>
      <c r="U57" s="104">
        <v>2</v>
      </c>
      <c r="V57" s="104">
        <v>2</v>
      </c>
      <c r="W57" s="104">
        <v>2</v>
      </c>
      <c r="X57" s="104">
        <v>2</v>
      </c>
      <c r="Y57" s="104">
        <v>2</v>
      </c>
      <c r="Z57" s="130">
        <v>3</v>
      </c>
      <c r="AA57" s="130">
        <v>3</v>
      </c>
      <c r="AB57" s="130">
        <v>3</v>
      </c>
      <c r="AC57" s="130">
        <v>3</v>
      </c>
      <c r="AD57" s="130">
        <v>3</v>
      </c>
      <c r="AE57" s="134">
        <v>3</v>
      </c>
      <c r="AF57" s="132">
        <v>3</v>
      </c>
      <c r="AG57" s="101">
        <v>4</v>
      </c>
      <c r="AH57" s="101">
        <v>4</v>
      </c>
      <c r="AI57" s="101">
        <v>5</v>
      </c>
    </row>
    <row r="58" spans="1:35">
      <c r="A58" s="128">
        <v>57</v>
      </c>
      <c r="B58" s="100" t="s">
        <v>82</v>
      </c>
      <c r="C58" s="100" t="s">
        <v>64</v>
      </c>
      <c r="D58" s="100">
        <v>0</v>
      </c>
      <c r="E58" s="100">
        <v>0</v>
      </c>
      <c r="F58" s="100">
        <v>0</v>
      </c>
      <c r="G58" s="100">
        <v>1</v>
      </c>
      <c r="H58" s="100">
        <v>0</v>
      </c>
      <c r="I58" s="100">
        <v>0</v>
      </c>
      <c r="J58" s="100">
        <v>0</v>
      </c>
      <c r="K58" s="101">
        <v>5</v>
      </c>
      <c r="L58" s="101">
        <v>5</v>
      </c>
      <c r="M58" s="101">
        <v>5</v>
      </c>
      <c r="N58" s="102">
        <v>5</v>
      </c>
      <c r="O58" s="102">
        <v>5</v>
      </c>
      <c r="P58" s="103">
        <v>5</v>
      </c>
      <c r="Q58" s="103">
        <v>5</v>
      </c>
      <c r="R58" s="103">
        <v>5</v>
      </c>
      <c r="S58" s="103">
        <v>5</v>
      </c>
      <c r="T58" s="103">
        <v>5</v>
      </c>
      <c r="U58" s="104">
        <v>4</v>
      </c>
      <c r="V58" s="104">
        <v>4</v>
      </c>
      <c r="W58" s="104">
        <v>2</v>
      </c>
      <c r="X58" s="104">
        <v>3</v>
      </c>
      <c r="Y58" s="104">
        <v>3</v>
      </c>
      <c r="Z58" s="130">
        <v>4</v>
      </c>
      <c r="AA58" s="130">
        <v>4</v>
      </c>
      <c r="AB58" s="130">
        <v>3</v>
      </c>
      <c r="AC58" s="130">
        <v>4</v>
      </c>
      <c r="AD58" s="130">
        <v>4</v>
      </c>
      <c r="AE58" s="134">
        <v>4</v>
      </c>
      <c r="AF58" s="132">
        <v>4</v>
      </c>
      <c r="AG58" s="101">
        <v>4</v>
      </c>
      <c r="AH58" s="101">
        <v>4</v>
      </c>
      <c r="AI58" s="101">
        <v>4</v>
      </c>
    </row>
    <row r="59" spans="1:35" ht="48">
      <c r="A59" s="100">
        <v>58</v>
      </c>
      <c r="B59" s="100" t="s">
        <v>69</v>
      </c>
      <c r="C59" s="100" t="s">
        <v>99</v>
      </c>
      <c r="D59" s="100">
        <v>0</v>
      </c>
      <c r="E59" s="100">
        <v>0</v>
      </c>
      <c r="F59" s="100">
        <v>0</v>
      </c>
      <c r="G59" s="100">
        <v>1</v>
      </c>
      <c r="H59" s="100">
        <v>0</v>
      </c>
      <c r="I59" s="100">
        <v>0</v>
      </c>
      <c r="J59" s="100">
        <v>0</v>
      </c>
      <c r="K59" s="101">
        <v>5</v>
      </c>
      <c r="L59" s="101">
        <v>5</v>
      </c>
      <c r="M59" s="101">
        <v>5</v>
      </c>
      <c r="N59" s="102">
        <v>5</v>
      </c>
      <c r="O59" s="102">
        <v>5</v>
      </c>
      <c r="P59" s="103">
        <v>5</v>
      </c>
      <c r="Q59" s="103">
        <v>4</v>
      </c>
      <c r="R59" s="103">
        <v>4</v>
      </c>
      <c r="S59" s="103">
        <v>5</v>
      </c>
      <c r="T59" s="103">
        <v>5</v>
      </c>
      <c r="U59" s="104">
        <v>5</v>
      </c>
      <c r="V59" s="104">
        <v>5</v>
      </c>
      <c r="W59" s="104">
        <v>5</v>
      </c>
      <c r="X59" s="104">
        <v>5</v>
      </c>
      <c r="Y59" s="104">
        <v>5</v>
      </c>
      <c r="Z59" s="130">
        <v>5</v>
      </c>
      <c r="AA59" s="130">
        <v>5</v>
      </c>
      <c r="AB59" s="130">
        <v>5</v>
      </c>
      <c r="AC59" s="130">
        <v>5</v>
      </c>
      <c r="AD59" s="130">
        <v>5</v>
      </c>
      <c r="AE59" s="134">
        <v>5</v>
      </c>
      <c r="AF59" s="132">
        <v>5</v>
      </c>
      <c r="AG59" s="101">
        <v>5</v>
      </c>
      <c r="AH59" s="101">
        <v>5</v>
      </c>
      <c r="AI59" s="101">
        <v>5</v>
      </c>
    </row>
    <row r="60" spans="1:35">
      <c r="A60" s="128">
        <v>59</v>
      </c>
      <c r="B60" s="100" t="s">
        <v>82</v>
      </c>
      <c r="C60" s="100" t="s">
        <v>34</v>
      </c>
      <c r="D60" s="100">
        <v>0</v>
      </c>
      <c r="E60" s="100">
        <v>0</v>
      </c>
      <c r="F60" s="100">
        <v>0</v>
      </c>
      <c r="G60" s="100">
        <v>1</v>
      </c>
      <c r="H60" s="100">
        <v>0</v>
      </c>
      <c r="I60" s="100">
        <v>0</v>
      </c>
      <c r="J60" s="100">
        <v>0</v>
      </c>
      <c r="K60" s="101">
        <v>5</v>
      </c>
      <c r="L60" s="101">
        <v>5</v>
      </c>
      <c r="M60" s="101">
        <v>5</v>
      </c>
      <c r="N60" s="102">
        <v>5</v>
      </c>
      <c r="O60" s="102">
        <v>5</v>
      </c>
      <c r="P60" s="103">
        <v>4</v>
      </c>
      <c r="Q60" s="103">
        <v>4</v>
      </c>
      <c r="R60" s="103">
        <v>4</v>
      </c>
      <c r="S60" s="103">
        <v>5</v>
      </c>
      <c r="T60" s="103">
        <v>4</v>
      </c>
      <c r="U60" s="104">
        <v>4</v>
      </c>
      <c r="V60" s="104">
        <v>4</v>
      </c>
      <c r="W60" s="104">
        <v>3</v>
      </c>
      <c r="X60" s="104">
        <v>3</v>
      </c>
      <c r="Y60" s="104">
        <v>2</v>
      </c>
      <c r="Z60" s="130">
        <v>4</v>
      </c>
      <c r="AA60" s="130">
        <v>4</v>
      </c>
      <c r="AB60" s="130">
        <v>3</v>
      </c>
      <c r="AC60" s="130">
        <v>3</v>
      </c>
      <c r="AD60" s="130">
        <v>3</v>
      </c>
      <c r="AE60" s="134">
        <v>4</v>
      </c>
      <c r="AF60" s="132">
        <v>4</v>
      </c>
      <c r="AG60" s="101">
        <v>4</v>
      </c>
      <c r="AH60" s="101">
        <v>4</v>
      </c>
      <c r="AI60" s="101">
        <v>4</v>
      </c>
    </row>
    <row r="61" spans="1:35" ht="48">
      <c r="A61" s="100">
        <v>60</v>
      </c>
      <c r="B61" s="100" t="s">
        <v>82</v>
      </c>
      <c r="C61" s="100" t="s">
        <v>99</v>
      </c>
      <c r="D61" s="100">
        <v>0</v>
      </c>
      <c r="E61" s="100">
        <v>0</v>
      </c>
      <c r="F61" s="100">
        <v>0</v>
      </c>
      <c r="G61" s="100">
        <v>1</v>
      </c>
      <c r="H61" s="100">
        <v>0</v>
      </c>
      <c r="I61" s="100">
        <v>0</v>
      </c>
      <c r="J61" s="100">
        <v>0</v>
      </c>
      <c r="K61" s="101">
        <v>4</v>
      </c>
      <c r="L61" s="101">
        <v>3</v>
      </c>
      <c r="M61" s="101">
        <v>4</v>
      </c>
      <c r="N61" s="102">
        <v>4</v>
      </c>
      <c r="O61" s="102">
        <v>4</v>
      </c>
      <c r="P61" s="103">
        <v>3</v>
      </c>
      <c r="Q61" s="103">
        <v>2</v>
      </c>
      <c r="R61" s="103">
        <v>4</v>
      </c>
      <c r="S61" s="103">
        <v>4</v>
      </c>
      <c r="T61" s="103">
        <v>4</v>
      </c>
      <c r="U61" s="104">
        <v>3</v>
      </c>
      <c r="V61" s="104">
        <v>3</v>
      </c>
      <c r="W61" s="104">
        <v>3</v>
      </c>
      <c r="X61" s="104">
        <v>3</v>
      </c>
      <c r="Y61" s="104">
        <v>3</v>
      </c>
      <c r="Z61" s="130">
        <v>4</v>
      </c>
      <c r="AA61" s="130">
        <v>4</v>
      </c>
      <c r="AB61" s="130">
        <v>4</v>
      </c>
      <c r="AC61" s="130">
        <v>4</v>
      </c>
      <c r="AD61" s="130">
        <v>4</v>
      </c>
      <c r="AE61" s="134">
        <v>4</v>
      </c>
      <c r="AF61" s="132">
        <v>4</v>
      </c>
      <c r="AG61" s="101">
        <v>4</v>
      </c>
      <c r="AH61" s="101">
        <v>4</v>
      </c>
      <c r="AI61" s="101">
        <v>4</v>
      </c>
    </row>
    <row r="62" spans="1:35" ht="48">
      <c r="A62" s="128">
        <v>61</v>
      </c>
      <c r="B62" s="100" t="s">
        <v>82</v>
      </c>
      <c r="C62" s="100" t="s">
        <v>100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1</v>
      </c>
      <c r="K62" s="101">
        <v>4</v>
      </c>
      <c r="L62" s="101">
        <v>4</v>
      </c>
      <c r="M62" s="101">
        <v>4</v>
      </c>
      <c r="N62" s="102">
        <v>5</v>
      </c>
      <c r="O62" s="102">
        <v>4</v>
      </c>
      <c r="P62" s="103">
        <v>4</v>
      </c>
      <c r="Q62" s="103">
        <v>4</v>
      </c>
      <c r="R62" s="103">
        <v>5</v>
      </c>
      <c r="S62" s="103">
        <v>4</v>
      </c>
      <c r="T62" s="103">
        <v>4</v>
      </c>
      <c r="U62" s="104">
        <v>3</v>
      </c>
      <c r="V62" s="104">
        <v>3</v>
      </c>
      <c r="W62" s="104">
        <v>3</v>
      </c>
      <c r="X62" s="104">
        <v>3</v>
      </c>
      <c r="Y62" s="104">
        <v>3</v>
      </c>
      <c r="Z62" s="130">
        <v>4</v>
      </c>
      <c r="AA62" s="130">
        <v>4</v>
      </c>
      <c r="AB62" s="130">
        <v>5</v>
      </c>
      <c r="AC62" s="130">
        <v>4</v>
      </c>
      <c r="AD62" s="130">
        <v>4</v>
      </c>
      <c r="AE62" s="134">
        <v>4</v>
      </c>
      <c r="AF62" s="132">
        <v>4</v>
      </c>
      <c r="AG62" s="101">
        <v>4</v>
      </c>
      <c r="AH62" s="101">
        <v>4</v>
      </c>
      <c r="AI62" s="101">
        <v>5</v>
      </c>
    </row>
    <row r="63" spans="1:35">
      <c r="A63" s="100">
        <v>62</v>
      </c>
      <c r="B63" s="100" t="s">
        <v>69</v>
      </c>
      <c r="C63" s="100" t="s">
        <v>57</v>
      </c>
      <c r="D63" s="100">
        <v>0</v>
      </c>
      <c r="E63" s="100">
        <v>0</v>
      </c>
      <c r="F63" s="100">
        <v>0</v>
      </c>
      <c r="G63" s="100">
        <v>1</v>
      </c>
      <c r="H63" s="100">
        <v>0</v>
      </c>
      <c r="I63" s="100">
        <v>0</v>
      </c>
      <c r="J63" s="100">
        <v>0</v>
      </c>
      <c r="K63" s="101">
        <v>5</v>
      </c>
      <c r="L63" s="101">
        <v>4</v>
      </c>
      <c r="M63" s="101">
        <v>4</v>
      </c>
      <c r="N63" s="102">
        <v>5</v>
      </c>
      <c r="O63" s="102">
        <v>5</v>
      </c>
      <c r="P63" s="103">
        <v>5</v>
      </c>
      <c r="Q63" s="103">
        <v>3</v>
      </c>
      <c r="R63" s="103">
        <v>4</v>
      </c>
      <c r="S63" s="103">
        <v>4</v>
      </c>
      <c r="T63" s="103">
        <v>5</v>
      </c>
      <c r="U63" s="104">
        <v>3</v>
      </c>
      <c r="V63" s="104">
        <v>4</v>
      </c>
      <c r="W63" s="104">
        <v>2</v>
      </c>
      <c r="X63" s="104">
        <v>5</v>
      </c>
      <c r="Y63" s="104">
        <v>5</v>
      </c>
      <c r="Z63" s="130">
        <v>4</v>
      </c>
      <c r="AA63" s="130">
        <v>4</v>
      </c>
      <c r="AB63" s="130">
        <v>3</v>
      </c>
      <c r="AC63" s="130">
        <v>5</v>
      </c>
      <c r="AD63" s="130">
        <v>5</v>
      </c>
      <c r="AE63" s="134">
        <v>5</v>
      </c>
      <c r="AF63" s="132">
        <v>5</v>
      </c>
      <c r="AG63" s="101">
        <v>4</v>
      </c>
      <c r="AH63" s="101">
        <v>4</v>
      </c>
      <c r="AI63" s="101">
        <v>4</v>
      </c>
    </row>
    <row r="64" spans="1:35">
      <c r="A64" s="128">
        <v>63</v>
      </c>
      <c r="B64" s="100" t="s">
        <v>69</v>
      </c>
      <c r="C64" s="100" t="s">
        <v>34</v>
      </c>
      <c r="D64" s="100">
        <v>0</v>
      </c>
      <c r="E64" s="100">
        <v>0</v>
      </c>
      <c r="F64" s="100">
        <v>0</v>
      </c>
      <c r="G64" s="100">
        <v>0</v>
      </c>
      <c r="H64" s="100">
        <v>1</v>
      </c>
      <c r="I64" s="100">
        <v>0</v>
      </c>
      <c r="J64" s="100">
        <v>0</v>
      </c>
      <c r="K64" s="101">
        <v>5</v>
      </c>
      <c r="L64" s="101">
        <v>5</v>
      </c>
      <c r="M64" s="101">
        <v>5</v>
      </c>
      <c r="N64" s="102">
        <v>5</v>
      </c>
      <c r="O64" s="102">
        <v>5</v>
      </c>
      <c r="P64" s="103">
        <v>5</v>
      </c>
      <c r="Q64" s="103">
        <v>4</v>
      </c>
      <c r="R64" s="103">
        <v>5</v>
      </c>
      <c r="S64" s="103">
        <v>5</v>
      </c>
      <c r="T64" s="103">
        <v>5</v>
      </c>
      <c r="U64" s="104">
        <v>3</v>
      </c>
      <c r="V64" s="104">
        <v>4</v>
      </c>
      <c r="W64" s="104">
        <v>3</v>
      </c>
      <c r="X64" s="104">
        <v>3</v>
      </c>
      <c r="Y64" s="104">
        <v>3</v>
      </c>
      <c r="Z64" s="130">
        <v>5</v>
      </c>
      <c r="AA64" s="130">
        <v>5</v>
      </c>
      <c r="AB64" s="130">
        <v>5</v>
      </c>
      <c r="AC64" s="130">
        <v>5</v>
      </c>
      <c r="AD64" s="130">
        <v>5</v>
      </c>
      <c r="AE64" s="134">
        <v>5</v>
      </c>
      <c r="AF64" s="132">
        <v>5</v>
      </c>
      <c r="AG64" s="101">
        <v>5</v>
      </c>
      <c r="AH64" s="101">
        <v>4</v>
      </c>
      <c r="AI64" s="101">
        <v>5</v>
      </c>
    </row>
    <row r="65" spans="1:63">
      <c r="A65" s="100">
        <v>64</v>
      </c>
      <c r="B65" s="100" t="s">
        <v>69</v>
      </c>
      <c r="C65" s="100" t="s">
        <v>98</v>
      </c>
      <c r="D65" s="100">
        <v>0</v>
      </c>
      <c r="E65" s="100">
        <v>0</v>
      </c>
      <c r="F65" s="100">
        <v>0</v>
      </c>
      <c r="G65" s="100">
        <v>1</v>
      </c>
      <c r="H65" s="100">
        <v>0</v>
      </c>
      <c r="I65" s="100">
        <v>0</v>
      </c>
      <c r="J65" s="100">
        <v>0</v>
      </c>
      <c r="K65" s="101">
        <v>5</v>
      </c>
      <c r="L65" s="101">
        <v>5</v>
      </c>
      <c r="M65" s="101">
        <v>5</v>
      </c>
      <c r="N65" s="102">
        <v>5</v>
      </c>
      <c r="O65" s="102">
        <v>5</v>
      </c>
      <c r="P65" s="103">
        <v>5</v>
      </c>
      <c r="Q65" s="103">
        <v>5</v>
      </c>
      <c r="R65" s="103">
        <v>5</v>
      </c>
      <c r="S65" s="103">
        <v>5</v>
      </c>
      <c r="T65" s="103">
        <v>5</v>
      </c>
      <c r="U65" s="104">
        <v>3</v>
      </c>
      <c r="V65" s="104">
        <v>3</v>
      </c>
      <c r="W65" s="104">
        <v>3</v>
      </c>
      <c r="X65" s="104">
        <v>3</v>
      </c>
      <c r="Y65" s="104">
        <v>3</v>
      </c>
      <c r="Z65" s="130">
        <v>4</v>
      </c>
      <c r="AA65" s="130">
        <v>4</v>
      </c>
      <c r="AB65" s="130">
        <v>4</v>
      </c>
      <c r="AC65" s="130">
        <v>4</v>
      </c>
      <c r="AD65" s="130">
        <v>4</v>
      </c>
      <c r="AE65" s="134">
        <v>3</v>
      </c>
      <c r="AF65" s="132">
        <v>4</v>
      </c>
      <c r="AG65" s="101">
        <v>4</v>
      </c>
      <c r="AH65" s="101">
        <v>4</v>
      </c>
      <c r="AI65" s="101">
        <v>4</v>
      </c>
    </row>
    <row r="66" spans="1:63">
      <c r="A66" s="128">
        <v>65</v>
      </c>
      <c r="B66" s="100" t="s">
        <v>82</v>
      </c>
      <c r="C66" s="100" t="s">
        <v>34</v>
      </c>
      <c r="D66" s="100">
        <v>0</v>
      </c>
      <c r="E66" s="100">
        <v>0</v>
      </c>
      <c r="F66" s="100">
        <v>0</v>
      </c>
      <c r="G66" s="100">
        <v>1</v>
      </c>
      <c r="H66" s="100">
        <v>0</v>
      </c>
      <c r="I66" s="100">
        <v>0</v>
      </c>
      <c r="J66" s="100">
        <v>0</v>
      </c>
      <c r="K66" s="101">
        <v>4</v>
      </c>
      <c r="L66" s="101">
        <v>4</v>
      </c>
      <c r="M66" s="101">
        <v>4</v>
      </c>
      <c r="N66" s="102">
        <v>4</v>
      </c>
      <c r="O66" s="102">
        <v>4</v>
      </c>
      <c r="P66" s="103">
        <v>4</v>
      </c>
      <c r="Q66" s="103">
        <v>4</v>
      </c>
      <c r="R66" s="103">
        <v>4</v>
      </c>
      <c r="S66" s="103">
        <v>4</v>
      </c>
      <c r="T66" s="103">
        <v>4</v>
      </c>
      <c r="U66" s="104">
        <v>3</v>
      </c>
      <c r="V66" s="104">
        <v>3</v>
      </c>
      <c r="W66" s="104">
        <v>2</v>
      </c>
      <c r="X66" s="104">
        <v>3</v>
      </c>
      <c r="Y66" s="104">
        <v>2</v>
      </c>
      <c r="Z66" s="130">
        <v>4</v>
      </c>
      <c r="AA66" s="130">
        <v>4</v>
      </c>
      <c r="AB66" s="130">
        <v>4</v>
      </c>
      <c r="AC66" s="130">
        <v>4</v>
      </c>
      <c r="AD66" s="130">
        <v>4</v>
      </c>
      <c r="AE66" s="134">
        <v>4</v>
      </c>
      <c r="AF66" s="132">
        <v>4</v>
      </c>
      <c r="AG66" s="101">
        <v>3</v>
      </c>
      <c r="AH66" s="101">
        <v>4</v>
      </c>
      <c r="AI66" s="101">
        <v>4</v>
      </c>
    </row>
    <row r="67" spans="1:63">
      <c r="A67" s="100">
        <v>66</v>
      </c>
      <c r="B67" s="100" t="s">
        <v>69</v>
      </c>
      <c r="C67" s="100" t="s">
        <v>57</v>
      </c>
      <c r="D67" s="100">
        <v>1</v>
      </c>
      <c r="E67" s="100">
        <v>0</v>
      </c>
      <c r="F67" s="100">
        <v>0</v>
      </c>
      <c r="G67" s="100">
        <v>0</v>
      </c>
      <c r="H67" s="100">
        <v>1</v>
      </c>
      <c r="I67" s="100">
        <v>0</v>
      </c>
      <c r="J67" s="100">
        <v>0</v>
      </c>
      <c r="K67" s="101">
        <v>4</v>
      </c>
      <c r="L67" s="101">
        <v>4</v>
      </c>
      <c r="M67" s="101">
        <v>4</v>
      </c>
      <c r="N67" s="102">
        <v>4</v>
      </c>
      <c r="O67" s="102">
        <v>4</v>
      </c>
      <c r="P67" s="103">
        <v>2</v>
      </c>
      <c r="Q67" s="103">
        <v>2</v>
      </c>
      <c r="R67" s="103">
        <v>5</v>
      </c>
      <c r="S67" s="103">
        <v>5</v>
      </c>
      <c r="T67" s="103">
        <v>5</v>
      </c>
      <c r="U67" s="104">
        <v>3</v>
      </c>
      <c r="V67" s="104">
        <v>3</v>
      </c>
      <c r="W67" s="104">
        <v>3</v>
      </c>
      <c r="X67" s="104">
        <v>3</v>
      </c>
      <c r="Y67" s="104">
        <v>3</v>
      </c>
      <c r="Z67" s="130">
        <v>4</v>
      </c>
      <c r="AA67" s="130">
        <v>4</v>
      </c>
      <c r="AB67" s="130">
        <v>4</v>
      </c>
      <c r="AC67" s="130">
        <v>4</v>
      </c>
      <c r="AD67" s="130">
        <v>4</v>
      </c>
      <c r="AE67" s="134">
        <v>4</v>
      </c>
      <c r="AF67" s="132">
        <v>4</v>
      </c>
      <c r="AG67" s="101">
        <v>4</v>
      </c>
      <c r="AH67" s="101">
        <v>4</v>
      </c>
      <c r="AI67" s="101">
        <v>4</v>
      </c>
    </row>
    <row r="68" spans="1:63">
      <c r="A68" s="128">
        <v>67</v>
      </c>
      <c r="B68" s="100" t="s">
        <v>82</v>
      </c>
      <c r="C68" s="100" t="s">
        <v>34</v>
      </c>
      <c r="D68" s="100">
        <v>0</v>
      </c>
      <c r="E68" s="100">
        <v>0</v>
      </c>
      <c r="F68" s="100">
        <v>0</v>
      </c>
      <c r="G68" s="100">
        <v>1</v>
      </c>
      <c r="H68" s="100">
        <v>0</v>
      </c>
      <c r="I68" s="100">
        <v>0</v>
      </c>
      <c r="J68" s="100">
        <v>0</v>
      </c>
      <c r="K68" s="101">
        <v>5</v>
      </c>
      <c r="L68" s="101">
        <v>1</v>
      </c>
      <c r="M68" s="101">
        <v>5</v>
      </c>
      <c r="N68" s="102">
        <v>5</v>
      </c>
      <c r="O68" s="102">
        <v>5</v>
      </c>
      <c r="P68" s="103">
        <v>3</v>
      </c>
      <c r="Q68" s="103">
        <v>3</v>
      </c>
      <c r="R68" s="103">
        <v>4</v>
      </c>
      <c r="S68" s="103">
        <v>4</v>
      </c>
      <c r="T68" s="103">
        <v>4</v>
      </c>
      <c r="U68" s="104">
        <v>1</v>
      </c>
      <c r="V68" s="104">
        <v>1</v>
      </c>
      <c r="W68" s="104">
        <v>1</v>
      </c>
      <c r="X68" s="104">
        <v>1</v>
      </c>
      <c r="Y68" s="104">
        <v>2</v>
      </c>
      <c r="Z68" s="130">
        <v>2</v>
      </c>
      <c r="AA68" s="130">
        <v>2</v>
      </c>
      <c r="AB68" s="130">
        <v>3</v>
      </c>
      <c r="AC68" s="130">
        <v>3</v>
      </c>
      <c r="AD68" s="130">
        <v>3</v>
      </c>
      <c r="AE68" s="134">
        <v>4</v>
      </c>
      <c r="AF68" s="132">
        <v>3</v>
      </c>
      <c r="AG68" s="101">
        <v>3</v>
      </c>
      <c r="AH68" s="101">
        <v>3</v>
      </c>
      <c r="AI68" s="101">
        <v>4</v>
      </c>
    </row>
    <row r="69" spans="1:63">
      <c r="A69" s="100">
        <v>68</v>
      </c>
      <c r="B69" s="100" t="s">
        <v>83</v>
      </c>
      <c r="C69" s="100" t="s">
        <v>34</v>
      </c>
      <c r="D69" s="100">
        <v>0</v>
      </c>
      <c r="E69" s="100">
        <v>0</v>
      </c>
      <c r="F69" s="100">
        <v>0</v>
      </c>
      <c r="G69" s="100">
        <v>0</v>
      </c>
      <c r="H69" s="100">
        <v>1</v>
      </c>
      <c r="I69" s="100">
        <v>0</v>
      </c>
      <c r="J69" s="100">
        <v>0</v>
      </c>
      <c r="K69" s="101">
        <v>5</v>
      </c>
      <c r="L69" s="101">
        <v>5</v>
      </c>
      <c r="M69" s="101">
        <v>5</v>
      </c>
      <c r="N69" s="102">
        <v>4</v>
      </c>
      <c r="O69" s="102">
        <v>5</v>
      </c>
      <c r="P69" s="103">
        <v>4</v>
      </c>
      <c r="Q69" s="103">
        <v>4</v>
      </c>
      <c r="R69" s="103">
        <v>4</v>
      </c>
      <c r="S69" s="103">
        <v>4</v>
      </c>
      <c r="T69" s="103">
        <v>4</v>
      </c>
      <c r="U69" s="104">
        <v>4</v>
      </c>
      <c r="V69" s="104">
        <v>4</v>
      </c>
      <c r="W69" s="104">
        <v>4</v>
      </c>
      <c r="X69" s="104">
        <v>4</v>
      </c>
      <c r="Y69" s="104">
        <v>4</v>
      </c>
      <c r="Z69" s="130">
        <v>4</v>
      </c>
      <c r="AA69" s="130">
        <v>4</v>
      </c>
      <c r="AB69" s="130">
        <v>4</v>
      </c>
      <c r="AC69" s="130">
        <v>4</v>
      </c>
      <c r="AD69" s="130">
        <v>4</v>
      </c>
      <c r="AE69" s="134">
        <v>4</v>
      </c>
      <c r="AF69" s="132">
        <v>4</v>
      </c>
      <c r="AG69" s="101">
        <v>5</v>
      </c>
      <c r="AH69" s="101">
        <v>4</v>
      </c>
      <c r="AI69" s="101">
        <v>4</v>
      </c>
    </row>
    <row r="70" spans="1:63">
      <c r="A70" s="128">
        <v>69</v>
      </c>
      <c r="B70" s="100" t="s">
        <v>69</v>
      </c>
      <c r="C70" s="100" t="s">
        <v>34</v>
      </c>
      <c r="D70" s="100">
        <v>0</v>
      </c>
      <c r="E70" s="100">
        <v>0</v>
      </c>
      <c r="F70" s="100">
        <v>0</v>
      </c>
      <c r="G70" s="100">
        <v>1</v>
      </c>
      <c r="H70" s="100">
        <v>0</v>
      </c>
      <c r="I70" s="100">
        <v>0</v>
      </c>
      <c r="J70" s="100">
        <v>0</v>
      </c>
      <c r="K70" s="101">
        <v>4</v>
      </c>
      <c r="L70" s="101">
        <v>4</v>
      </c>
      <c r="M70" s="101">
        <v>4</v>
      </c>
      <c r="N70" s="102">
        <v>4</v>
      </c>
      <c r="O70" s="102">
        <v>4</v>
      </c>
      <c r="P70" s="103">
        <v>4</v>
      </c>
      <c r="Q70" s="103">
        <v>4</v>
      </c>
      <c r="R70" s="103">
        <v>4</v>
      </c>
      <c r="S70" s="103">
        <v>4</v>
      </c>
      <c r="T70" s="103">
        <v>4</v>
      </c>
      <c r="U70" s="104">
        <v>5</v>
      </c>
      <c r="V70" s="104">
        <v>5</v>
      </c>
      <c r="W70" s="104">
        <v>5</v>
      </c>
      <c r="X70" s="104">
        <v>5</v>
      </c>
      <c r="Y70" s="104">
        <v>5</v>
      </c>
      <c r="Z70" s="130">
        <v>4</v>
      </c>
      <c r="AA70" s="130">
        <v>4</v>
      </c>
      <c r="AB70" s="130">
        <v>4</v>
      </c>
      <c r="AC70" s="130">
        <v>4</v>
      </c>
      <c r="AD70" s="130">
        <v>4</v>
      </c>
      <c r="AE70" s="134">
        <v>5</v>
      </c>
      <c r="AF70" s="132">
        <v>5</v>
      </c>
      <c r="AG70" s="101">
        <v>5</v>
      </c>
      <c r="AH70" s="101">
        <v>5</v>
      </c>
      <c r="AI70" s="101">
        <v>5</v>
      </c>
    </row>
    <row r="71" spans="1:63" ht="48">
      <c r="A71" s="100">
        <v>70</v>
      </c>
      <c r="B71" s="100" t="s">
        <v>69</v>
      </c>
      <c r="C71" s="100" t="s">
        <v>99</v>
      </c>
      <c r="D71" s="100">
        <v>0</v>
      </c>
      <c r="E71" s="100">
        <v>0</v>
      </c>
      <c r="F71" s="100">
        <v>0</v>
      </c>
      <c r="G71" s="100">
        <v>1</v>
      </c>
      <c r="H71" s="100">
        <v>0</v>
      </c>
      <c r="I71" s="100">
        <v>0</v>
      </c>
      <c r="J71" s="100">
        <v>0</v>
      </c>
      <c r="K71" s="101">
        <v>4</v>
      </c>
      <c r="L71" s="101">
        <v>4</v>
      </c>
      <c r="M71" s="101">
        <v>4</v>
      </c>
      <c r="N71" s="102">
        <v>4</v>
      </c>
      <c r="O71" s="102">
        <v>4</v>
      </c>
      <c r="P71" s="103">
        <v>4</v>
      </c>
      <c r="Q71" s="103">
        <v>3</v>
      </c>
      <c r="R71" s="103">
        <v>5</v>
      </c>
      <c r="S71" s="103">
        <v>5</v>
      </c>
      <c r="T71" s="103">
        <v>5</v>
      </c>
      <c r="U71" s="104">
        <v>5</v>
      </c>
      <c r="V71" s="104">
        <v>4</v>
      </c>
      <c r="W71" s="104">
        <v>4</v>
      </c>
      <c r="X71" s="104">
        <v>3</v>
      </c>
      <c r="Y71" s="104">
        <v>4</v>
      </c>
      <c r="Z71" s="130">
        <v>4</v>
      </c>
      <c r="AA71" s="130">
        <v>4</v>
      </c>
      <c r="AB71" s="130">
        <v>4</v>
      </c>
      <c r="AC71" s="130">
        <v>4</v>
      </c>
      <c r="AD71" s="130">
        <v>4</v>
      </c>
      <c r="AE71" s="134">
        <v>5</v>
      </c>
      <c r="AF71" s="132">
        <v>5</v>
      </c>
      <c r="AG71" s="101">
        <v>5</v>
      </c>
      <c r="AH71" s="101">
        <v>5</v>
      </c>
      <c r="AI71" s="101">
        <v>5</v>
      </c>
    </row>
    <row r="72" spans="1:63">
      <c r="A72" s="128">
        <v>71</v>
      </c>
      <c r="B72" s="100" t="s">
        <v>69</v>
      </c>
      <c r="C72" s="100" t="s">
        <v>60</v>
      </c>
      <c r="D72" s="100">
        <v>1</v>
      </c>
      <c r="E72" s="100">
        <v>0</v>
      </c>
      <c r="F72" s="100">
        <v>0</v>
      </c>
      <c r="G72" s="100">
        <v>0</v>
      </c>
      <c r="H72" s="100">
        <v>0</v>
      </c>
      <c r="I72" s="100">
        <v>0</v>
      </c>
      <c r="J72" s="100">
        <v>0</v>
      </c>
      <c r="K72" s="101">
        <v>5</v>
      </c>
      <c r="L72" s="101">
        <v>5</v>
      </c>
      <c r="M72" s="101">
        <v>5</v>
      </c>
      <c r="N72" s="102">
        <v>5</v>
      </c>
      <c r="O72" s="102">
        <v>5</v>
      </c>
      <c r="P72" s="103">
        <v>5</v>
      </c>
      <c r="Q72" s="103">
        <v>5</v>
      </c>
      <c r="R72" s="103">
        <v>5</v>
      </c>
      <c r="S72" s="103">
        <v>5</v>
      </c>
      <c r="T72" s="103">
        <v>5</v>
      </c>
      <c r="U72" s="104">
        <v>5</v>
      </c>
      <c r="V72" s="104">
        <v>5</v>
      </c>
      <c r="W72" s="104">
        <v>5</v>
      </c>
      <c r="X72" s="104">
        <v>5</v>
      </c>
      <c r="Y72" s="104">
        <v>5</v>
      </c>
      <c r="Z72" s="130">
        <v>5</v>
      </c>
      <c r="AA72" s="130">
        <v>5</v>
      </c>
      <c r="AB72" s="130">
        <v>5</v>
      </c>
      <c r="AC72" s="130">
        <v>5</v>
      </c>
      <c r="AD72" s="130">
        <v>5</v>
      </c>
      <c r="AE72" s="134">
        <v>5</v>
      </c>
      <c r="AF72" s="132">
        <v>5</v>
      </c>
      <c r="AG72" s="101">
        <v>5</v>
      </c>
      <c r="AH72" s="101">
        <v>5</v>
      </c>
      <c r="AI72" s="101">
        <v>5</v>
      </c>
    </row>
    <row r="73" spans="1:63">
      <c r="A73" s="100">
        <v>72</v>
      </c>
      <c r="B73" s="100" t="s">
        <v>83</v>
      </c>
      <c r="C73" s="100" t="s">
        <v>58</v>
      </c>
      <c r="D73" s="100">
        <v>1</v>
      </c>
      <c r="E73" s="100">
        <v>0</v>
      </c>
      <c r="F73" s="100">
        <v>0</v>
      </c>
      <c r="G73" s="100">
        <v>1</v>
      </c>
      <c r="H73" s="100">
        <v>0</v>
      </c>
      <c r="I73" s="100">
        <v>0</v>
      </c>
      <c r="J73" s="100">
        <v>0</v>
      </c>
      <c r="K73" s="101">
        <v>4</v>
      </c>
      <c r="L73" s="101">
        <v>4</v>
      </c>
      <c r="M73" s="101">
        <v>4</v>
      </c>
      <c r="N73" s="102">
        <v>4</v>
      </c>
      <c r="O73" s="102">
        <v>4</v>
      </c>
      <c r="P73" s="103">
        <v>3</v>
      </c>
      <c r="Q73" s="103">
        <v>3</v>
      </c>
      <c r="R73" s="103">
        <v>4</v>
      </c>
      <c r="S73" s="103">
        <v>4</v>
      </c>
      <c r="T73" s="103">
        <v>4</v>
      </c>
      <c r="U73" s="104">
        <v>4</v>
      </c>
      <c r="V73" s="104">
        <v>4</v>
      </c>
      <c r="W73" s="104">
        <v>4</v>
      </c>
      <c r="X73" s="104">
        <v>4</v>
      </c>
      <c r="Y73" s="104">
        <v>4</v>
      </c>
      <c r="Z73" s="130">
        <v>4</v>
      </c>
      <c r="AA73" s="130">
        <v>4</v>
      </c>
      <c r="AB73" s="130">
        <v>4</v>
      </c>
      <c r="AC73" s="130">
        <v>4</v>
      </c>
      <c r="AD73" s="130">
        <v>4</v>
      </c>
      <c r="AE73" s="134">
        <v>4</v>
      </c>
      <c r="AF73" s="132">
        <v>4</v>
      </c>
      <c r="AG73" s="101">
        <v>4</v>
      </c>
      <c r="AH73" s="101">
        <v>4</v>
      </c>
      <c r="AI73" s="101">
        <v>4</v>
      </c>
    </row>
    <row r="74" spans="1:63">
      <c r="A74" s="128">
        <v>73</v>
      </c>
      <c r="B74" s="100" t="s">
        <v>69</v>
      </c>
      <c r="C74" s="100" t="s">
        <v>58</v>
      </c>
      <c r="D74" s="100">
        <v>1</v>
      </c>
      <c r="E74" s="100">
        <v>0</v>
      </c>
      <c r="F74" s="100">
        <v>0</v>
      </c>
      <c r="G74" s="100">
        <v>1</v>
      </c>
      <c r="H74" s="100">
        <v>0</v>
      </c>
      <c r="I74" s="100">
        <v>0</v>
      </c>
      <c r="J74" s="100">
        <v>0</v>
      </c>
      <c r="K74" s="101">
        <v>4</v>
      </c>
      <c r="L74" s="101">
        <v>4</v>
      </c>
      <c r="M74" s="101">
        <v>4</v>
      </c>
      <c r="N74" s="102">
        <v>4</v>
      </c>
      <c r="O74" s="102">
        <v>4</v>
      </c>
      <c r="P74" s="103">
        <v>4</v>
      </c>
      <c r="Q74" s="103">
        <v>4</v>
      </c>
      <c r="R74" s="103">
        <v>4</v>
      </c>
      <c r="S74" s="103">
        <v>4</v>
      </c>
      <c r="T74" s="103">
        <v>4</v>
      </c>
      <c r="U74" s="104">
        <v>4</v>
      </c>
      <c r="V74" s="104">
        <v>4</v>
      </c>
      <c r="W74" s="104">
        <v>4</v>
      </c>
      <c r="X74" s="104">
        <v>4</v>
      </c>
      <c r="Y74" s="104">
        <v>4</v>
      </c>
      <c r="Z74" s="130">
        <v>4</v>
      </c>
      <c r="AA74" s="130">
        <v>4</v>
      </c>
      <c r="AB74" s="130">
        <v>4</v>
      </c>
      <c r="AC74" s="130">
        <v>4</v>
      </c>
      <c r="AD74" s="130">
        <v>4</v>
      </c>
      <c r="AE74" s="134">
        <v>4</v>
      </c>
      <c r="AF74" s="132">
        <v>4</v>
      </c>
      <c r="AG74" s="101">
        <v>4</v>
      </c>
      <c r="AH74" s="101">
        <v>4</v>
      </c>
      <c r="AI74" s="101">
        <v>4</v>
      </c>
    </row>
    <row r="75" spans="1:63">
      <c r="A75" s="100">
        <v>74</v>
      </c>
      <c r="B75" s="100" t="s">
        <v>69</v>
      </c>
      <c r="C75" s="100" t="s">
        <v>54</v>
      </c>
      <c r="D75" s="100">
        <v>1</v>
      </c>
      <c r="E75" s="100">
        <v>0</v>
      </c>
      <c r="F75" s="100">
        <v>0</v>
      </c>
      <c r="G75" s="100">
        <v>1</v>
      </c>
      <c r="H75" s="100">
        <v>0</v>
      </c>
      <c r="I75" s="100">
        <v>0</v>
      </c>
      <c r="J75" s="100">
        <v>0</v>
      </c>
      <c r="K75" s="101">
        <v>4</v>
      </c>
      <c r="L75" s="101">
        <v>4</v>
      </c>
      <c r="M75" s="101">
        <v>4</v>
      </c>
      <c r="N75" s="102">
        <v>4</v>
      </c>
      <c r="O75" s="102">
        <v>4</v>
      </c>
      <c r="P75" s="103">
        <v>4</v>
      </c>
      <c r="Q75" s="103">
        <v>4</v>
      </c>
      <c r="R75" s="103">
        <v>4</v>
      </c>
      <c r="S75" s="103">
        <v>4</v>
      </c>
      <c r="T75" s="103">
        <v>4</v>
      </c>
      <c r="U75" s="104">
        <v>4</v>
      </c>
      <c r="V75" s="104">
        <v>4</v>
      </c>
      <c r="W75" s="104">
        <v>4</v>
      </c>
      <c r="X75" s="104">
        <v>4</v>
      </c>
      <c r="Y75" s="104">
        <v>4</v>
      </c>
      <c r="Z75" s="130">
        <v>4</v>
      </c>
      <c r="AA75" s="130">
        <v>4</v>
      </c>
      <c r="AB75" s="130">
        <v>4</v>
      </c>
      <c r="AC75" s="130">
        <v>4</v>
      </c>
      <c r="AD75" s="130">
        <v>4</v>
      </c>
      <c r="AE75" s="134">
        <v>4</v>
      </c>
      <c r="AF75" s="132">
        <v>4</v>
      </c>
      <c r="AG75" s="101">
        <v>4</v>
      </c>
      <c r="AH75" s="101">
        <v>4</v>
      </c>
      <c r="AI75" s="101">
        <v>4</v>
      </c>
    </row>
    <row r="76" spans="1:63">
      <c r="A76" s="128">
        <v>75</v>
      </c>
      <c r="B76" s="100" t="s">
        <v>82</v>
      </c>
      <c r="C76" s="100" t="s">
        <v>84</v>
      </c>
      <c r="D76" s="100">
        <v>1</v>
      </c>
      <c r="E76" s="100">
        <v>0</v>
      </c>
      <c r="F76" s="100">
        <v>1</v>
      </c>
      <c r="G76" s="100">
        <v>0</v>
      </c>
      <c r="H76" s="100">
        <v>0</v>
      </c>
      <c r="I76" s="100">
        <v>0</v>
      </c>
      <c r="J76" s="100">
        <v>0</v>
      </c>
      <c r="K76" s="101">
        <v>5</v>
      </c>
      <c r="L76" s="101">
        <v>5</v>
      </c>
      <c r="M76" s="101">
        <v>5</v>
      </c>
      <c r="N76" s="102">
        <v>5</v>
      </c>
      <c r="O76" s="102">
        <v>5</v>
      </c>
      <c r="P76" s="103">
        <v>5</v>
      </c>
      <c r="Q76" s="103">
        <v>5</v>
      </c>
      <c r="R76" s="103">
        <v>5</v>
      </c>
      <c r="S76" s="103">
        <v>5</v>
      </c>
      <c r="T76" s="103">
        <v>5</v>
      </c>
      <c r="U76" s="104">
        <v>3</v>
      </c>
      <c r="V76" s="104">
        <v>3</v>
      </c>
      <c r="W76" s="104">
        <v>3</v>
      </c>
      <c r="X76" s="104">
        <v>3</v>
      </c>
      <c r="Y76" s="104">
        <v>3</v>
      </c>
      <c r="Z76" s="130">
        <v>4</v>
      </c>
      <c r="AA76" s="130">
        <v>4</v>
      </c>
      <c r="AB76" s="130">
        <v>4</v>
      </c>
      <c r="AC76" s="130">
        <v>4</v>
      </c>
      <c r="AD76" s="130">
        <v>5</v>
      </c>
      <c r="AE76" s="134">
        <v>4</v>
      </c>
      <c r="AF76" s="132">
        <v>4</v>
      </c>
      <c r="AG76" s="101">
        <v>4</v>
      </c>
      <c r="AH76" s="101">
        <v>4</v>
      </c>
      <c r="AI76" s="101">
        <v>4</v>
      </c>
    </row>
    <row r="77" spans="1:63">
      <c r="A77" s="100">
        <v>76</v>
      </c>
      <c r="B77" s="100" t="s">
        <v>82</v>
      </c>
      <c r="C77" s="100" t="s">
        <v>34</v>
      </c>
      <c r="D77" s="100">
        <v>1</v>
      </c>
      <c r="E77" s="100">
        <v>0</v>
      </c>
      <c r="F77" s="100">
        <v>0</v>
      </c>
      <c r="G77" s="100">
        <v>1</v>
      </c>
      <c r="H77" s="100">
        <v>0</v>
      </c>
      <c r="I77" s="100">
        <v>0</v>
      </c>
      <c r="J77" s="100">
        <v>0</v>
      </c>
      <c r="K77" s="101">
        <v>4</v>
      </c>
      <c r="L77" s="101">
        <v>3</v>
      </c>
      <c r="M77" s="101">
        <v>4</v>
      </c>
      <c r="N77" s="102">
        <v>5</v>
      </c>
      <c r="O77" s="102">
        <v>4</v>
      </c>
      <c r="P77" s="103">
        <v>4</v>
      </c>
      <c r="Q77" s="103">
        <v>3</v>
      </c>
      <c r="R77" s="103">
        <v>5</v>
      </c>
      <c r="S77" s="103">
        <v>4</v>
      </c>
      <c r="T77" s="103">
        <v>4</v>
      </c>
      <c r="U77" s="104">
        <v>4</v>
      </c>
      <c r="V77" s="104">
        <v>4</v>
      </c>
      <c r="W77" s="104">
        <v>4</v>
      </c>
      <c r="X77" s="104">
        <v>4</v>
      </c>
      <c r="Y77" s="104">
        <v>4</v>
      </c>
      <c r="Z77" s="130">
        <v>4</v>
      </c>
      <c r="AA77" s="130">
        <v>4</v>
      </c>
      <c r="AB77" s="130">
        <v>4</v>
      </c>
      <c r="AC77" s="130">
        <v>5</v>
      </c>
      <c r="AD77" s="130">
        <v>4</v>
      </c>
      <c r="AE77" s="134">
        <v>4</v>
      </c>
      <c r="AF77" s="132">
        <v>4</v>
      </c>
      <c r="AG77" s="101">
        <v>4</v>
      </c>
      <c r="AH77" s="101">
        <v>4</v>
      </c>
      <c r="AI77" s="101">
        <v>4</v>
      </c>
    </row>
    <row r="78" spans="1:63" s="92" customFormat="1">
      <c r="A78" s="13"/>
      <c r="B78" s="13"/>
      <c r="C78" s="13"/>
      <c r="D78" s="124">
        <f>COUNTIF(D2:D77,1)</f>
        <v>25</v>
      </c>
      <c r="E78" s="124">
        <f t="shared" ref="E78:J78" si="0">COUNTIF(E2:E77,1)</f>
        <v>6</v>
      </c>
      <c r="F78" s="124">
        <f t="shared" si="0"/>
        <v>7</v>
      </c>
      <c r="G78" s="124">
        <f t="shared" si="0"/>
        <v>53</v>
      </c>
      <c r="H78" s="124">
        <f t="shared" si="0"/>
        <v>13</v>
      </c>
      <c r="I78" s="124">
        <f t="shared" si="0"/>
        <v>1</v>
      </c>
      <c r="J78" s="124">
        <f t="shared" si="0"/>
        <v>2</v>
      </c>
      <c r="K78" s="125">
        <f>AVERAGE(K2:K77)</f>
        <v>4.5</v>
      </c>
      <c r="L78" s="125">
        <f t="shared" ref="L78:AI78" si="1">AVERAGE(L2:L77)</f>
        <v>4.25</v>
      </c>
      <c r="M78" s="125">
        <f t="shared" si="1"/>
        <v>4.3947368421052628</v>
      </c>
      <c r="N78" s="125">
        <f t="shared" si="1"/>
        <v>4.6447368421052628</v>
      </c>
      <c r="O78" s="125">
        <f t="shared" si="1"/>
        <v>4.6447368421052628</v>
      </c>
      <c r="P78" s="125">
        <f t="shared" si="1"/>
        <v>4.2894736842105265</v>
      </c>
      <c r="Q78" s="125">
        <f t="shared" si="1"/>
        <v>4.0657894736842106</v>
      </c>
      <c r="R78" s="125">
        <f t="shared" si="1"/>
        <v>4.4605263157894735</v>
      </c>
      <c r="S78" s="125">
        <f t="shared" si="1"/>
        <v>4.4605263157894735</v>
      </c>
      <c r="T78" s="125">
        <f t="shared" si="1"/>
        <v>4.4736842105263159</v>
      </c>
      <c r="U78" s="125">
        <f t="shared" si="1"/>
        <v>3.3947368421052633</v>
      </c>
      <c r="V78" s="125">
        <f t="shared" si="1"/>
        <v>3.5</v>
      </c>
      <c r="W78" s="125">
        <f t="shared" si="1"/>
        <v>3.1184210526315788</v>
      </c>
      <c r="X78" s="125">
        <f t="shared" si="1"/>
        <v>3.3815789473684212</v>
      </c>
      <c r="Y78" s="125">
        <f t="shared" si="1"/>
        <v>3.3815789473684212</v>
      </c>
      <c r="Z78" s="125">
        <f t="shared" si="1"/>
        <v>4.0526315789473681</v>
      </c>
      <c r="AA78" s="125">
        <f t="shared" si="1"/>
        <v>4.0526315789473681</v>
      </c>
      <c r="AB78" s="125">
        <f t="shared" si="1"/>
        <v>3.986842105263158</v>
      </c>
      <c r="AC78" s="125">
        <f t="shared" si="1"/>
        <v>4.0657894736842106</v>
      </c>
      <c r="AD78" s="125">
        <f t="shared" si="1"/>
        <v>4.1052631578947372</v>
      </c>
      <c r="AE78" s="125">
        <f>AVERAGE(AE2:AE77)</f>
        <v>4.2894736842105265</v>
      </c>
      <c r="AF78" s="125">
        <f t="shared" si="1"/>
        <v>4.2631578947368425</v>
      </c>
      <c r="AG78" s="125">
        <f t="shared" si="1"/>
        <v>4.1710526315789478</v>
      </c>
      <c r="AH78" s="125">
        <f t="shared" si="1"/>
        <v>4.1578947368421053</v>
      </c>
      <c r="AI78" s="125">
        <f t="shared" si="1"/>
        <v>4.3157894736842106</v>
      </c>
      <c r="AJ78" s="105">
        <f>AVERAGE(K78:T78,AF78:AI78)</f>
        <v>4.363721804511278</v>
      </c>
      <c r="AK78" s="105">
        <f>AVERAGE(K78:T78,AF78:AI78)</f>
        <v>4.363721804511278</v>
      </c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s="92" customFormat="1">
      <c r="A79" s="13"/>
      <c r="B79" s="13"/>
      <c r="C79" s="13"/>
      <c r="D79" s="105">
        <f>STDEV(D2:D77)</f>
        <v>0.47295265146345866</v>
      </c>
      <c r="E79" s="105">
        <f t="shared" ref="E79:J79" si="2">STDEV(E2:E77)</f>
        <v>0.27144835701531844</v>
      </c>
      <c r="F79" s="105">
        <f t="shared" si="2"/>
        <v>0.29109593282157542</v>
      </c>
      <c r="G79" s="105">
        <f t="shared" si="2"/>
        <v>0.46244961792913941</v>
      </c>
      <c r="H79" s="105">
        <f t="shared" si="2"/>
        <v>0.37905700168485978</v>
      </c>
      <c r="I79" s="105">
        <f t="shared" si="2"/>
        <v>0.11470786693528089</v>
      </c>
      <c r="J79" s="105">
        <f t="shared" si="2"/>
        <v>0.16113631583445662</v>
      </c>
      <c r="K79" s="105">
        <f t="shared" ref="K79:P79" si="3">STDEV(K2:K77)</f>
        <v>0.50332229568471665</v>
      </c>
      <c r="L79" s="105">
        <f t="shared" si="3"/>
        <v>0.76811457478686085</v>
      </c>
      <c r="M79" s="105">
        <f t="shared" si="3"/>
        <v>0.56754318175615004</v>
      </c>
      <c r="N79" s="105">
        <f t="shared" si="3"/>
        <v>0.48177304112817937</v>
      </c>
      <c r="O79" s="105">
        <f t="shared" si="3"/>
        <v>0.48177304112817937</v>
      </c>
      <c r="P79" s="105">
        <f t="shared" si="3"/>
        <v>0.76272825171545278</v>
      </c>
      <c r="Q79" s="105">
        <f t="shared" ref="Q79:AI79" si="4">STDEV(Q2:Q77)</f>
        <v>0.8692606255247729</v>
      </c>
      <c r="R79" s="105">
        <f t="shared" si="4"/>
        <v>0.55234746247108291</v>
      </c>
      <c r="S79" s="105">
        <f t="shared" si="4"/>
        <v>0.50175131884720647</v>
      </c>
      <c r="T79" s="105">
        <f t="shared" si="4"/>
        <v>0.50262468995003573</v>
      </c>
      <c r="U79" s="105">
        <f t="shared" si="4"/>
        <v>0.89560329563813823</v>
      </c>
      <c r="V79" s="105">
        <f t="shared" si="4"/>
        <v>0.85634883857767519</v>
      </c>
      <c r="W79" s="105">
        <f t="shared" si="4"/>
        <v>0.95172972722523019</v>
      </c>
      <c r="X79" s="105">
        <f t="shared" si="4"/>
        <v>0.87889484032555221</v>
      </c>
      <c r="Y79" s="105">
        <f t="shared" si="4"/>
        <v>0.87889484032555221</v>
      </c>
      <c r="Z79" s="105">
        <f t="shared" si="4"/>
        <v>0.76410709270547172</v>
      </c>
      <c r="AA79" s="105">
        <f t="shared" si="4"/>
        <v>0.76410709270547172</v>
      </c>
      <c r="AB79" s="105">
        <f t="shared" si="4"/>
        <v>0.77448341583503788</v>
      </c>
      <c r="AC79" s="105">
        <f t="shared" si="4"/>
        <v>0.75428599908857696</v>
      </c>
      <c r="AD79" s="105">
        <f t="shared" si="4"/>
        <v>0.60175182854553455</v>
      </c>
      <c r="AE79" s="105">
        <f t="shared" si="4"/>
        <v>0.6494261974735166</v>
      </c>
      <c r="AF79" s="105">
        <f t="shared" si="4"/>
        <v>0.64017541455721982</v>
      </c>
      <c r="AG79" s="105">
        <f t="shared" si="4"/>
        <v>0.71903932010680061</v>
      </c>
      <c r="AH79" s="105">
        <f t="shared" si="4"/>
        <v>0.63356413153833968</v>
      </c>
      <c r="AI79" s="105">
        <f t="shared" si="4"/>
        <v>0.59353239318034368</v>
      </c>
      <c r="AJ79" s="105">
        <f>AVERAGE(K79:T79,AF79:AI79)</f>
        <v>0.6126821244553815</v>
      </c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>
      <c r="K80" s="13"/>
      <c r="L80" s="13"/>
      <c r="M80" s="135">
        <f>STDEV(K2:M77)</f>
        <v>0.62897242110857876</v>
      </c>
      <c r="N80" s="13"/>
      <c r="O80" s="135">
        <f>STDEVA(N2:O77)</f>
        <v>0.48017511619182107</v>
      </c>
      <c r="P80" s="13"/>
      <c r="Q80" s="13"/>
      <c r="R80" s="13"/>
      <c r="S80" s="13"/>
      <c r="T80" s="135">
        <f>STDEVA(P3:T77)</f>
        <v>0.67083899367636701</v>
      </c>
      <c r="U80" s="13"/>
      <c r="V80" s="13"/>
      <c r="W80" s="13"/>
      <c r="X80" s="13"/>
      <c r="Y80" s="135">
        <f>STDEVA(U2:Y77)</f>
        <v>0.89713627313272604</v>
      </c>
      <c r="Z80" s="13"/>
      <c r="AA80" s="13"/>
      <c r="AB80" s="13"/>
      <c r="AC80" s="13"/>
      <c r="AD80" s="135">
        <f>STDEVA(Z2:AD77)</f>
        <v>0.7317657980317227</v>
      </c>
      <c r="AE80" s="135">
        <f>STDEVA(AE2:AE77)</f>
        <v>0.6494261974735166</v>
      </c>
      <c r="AF80" s="135">
        <f t="shared" ref="AF80:AI80" si="5">STDEVA(AF2:AF77)</f>
        <v>0.64017541455721982</v>
      </c>
      <c r="AG80" s="135">
        <f t="shared" si="5"/>
        <v>0.71903932010680061</v>
      </c>
      <c r="AH80" s="135">
        <f t="shared" si="5"/>
        <v>0.63356413153833968</v>
      </c>
      <c r="AI80" s="135">
        <f t="shared" si="5"/>
        <v>0.59353239318034368</v>
      </c>
      <c r="AJ80" s="67"/>
    </row>
    <row r="81" spans="2:36">
      <c r="K81" s="13"/>
      <c r="L81" s="13"/>
      <c r="M81" s="136">
        <f>AVERAGE(K2:M77)</f>
        <v>4.3815789473684212</v>
      </c>
      <c r="N81" s="13"/>
      <c r="O81" s="136">
        <f>AVERAGE(N2:O77)</f>
        <v>4.6447368421052628</v>
      </c>
      <c r="P81" s="13"/>
      <c r="Q81" s="13"/>
      <c r="R81" s="13"/>
      <c r="S81" s="13"/>
      <c r="T81" s="136">
        <f>AVERAGE(P2:T77)</f>
        <v>4.3499999999999996</v>
      </c>
      <c r="U81" s="13"/>
      <c r="V81" s="13"/>
      <c r="W81" s="13"/>
      <c r="X81" s="13"/>
      <c r="Y81" s="136">
        <f>AVERAGE(U2:Y77)</f>
        <v>3.3552631578947367</v>
      </c>
      <c r="Z81" s="13"/>
      <c r="AA81" s="13"/>
      <c r="AB81" s="13"/>
      <c r="AC81" s="13"/>
      <c r="AD81" s="136">
        <f>AVERAGE(Z2:AD77)</f>
        <v>4.0526315789473681</v>
      </c>
      <c r="AE81" s="136">
        <f>AVERAGE(AE2:AE77)</f>
        <v>4.2894736842105265</v>
      </c>
      <c r="AF81" s="136">
        <f t="shared" ref="AF81:AI81" si="6">AVERAGE(AF2:AF77)</f>
        <v>4.2631578947368425</v>
      </c>
      <c r="AG81" s="136">
        <f t="shared" si="6"/>
        <v>4.1710526315789478</v>
      </c>
      <c r="AH81" s="136">
        <f t="shared" si="6"/>
        <v>4.1578947368421053</v>
      </c>
      <c r="AI81" s="136">
        <f t="shared" si="6"/>
        <v>4.3157894736842106</v>
      </c>
      <c r="AJ81" s="135">
        <f>AVERAGE(M81,O81,T81,AF81,AI81)</f>
        <v>4.3910526315789484</v>
      </c>
    </row>
    <row r="82" spans="2:36">
      <c r="B82" s="127" t="s">
        <v>69</v>
      </c>
      <c r="C82" s="126">
        <f>COUNTIF(B2:B77,"บุคลากรผู้ปฎิบัติงานวิชาการระดับบัณฑิตศึกษา")</f>
        <v>38</v>
      </c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</row>
    <row r="83" spans="2:36">
      <c r="B83" s="127" t="s">
        <v>82</v>
      </c>
      <c r="C83" s="126">
        <f>COUNTIF(B2:B77,"คณาจารย์บัณฑิตศึกษา")</f>
        <v>19</v>
      </c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</row>
    <row r="84" spans="2:36">
      <c r="B84" s="127" t="s">
        <v>45</v>
      </c>
      <c r="C84" s="126">
        <f>COUNTIF(B2:B77,"เจ้าหน้าที่")</f>
        <v>3</v>
      </c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</row>
    <row r="85" spans="2:36">
      <c r="B85" s="127" t="s">
        <v>79</v>
      </c>
      <c r="C85" s="126">
        <f>COUNTIF(B2:B77,"ผู้บริหาร")</f>
        <v>2</v>
      </c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</row>
    <row r="86" spans="2:36">
      <c r="B86" s="127" t="s">
        <v>83</v>
      </c>
      <c r="C86" s="126">
        <f>COUNTIF(B2:B77,"ประธานหลักสูตร")</f>
        <v>14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</row>
    <row r="87" spans="2:36">
      <c r="C87" s="67">
        <f>SUM(C82:C86)</f>
        <v>76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2:36"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2:36" ht="48">
      <c r="B89" s="138" t="s">
        <v>99</v>
      </c>
      <c r="C89" s="137">
        <f>COUNTIF(C2:C77,"วิทยาลัยพลังงานทดแทนและสมาร์ตกริดเทคโนโนโลยี")</f>
        <v>8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2:36">
      <c r="B90" s="127" t="s">
        <v>58</v>
      </c>
      <c r="C90" s="126">
        <f>COUNTIF(C2:C77,"เภสัชศาสตร์")</f>
        <v>2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2:36">
      <c r="B91" s="127" t="s">
        <v>54</v>
      </c>
      <c r="C91" s="126">
        <f>COUNTIF(C2:C77,"วิทยาศาสตร์")</f>
        <v>15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2:36">
      <c r="B92" s="127" t="s">
        <v>84</v>
      </c>
      <c r="C92" s="126">
        <f>COUNTIF(C2:C79,"สหเวชศาสตร์")</f>
        <v>2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2:36">
      <c r="B93" s="127" t="s">
        <v>60</v>
      </c>
      <c r="C93" s="126">
        <f>COUNTIF(C2:C80,"บริหารธุรกิจ")</f>
        <v>4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2:36">
      <c r="B94" s="127" t="s">
        <v>63</v>
      </c>
      <c r="C94" s="126">
        <f>COUNTIF(C2:C80,"มนุษยศาสตร์")</f>
        <v>1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</row>
    <row r="95" spans="2:36">
      <c r="B95" s="127" t="s">
        <v>61</v>
      </c>
      <c r="C95" s="126">
        <f>COUNTIF(C2:C77,"ศึกษาศาสตร์")</f>
        <v>2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</row>
    <row r="96" spans="2:36">
      <c r="B96" s="127" t="s">
        <v>98</v>
      </c>
      <c r="C96" s="126">
        <f>COUNTIF(C2:C77,"ทันตแพทยศาสตร์")</f>
        <v>2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</row>
    <row r="97" spans="2:35">
      <c r="B97" s="127" t="s">
        <v>87</v>
      </c>
      <c r="C97" s="126">
        <f>COUNTIF(C2:C77,"วิทยาลัยเพื่อการค้นคว้าระดับรากฐาน")</f>
        <v>1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</row>
    <row r="98" spans="2:35">
      <c r="B98" s="127" t="s">
        <v>92</v>
      </c>
      <c r="C98" s="137">
        <f>COUNTIF(C2:C77,"วิทยาลัยโลจิสติกส์และโซ่อุปทาน")</f>
        <v>1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</row>
    <row r="99" spans="2:35">
      <c r="B99" s="127" t="s">
        <v>100</v>
      </c>
      <c r="C99" s="137">
        <f>COUNTIF(C2:C78,"เกษตรศาสตร์ ทรพัยากรธรรมชาติและสิ่งแวดล้อม")</f>
        <v>1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</row>
    <row r="100" spans="2:35">
      <c r="B100" s="127" t="s">
        <v>64</v>
      </c>
      <c r="C100" s="126">
        <f>COUNTIF(C2:C79,"วิทยาศาสตร์การแพทย์")</f>
        <v>4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</row>
    <row r="101" spans="2:35">
      <c r="B101" s="127" t="s">
        <v>91</v>
      </c>
      <c r="C101" s="126">
        <f>COUNTIF(C2:C80,"กองบริการการศึกษา")</f>
        <v>1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</row>
    <row r="102" spans="2:35">
      <c r="B102" s="127" t="s">
        <v>86</v>
      </c>
      <c r="C102" s="126">
        <f>COUNTIF(C2:C81,"กองศึกษาทั่วไป")</f>
        <v>1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</row>
    <row r="103" spans="2:35">
      <c r="B103" s="127" t="s">
        <v>57</v>
      </c>
      <c r="C103" s="126">
        <f>COUNTIF(C2:C82,"วิศวกรรมศาสตร์")</f>
        <v>3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</row>
    <row r="104" spans="2:35">
      <c r="B104" s="127" t="s">
        <v>85</v>
      </c>
      <c r="C104" s="126">
        <f>COUNTIF(C2:C83,"พยาบาลศาสตร์")</f>
        <v>6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</row>
    <row r="105" spans="2:35">
      <c r="B105" s="127" t="s">
        <v>66</v>
      </c>
      <c r="C105" s="126">
        <f>COUNTIF(C2:C84,"สถาปัตยกรรมศาสตร์")</f>
        <v>2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</row>
    <row r="106" spans="2:35">
      <c r="B106" s="127" t="s">
        <v>65</v>
      </c>
      <c r="C106" s="126">
        <f>COUNTIF(C3:C85,"สาธารณสุขศาสตร์")</f>
        <v>2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</row>
    <row r="107" spans="2:35">
      <c r="B107" s="127" t="s">
        <v>34</v>
      </c>
      <c r="C107" s="126">
        <f>COUNTIF(C2:C84,"ไม่ระบุ")</f>
        <v>18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</row>
    <row r="108" spans="2:35">
      <c r="C108" s="92">
        <f>SUM(C89:C107)</f>
        <v>76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</row>
    <row r="109" spans="2:35"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</row>
    <row r="110" spans="2:35"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</row>
    <row r="111" spans="2:35"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</row>
    <row r="112" spans="2:35"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</row>
    <row r="113" spans="11:35"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</row>
    <row r="114" spans="11:35"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</row>
    <row r="115" spans="11:35"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</row>
    <row r="116" spans="11:35"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</row>
    <row r="117" spans="11:35"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</row>
    <row r="118" spans="11:35"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</row>
    <row r="119" spans="11:35"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1:35"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</row>
    <row r="121" spans="11:35"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1:35"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</row>
    <row r="123" spans="11:35"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</row>
    <row r="124" spans="11:35"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</row>
    <row r="125" spans="11:35"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</row>
    <row r="126" spans="11:35"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</row>
    <row r="127" spans="11:35"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</row>
    <row r="128" spans="11:35"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</row>
    <row r="129" spans="11:35"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  <row r="130" spans="11:35"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</row>
    <row r="131" spans="11:35"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</row>
    <row r="132" spans="11:35"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</row>
    <row r="133" spans="11:35"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</row>
    <row r="134" spans="11:35"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</row>
    <row r="135" spans="11:35"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</row>
    <row r="136" spans="11:35"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</row>
    <row r="137" spans="11:35"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</row>
    <row r="138" spans="11:35"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</row>
    <row r="139" spans="11:35"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</row>
    <row r="140" spans="11:35"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</row>
    <row r="141" spans="11:35"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</row>
    <row r="142" spans="11:35"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</row>
    <row r="143" spans="11:35"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</row>
    <row r="144" spans="11:35"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</row>
    <row r="145" spans="11:35"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</row>
    <row r="146" spans="11:35"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</row>
    <row r="147" spans="11:35"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</row>
    <row r="148" spans="11:35"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</row>
    <row r="149" spans="11:35"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</row>
    <row r="150" spans="11:35"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</row>
    <row r="151" spans="11:35"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</row>
    <row r="152" spans="11:35"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</row>
    <row r="153" spans="11:35"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</row>
    <row r="154" spans="11:35"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</row>
    <row r="155" spans="11:35"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</row>
    <row r="156" spans="11:35"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</row>
    <row r="157" spans="11:35"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</row>
    <row r="158" spans="11:35"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</row>
    <row r="159" spans="11:35"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</row>
    <row r="160" spans="11:35"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</row>
    <row r="161" spans="11:35"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</row>
    <row r="162" spans="11:35"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</row>
    <row r="163" spans="11:35"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</row>
    <row r="164" spans="11:35"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</row>
    <row r="165" spans="11:35"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</row>
    <row r="166" spans="11:35"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</row>
    <row r="167" spans="11:35"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</row>
    <row r="168" spans="11:35"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</row>
    <row r="169" spans="11:35"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</row>
    <row r="170" spans="11:35"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</row>
    <row r="171" spans="11:35"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</row>
    <row r="172" spans="11:35"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</row>
    <row r="173" spans="11:35"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</row>
    <row r="174" spans="11:35"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</row>
    <row r="175" spans="11:35"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</row>
    <row r="176" spans="11:35"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</row>
    <row r="177" spans="11:35"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</row>
    <row r="178" spans="11:35"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</row>
    <row r="179" spans="11:35"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</row>
    <row r="180" spans="11:35"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</row>
    <row r="181" spans="11:35"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</row>
    <row r="182" spans="11:35"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</row>
    <row r="183" spans="11:35"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</row>
    <row r="184" spans="11:35"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</row>
    <row r="185" spans="11:35"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</row>
    <row r="186" spans="11:35"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1:35"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1:35"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1:35"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1:35"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1:35"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1:35"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1:35"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1:35"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1:35"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1:35"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1:35"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1:35"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1:35"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1:35"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1:35"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1:35"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1:35"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1:35"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1:35"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1:35"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1:35"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1:35"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1:35"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1:35"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1:35"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1:35"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1:35"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1:35"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1:35"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1:35"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1:35"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1:35"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1:35"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1:35"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1:35"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1:35"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1:35"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1:35"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1:35"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1:35"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1:35"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1:35"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1:35"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1:35"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1:35"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1:35"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1:35"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1:35"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1:35"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1:35"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1:35"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1:35"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1:35"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1:35"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1:35"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1:35"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1:35"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1:35"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1:35"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1:35"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1:35"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1:35"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1:35"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1:35"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1:35"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</sheetData>
  <autoFilter ref="B1:B25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22" zoomScale="140" zoomScaleNormal="140" workbookViewId="0">
      <selection activeCell="C30" sqref="C30"/>
    </sheetView>
  </sheetViews>
  <sheetFormatPr defaultRowHeight="15"/>
  <cols>
    <col min="1" max="1" width="1.7109375" style="60" customWidth="1"/>
    <col min="2" max="4" width="9.140625" style="60"/>
    <col min="5" max="5" width="9.140625" style="60" customWidth="1"/>
    <col min="6" max="6" width="57.28515625" style="60" customWidth="1"/>
    <col min="7" max="16384" width="9.140625" style="60"/>
  </cols>
  <sheetData>
    <row r="1" spans="1:14" s="59" customFormat="1" ht="27.75">
      <c r="A1" s="150" t="s">
        <v>31</v>
      </c>
      <c r="B1" s="150"/>
      <c r="C1" s="150"/>
      <c r="D1" s="150"/>
      <c r="E1" s="150"/>
      <c r="F1" s="150"/>
    </row>
    <row r="2" spans="1:14" s="59" customFormat="1" ht="27.75">
      <c r="A2" s="150" t="s">
        <v>102</v>
      </c>
      <c r="B2" s="150"/>
      <c r="C2" s="150"/>
      <c r="D2" s="150"/>
      <c r="E2" s="150"/>
      <c r="F2" s="150"/>
    </row>
    <row r="3" spans="1:14" s="59" customFormat="1" ht="27.75">
      <c r="A3" s="150" t="s">
        <v>103</v>
      </c>
      <c r="B3" s="150"/>
      <c r="C3" s="150"/>
      <c r="D3" s="150"/>
      <c r="E3" s="150"/>
      <c r="F3" s="150"/>
    </row>
    <row r="4" spans="1:14" s="59" customFormat="1" ht="27.75">
      <c r="A4" s="150" t="s">
        <v>111</v>
      </c>
      <c r="B4" s="150"/>
      <c r="C4" s="150"/>
      <c r="D4" s="150"/>
      <c r="E4" s="150"/>
      <c r="F4" s="150"/>
    </row>
    <row r="5" spans="1:14" s="59" customFormat="1" ht="27.75">
      <c r="A5" s="153" t="s">
        <v>104</v>
      </c>
      <c r="B5" s="153"/>
      <c r="C5" s="153"/>
      <c r="D5" s="153"/>
      <c r="E5" s="153"/>
      <c r="F5" s="153"/>
      <c r="G5" s="84"/>
    </row>
    <row r="6" spans="1:14" ht="24">
      <c r="A6" s="151"/>
      <c r="B6" s="151"/>
      <c r="C6" s="151"/>
      <c r="D6" s="151"/>
      <c r="E6" s="151"/>
      <c r="F6" s="151"/>
    </row>
    <row r="7" spans="1:14" s="61" customFormat="1" ht="24">
      <c r="A7" s="80" t="s">
        <v>105</v>
      </c>
      <c r="B7" s="80"/>
      <c r="C7" s="80"/>
      <c r="D7" s="80"/>
      <c r="E7" s="80"/>
      <c r="F7" s="80"/>
    </row>
    <row r="8" spans="1:14" s="61" customFormat="1" ht="24">
      <c r="A8" s="152" t="s">
        <v>106</v>
      </c>
      <c r="B8" s="152"/>
      <c r="C8" s="152"/>
      <c r="D8" s="152"/>
      <c r="E8" s="152"/>
      <c r="F8" s="152"/>
    </row>
    <row r="9" spans="1:14" s="61" customFormat="1" ht="24">
      <c r="A9" s="80" t="s">
        <v>107</v>
      </c>
      <c r="B9" s="80"/>
      <c r="C9" s="80"/>
      <c r="D9" s="80"/>
      <c r="E9" s="80"/>
      <c r="F9" s="80"/>
    </row>
    <row r="10" spans="1:14" s="61" customFormat="1" ht="24">
      <c r="A10" s="152" t="s">
        <v>108</v>
      </c>
      <c r="B10" s="152"/>
      <c r="C10" s="152"/>
      <c r="D10" s="152"/>
      <c r="E10" s="152"/>
      <c r="F10" s="152"/>
    </row>
    <row r="11" spans="1:14" s="61" customFormat="1" ht="24">
      <c r="A11" s="14"/>
      <c r="B11" s="14" t="s">
        <v>109</v>
      </c>
      <c r="C11" s="14"/>
      <c r="D11" s="14"/>
      <c r="E11" s="14"/>
      <c r="F11" s="14"/>
    </row>
    <row r="12" spans="1:14" s="139" customFormat="1" ht="24">
      <c r="B12" s="140" t="s">
        <v>187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s="139" customFormat="1" ht="24">
      <c r="B13" s="140" t="s">
        <v>188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s="139" customFormat="1" ht="24">
      <c r="B14" s="140" t="s">
        <v>166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s="61" customFormat="1" ht="24">
      <c r="A15" s="14" t="s">
        <v>175</v>
      </c>
      <c r="B15" s="14"/>
      <c r="C15" s="14"/>
      <c r="D15" s="14"/>
      <c r="E15" s="14"/>
      <c r="F15" s="14"/>
    </row>
    <row r="16" spans="1:14" s="8" customFormat="1" ht="24">
      <c r="A16" s="14"/>
      <c r="B16" s="8" t="s">
        <v>177</v>
      </c>
      <c r="E16" s="108"/>
      <c r="F16" s="108"/>
      <c r="G16" s="108"/>
    </row>
    <row r="17" spans="1:10" s="8" customFormat="1" ht="24">
      <c r="A17" s="8" t="s">
        <v>179</v>
      </c>
      <c r="E17" s="108"/>
      <c r="F17" s="108"/>
      <c r="G17" s="108"/>
    </row>
    <row r="18" spans="1:10" s="8" customFormat="1" ht="24">
      <c r="B18" s="8" t="s">
        <v>178</v>
      </c>
      <c r="F18" s="108"/>
      <c r="G18" s="108"/>
      <c r="H18" s="108"/>
    </row>
    <row r="19" spans="1:10" s="8" customFormat="1" ht="24">
      <c r="A19" s="14"/>
      <c r="B19" s="8" t="s">
        <v>180</v>
      </c>
      <c r="E19" s="108"/>
      <c r="F19" s="108"/>
      <c r="G19" s="108"/>
    </row>
    <row r="20" spans="1:10" s="8" customFormat="1" ht="24">
      <c r="A20" s="8" t="s">
        <v>181</v>
      </c>
      <c r="E20" s="108"/>
      <c r="F20" s="108"/>
      <c r="G20" s="108"/>
    </row>
    <row r="21" spans="1:10" s="8" customFormat="1" ht="24">
      <c r="A21" s="14" t="s">
        <v>182</v>
      </c>
      <c r="B21" s="14"/>
      <c r="C21" s="14"/>
      <c r="D21" s="14"/>
      <c r="E21" s="14"/>
      <c r="F21" s="14"/>
    </row>
    <row r="22" spans="1:10" s="8" customFormat="1" ht="24">
      <c r="B22" s="14" t="s">
        <v>183</v>
      </c>
      <c r="C22" s="14"/>
      <c r="D22" s="14"/>
      <c r="E22" s="14"/>
      <c r="F22" s="14"/>
      <c r="G22" s="14"/>
      <c r="H22" s="14"/>
      <c r="I22" s="14"/>
      <c r="J22" s="14"/>
    </row>
    <row r="23" spans="1:10" s="8" customFormat="1" ht="24">
      <c r="B23" s="14" t="s">
        <v>185</v>
      </c>
      <c r="C23" s="14"/>
      <c r="D23" s="14"/>
      <c r="E23" s="14"/>
      <c r="F23" s="14"/>
      <c r="G23" s="14"/>
      <c r="H23" s="14"/>
      <c r="I23" s="14"/>
      <c r="J23" s="14"/>
    </row>
    <row r="24" spans="1:10" s="8" customFormat="1" ht="24">
      <c r="B24" s="14" t="s">
        <v>186</v>
      </c>
      <c r="C24" s="14"/>
      <c r="D24" s="14"/>
      <c r="E24" s="14"/>
      <c r="F24" s="14"/>
      <c r="G24" s="14"/>
      <c r="H24" s="14"/>
      <c r="I24" s="14"/>
      <c r="J24" s="14"/>
    </row>
    <row r="25" spans="1:10" s="8" customFormat="1" ht="24">
      <c r="A25" s="14" t="s">
        <v>53</v>
      </c>
      <c r="B25" s="14"/>
      <c r="C25" s="14"/>
      <c r="D25" s="14"/>
      <c r="E25" s="14"/>
      <c r="F25" s="14"/>
    </row>
    <row r="26" spans="1:10" s="63" customFormat="1" ht="24">
      <c r="A26" s="63" t="s">
        <v>169</v>
      </c>
    </row>
    <row r="27" spans="1:10" s="8" customFormat="1" ht="24">
      <c r="B27" s="63" t="s">
        <v>170</v>
      </c>
      <c r="C27" s="63"/>
      <c r="D27" s="63"/>
      <c r="E27" s="63"/>
      <c r="F27" s="63"/>
      <c r="G27" s="63"/>
      <c r="H27" s="63"/>
    </row>
    <row r="28" spans="1:10" s="8" customFormat="1" ht="24">
      <c r="B28" s="148" t="s">
        <v>171</v>
      </c>
      <c r="C28" s="149"/>
      <c r="D28" s="149"/>
      <c r="E28" s="149"/>
      <c r="F28" s="149"/>
      <c r="G28" s="149"/>
      <c r="H28" s="149"/>
    </row>
    <row r="29" spans="1:10" s="8" customFormat="1" ht="24">
      <c r="B29" s="148" t="s">
        <v>172</v>
      </c>
      <c r="C29" s="149"/>
      <c r="D29" s="149"/>
      <c r="E29" s="149"/>
      <c r="F29" s="149"/>
      <c r="G29" s="149"/>
      <c r="H29" s="149"/>
    </row>
    <row r="30" spans="1:10" s="8" customFormat="1" ht="24">
      <c r="B30" s="8" t="s">
        <v>173</v>
      </c>
    </row>
    <row r="31" spans="1:10" s="8" customFormat="1" ht="24"/>
    <row r="32" spans="1:10" ht="24">
      <c r="A32" s="8"/>
      <c r="B32" s="8"/>
      <c r="C32" s="8"/>
      <c r="D32" s="8"/>
      <c r="E32" s="8"/>
      <c r="F32" s="8"/>
    </row>
    <row r="33" spans="2:5" s="8" customFormat="1" ht="23.25" customHeight="1">
      <c r="B33" s="120" t="s">
        <v>133</v>
      </c>
      <c r="C33" s="120"/>
      <c r="D33" s="120"/>
      <c r="E33" s="120"/>
    </row>
    <row r="34" spans="2:5" s="121" customFormat="1" ht="23.25" customHeight="1">
      <c r="B34" s="122"/>
      <c r="C34" s="121" t="s">
        <v>78</v>
      </c>
      <c r="D34" s="122"/>
      <c r="E34" s="122"/>
    </row>
    <row r="35" spans="2:5" s="121" customFormat="1" ht="23.25" customHeight="1">
      <c r="B35" s="122"/>
      <c r="C35" s="121" t="s">
        <v>88</v>
      </c>
      <c r="D35" s="122"/>
      <c r="E35" s="122"/>
    </row>
    <row r="36" spans="2:5" s="121" customFormat="1" ht="23.25" customHeight="1">
      <c r="B36" s="122"/>
      <c r="C36" s="121" t="s">
        <v>89</v>
      </c>
      <c r="D36" s="122"/>
      <c r="E36" s="122"/>
    </row>
    <row r="37" spans="2:5" s="121" customFormat="1" ht="23.25" customHeight="1">
      <c r="B37" s="122"/>
      <c r="C37" s="121" t="s">
        <v>90</v>
      </c>
      <c r="D37" s="122"/>
      <c r="E37" s="122"/>
    </row>
    <row r="38" spans="2:5" s="121" customFormat="1" ht="23.25" customHeight="1">
      <c r="B38" s="122"/>
      <c r="C38" s="121" t="s">
        <v>93</v>
      </c>
      <c r="D38" s="122"/>
      <c r="E38" s="122"/>
    </row>
    <row r="39" spans="2:5" s="121" customFormat="1" ht="23.25" customHeight="1">
      <c r="B39" s="122"/>
      <c r="C39" s="121" t="s">
        <v>95</v>
      </c>
      <c r="D39" s="122"/>
      <c r="E39" s="122"/>
    </row>
    <row r="40" spans="2:5" s="15" customFormat="1" ht="24"/>
    <row r="41" spans="2:5" s="83" customFormat="1" ht="24">
      <c r="B41" s="83" t="s">
        <v>134</v>
      </c>
    </row>
    <row r="42" spans="2:5" s="8" customFormat="1" ht="24">
      <c r="C42" s="8" t="s">
        <v>94</v>
      </c>
    </row>
    <row r="43" spans="2:5" s="8" customFormat="1" ht="24">
      <c r="C43" s="8" t="s">
        <v>97</v>
      </c>
    </row>
    <row r="44" spans="2:5" s="8" customFormat="1" ht="24">
      <c r="C44" s="8" t="s">
        <v>101</v>
      </c>
    </row>
    <row r="45" spans="2:5" s="15" customFormat="1" ht="24"/>
  </sheetData>
  <mergeCells count="10">
    <mergeCell ref="B29:H29"/>
    <mergeCell ref="B28:H28"/>
    <mergeCell ref="A1:F1"/>
    <mergeCell ref="A2:F2"/>
    <mergeCell ref="A3:F3"/>
    <mergeCell ref="A6:F6"/>
    <mergeCell ref="A10:F10"/>
    <mergeCell ref="A5:F5"/>
    <mergeCell ref="A4:F4"/>
    <mergeCell ref="A8:F8"/>
  </mergeCells>
  <pageMargins left="0.5" right="0.25" top="0.75" bottom="0.2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3"/>
  <sheetViews>
    <sheetView zoomScale="140" zoomScaleNormal="140" workbookViewId="0">
      <selection activeCell="E96" sqref="E96"/>
    </sheetView>
  </sheetViews>
  <sheetFormatPr defaultRowHeight="23.25"/>
  <cols>
    <col min="1" max="1" width="3.42578125" style="1" customWidth="1"/>
    <col min="2" max="2" width="7.7109375" style="1" customWidth="1"/>
    <col min="3" max="3" width="9" style="1"/>
    <col min="4" max="4" width="15.42578125" style="1" customWidth="1"/>
    <col min="5" max="5" width="25.7109375" style="1" customWidth="1"/>
    <col min="6" max="6" width="8" style="3" customWidth="1"/>
    <col min="7" max="7" width="9" style="3" customWidth="1"/>
    <col min="8" max="8" width="15.42578125" style="3" customWidth="1"/>
    <col min="9" max="257" width="9" style="1"/>
    <col min="258" max="258" width="10.85546875" style="1" customWidth="1"/>
    <col min="259" max="259" width="9" style="1"/>
    <col min="260" max="260" width="15.42578125" style="1" customWidth="1"/>
    <col min="261" max="261" width="30.85546875" style="1" customWidth="1"/>
    <col min="262" max="262" width="6.85546875" style="1" customWidth="1"/>
    <col min="263" max="263" width="7" style="1" customWidth="1"/>
    <col min="264" max="264" width="13.7109375" style="1" customWidth="1"/>
    <col min="265" max="513" width="9" style="1"/>
    <col min="514" max="514" width="10.85546875" style="1" customWidth="1"/>
    <col min="515" max="515" width="9" style="1"/>
    <col min="516" max="516" width="15.42578125" style="1" customWidth="1"/>
    <col min="517" max="517" width="30.85546875" style="1" customWidth="1"/>
    <col min="518" max="518" width="6.85546875" style="1" customWidth="1"/>
    <col min="519" max="519" width="7" style="1" customWidth="1"/>
    <col min="520" max="520" width="13.7109375" style="1" customWidth="1"/>
    <col min="521" max="769" width="9" style="1"/>
    <col min="770" max="770" width="10.85546875" style="1" customWidth="1"/>
    <col min="771" max="771" width="9" style="1"/>
    <col min="772" max="772" width="15.42578125" style="1" customWidth="1"/>
    <col min="773" max="773" width="30.85546875" style="1" customWidth="1"/>
    <col min="774" max="774" width="6.85546875" style="1" customWidth="1"/>
    <col min="775" max="775" width="7" style="1" customWidth="1"/>
    <col min="776" max="776" width="13.7109375" style="1" customWidth="1"/>
    <col min="777" max="1025" width="9" style="1"/>
    <col min="1026" max="1026" width="10.85546875" style="1" customWidth="1"/>
    <col min="1027" max="1027" width="9" style="1"/>
    <col min="1028" max="1028" width="15.42578125" style="1" customWidth="1"/>
    <col min="1029" max="1029" width="30.85546875" style="1" customWidth="1"/>
    <col min="1030" max="1030" width="6.85546875" style="1" customWidth="1"/>
    <col min="1031" max="1031" width="7" style="1" customWidth="1"/>
    <col min="1032" max="1032" width="13.7109375" style="1" customWidth="1"/>
    <col min="1033" max="1281" width="9" style="1"/>
    <col min="1282" max="1282" width="10.85546875" style="1" customWidth="1"/>
    <col min="1283" max="1283" width="9" style="1"/>
    <col min="1284" max="1284" width="15.42578125" style="1" customWidth="1"/>
    <col min="1285" max="1285" width="30.85546875" style="1" customWidth="1"/>
    <col min="1286" max="1286" width="6.85546875" style="1" customWidth="1"/>
    <col min="1287" max="1287" width="7" style="1" customWidth="1"/>
    <col min="1288" max="1288" width="13.7109375" style="1" customWidth="1"/>
    <col min="1289" max="1537" width="9" style="1"/>
    <col min="1538" max="1538" width="10.85546875" style="1" customWidth="1"/>
    <col min="1539" max="1539" width="9" style="1"/>
    <col min="1540" max="1540" width="15.42578125" style="1" customWidth="1"/>
    <col min="1541" max="1541" width="30.85546875" style="1" customWidth="1"/>
    <col min="1542" max="1542" width="6.85546875" style="1" customWidth="1"/>
    <col min="1543" max="1543" width="7" style="1" customWidth="1"/>
    <col min="1544" max="1544" width="13.7109375" style="1" customWidth="1"/>
    <col min="1545" max="1793" width="9" style="1"/>
    <col min="1794" max="1794" width="10.85546875" style="1" customWidth="1"/>
    <col min="1795" max="1795" width="9" style="1"/>
    <col min="1796" max="1796" width="15.42578125" style="1" customWidth="1"/>
    <col min="1797" max="1797" width="30.85546875" style="1" customWidth="1"/>
    <col min="1798" max="1798" width="6.85546875" style="1" customWidth="1"/>
    <col min="1799" max="1799" width="7" style="1" customWidth="1"/>
    <col min="1800" max="1800" width="13.7109375" style="1" customWidth="1"/>
    <col min="1801" max="2049" width="9" style="1"/>
    <col min="2050" max="2050" width="10.85546875" style="1" customWidth="1"/>
    <col min="2051" max="2051" width="9" style="1"/>
    <col min="2052" max="2052" width="15.42578125" style="1" customWidth="1"/>
    <col min="2053" max="2053" width="30.85546875" style="1" customWidth="1"/>
    <col min="2054" max="2054" width="6.85546875" style="1" customWidth="1"/>
    <col min="2055" max="2055" width="7" style="1" customWidth="1"/>
    <col min="2056" max="2056" width="13.7109375" style="1" customWidth="1"/>
    <col min="2057" max="2305" width="9" style="1"/>
    <col min="2306" max="2306" width="10.85546875" style="1" customWidth="1"/>
    <col min="2307" max="2307" width="9" style="1"/>
    <col min="2308" max="2308" width="15.42578125" style="1" customWidth="1"/>
    <col min="2309" max="2309" width="30.85546875" style="1" customWidth="1"/>
    <col min="2310" max="2310" width="6.85546875" style="1" customWidth="1"/>
    <col min="2311" max="2311" width="7" style="1" customWidth="1"/>
    <col min="2312" max="2312" width="13.7109375" style="1" customWidth="1"/>
    <col min="2313" max="2561" width="9" style="1"/>
    <col min="2562" max="2562" width="10.85546875" style="1" customWidth="1"/>
    <col min="2563" max="2563" width="9" style="1"/>
    <col min="2564" max="2564" width="15.42578125" style="1" customWidth="1"/>
    <col min="2565" max="2565" width="30.85546875" style="1" customWidth="1"/>
    <col min="2566" max="2566" width="6.85546875" style="1" customWidth="1"/>
    <col min="2567" max="2567" width="7" style="1" customWidth="1"/>
    <col min="2568" max="2568" width="13.7109375" style="1" customWidth="1"/>
    <col min="2569" max="2817" width="9" style="1"/>
    <col min="2818" max="2818" width="10.85546875" style="1" customWidth="1"/>
    <col min="2819" max="2819" width="9" style="1"/>
    <col min="2820" max="2820" width="15.42578125" style="1" customWidth="1"/>
    <col min="2821" max="2821" width="30.85546875" style="1" customWidth="1"/>
    <col min="2822" max="2822" width="6.85546875" style="1" customWidth="1"/>
    <col min="2823" max="2823" width="7" style="1" customWidth="1"/>
    <col min="2824" max="2824" width="13.7109375" style="1" customWidth="1"/>
    <col min="2825" max="3073" width="9" style="1"/>
    <col min="3074" max="3074" width="10.85546875" style="1" customWidth="1"/>
    <col min="3075" max="3075" width="9" style="1"/>
    <col min="3076" max="3076" width="15.42578125" style="1" customWidth="1"/>
    <col min="3077" max="3077" width="30.85546875" style="1" customWidth="1"/>
    <col min="3078" max="3078" width="6.85546875" style="1" customWidth="1"/>
    <col min="3079" max="3079" width="7" style="1" customWidth="1"/>
    <col min="3080" max="3080" width="13.7109375" style="1" customWidth="1"/>
    <col min="3081" max="3329" width="9" style="1"/>
    <col min="3330" max="3330" width="10.85546875" style="1" customWidth="1"/>
    <col min="3331" max="3331" width="9" style="1"/>
    <col min="3332" max="3332" width="15.42578125" style="1" customWidth="1"/>
    <col min="3333" max="3333" width="30.85546875" style="1" customWidth="1"/>
    <col min="3334" max="3334" width="6.85546875" style="1" customWidth="1"/>
    <col min="3335" max="3335" width="7" style="1" customWidth="1"/>
    <col min="3336" max="3336" width="13.7109375" style="1" customWidth="1"/>
    <col min="3337" max="3585" width="9" style="1"/>
    <col min="3586" max="3586" width="10.85546875" style="1" customWidth="1"/>
    <col min="3587" max="3587" width="9" style="1"/>
    <col min="3588" max="3588" width="15.42578125" style="1" customWidth="1"/>
    <col min="3589" max="3589" width="30.85546875" style="1" customWidth="1"/>
    <col min="3590" max="3590" width="6.85546875" style="1" customWidth="1"/>
    <col min="3591" max="3591" width="7" style="1" customWidth="1"/>
    <col min="3592" max="3592" width="13.7109375" style="1" customWidth="1"/>
    <col min="3593" max="3841" width="9" style="1"/>
    <col min="3842" max="3842" width="10.85546875" style="1" customWidth="1"/>
    <col min="3843" max="3843" width="9" style="1"/>
    <col min="3844" max="3844" width="15.42578125" style="1" customWidth="1"/>
    <col min="3845" max="3845" width="30.85546875" style="1" customWidth="1"/>
    <col min="3846" max="3846" width="6.85546875" style="1" customWidth="1"/>
    <col min="3847" max="3847" width="7" style="1" customWidth="1"/>
    <col min="3848" max="3848" width="13.7109375" style="1" customWidth="1"/>
    <col min="3849" max="4097" width="9" style="1"/>
    <col min="4098" max="4098" width="10.85546875" style="1" customWidth="1"/>
    <col min="4099" max="4099" width="9" style="1"/>
    <col min="4100" max="4100" width="15.42578125" style="1" customWidth="1"/>
    <col min="4101" max="4101" width="30.85546875" style="1" customWidth="1"/>
    <col min="4102" max="4102" width="6.85546875" style="1" customWidth="1"/>
    <col min="4103" max="4103" width="7" style="1" customWidth="1"/>
    <col min="4104" max="4104" width="13.7109375" style="1" customWidth="1"/>
    <col min="4105" max="4353" width="9" style="1"/>
    <col min="4354" max="4354" width="10.85546875" style="1" customWidth="1"/>
    <col min="4355" max="4355" width="9" style="1"/>
    <col min="4356" max="4356" width="15.42578125" style="1" customWidth="1"/>
    <col min="4357" max="4357" width="30.85546875" style="1" customWidth="1"/>
    <col min="4358" max="4358" width="6.85546875" style="1" customWidth="1"/>
    <col min="4359" max="4359" width="7" style="1" customWidth="1"/>
    <col min="4360" max="4360" width="13.7109375" style="1" customWidth="1"/>
    <col min="4361" max="4609" width="9" style="1"/>
    <col min="4610" max="4610" width="10.85546875" style="1" customWidth="1"/>
    <col min="4611" max="4611" width="9" style="1"/>
    <col min="4612" max="4612" width="15.42578125" style="1" customWidth="1"/>
    <col min="4613" max="4613" width="30.85546875" style="1" customWidth="1"/>
    <col min="4614" max="4614" width="6.85546875" style="1" customWidth="1"/>
    <col min="4615" max="4615" width="7" style="1" customWidth="1"/>
    <col min="4616" max="4616" width="13.7109375" style="1" customWidth="1"/>
    <col min="4617" max="4865" width="9" style="1"/>
    <col min="4866" max="4866" width="10.85546875" style="1" customWidth="1"/>
    <col min="4867" max="4867" width="9" style="1"/>
    <col min="4868" max="4868" width="15.42578125" style="1" customWidth="1"/>
    <col min="4869" max="4869" width="30.85546875" style="1" customWidth="1"/>
    <col min="4870" max="4870" width="6.85546875" style="1" customWidth="1"/>
    <col min="4871" max="4871" width="7" style="1" customWidth="1"/>
    <col min="4872" max="4872" width="13.7109375" style="1" customWidth="1"/>
    <col min="4873" max="5121" width="9" style="1"/>
    <col min="5122" max="5122" width="10.85546875" style="1" customWidth="1"/>
    <col min="5123" max="5123" width="9" style="1"/>
    <col min="5124" max="5124" width="15.42578125" style="1" customWidth="1"/>
    <col min="5125" max="5125" width="30.85546875" style="1" customWidth="1"/>
    <col min="5126" max="5126" width="6.85546875" style="1" customWidth="1"/>
    <col min="5127" max="5127" width="7" style="1" customWidth="1"/>
    <col min="5128" max="5128" width="13.7109375" style="1" customWidth="1"/>
    <col min="5129" max="5377" width="9" style="1"/>
    <col min="5378" max="5378" width="10.85546875" style="1" customWidth="1"/>
    <col min="5379" max="5379" width="9" style="1"/>
    <col min="5380" max="5380" width="15.42578125" style="1" customWidth="1"/>
    <col min="5381" max="5381" width="30.85546875" style="1" customWidth="1"/>
    <col min="5382" max="5382" width="6.85546875" style="1" customWidth="1"/>
    <col min="5383" max="5383" width="7" style="1" customWidth="1"/>
    <col min="5384" max="5384" width="13.7109375" style="1" customWidth="1"/>
    <col min="5385" max="5633" width="9" style="1"/>
    <col min="5634" max="5634" width="10.85546875" style="1" customWidth="1"/>
    <col min="5635" max="5635" width="9" style="1"/>
    <col min="5636" max="5636" width="15.42578125" style="1" customWidth="1"/>
    <col min="5637" max="5637" width="30.85546875" style="1" customWidth="1"/>
    <col min="5638" max="5638" width="6.85546875" style="1" customWidth="1"/>
    <col min="5639" max="5639" width="7" style="1" customWidth="1"/>
    <col min="5640" max="5640" width="13.7109375" style="1" customWidth="1"/>
    <col min="5641" max="5889" width="9" style="1"/>
    <col min="5890" max="5890" width="10.85546875" style="1" customWidth="1"/>
    <col min="5891" max="5891" width="9" style="1"/>
    <col min="5892" max="5892" width="15.42578125" style="1" customWidth="1"/>
    <col min="5893" max="5893" width="30.85546875" style="1" customWidth="1"/>
    <col min="5894" max="5894" width="6.85546875" style="1" customWidth="1"/>
    <col min="5895" max="5895" width="7" style="1" customWidth="1"/>
    <col min="5896" max="5896" width="13.7109375" style="1" customWidth="1"/>
    <col min="5897" max="6145" width="9" style="1"/>
    <col min="6146" max="6146" width="10.85546875" style="1" customWidth="1"/>
    <col min="6147" max="6147" width="9" style="1"/>
    <col min="6148" max="6148" width="15.42578125" style="1" customWidth="1"/>
    <col min="6149" max="6149" width="30.85546875" style="1" customWidth="1"/>
    <col min="6150" max="6150" width="6.85546875" style="1" customWidth="1"/>
    <col min="6151" max="6151" width="7" style="1" customWidth="1"/>
    <col min="6152" max="6152" width="13.7109375" style="1" customWidth="1"/>
    <col min="6153" max="6401" width="9" style="1"/>
    <col min="6402" max="6402" width="10.85546875" style="1" customWidth="1"/>
    <col min="6403" max="6403" width="9" style="1"/>
    <col min="6404" max="6404" width="15.42578125" style="1" customWidth="1"/>
    <col min="6405" max="6405" width="30.85546875" style="1" customWidth="1"/>
    <col min="6406" max="6406" width="6.85546875" style="1" customWidth="1"/>
    <col min="6407" max="6407" width="7" style="1" customWidth="1"/>
    <col min="6408" max="6408" width="13.7109375" style="1" customWidth="1"/>
    <col min="6409" max="6657" width="9" style="1"/>
    <col min="6658" max="6658" width="10.85546875" style="1" customWidth="1"/>
    <col min="6659" max="6659" width="9" style="1"/>
    <col min="6660" max="6660" width="15.42578125" style="1" customWidth="1"/>
    <col min="6661" max="6661" width="30.85546875" style="1" customWidth="1"/>
    <col min="6662" max="6662" width="6.85546875" style="1" customWidth="1"/>
    <col min="6663" max="6663" width="7" style="1" customWidth="1"/>
    <col min="6664" max="6664" width="13.7109375" style="1" customWidth="1"/>
    <col min="6665" max="6913" width="9" style="1"/>
    <col min="6914" max="6914" width="10.85546875" style="1" customWidth="1"/>
    <col min="6915" max="6915" width="9" style="1"/>
    <col min="6916" max="6916" width="15.42578125" style="1" customWidth="1"/>
    <col min="6917" max="6917" width="30.85546875" style="1" customWidth="1"/>
    <col min="6918" max="6918" width="6.85546875" style="1" customWidth="1"/>
    <col min="6919" max="6919" width="7" style="1" customWidth="1"/>
    <col min="6920" max="6920" width="13.7109375" style="1" customWidth="1"/>
    <col min="6921" max="7169" width="9" style="1"/>
    <col min="7170" max="7170" width="10.85546875" style="1" customWidth="1"/>
    <col min="7171" max="7171" width="9" style="1"/>
    <col min="7172" max="7172" width="15.42578125" style="1" customWidth="1"/>
    <col min="7173" max="7173" width="30.85546875" style="1" customWidth="1"/>
    <col min="7174" max="7174" width="6.85546875" style="1" customWidth="1"/>
    <col min="7175" max="7175" width="7" style="1" customWidth="1"/>
    <col min="7176" max="7176" width="13.7109375" style="1" customWidth="1"/>
    <col min="7177" max="7425" width="9" style="1"/>
    <col min="7426" max="7426" width="10.85546875" style="1" customWidth="1"/>
    <col min="7427" max="7427" width="9" style="1"/>
    <col min="7428" max="7428" width="15.42578125" style="1" customWidth="1"/>
    <col min="7429" max="7429" width="30.85546875" style="1" customWidth="1"/>
    <col min="7430" max="7430" width="6.85546875" style="1" customWidth="1"/>
    <col min="7431" max="7431" width="7" style="1" customWidth="1"/>
    <col min="7432" max="7432" width="13.7109375" style="1" customWidth="1"/>
    <col min="7433" max="7681" width="9" style="1"/>
    <col min="7682" max="7682" width="10.85546875" style="1" customWidth="1"/>
    <col min="7683" max="7683" width="9" style="1"/>
    <col min="7684" max="7684" width="15.42578125" style="1" customWidth="1"/>
    <col min="7685" max="7685" width="30.85546875" style="1" customWidth="1"/>
    <col min="7686" max="7686" width="6.85546875" style="1" customWidth="1"/>
    <col min="7687" max="7687" width="7" style="1" customWidth="1"/>
    <col min="7688" max="7688" width="13.7109375" style="1" customWidth="1"/>
    <col min="7689" max="7937" width="9" style="1"/>
    <col min="7938" max="7938" width="10.85546875" style="1" customWidth="1"/>
    <col min="7939" max="7939" width="9" style="1"/>
    <col min="7940" max="7940" width="15.42578125" style="1" customWidth="1"/>
    <col min="7941" max="7941" width="30.85546875" style="1" customWidth="1"/>
    <col min="7942" max="7942" width="6.85546875" style="1" customWidth="1"/>
    <col min="7943" max="7943" width="7" style="1" customWidth="1"/>
    <col min="7944" max="7944" width="13.7109375" style="1" customWidth="1"/>
    <col min="7945" max="8193" width="9" style="1"/>
    <col min="8194" max="8194" width="10.85546875" style="1" customWidth="1"/>
    <col min="8195" max="8195" width="9" style="1"/>
    <col min="8196" max="8196" width="15.42578125" style="1" customWidth="1"/>
    <col min="8197" max="8197" width="30.85546875" style="1" customWidth="1"/>
    <col min="8198" max="8198" width="6.85546875" style="1" customWidth="1"/>
    <col min="8199" max="8199" width="7" style="1" customWidth="1"/>
    <col min="8200" max="8200" width="13.7109375" style="1" customWidth="1"/>
    <col min="8201" max="8449" width="9" style="1"/>
    <col min="8450" max="8450" width="10.85546875" style="1" customWidth="1"/>
    <col min="8451" max="8451" width="9" style="1"/>
    <col min="8452" max="8452" width="15.42578125" style="1" customWidth="1"/>
    <col min="8453" max="8453" width="30.85546875" style="1" customWidth="1"/>
    <col min="8454" max="8454" width="6.85546875" style="1" customWidth="1"/>
    <col min="8455" max="8455" width="7" style="1" customWidth="1"/>
    <col min="8456" max="8456" width="13.7109375" style="1" customWidth="1"/>
    <col min="8457" max="8705" width="9" style="1"/>
    <col min="8706" max="8706" width="10.85546875" style="1" customWidth="1"/>
    <col min="8707" max="8707" width="9" style="1"/>
    <col min="8708" max="8708" width="15.42578125" style="1" customWidth="1"/>
    <col min="8709" max="8709" width="30.85546875" style="1" customWidth="1"/>
    <col min="8710" max="8710" width="6.85546875" style="1" customWidth="1"/>
    <col min="8711" max="8711" width="7" style="1" customWidth="1"/>
    <col min="8712" max="8712" width="13.7109375" style="1" customWidth="1"/>
    <col min="8713" max="8961" width="9" style="1"/>
    <col min="8962" max="8962" width="10.85546875" style="1" customWidth="1"/>
    <col min="8963" max="8963" width="9" style="1"/>
    <col min="8964" max="8964" width="15.42578125" style="1" customWidth="1"/>
    <col min="8965" max="8965" width="30.85546875" style="1" customWidth="1"/>
    <col min="8966" max="8966" width="6.85546875" style="1" customWidth="1"/>
    <col min="8967" max="8967" width="7" style="1" customWidth="1"/>
    <col min="8968" max="8968" width="13.7109375" style="1" customWidth="1"/>
    <col min="8969" max="9217" width="9" style="1"/>
    <col min="9218" max="9218" width="10.85546875" style="1" customWidth="1"/>
    <col min="9219" max="9219" width="9" style="1"/>
    <col min="9220" max="9220" width="15.42578125" style="1" customWidth="1"/>
    <col min="9221" max="9221" width="30.85546875" style="1" customWidth="1"/>
    <col min="9222" max="9222" width="6.85546875" style="1" customWidth="1"/>
    <col min="9223" max="9223" width="7" style="1" customWidth="1"/>
    <col min="9224" max="9224" width="13.7109375" style="1" customWidth="1"/>
    <col min="9225" max="9473" width="9" style="1"/>
    <col min="9474" max="9474" width="10.85546875" style="1" customWidth="1"/>
    <col min="9475" max="9475" width="9" style="1"/>
    <col min="9476" max="9476" width="15.42578125" style="1" customWidth="1"/>
    <col min="9477" max="9477" width="30.85546875" style="1" customWidth="1"/>
    <col min="9478" max="9478" width="6.85546875" style="1" customWidth="1"/>
    <col min="9479" max="9479" width="7" style="1" customWidth="1"/>
    <col min="9480" max="9480" width="13.7109375" style="1" customWidth="1"/>
    <col min="9481" max="9729" width="9" style="1"/>
    <col min="9730" max="9730" width="10.85546875" style="1" customWidth="1"/>
    <col min="9731" max="9731" width="9" style="1"/>
    <col min="9732" max="9732" width="15.42578125" style="1" customWidth="1"/>
    <col min="9733" max="9733" width="30.85546875" style="1" customWidth="1"/>
    <col min="9734" max="9734" width="6.85546875" style="1" customWidth="1"/>
    <col min="9735" max="9735" width="7" style="1" customWidth="1"/>
    <col min="9736" max="9736" width="13.7109375" style="1" customWidth="1"/>
    <col min="9737" max="9985" width="9" style="1"/>
    <col min="9986" max="9986" width="10.85546875" style="1" customWidth="1"/>
    <col min="9987" max="9987" width="9" style="1"/>
    <col min="9988" max="9988" width="15.42578125" style="1" customWidth="1"/>
    <col min="9989" max="9989" width="30.85546875" style="1" customWidth="1"/>
    <col min="9990" max="9990" width="6.85546875" style="1" customWidth="1"/>
    <col min="9991" max="9991" width="7" style="1" customWidth="1"/>
    <col min="9992" max="9992" width="13.7109375" style="1" customWidth="1"/>
    <col min="9993" max="10241" width="9" style="1"/>
    <col min="10242" max="10242" width="10.85546875" style="1" customWidth="1"/>
    <col min="10243" max="10243" width="9" style="1"/>
    <col min="10244" max="10244" width="15.42578125" style="1" customWidth="1"/>
    <col min="10245" max="10245" width="30.85546875" style="1" customWidth="1"/>
    <col min="10246" max="10246" width="6.85546875" style="1" customWidth="1"/>
    <col min="10247" max="10247" width="7" style="1" customWidth="1"/>
    <col min="10248" max="10248" width="13.7109375" style="1" customWidth="1"/>
    <col min="10249" max="10497" width="9" style="1"/>
    <col min="10498" max="10498" width="10.85546875" style="1" customWidth="1"/>
    <col min="10499" max="10499" width="9" style="1"/>
    <col min="10500" max="10500" width="15.42578125" style="1" customWidth="1"/>
    <col min="10501" max="10501" width="30.85546875" style="1" customWidth="1"/>
    <col min="10502" max="10502" width="6.85546875" style="1" customWidth="1"/>
    <col min="10503" max="10503" width="7" style="1" customWidth="1"/>
    <col min="10504" max="10504" width="13.7109375" style="1" customWidth="1"/>
    <col min="10505" max="10753" width="9" style="1"/>
    <col min="10754" max="10754" width="10.85546875" style="1" customWidth="1"/>
    <col min="10755" max="10755" width="9" style="1"/>
    <col min="10756" max="10756" width="15.42578125" style="1" customWidth="1"/>
    <col min="10757" max="10757" width="30.85546875" style="1" customWidth="1"/>
    <col min="10758" max="10758" width="6.85546875" style="1" customWidth="1"/>
    <col min="10759" max="10759" width="7" style="1" customWidth="1"/>
    <col min="10760" max="10760" width="13.7109375" style="1" customWidth="1"/>
    <col min="10761" max="11009" width="9" style="1"/>
    <col min="11010" max="11010" width="10.85546875" style="1" customWidth="1"/>
    <col min="11011" max="11011" width="9" style="1"/>
    <col min="11012" max="11012" width="15.42578125" style="1" customWidth="1"/>
    <col min="11013" max="11013" width="30.85546875" style="1" customWidth="1"/>
    <col min="11014" max="11014" width="6.85546875" style="1" customWidth="1"/>
    <col min="11015" max="11015" width="7" style="1" customWidth="1"/>
    <col min="11016" max="11016" width="13.7109375" style="1" customWidth="1"/>
    <col min="11017" max="11265" width="9" style="1"/>
    <col min="11266" max="11266" width="10.85546875" style="1" customWidth="1"/>
    <col min="11267" max="11267" width="9" style="1"/>
    <col min="11268" max="11268" width="15.42578125" style="1" customWidth="1"/>
    <col min="11269" max="11269" width="30.85546875" style="1" customWidth="1"/>
    <col min="11270" max="11270" width="6.85546875" style="1" customWidth="1"/>
    <col min="11271" max="11271" width="7" style="1" customWidth="1"/>
    <col min="11272" max="11272" width="13.7109375" style="1" customWidth="1"/>
    <col min="11273" max="11521" width="9" style="1"/>
    <col min="11522" max="11522" width="10.85546875" style="1" customWidth="1"/>
    <col min="11523" max="11523" width="9" style="1"/>
    <col min="11524" max="11524" width="15.42578125" style="1" customWidth="1"/>
    <col min="11525" max="11525" width="30.85546875" style="1" customWidth="1"/>
    <col min="11526" max="11526" width="6.85546875" style="1" customWidth="1"/>
    <col min="11527" max="11527" width="7" style="1" customWidth="1"/>
    <col min="11528" max="11528" width="13.7109375" style="1" customWidth="1"/>
    <col min="11529" max="11777" width="9" style="1"/>
    <col min="11778" max="11778" width="10.85546875" style="1" customWidth="1"/>
    <col min="11779" max="11779" width="9" style="1"/>
    <col min="11780" max="11780" width="15.42578125" style="1" customWidth="1"/>
    <col min="11781" max="11781" width="30.85546875" style="1" customWidth="1"/>
    <col min="11782" max="11782" width="6.85546875" style="1" customWidth="1"/>
    <col min="11783" max="11783" width="7" style="1" customWidth="1"/>
    <col min="11784" max="11784" width="13.7109375" style="1" customWidth="1"/>
    <col min="11785" max="12033" width="9" style="1"/>
    <col min="12034" max="12034" width="10.85546875" style="1" customWidth="1"/>
    <col min="12035" max="12035" width="9" style="1"/>
    <col min="12036" max="12036" width="15.42578125" style="1" customWidth="1"/>
    <col min="12037" max="12037" width="30.85546875" style="1" customWidth="1"/>
    <col min="12038" max="12038" width="6.85546875" style="1" customWidth="1"/>
    <col min="12039" max="12039" width="7" style="1" customWidth="1"/>
    <col min="12040" max="12040" width="13.7109375" style="1" customWidth="1"/>
    <col min="12041" max="12289" width="9" style="1"/>
    <col min="12290" max="12290" width="10.85546875" style="1" customWidth="1"/>
    <col min="12291" max="12291" width="9" style="1"/>
    <col min="12292" max="12292" width="15.42578125" style="1" customWidth="1"/>
    <col min="12293" max="12293" width="30.85546875" style="1" customWidth="1"/>
    <col min="12294" max="12294" width="6.85546875" style="1" customWidth="1"/>
    <col min="12295" max="12295" width="7" style="1" customWidth="1"/>
    <col min="12296" max="12296" width="13.7109375" style="1" customWidth="1"/>
    <col min="12297" max="12545" width="9" style="1"/>
    <col min="12546" max="12546" width="10.85546875" style="1" customWidth="1"/>
    <col min="12547" max="12547" width="9" style="1"/>
    <col min="12548" max="12548" width="15.42578125" style="1" customWidth="1"/>
    <col min="12549" max="12549" width="30.85546875" style="1" customWidth="1"/>
    <col min="12550" max="12550" width="6.85546875" style="1" customWidth="1"/>
    <col min="12551" max="12551" width="7" style="1" customWidth="1"/>
    <col min="12552" max="12552" width="13.7109375" style="1" customWidth="1"/>
    <col min="12553" max="12801" width="9" style="1"/>
    <col min="12802" max="12802" width="10.85546875" style="1" customWidth="1"/>
    <col min="12803" max="12803" width="9" style="1"/>
    <col min="12804" max="12804" width="15.42578125" style="1" customWidth="1"/>
    <col min="12805" max="12805" width="30.85546875" style="1" customWidth="1"/>
    <col min="12806" max="12806" width="6.85546875" style="1" customWidth="1"/>
    <col min="12807" max="12807" width="7" style="1" customWidth="1"/>
    <col min="12808" max="12808" width="13.7109375" style="1" customWidth="1"/>
    <col min="12809" max="13057" width="9" style="1"/>
    <col min="13058" max="13058" width="10.85546875" style="1" customWidth="1"/>
    <col min="13059" max="13059" width="9" style="1"/>
    <col min="13060" max="13060" width="15.42578125" style="1" customWidth="1"/>
    <col min="13061" max="13061" width="30.85546875" style="1" customWidth="1"/>
    <col min="13062" max="13062" width="6.85546875" style="1" customWidth="1"/>
    <col min="13063" max="13063" width="7" style="1" customWidth="1"/>
    <col min="13064" max="13064" width="13.7109375" style="1" customWidth="1"/>
    <col min="13065" max="13313" width="9" style="1"/>
    <col min="13314" max="13314" width="10.85546875" style="1" customWidth="1"/>
    <col min="13315" max="13315" width="9" style="1"/>
    <col min="13316" max="13316" width="15.42578125" style="1" customWidth="1"/>
    <col min="13317" max="13317" width="30.85546875" style="1" customWidth="1"/>
    <col min="13318" max="13318" width="6.85546875" style="1" customWidth="1"/>
    <col min="13319" max="13319" width="7" style="1" customWidth="1"/>
    <col min="13320" max="13320" width="13.7109375" style="1" customWidth="1"/>
    <col min="13321" max="13569" width="9" style="1"/>
    <col min="13570" max="13570" width="10.85546875" style="1" customWidth="1"/>
    <col min="13571" max="13571" width="9" style="1"/>
    <col min="13572" max="13572" width="15.42578125" style="1" customWidth="1"/>
    <col min="13573" max="13573" width="30.85546875" style="1" customWidth="1"/>
    <col min="13574" max="13574" width="6.85546875" style="1" customWidth="1"/>
    <col min="13575" max="13575" width="7" style="1" customWidth="1"/>
    <col min="13576" max="13576" width="13.7109375" style="1" customWidth="1"/>
    <col min="13577" max="13825" width="9" style="1"/>
    <col min="13826" max="13826" width="10.85546875" style="1" customWidth="1"/>
    <col min="13827" max="13827" width="9" style="1"/>
    <col min="13828" max="13828" width="15.42578125" style="1" customWidth="1"/>
    <col min="13829" max="13829" width="30.85546875" style="1" customWidth="1"/>
    <col min="13830" max="13830" width="6.85546875" style="1" customWidth="1"/>
    <col min="13831" max="13831" width="7" style="1" customWidth="1"/>
    <col min="13832" max="13832" width="13.7109375" style="1" customWidth="1"/>
    <col min="13833" max="14081" width="9" style="1"/>
    <col min="14082" max="14082" width="10.85546875" style="1" customWidth="1"/>
    <col min="14083" max="14083" width="9" style="1"/>
    <col min="14084" max="14084" width="15.42578125" style="1" customWidth="1"/>
    <col min="14085" max="14085" width="30.85546875" style="1" customWidth="1"/>
    <col min="14086" max="14086" width="6.85546875" style="1" customWidth="1"/>
    <col min="14087" max="14087" width="7" style="1" customWidth="1"/>
    <col min="14088" max="14088" width="13.7109375" style="1" customWidth="1"/>
    <col min="14089" max="14337" width="9" style="1"/>
    <col min="14338" max="14338" width="10.85546875" style="1" customWidth="1"/>
    <col min="14339" max="14339" width="9" style="1"/>
    <col min="14340" max="14340" width="15.42578125" style="1" customWidth="1"/>
    <col min="14341" max="14341" width="30.85546875" style="1" customWidth="1"/>
    <col min="14342" max="14342" width="6.85546875" style="1" customWidth="1"/>
    <col min="14343" max="14343" width="7" style="1" customWidth="1"/>
    <col min="14344" max="14344" width="13.7109375" style="1" customWidth="1"/>
    <col min="14345" max="14593" width="9" style="1"/>
    <col min="14594" max="14594" width="10.85546875" style="1" customWidth="1"/>
    <col min="14595" max="14595" width="9" style="1"/>
    <col min="14596" max="14596" width="15.42578125" style="1" customWidth="1"/>
    <col min="14597" max="14597" width="30.85546875" style="1" customWidth="1"/>
    <col min="14598" max="14598" width="6.85546875" style="1" customWidth="1"/>
    <col min="14599" max="14599" width="7" style="1" customWidth="1"/>
    <col min="14600" max="14600" width="13.7109375" style="1" customWidth="1"/>
    <col min="14601" max="14849" width="9" style="1"/>
    <col min="14850" max="14850" width="10.85546875" style="1" customWidth="1"/>
    <col min="14851" max="14851" width="9" style="1"/>
    <col min="14852" max="14852" width="15.42578125" style="1" customWidth="1"/>
    <col min="14853" max="14853" width="30.85546875" style="1" customWidth="1"/>
    <col min="14854" max="14854" width="6.85546875" style="1" customWidth="1"/>
    <col min="14855" max="14855" width="7" style="1" customWidth="1"/>
    <col min="14856" max="14856" width="13.7109375" style="1" customWidth="1"/>
    <col min="14857" max="15105" width="9" style="1"/>
    <col min="15106" max="15106" width="10.85546875" style="1" customWidth="1"/>
    <col min="15107" max="15107" width="9" style="1"/>
    <col min="15108" max="15108" width="15.42578125" style="1" customWidth="1"/>
    <col min="15109" max="15109" width="30.85546875" style="1" customWidth="1"/>
    <col min="15110" max="15110" width="6.85546875" style="1" customWidth="1"/>
    <col min="15111" max="15111" width="7" style="1" customWidth="1"/>
    <col min="15112" max="15112" width="13.7109375" style="1" customWidth="1"/>
    <col min="15113" max="15361" width="9" style="1"/>
    <col min="15362" max="15362" width="10.85546875" style="1" customWidth="1"/>
    <col min="15363" max="15363" width="9" style="1"/>
    <col min="15364" max="15364" width="15.42578125" style="1" customWidth="1"/>
    <col min="15365" max="15365" width="30.85546875" style="1" customWidth="1"/>
    <col min="15366" max="15366" width="6.85546875" style="1" customWidth="1"/>
    <col min="15367" max="15367" width="7" style="1" customWidth="1"/>
    <col min="15368" max="15368" width="13.7109375" style="1" customWidth="1"/>
    <col min="15369" max="15617" width="9" style="1"/>
    <col min="15618" max="15618" width="10.85546875" style="1" customWidth="1"/>
    <col min="15619" max="15619" width="9" style="1"/>
    <col min="15620" max="15620" width="15.42578125" style="1" customWidth="1"/>
    <col min="15621" max="15621" width="30.85546875" style="1" customWidth="1"/>
    <col min="15622" max="15622" width="6.85546875" style="1" customWidth="1"/>
    <col min="15623" max="15623" width="7" style="1" customWidth="1"/>
    <col min="15624" max="15624" width="13.7109375" style="1" customWidth="1"/>
    <col min="15625" max="15873" width="9" style="1"/>
    <col min="15874" max="15874" width="10.85546875" style="1" customWidth="1"/>
    <col min="15875" max="15875" width="9" style="1"/>
    <col min="15876" max="15876" width="15.42578125" style="1" customWidth="1"/>
    <col min="15877" max="15877" width="30.85546875" style="1" customWidth="1"/>
    <col min="15878" max="15878" width="6.85546875" style="1" customWidth="1"/>
    <col min="15879" max="15879" width="7" style="1" customWidth="1"/>
    <col min="15880" max="15880" width="13.7109375" style="1" customWidth="1"/>
    <col min="15881" max="16129" width="9" style="1"/>
    <col min="16130" max="16130" width="10.85546875" style="1" customWidth="1"/>
    <col min="16131" max="16131" width="9" style="1"/>
    <col min="16132" max="16132" width="15.42578125" style="1" customWidth="1"/>
    <col min="16133" max="16133" width="30.85546875" style="1" customWidth="1"/>
    <col min="16134" max="16134" width="6.85546875" style="1" customWidth="1"/>
    <col min="16135" max="16135" width="7" style="1" customWidth="1"/>
    <col min="16136" max="16136" width="13.7109375" style="1" customWidth="1"/>
    <col min="16137" max="16383" width="9" style="1"/>
    <col min="16384" max="16384" width="9" style="1" customWidth="1"/>
  </cols>
  <sheetData>
    <row r="1" spans="1:9">
      <c r="A1" s="218" t="s">
        <v>2</v>
      </c>
      <c r="B1" s="218"/>
      <c r="C1" s="218"/>
      <c r="D1" s="218"/>
      <c r="E1" s="218"/>
      <c r="F1" s="218"/>
      <c r="G1" s="218"/>
      <c r="H1" s="218"/>
    </row>
    <row r="2" spans="1:9">
      <c r="B2" s="2"/>
      <c r="C2" s="2"/>
      <c r="D2" s="2"/>
      <c r="E2" s="2"/>
      <c r="F2" s="2"/>
      <c r="G2" s="2"/>
      <c r="H2" s="2"/>
    </row>
    <row r="3" spans="1:9" s="17" customFormat="1" ht="27.75">
      <c r="B3" s="150" t="s">
        <v>102</v>
      </c>
      <c r="C3" s="150"/>
      <c r="D3" s="150"/>
      <c r="E3" s="150"/>
      <c r="F3" s="150"/>
      <c r="G3" s="150"/>
      <c r="H3" s="150"/>
      <c r="I3" s="16"/>
    </row>
    <row r="4" spans="1:9" s="17" customFormat="1" ht="27.75">
      <c r="B4" s="150" t="s">
        <v>103</v>
      </c>
      <c r="C4" s="150"/>
      <c r="D4" s="150"/>
      <c r="E4" s="150"/>
      <c r="F4" s="150"/>
      <c r="G4" s="150"/>
      <c r="H4" s="150"/>
      <c r="I4" s="16"/>
    </row>
    <row r="5" spans="1:9" s="17" customFormat="1" ht="27.75">
      <c r="B5" s="150" t="s">
        <v>110</v>
      </c>
      <c r="C5" s="150"/>
      <c r="D5" s="150"/>
      <c r="E5" s="150"/>
      <c r="F5" s="150"/>
      <c r="G5" s="150"/>
      <c r="H5" s="150"/>
      <c r="I5" s="16"/>
    </row>
    <row r="6" spans="1:9" s="17" customFormat="1" ht="27.75">
      <c r="B6" s="153" t="s">
        <v>104</v>
      </c>
      <c r="C6" s="153"/>
      <c r="D6" s="153"/>
      <c r="E6" s="153"/>
      <c r="F6" s="153"/>
      <c r="G6" s="153"/>
      <c r="H6" s="153"/>
      <c r="I6" s="16"/>
    </row>
    <row r="7" spans="1:9">
      <c r="B7" s="185"/>
      <c r="C7" s="185"/>
      <c r="D7" s="185"/>
      <c r="E7" s="185"/>
      <c r="F7" s="185"/>
      <c r="G7" s="185"/>
      <c r="H7" s="185"/>
    </row>
    <row r="8" spans="1:9" s="8" customFormat="1" ht="24">
      <c r="B8" s="9" t="s">
        <v>39</v>
      </c>
      <c r="F8" s="18"/>
      <c r="G8" s="18"/>
      <c r="H8" s="18"/>
    </row>
    <row r="9" spans="1:9" s="8" customFormat="1" ht="24.75" thickBot="1">
      <c r="B9" s="19" t="s">
        <v>40</v>
      </c>
      <c r="C9" s="147"/>
      <c r="D9" s="147"/>
      <c r="E9" s="147"/>
      <c r="F9" s="72"/>
      <c r="G9" s="72"/>
      <c r="H9" s="18"/>
    </row>
    <row r="10" spans="1:9" s="8" customFormat="1" ht="25.5" thickTop="1" thickBot="1">
      <c r="B10" s="19"/>
      <c r="C10" s="176" t="s">
        <v>3</v>
      </c>
      <c r="D10" s="176"/>
      <c r="E10" s="176"/>
      <c r="F10" s="77" t="s">
        <v>4</v>
      </c>
      <c r="G10" s="77" t="s">
        <v>5</v>
      </c>
      <c r="H10" s="18"/>
    </row>
    <row r="11" spans="1:9" s="8" customFormat="1" ht="24.75" thickTop="1">
      <c r="B11" s="19"/>
      <c r="C11" s="214" t="s">
        <v>69</v>
      </c>
      <c r="D11" s="215"/>
      <c r="E11" s="216"/>
      <c r="F11" s="75">
        <f>คีย์ข้อมูล!C82</f>
        <v>38</v>
      </c>
      <c r="G11" s="76">
        <f>F11*100/F$16</f>
        <v>50</v>
      </c>
      <c r="H11" s="108"/>
    </row>
    <row r="12" spans="1:9" s="8" customFormat="1" ht="24">
      <c r="B12" s="19"/>
      <c r="C12" s="214" t="s">
        <v>82</v>
      </c>
      <c r="D12" s="215"/>
      <c r="E12" s="216"/>
      <c r="F12" s="75">
        <f>คีย์ข้อมูล!C83</f>
        <v>19</v>
      </c>
      <c r="G12" s="76">
        <f t="shared" ref="G12:G16" si="0">F12*100/F$16</f>
        <v>25</v>
      </c>
      <c r="H12" s="108"/>
    </row>
    <row r="13" spans="1:9" s="8" customFormat="1" ht="24">
      <c r="B13" s="19"/>
      <c r="C13" s="214" t="s">
        <v>83</v>
      </c>
      <c r="D13" s="215"/>
      <c r="E13" s="216"/>
      <c r="F13" s="75">
        <f>คีย์ข้อมูล!C86</f>
        <v>14</v>
      </c>
      <c r="G13" s="76">
        <f t="shared" si="0"/>
        <v>18.421052631578949</v>
      </c>
      <c r="H13" s="108"/>
    </row>
    <row r="14" spans="1:9" s="8" customFormat="1" ht="24">
      <c r="B14" s="19"/>
      <c r="C14" s="182" t="s">
        <v>45</v>
      </c>
      <c r="D14" s="183"/>
      <c r="E14" s="184"/>
      <c r="F14" s="75">
        <f>คีย์ข้อมูล!C84</f>
        <v>3</v>
      </c>
      <c r="G14" s="76">
        <f t="shared" si="0"/>
        <v>3.9473684210526314</v>
      </c>
      <c r="H14" s="18"/>
    </row>
    <row r="15" spans="1:9" s="8" customFormat="1" ht="24">
      <c r="B15" s="19"/>
      <c r="C15" s="182" t="s">
        <v>83</v>
      </c>
      <c r="D15" s="183"/>
      <c r="E15" s="184"/>
      <c r="F15" s="141">
        <f>คีย์ข้อมูล!C85</f>
        <v>2</v>
      </c>
      <c r="G15" s="76">
        <f t="shared" si="0"/>
        <v>2.6315789473684212</v>
      </c>
      <c r="H15" s="108"/>
    </row>
    <row r="16" spans="1:9" s="8" customFormat="1" ht="24.75" thickBot="1">
      <c r="B16" s="19"/>
      <c r="C16" s="192" t="s">
        <v>6</v>
      </c>
      <c r="D16" s="192"/>
      <c r="E16" s="192"/>
      <c r="F16" s="24">
        <f>SUM(F11:F15)</f>
        <v>76</v>
      </c>
      <c r="G16" s="58">
        <f t="shared" si="0"/>
        <v>100</v>
      </c>
    </row>
    <row r="17" spans="2:8" s="8" customFormat="1" ht="24.75" thickTop="1">
      <c r="B17" s="19"/>
      <c r="C17" s="20"/>
      <c r="D17" s="20"/>
      <c r="E17" s="20"/>
      <c r="F17" s="21"/>
      <c r="G17" s="22"/>
    </row>
    <row r="18" spans="2:8" s="8" customFormat="1" ht="24">
      <c r="B18" s="19"/>
      <c r="C18" s="8" t="s">
        <v>155</v>
      </c>
      <c r="F18" s="18"/>
      <c r="G18" s="18"/>
    </row>
    <row r="19" spans="2:8" s="8" customFormat="1" ht="24">
      <c r="B19" s="8" t="s">
        <v>156</v>
      </c>
      <c r="F19" s="108"/>
      <c r="G19" s="108"/>
      <c r="H19" s="108"/>
    </row>
    <row r="20" spans="2:8" s="8" customFormat="1" ht="24">
      <c r="B20" s="8" t="s">
        <v>157</v>
      </c>
      <c r="F20" s="108"/>
      <c r="G20" s="108"/>
      <c r="H20" s="108"/>
    </row>
    <row r="21" spans="2:8" s="8" customFormat="1" ht="24">
      <c r="F21" s="108"/>
      <c r="G21" s="108"/>
      <c r="H21" s="108"/>
    </row>
    <row r="22" spans="2:8" s="8" customFormat="1" ht="24">
      <c r="F22" s="108"/>
      <c r="G22" s="108"/>
      <c r="H22" s="108"/>
    </row>
    <row r="23" spans="2:8" s="8" customFormat="1" ht="24">
      <c r="F23" s="108"/>
      <c r="G23" s="108"/>
      <c r="H23" s="108"/>
    </row>
    <row r="24" spans="2:8" s="8" customFormat="1" ht="24">
      <c r="F24" s="108"/>
      <c r="G24" s="108"/>
      <c r="H24" s="108"/>
    </row>
    <row r="25" spans="2:8" s="8" customFormat="1" ht="24">
      <c r="F25" s="108"/>
      <c r="G25" s="108"/>
      <c r="H25" s="108"/>
    </row>
    <row r="26" spans="2:8" s="8" customFormat="1" ht="24">
      <c r="F26" s="108"/>
      <c r="G26" s="108"/>
      <c r="H26" s="108"/>
    </row>
    <row r="27" spans="2:8" s="8" customFormat="1" ht="24">
      <c r="F27" s="108"/>
      <c r="G27" s="108"/>
      <c r="H27" s="108"/>
    </row>
    <row r="28" spans="2:8" s="8" customFormat="1" ht="24">
      <c r="F28" s="108"/>
      <c r="G28" s="108"/>
      <c r="H28" s="108"/>
    </row>
    <row r="29" spans="2:8" s="8" customFormat="1" ht="24">
      <c r="F29" s="108"/>
      <c r="G29" s="108"/>
      <c r="H29" s="108"/>
    </row>
    <row r="30" spans="2:8" s="8" customFormat="1" ht="24">
      <c r="F30" s="108"/>
      <c r="G30" s="108"/>
      <c r="H30" s="108"/>
    </row>
    <row r="31" spans="2:8" s="8" customFormat="1" ht="24">
      <c r="F31" s="108"/>
      <c r="G31" s="108"/>
      <c r="H31" s="108"/>
    </row>
    <row r="32" spans="2:8" s="8" customFormat="1" ht="24">
      <c r="F32" s="108"/>
      <c r="G32" s="108"/>
      <c r="H32" s="108"/>
    </row>
    <row r="33" spans="1:8" s="8" customFormat="1" ht="24">
      <c r="F33" s="108"/>
      <c r="G33" s="108"/>
      <c r="H33" s="108"/>
    </row>
    <row r="34" spans="1:8" s="8" customFormat="1" ht="24">
      <c r="A34" s="218" t="s">
        <v>33</v>
      </c>
      <c r="B34" s="218"/>
      <c r="C34" s="218"/>
      <c r="D34" s="218"/>
      <c r="E34" s="218"/>
      <c r="F34" s="218"/>
      <c r="G34" s="218"/>
      <c r="H34" s="218"/>
    </row>
    <row r="35" spans="1:8" s="8" customFormat="1" ht="24">
      <c r="A35" s="109"/>
      <c r="B35" s="109"/>
      <c r="C35" s="109"/>
      <c r="D35" s="109"/>
      <c r="E35" s="109"/>
      <c r="F35" s="109"/>
      <c r="G35" s="109"/>
      <c r="H35" s="109"/>
    </row>
    <row r="36" spans="1:8" s="8" customFormat="1" ht="24.75" thickBot="1">
      <c r="A36" s="19" t="s">
        <v>112</v>
      </c>
      <c r="C36" s="147"/>
      <c r="D36" s="147"/>
      <c r="E36" s="72"/>
      <c r="F36" s="72"/>
      <c r="G36" s="78"/>
    </row>
    <row r="37" spans="1:8" ht="25.5" thickTop="1" thickBot="1">
      <c r="C37" s="176" t="s">
        <v>168</v>
      </c>
      <c r="D37" s="176"/>
      <c r="E37" s="176"/>
      <c r="F37" s="144" t="s">
        <v>4</v>
      </c>
      <c r="G37" s="115" t="s">
        <v>5</v>
      </c>
      <c r="H37" s="1"/>
    </row>
    <row r="38" spans="1:8" ht="24.75" thickTop="1">
      <c r="C38" s="217" t="s">
        <v>113</v>
      </c>
      <c r="D38" s="217"/>
      <c r="E38" s="217"/>
      <c r="F38" s="75">
        <f>คีย์ข้อมูล!C91</f>
        <v>15</v>
      </c>
      <c r="G38" s="76">
        <f>F38*100/F$57</f>
        <v>19.736842105263158</v>
      </c>
      <c r="H38" s="1"/>
    </row>
    <row r="39" spans="1:8" ht="24">
      <c r="C39" s="181" t="s">
        <v>176</v>
      </c>
      <c r="D39" s="181"/>
      <c r="E39" s="181"/>
      <c r="F39" s="143">
        <f>คีย์ข้อมูล!C89</f>
        <v>8</v>
      </c>
      <c r="G39" s="76">
        <f t="shared" ref="G39:G57" si="1">F39*100/F$57</f>
        <v>10.526315789473685</v>
      </c>
      <c r="H39" s="1"/>
    </row>
    <row r="40" spans="1:8" ht="24">
      <c r="C40" s="181" t="s">
        <v>114</v>
      </c>
      <c r="D40" s="181"/>
      <c r="E40" s="181"/>
      <c r="F40" s="143">
        <f>คีย์ข้อมูล!C104</f>
        <v>6</v>
      </c>
      <c r="G40" s="76">
        <f t="shared" si="1"/>
        <v>7.8947368421052628</v>
      </c>
      <c r="H40" s="1"/>
    </row>
    <row r="41" spans="1:8" ht="24">
      <c r="C41" s="181" t="s">
        <v>161</v>
      </c>
      <c r="D41" s="181"/>
      <c r="E41" s="181"/>
      <c r="F41" s="143">
        <f>คีย์ข้อมูล!C93</f>
        <v>4</v>
      </c>
      <c r="G41" s="76">
        <f t="shared" si="1"/>
        <v>5.2631578947368425</v>
      </c>
      <c r="H41" s="1"/>
    </row>
    <row r="42" spans="1:8" ht="24">
      <c r="C42" s="181" t="s">
        <v>115</v>
      </c>
      <c r="D42" s="181"/>
      <c r="E42" s="181"/>
      <c r="F42" s="143">
        <f>คีย์ข้อมูล!C100</f>
        <v>4</v>
      </c>
      <c r="G42" s="76">
        <f t="shared" si="1"/>
        <v>5.2631578947368425</v>
      </c>
      <c r="H42" s="1"/>
    </row>
    <row r="43" spans="1:8" ht="24">
      <c r="C43" s="181" t="s">
        <v>116</v>
      </c>
      <c r="D43" s="181"/>
      <c r="E43" s="181"/>
      <c r="F43" s="143">
        <f>คีย์ข้อมูล!C103</f>
        <v>3</v>
      </c>
      <c r="G43" s="76">
        <f t="shared" si="1"/>
        <v>3.9473684210526314</v>
      </c>
      <c r="H43" s="1"/>
    </row>
    <row r="44" spans="1:8" ht="24">
      <c r="C44" s="181" t="s">
        <v>117</v>
      </c>
      <c r="D44" s="181"/>
      <c r="E44" s="181"/>
      <c r="F44" s="143">
        <v>2</v>
      </c>
      <c r="G44" s="76">
        <f t="shared" si="1"/>
        <v>2.6315789473684212</v>
      </c>
      <c r="H44" s="1"/>
    </row>
    <row r="45" spans="1:8" ht="24">
      <c r="C45" s="181" t="s">
        <v>118</v>
      </c>
      <c r="D45" s="181"/>
      <c r="E45" s="181"/>
      <c r="F45" s="143">
        <f>คีย์ข้อมูล!C90</f>
        <v>2</v>
      </c>
      <c r="G45" s="76">
        <f t="shared" si="1"/>
        <v>2.6315789473684212</v>
      </c>
      <c r="H45" s="1"/>
    </row>
    <row r="46" spans="1:8" ht="24">
      <c r="C46" s="182" t="s">
        <v>119</v>
      </c>
      <c r="D46" s="183" t="s">
        <v>61</v>
      </c>
      <c r="E46" s="184" t="s">
        <v>61</v>
      </c>
      <c r="F46" s="143">
        <f>คีย์ข้อมูล!C92</f>
        <v>2</v>
      </c>
      <c r="G46" s="76">
        <f t="shared" si="1"/>
        <v>2.6315789473684212</v>
      </c>
      <c r="H46" s="1"/>
    </row>
    <row r="47" spans="1:8" ht="24">
      <c r="C47" s="182" t="s">
        <v>120</v>
      </c>
      <c r="D47" s="183" t="s">
        <v>98</v>
      </c>
      <c r="E47" s="184" t="s">
        <v>98</v>
      </c>
      <c r="F47" s="143">
        <v>2</v>
      </c>
      <c r="G47" s="76">
        <f t="shared" si="1"/>
        <v>2.6315789473684212</v>
      </c>
      <c r="H47" s="1"/>
    </row>
    <row r="48" spans="1:8" ht="24">
      <c r="C48" s="181" t="s">
        <v>121</v>
      </c>
      <c r="D48" s="181" t="s">
        <v>66</v>
      </c>
      <c r="E48" s="181" t="s">
        <v>66</v>
      </c>
      <c r="F48" s="143">
        <v>2</v>
      </c>
      <c r="G48" s="76">
        <f t="shared" si="1"/>
        <v>2.6315789473684212</v>
      </c>
      <c r="H48" s="1"/>
    </row>
    <row r="49" spans="1:8" ht="24">
      <c r="C49" s="181" t="s">
        <v>122</v>
      </c>
      <c r="D49" s="181" t="s">
        <v>65</v>
      </c>
      <c r="E49" s="181" t="s">
        <v>65</v>
      </c>
      <c r="F49" s="143">
        <f>คีย์ข้อมูล!C95</f>
        <v>2</v>
      </c>
      <c r="G49" s="76">
        <f t="shared" si="1"/>
        <v>2.6315789473684212</v>
      </c>
      <c r="H49" s="1"/>
    </row>
    <row r="50" spans="1:8" ht="24">
      <c r="C50" s="181" t="s">
        <v>123</v>
      </c>
      <c r="D50" s="181" t="s">
        <v>63</v>
      </c>
      <c r="E50" s="181" t="s">
        <v>63</v>
      </c>
      <c r="F50" s="143">
        <v>1</v>
      </c>
      <c r="G50" s="76">
        <f t="shared" si="1"/>
        <v>1.3157894736842106</v>
      </c>
      <c r="H50" s="1"/>
    </row>
    <row r="51" spans="1:8" ht="24">
      <c r="C51" s="182" t="s">
        <v>87</v>
      </c>
      <c r="D51" s="183" t="s">
        <v>87</v>
      </c>
      <c r="E51" s="184" t="s">
        <v>87</v>
      </c>
      <c r="F51" s="143">
        <v>1</v>
      </c>
      <c r="G51" s="76">
        <f t="shared" si="1"/>
        <v>1.3157894736842106</v>
      </c>
      <c r="H51" s="1"/>
    </row>
    <row r="52" spans="1:8" ht="24">
      <c r="C52" s="182" t="s">
        <v>92</v>
      </c>
      <c r="D52" s="183" t="s">
        <v>92</v>
      </c>
      <c r="E52" s="184" t="s">
        <v>92</v>
      </c>
      <c r="F52" s="143">
        <v>1</v>
      </c>
      <c r="G52" s="76">
        <f t="shared" si="1"/>
        <v>1.3157894736842106</v>
      </c>
      <c r="H52" s="1"/>
    </row>
    <row r="53" spans="1:8" ht="24">
      <c r="C53" s="182" t="s">
        <v>124</v>
      </c>
      <c r="D53" s="183" t="s">
        <v>100</v>
      </c>
      <c r="E53" s="184" t="s">
        <v>100</v>
      </c>
      <c r="F53" s="143">
        <v>1</v>
      </c>
      <c r="G53" s="76">
        <f t="shared" si="1"/>
        <v>1.3157894736842106</v>
      </c>
      <c r="H53" s="1"/>
    </row>
    <row r="54" spans="1:8" ht="24">
      <c r="C54" s="182" t="s">
        <v>91</v>
      </c>
      <c r="D54" s="183"/>
      <c r="E54" s="184"/>
      <c r="F54" s="143">
        <v>1</v>
      </c>
      <c r="G54" s="76">
        <f t="shared" si="1"/>
        <v>1.3157894736842106</v>
      </c>
      <c r="H54" s="1"/>
    </row>
    <row r="55" spans="1:8" ht="24">
      <c r="C55" s="182" t="s">
        <v>86</v>
      </c>
      <c r="D55" s="183"/>
      <c r="E55" s="184"/>
      <c r="F55" s="143">
        <v>1</v>
      </c>
      <c r="G55" s="76">
        <f t="shared" si="1"/>
        <v>1.3157894736842106</v>
      </c>
      <c r="H55" s="1"/>
    </row>
    <row r="56" spans="1:8" ht="24">
      <c r="C56" s="182" t="s">
        <v>34</v>
      </c>
      <c r="D56" s="183"/>
      <c r="E56" s="184"/>
      <c r="F56" s="143">
        <v>18</v>
      </c>
      <c r="G56" s="76">
        <f t="shared" si="1"/>
        <v>23.684210526315791</v>
      </c>
      <c r="H56" s="1"/>
    </row>
    <row r="57" spans="1:8" ht="24.75" thickBot="1">
      <c r="C57" s="193" t="s">
        <v>6</v>
      </c>
      <c r="D57" s="194"/>
      <c r="E57" s="195"/>
      <c r="F57" s="24">
        <f>SUM(F38:F56)</f>
        <v>76</v>
      </c>
      <c r="G57" s="58">
        <f t="shared" si="1"/>
        <v>100</v>
      </c>
      <c r="H57" s="1"/>
    </row>
    <row r="58" spans="1:8" ht="24" thickTop="1">
      <c r="C58" s="4"/>
      <c r="D58" s="4"/>
      <c r="E58" s="5"/>
      <c r="G58" s="1"/>
      <c r="H58" s="1"/>
    </row>
    <row r="59" spans="1:8" s="8" customFormat="1" ht="24">
      <c r="A59" s="14"/>
      <c r="B59" s="8" t="s">
        <v>167</v>
      </c>
      <c r="E59" s="78"/>
      <c r="F59" s="78"/>
      <c r="G59" s="78"/>
    </row>
    <row r="60" spans="1:8" s="8" customFormat="1" ht="24">
      <c r="A60" s="8" t="s">
        <v>125</v>
      </c>
      <c r="E60" s="78"/>
      <c r="F60" s="78"/>
      <c r="G60" s="78"/>
    </row>
    <row r="61" spans="1:8" s="8" customFormat="1" ht="24">
      <c r="B61" s="8" t="s">
        <v>126</v>
      </c>
      <c r="F61" s="78"/>
      <c r="G61" s="78"/>
      <c r="H61" s="78"/>
    </row>
    <row r="62" spans="1:8" s="8" customFormat="1" ht="24">
      <c r="F62" s="78"/>
      <c r="G62" s="78"/>
      <c r="H62" s="78"/>
    </row>
    <row r="63" spans="1:8" s="8" customFormat="1" ht="24">
      <c r="F63" s="78"/>
      <c r="G63" s="78"/>
      <c r="H63" s="78"/>
    </row>
    <row r="64" spans="1:8" s="8" customFormat="1" ht="24">
      <c r="F64" s="78"/>
      <c r="G64" s="78"/>
      <c r="H64" s="78"/>
    </row>
    <row r="65" spans="1:8" s="8" customFormat="1" ht="24">
      <c r="F65" s="78"/>
      <c r="G65" s="78"/>
      <c r="H65" s="78"/>
    </row>
    <row r="66" spans="1:8" s="8" customFormat="1" ht="24">
      <c r="F66" s="78"/>
      <c r="G66" s="78"/>
      <c r="H66" s="78"/>
    </row>
    <row r="67" spans="1:8" s="8" customFormat="1" ht="24">
      <c r="A67" s="218" t="s">
        <v>32</v>
      </c>
      <c r="B67" s="218"/>
      <c r="C67" s="218"/>
      <c r="D67" s="218"/>
      <c r="E67" s="218"/>
      <c r="F67" s="218"/>
      <c r="G67" s="218"/>
      <c r="H67" s="218"/>
    </row>
    <row r="68" spans="1:8" s="8" customFormat="1" ht="24">
      <c r="A68" s="79"/>
      <c r="B68" s="79"/>
      <c r="C68" s="79"/>
      <c r="D68" s="79"/>
      <c r="E68" s="79"/>
      <c r="F68" s="79"/>
      <c r="G68" s="79"/>
      <c r="H68" s="79"/>
    </row>
    <row r="69" spans="1:8" s="8" customFormat="1" ht="24">
      <c r="A69" s="19" t="s">
        <v>49</v>
      </c>
      <c r="E69" s="78"/>
      <c r="F69" s="78"/>
      <c r="G69" s="78"/>
    </row>
    <row r="70" spans="1:8" s="8" customFormat="1" ht="24.75" thickBot="1">
      <c r="B70" s="8" t="s">
        <v>50</v>
      </c>
      <c r="F70" s="18"/>
      <c r="G70" s="18"/>
      <c r="H70" s="18"/>
    </row>
    <row r="71" spans="1:8" s="8" customFormat="1" ht="24.75" thickTop="1">
      <c r="C71" s="177" t="s">
        <v>7</v>
      </c>
      <c r="D71" s="177"/>
      <c r="E71" s="177"/>
      <c r="F71" s="142" t="s">
        <v>4</v>
      </c>
      <c r="G71" s="145" t="s">
        <v>5</v>
      </c>
      <c r="H71" s="68"/>
    </row>
    <row r="72" spans="1:8" s="8" customFormat="1" ht="24">
      <c r="C72" s="182" t="s">
        <v>8</v>
      </c>
      <c r="D72" s="183"/>
      <c r="E72" s="184"/>
      <c r="F72" s="143">
        <v>53</v>
      </c>
      <c r="G72" s="76">
        <f>F72*100/F$79</f>
        <v>49.532710280373834</v>
      </c>
      <c r="H72" s="108"/>
    </row>
    <row r="73" spans="1:8" s="8" customFormat="1" ht="24">
      <c r="C73" s="182" t="s">
        <v>48</v>
      </c>
      <c r="D73" s="183"/>
      <c r="E73" s="184"/>
      <c r="F73" s="143">
        <v>25</v>
      </c>
      <c r="G73" s="76">
        <f t="shared" ref="G73:G79" si="2">F73*100/F$79</f>
        <v>23.364485981308412</v>
      </c>
      <c r="H73" s="108"/>
    </row>
    <row r="74" spans="1:8" s="8" customFormat="1" ht="24">
      <c r="C74" s="110" t="s">
        <v>81</v>
      </c>
      <c r="D74" s="111"/>
      <c r="E74" s="112"/>
      <c r="F74" s="143">
        <v>13</v>
      </c>
      <c r="G74" s="76">
        <f t="shared" si="2"/>
        <v>12.149532710280374</v>
      </c>
      <c r="H74" s="108"/>
    </row>
    <row r="75" spans="1:8" s="8" customFormat="1" ht="24">
      <c r="C75" s="182" t="s">
        <v>128</v>
      </c>
      <c r="D75" s="183"/>
      <c r="E75" s="184"/>
      <c r="F75" s="143">
        <v>7</v>
      </c>
      <c r="G75" s="76">
        <f t="shared" si="2"/>
        <v>6.5420560747663554</v>
      </c>
      <c r="H75" s="108"/>
    </row>
    <row r="76" spans="1:8" s="8" customFormat="1" ht="24">
      <c r="C76" s="182" t="s">
        <v>127</v>
      </c>
      <c r="D76" s="183"/>
      <c r="E76" s="184"/>
      <c r="F76" s="81">
        <v>6</v>
      </c>
      <c r="G76" s="76">
        <f t="shared" si="2"/>
        <v>5.6074766355140184</v>
      </c>
      <c r="H76" s="68"/>
    </row>
    <row r="77" spans="1:8" s="8" customFormat="1" ht="24">
      <c r="C77" s="181" t="s">
        <v>129</v>
      </c>
      <c r="D77" s="181"/>
      <c r="E77" s="181"/>
      <c r="F77" s="23">
        <v>2</v>
      </c>
      <c r="G77" s="76">
        <f t="shared" si="2"/>
        <v>1.8691588785046729</v>
      </c>
      <c r="H77" s="68"/>
    </row>
    <row r="78" spans="1:8" s="8" customFormat="1" ht="24">
      <c r="C78" s="181" t="s">
        <v>59</v>
      </c>
      <c r="D78" s="181"/>
      <c r="E78" s="181"/>
      <c r="F78" s="82">
        <v>1</v>
      </c>
      <c r="G78" s="76">
        <f t="shared" si="2"/>
        <v>0.93457943925233644</v>
      </c>
      <c r="H78" s="78"/>
    </row>
    <row r="79" spans="1:8" s="8" customFormat="1" ht="24.75" thickBot="1">
      <c r="C79" s="178" t="s">
        <v>6</v>
      </c>
      <c r="D79" s="179"/>
      <c r="E79" s="180"/>
      <c r="F79" s="24">
        <f>SUM(F72:F78)</f>
        <v>107</v>
      </c>
      <c r="G79" s="58">
        <f t="shared" si="2"/>
        <v>100</v>
      </c>
      <c r="H79" s="68"/>
    </row>
    <row r="80" spans="1:8" s="8" customFormat="1" ht="24.75" thickTop="1">
      <c r="F80" s="68"/>
      <c r="G80" s="68"/>
      <c r="H80" s="68"/>
    </row>
    <row r="81" spans="1:9" s="8" customFormat="1" ht="24">
      <c r="A81" s="14"/>
      <c r="B81" s="8" t="s">
        <v>51</v>
      </c>
      <c r="E81" s="108"/>
      <c r="F81" s="108"/>
      <c r="G81" s="108"/>
    </row>
    <row r="82" spans="1:9" s="8" customFormat="1" ht="24">
      <c r="A82" s="8" t="s">
        <v>131</v>
      </c>
      <c r="E82" s="108"/>
      <c r="F82" s="108"/>
      <c r="G82" s="108"/>
    </row>
    <row r="83" spans="1:9" s="8" customFormat="1" ht="24">
      <c r="B83" s="8" t="s">
        <v>130</v>
      </c>
      <c r="F83" s="108"/>
      <c r="G83" s="108"/>
      <c r="H83" s="108"/>
    </row>
    <row r="84" spans="1:9">
      <c r="B84" s="3"/>
      <c r="C84" s="3"/>
      <c r="D84" s="3"/>
      <c r="E84" s="3"/>
      <c r="I84" s="6"/>
    </row>
    <row r="85" spans="1:9">
      <c r="B85" s="3"/>
      <c r="C85" s="3"/>
      <c r="D85" s="3"/>
      <c r="E85" s="3"/>
      <c r="I85" s="6"/>
    </row>
    <row r="86" spans="1:9">
      <c r="B86" s="3"/>
      <c r="C86" s="3"/>
      <c r="D86" s="3"/>
      <c r="E86" s="3"/>
      <c r="I86" s="6"/>
    </row>
    <row r="87" spans="1:9">
      <c r="B87" s="3"/>
      <c r="C87" s="3"/>
      <c r="D87" s="3"/>
      <c r="E87" s="3"/>
      <c r="I87" s="6"/>
    </row>
    <row r="88" spans="1:9">
      <c r="B88" s="3"/>
      <c r="C88" s="3"/>
      <c r="D88" s="3"/>
      <c r="E88" s="3"/>
      <c r="I88" s="6"/>
    </row>
    <row r="89" spans="1:9">
      <c r="B89" s="3"/>
      <c r="C89" s="3"/>
      <c r="D89" s="3"/>
      <c r="E89" s="3"/>
      <c r="I89" s="6"/>
    </row>
    <row r="90" spans="1:9">
      <c r="B90" s="3"/>
      <c r="C90" s="3"/>
      <c r="D90" s="3"/>
      <c r="E90" s="3"/>
      <c r="I90" s="6"/>
    </row>
    <row r="91" spans="1:9">
      <c r="B91" s="3"/>
      <c r="C91" s="3"/>
      <c r="D91" s="3"/>
      <c r="E91" s="3"/>
      <c r="I91" s="6"/>
    </row>
    <row r="92" spans="1:9">
      <c r="B92" s="3"/>
      <c r="C92" s="3"/>
      <c r="D92" s="3"/>
      <c r="E92" s="3"/>
      <c r="I92" s="6"/>
    </row>
    <row r="93" spans="1:9">
      <c r="B93" s="3"/>
      <c r="C93" s="3"/>
      <c r="D93" s="3"/>
      <c r="E93" s="3"/>
      <c r="I93" s="6"/>
    </row>
    <row r="94" spans="1:9">
      <c r="B94" s="3"/>
      <c r="C94" s="3"/>
      <c r="D94" s="3"/>
      <c r="E94" s="3"/>
      <c r="I94" s="6"/>
    </row>
    <row r="95" spans="1:9">
      <c r="B95" s="3"/>
      <c r="C95" s="3"/>
      <c r="D95" s="3"/>
      <c r="E95" s="3"/>
      <c r="I95" s="6"/>
    </row>
    <row r="96" spans="1:9">
      <c r="B96" s="3"/>
      <c r="C96" s="3"/>
      <c r="D96" s="3"/>
      <c r="E96" s="3"/>
      <c r="I96" s="6"/>
    </row>
    <row r="97" spans="1:9">
      <c r="B97" s="3"/>
      <c r="C97" s="3"/>
      <c r="D97" s="3"/>
      <c r="E97" s="3"/>
      <c r="I97" s="6"/>
    </row>
    <row r="98" spans="1:9">
      <c r="B98" s="3"/>
      <c r="C98" s="3"/>
      <c r="D98" s="3"/>
      <c r="E98" s="3"/>
      <c r="I98" s="6"/>
    </row>
    <row r="99" spans="1:9">
      <c r="B99" s="3"/>
      <c r="C99" s="3"/>
      <c r="D99" s="3"/>
      <c r="E99" s="3"/>
      <c r="I99" s="6"/>
    </row>
    <row r="100" spans="1:9">
      <c r="B100" s="3"/>
      <c r="C100" s="3"/>
      <c r="D100" s="3"/>
      <c r="E100" s="3"/>
      <c r="I100" s="6"/>
    </row>
    <row r="101" spans="1:9">
      <c r="A101" s="218" t="s">
        <v>44</v>
      </c>
      <c r="B101" s="218"/>
      <c r="C101" s="218"/>
      <c r="D101" s="218"/>
      <c r="E101" s="218"/>
      <c r="F101" s="218"/>
      <c r="G101" s="218"/>
      <c r="H101" s="218"/>
      <c r="I101" s="116"/>
    </row>
    <row r="102" spans="1:9">
      <c r="A102" s="109"/>
      <c r="B102" s="109"/>
      <c r="C102" s="109"/>
      <c r="D102" s="109"/>
      <c r="E102" s="109"/>
      <c r="F102" s="109"/>
      <c r="G102" s="109"/>
      <c r="H102" s="109"/>
      <c r="I102" s="116"/>
    </row>
    <row r="103" spans="1:9" s="8" customFormat="1" ht="24">
      <c r="B103" s="9" t="s">
        <v>41</v>
      </c>
      <c r="F103" s="18"/>
      <c r="G103" s="18"/>
      <c r="H103" s="18"/>
    </row>
    <row r="104" spans="1:9" s="14" customFormat="1" ht="25.5" customHeight="1" thickBot="1">
      <c r="B104" s="57" t="s">
        <v>132</v>
      </c>
      <c r="F104" s="72"/>
      <c r="G104" s="72"/>
      <c r="H104" s="72"/>
    </row>
    <row r="105" spans="1:9" s="8" customFormat="1" ht="24.75" thickTop="1">
      <c r="B105" s="196" t="s">
        <v>9</v>
      </c>
      <c r="C105" s="197"/>
      <c r="D105" s="197"/>
      <c r="E105" s="198"/>
      <c r="F105" s="202"/>
      <c r="G105" s="174" t="s">
        <v>10</v>
      </c>
      <c r="H105" s="174" t="s">
        <v>11</v>
      </c>
    </row>
    <row r="106" spans="1:9" s="8" customFormat="1" ht="24.75" thickBot="1">
      <c r="B106" s="199"/>
      <c r="C106" s="200"/>
      <c r="D106" s="200"/>
      <c r="E106" s="201"/>
      <c r="F106" s="203"/>
      <c r="G106" s="175"/>
      <c r="H106" s="175"/>
    </row>
    <row r="107" spans="1:9" s="8" customFormat="1" ht="24.75" thickTop="1">
      <c r="B107" s="25" t="s">
        <v>28</v>
      </c>
      <c r="C107" s="26"/>
      <c r="D107" s="26"/>
      <c r="E107" s="27"/>
      <c r="F107" s="71"/>
      <c r="G107" s="20"/>
      <c r="H107" s="71"/>
      <c r="I107" s="10"/>
    </row>
    <row r="108" spans="1:9" s="8" customFormat="1" ht="24">
      <c r="B108" s="154" t="s">
        <v>139</v>
      </c>
      <c r="C108" s="155"/>
      <c r="D108" s="155"/>
      <c r="E108" s="156"/>
      <c r="F108" s="28">
        <f>คีย์ข้อมูล!U78</f>
        <v>3.3947368421052633</v>
      </c>
      <c r="G108" s="28">
        <f>คีย์ข้อมูล!U79</f>
        <v>0.89560329563813823</v>
      </c>
      <c r="H108" s="86" t="str">
        <f t="shared" ref="H108" si="3">IF(F108&gt;4.5,"มากที่สุด",IF(F108&gt;3.5,"มาก",IF(F108&gt;2.5,"ปานกลาง",IF(F108&gt;1.5,"น้อย",IF(F108&lt;=1.5,"น้อยที่สุด")))))</f>
        <v>ปานกลาง</v>
      </c>
      <c r="I108" s="10"/>
    </row>
    <row r="109" spans="1:9" s="8" customFormat="1" ht="24">
      <c r="B109" s="154" t="s">
        <v>140</v>
      </c>
      <c r="C109" s="155"/>
      <c r="D109" s="155"/>
      <c r="E109" s="156"/>
      <c r="F109" s="28">
        <f>คีย์ข้อมูล!V78</f>
        <v>3.5</v>
      </c>
      <c r="G109" s="28">
        <f>คีย์ข้อมูล!V79</f>
        <v>0.85634883857767519</v>
      </c>
      <c r="H109" s="86" t="str">
        <f t="shared" ref="H109:H111" si="4">IF(F109&gt;4.5,"มากที่สุด",IF(F109&gt;3.5,"มาก",IF(F109&gt;2.5,"ปานกลาง",IF(F109&gt;1.5,"น้อย",IF(F109&lt;=1.5,"น้อยที่สุด")))))</f>
        <v>ปานกลาง</v>
      </c>
      <c r="I109" s="10"/>
    </row>
    <row r="110" spans="1:9" s="8" customFormat="1" ht="24">
      <c r="B110" s="154" t="s">
        <v>141</v>
      </c>
      <c r="C110" s="155"/>
      <c r="D110" s="155"/>
      <c r="E110" s="156"/>
      <c r="F110" s="28">
        <f>คีย์ข้อมูล!W78</f>
        <v>3.1184210526315788</v>
      </c>
      <c r="G110" s="28">
        <f>คีย์ข้อมูล!W79</f>
        <v>0.95172972722523019</v>
      </c>
      <c r="H110" s="86" t="str">
        <f t="shared" si="4"/>
        <v>ปานกลาง</v>
      </c>
      <c r="I110" s="10"/>
    </row>
    <row r="111" spans="1:9" s="8" customFormat="1" ht="40.5" customHeight="1">
      <c r="B111" s="219" t="s">
        <v>142</v>
      </c>
      <c r="C111" s="220"/>
      <c r="D111" s="220"/>
      <c r="E111" s="221"/>
      <c r="F111" s="28">
        <f>คีย์ข้อมูล!X78</f>
        <v>3.3815789473684212</v>
      </c>
      <c r="G111" s="28">
        <f>คีย์ข้อมูล!X79</f>
        <v>0.87889484032555221</v>
      </c>
      <c r="H111" s="146" t="str">
        <f t="shared" si="4"/>
        <v>ปานกลาง</v>
      </c>
      <c r="I111" s="10"/>
    </row>
    <row r="112" spans="1:9" s="8" customFormat="1" ht="24">
      <c r="B112" s="154" t="s">
        <v>143</v>
      </c>
      <c r="C112" s="155"/>
      <c r="D112" s="155"/>
      <c r="E112" s="156"/>
      <c r="F112" s="28">
        <f>คีย์ข้อมูล!Y78</f>
        <v>3.3815789473684212</v>
      </c>
      <c r="G112" s="28">
        <f>คีย์ข้อมูล!Y79</f>
        <v>0.87889484032555221</v>
      </c>
      <c r="H112" s="86" t="str">
        <f t="shared" ref="H112:H113" si="5">IF(F112&gt;4.5,"มากที่สุด",IF(F112&gt;3.5,"มาก",IF(F112&gt;2.5,"ปานกลาง",IF(F112&gt;1.5,"น้อย",IF(F112&lt;=1.5,"น้อยที่สุด")))))</f>
        <v>ปานกลาง</v>
      </c>
    </row>
    <row r="113" spans="1:10" s="8" customFormat="1" ht="24.75" thickBot="1">
      <c r="B113" s="160" t="s">
        <v>29</v>
      </c>
      <c r="C113" s="161"/>
      <c r="D113" s="161"/>
      <c r="E113" s="162"/>
      <c r="F113" s="30">
        <f>คีย์ข้อมูล!Y81</f>
        <v>3.3552631578947367</v>
      </c>
      <c r="G113" s="31">
        <f>คีย์ข้อมูล!Y80</f>
        <v>0.89713627313272604</v>
      </c>
      <c r="H113" s="85" t="str">
        <f t="shared" si="5"/>
        <v>ปานกลาง</v>
      </c>
    </row>
    <row r="114" spans="1:10" s="8" customFormat="1" ht="24.75" thickTop="1">
      <c r="B114" s="33" t="s">
        <v>30</v>
      </c>
      <c r="C114" s="34"/>
      <c r="D114" s="34"/>
      <c r="E114" s="35"/>
      <c r="F114" s="36"/>
      <c r="G114" s="36"/>
      <c r="H114" s="35"/>
    </row>
    <row r="115" spans="1:10" s="8" customFormat="1" ht="24">
      <c r="B115" s="154" t="s">
        <v>144</v>
      </c>
      <c r="C115" s="155"/>
      <c r="D115" s="155"/>
      <c r="E115" s="156"/>
      <c r="F115" s="28">
        <f>คีย์ข้อมูล!Z78</f>
        <v>4.0526315789473681</v>
      </c>
      <c r="G115" s="28">
        <f>คีย์ข้อมูล!Z79</f>
        <v>0.76410709270547172</v>
      </c>
      <c r="H115" s="86" t="str">
        <f t="shared" ref="H115:H119" si="6">IF(F115&gt;4.5,"มากที่สุด",IF(F115&gt;3.5,"มาก",IF(F115&gt;2.5,"ปานกลาง",IF(F115&gt;1.5,"น้อย",IF(F115&lt;=1.5,"น้อยที่สุด")))))</f>
        <v>มาก</v>
      </c>
    </row>
    <row r="116" spans="1:10" s="8" customFormat="1" ht="24">
      <c r="B116" s="154" t="s">
        <v>145</v>
      </c>
      <c r="C116" s="155"/>
      <c r="D116" s="155"/>
      <c r="E116" s="156"/>
      <c r="F116" s="28">
        <f>คีย์ข้อมูล!AA78</f>
        <v>4.0526315789473681</v>
      </c>
      <c r="G116" s="28">
        <f>คีย์ข้อมูล!AA79</f>
        <v>0.76410709270547172</v>
      </c>
      <c r="H116" s="86" t="str">
        <f t="shared" si="6"/>
        <v>มาก</v>
      </c>
    </row>
    <row r="117" spans="1:10" s="8" customFormat="1" ht="24">
      <c r="B117" s="154" t="s">
        <v>146</v>
      </c>
      <c r="C117" s="155"/>
      <c r="D117" s="155"/>
      <c r="E117" s="156"/>
      <c r="F117" s="28">
        <f>คีย์ข้อมูล!AB78</f>
        <v>3.986842105263158</v>
      </c>
      <c r="G117" s="28">
        <f>คีย์ข้อมูล!AB79</f>
        <v>0.77448341583503788</v>
      </c>
      <c r="H117" s="86" t="str">
        <f t="shared" si="6"/>
        <v>มาก</v>
      </c>
    </row>
    <row r="118" spans="1:10" s="8" customFormat="1" ht="38.25" customHeight="1">
      <c r="B118" s="219" t="s">
        <v>147</v>
      </c>
      <c r="C118" s="220"/>
      <c r="D118" s="220"/>
      <c r="E118" s="221"/>
      <c r="F118" s="28">
        <f>คีย์ข้อมูล!AC78</f>
        <v>4.0657894736842106</v>
      </c>
      <c r="G118" s="28">
        <f>คีย์ข้อมูล!AC79</f>
        <v>0.75428599908857696</v>
      </c>
      <c r="H118" s="146" t="str">
        <f t="shared" si="6"/>
        <v>มาก</v>
      </c>
    </row>
    <row r="119" spans="1:10" s="8" customFormat="1" ht="24">
      <c r="B119" s="154" t="s">
        <v>148</v>
      </c>
      <c r="C119" s="155"/>
      <c r="D119" s="155"/>
      <c r="E119" s="156"/>
      <c r="F119" s="28">
        <f>คีย์ข้อมูล!AD78</f>
        <v>4.1052631578947372</v>
      </c>
      <c r="G119" s="28">
        <f>คีย์ข้อมูล!AD79</f>
        <v>0.60175182854553455</v>
      </c>
      <c r="H119" s="86" t="str">
        <f t="shared" si="6"/>
        <v>มาก</v>
      </c>
    </row>
    <row r="120" spans="1:10" s="8" customFormat="1" ht="24.75" thickBot="1">
      <c r="B120" s="160" t="s">
        <v>29</v>
      </c>
      <c r="C120" s="161"/>
      <c r="D120" s="161"/>
      <c r="E120" s="162"/>
      <c r="F120" s="31">
        <f>คีย์ข้อมูล!AD81</f>
        <v>4.0526315789473681</v>
      </c>
      <c r="G120" s="37">
        <f>คีย์ข้อมูล!AD80</f>
        <v>0.7317657980317227</v>
      </c>
      <c r="H120" s="32" t="str">
        <f t="shared" ref="H120" si="7">IF(F120&gt;4.5,"มากที่สุด",IF(F120&gt;3.5,"มาก",IF(F120&gt;2.5,"ปานกลาง",IF(F120&gt;1.5,"น้อย",IF(F120&lt;=1.5,"น้อยที่สุด")))))</f>
        <v>มาก</v>
      </c>
      <c r="J120" s="38"/>
    </row>
    <row r="121" spans="1:10" s="8" customFormat="1" ht="24.75" thickTop="1">
      <c r="B121" s="10"/>
      <c r="C121" s="10"/>
      <c r="D121" s="10"/>
      <c r="E121" s="10"/>
      <c r="F121" s="39"/>
      <c r="G121" s="39"/>
      <c r="H121" s="39"/>
    </row>
    <row r="122" spans="1:10" s="8" customFormat="1" ht="24">
      <c r="B122" s="14"/>
      <c r="C122" s="14" t="s">
        <v>52</v>
      </c>
      <c r="D122" s="14"/>
      <c r="E122" s="14"/>
      <c r="F122" s="14"/>
      <c r="G122" s="14"/>
      <c r="H122" s="14"/>
      <c r="I122" s="14"/>
      <c r="J122" s="14"/>
    </row>
    <row r="123" spans="1:10" s="8" customFormat="1" ht="24">
      <c r="B123" s="14" t="s">
        <v>149</v>
      </c>
      <c r="C123" s="14"/>
      <c r="D123" s="14"/>
      <c r="E123" s="14"/>
      <c r="F123" s="14"/>
      <c r="G123" s="14"/>
      <c r="H123" s="14"/>
      <c r="I123" s="14"/>
      <c r="J123" s="14"/>
    </row>
    <row r="124" spans="1:10" s="8" customFormat="1" ht="24">
      <c r="B124" s="14" t="s">
        <v>150</v>
      </c>
      <c r="C124" s="14"/>
      <c r="D124" s="14"/>
      <c r="E124" s="14"/>
      <c r="F124" s="14"/>
      <c r="G124" s="14"/>
      <c r="H124" s="14"/>
      <c r="I124" s="14"/>
      <c r="J124" s="14"/>
    </row>
    <row r="125" spans="1:10" s="8" customFormat="1" ht="24">
      <c r="A125" s="70"/>
      <c r="B125" s="70"/>
      <c r="C125" s="70"/>
      <c r="D125" s="70"/>
      <c r="E125" s="70"/>
      <c r="F125" s="70"/>
      <c r="G125" s="14"/>
      <c r="H125" s="14"/>
    </row>
    <row r="126" spans="1:10" s="8" customFormat="1" ht="24">
      <c r="B126" s="14"/>
      <c r="C126" s="14"/>
      <c r="D126" s="14"/>
      <c r="E126" s="14"/>
      <c r="F126" s="14"/>
      <c r="G126" s="14"/>
      <c r="H126" s="14"/>
      <c r="I126" s="14"/>
      <c r="J126" s="14"/>
    </row>
    <row r="127" spans="1:10" s="8" customFormat="1" ht="24"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s="8" customFormat="1" ht="24">
      <c r="B128" s="14"/>
      <c r="C128" s="14"/>
      <c r="D128" s="14"/>
      <c r="E128" s="14"/>
      <c r="F128" s="14"/>
      <c r="G128" s="14"/>
      <c r="H128" s="14"/>
      <c r="I128" s="14"/>
      <c r="J128" s="14"/>
    </row>
    <row r="129" spans="2:10" s="8" customFormat="1" ht="24"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2:10" s="8" customFormat="1" ht="24"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2:10" s="8" customFormat="1" ht="24"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2:10" s="8" customFormat="1" ht="24"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2:10" s="8" customFormat="1" ht="24">
      <c r="B133" s="163" t="s">
        <v>158</v>
      </c>
      <c r="C133" s="163"/>
      <c r="D133" s="163"/>
      <c r="E133" s="163"/>
      <c r="F133" s="163"/>
      <c r="G133" s="163"/>
      <c r="H133" s="163"/>
    </row>
    <row r="134" spans="2:10" s="8" customFormat="1" ht="24">
      <c r="B134" s="69"/>
      <c r="C134" s="69"/>
      <c r="D134" s="69"/>
      <c r="E134" s="69"/>
      <c r="F134" s="69"/>
      <c r="G134" s="69"/>
      <c r="H134" s="69"/>
    </row>
    <row r="135" spans="2:10" s="11" customFormat="1" ht="24.75" thickBot="1">
      <c r="B135" s="40" t="s">
        <v>135</v>
      </c>
      <c r="F135" s="12"/>
      <c r="G135" s="12"/>
      <c r="H135" s="12"/>
    </row>
    <row r="136" spans="2:10" s="11" customFormat="1" ht="24.75" thickTop="1">
      <c r="B136" s="186" t="s">
        <v>9</v>
      </c>
      <c r="C136" s="187"/>
      <c r="D136" s="187"/>
      <c r="E136" s="188"/>
      <c r="F136" s="170"/>
      <c r="G136" s="172" t="s">
        <v>10</v>
      </c>
      <c r="H136" s="172" t="s">
        <v>11</v>
      </c>
    </row>
    <row r="137" spans="2:10" s="11" customFormat="1" ht="19.5" customHeight="1" thickBot="1">
      <c r="B137" s="189"/>
      <c r="C137" s="190"/>
      <c r="D137" s="190"/>
      <c r="E137" s="191"/>
      <c r="F137" s="171"/>
      <c r="G137" s="173"/>
      <c r="H137" s="173"/>
    </row>
    <row r="138" spans="2:10" s="11" customFormat="1" ht="24.75" thickTop="1">
      <c r="B138" s="167" t="s">
        <v>12</v>
      </c>
      <c r="C138" s="168"/>
      <c r="D138" s="168"/>
      <c r="E138" s="169"/>
      <c r="F138" s="73"/>
      <c r="G138" s="74"/>
      <c r="H138" s="74"/>
    </row>
    <row r="139" spans="2:10" s="11" customFormat="1" ht="24">
      <c r="B139" s="157" t="s">
        <v>13</v>
      </c>
      <c r="C139" s="158"/>
      <c r="D139" s="158"/>
      <c r="E139" s="159"/>
      <c r="F139" s="41">
        <f>คีย์ข้อมูล!K78</f>
        <v>4.5</v>
      </c>
      <c r="G139" s="41">
        <f>คีย์ข้อมูล!K79</f>
        <v>0.50332229568471665</v>
      </c>
      <c r="H139" s="42" t="str">
        <f>IF(F139&gt;4.5,"มากที่สุด",IF(F139&gt;3.5,"มาก",IF(F139&gt;2.5,"ปานกลาง",IF(F139&gt;1.5,"น้อย",IF(F139&lt;=1.5,"น้อยที่สุด")))))</f>
        <v>มาก</v>
      </c>
    </row>
    <row r="140" spans="2:10" s="11" customFormat="1" ht="24">
      <c r="B140" s="43" t="s">
        <v>136</v>
      </c>
      <c r="C140" s="43"/>
      <c r="D140" s="43"/>
      <c r="E140" s="43"/>
      <c r="F140" s="41">
        <f>คีย์ข้อมูล!L78</f>
        <v>4.25</v>
      </c>
      <c r="G140" s="41">
        <f>คีย์ข้อมูล!L79</f>
        <v>0.76811457478686085</v>
      </c>
      <c r="H140" s="42" t="str">
        <f>IF(F140&gt;4.5,"มากที่สุด",IF(F140&gt;3.5,"มาก",IF(F140&gt;2.5,"ปานกลาง",IF(F140&gt;1.5,"น้อย",IF(F140&lt;=1.5,"น้อยที่สุด")))))</f>
        <v>มาก</v>
      </c>
    </row>
    <row r="141" spans="2:10" s="11" customFormat="1" ht="24">
      <c r="B141" s="43" t="s">
        <v>137</v>
      </c>
      <c r="C141" s="43"/>
      <c r="D141" s="43"/>
      <c r="E141" s="43"/>
      <c r="F141" s="41">
        <f>คีย์ข้อมูล!M78</f>
        <v>4.3947368421052628</v>
      </c>
      <c r="G141" s="41">
        <f>คีย์ข้อมูล!M79</f>
        <v>0.56754318175615004</v>
      </c>
      <c r="H141" s="42" t="str">
        <f t="shared" ref="H141:H157" si="8">IF(F141&gt;4.5,"มากที่สุด",IF(F141&gt;3.5,"มาก",IF(F141&gt;2.5,"ปานกลาง",IF(F141&gt;1.5,"น้อย",IF(F141&lt;=1.5,"น้อยที่สุด")))))</f>
        <v>มาก</v>
      </c>
    </row>
    <row r="142" spans="2:10" s="11" customFormat="1" ht="24">
      <c r="B142" s="164" t="s">
        <v>14</v>
      </c>
      <c r="C142" s="165"/>
      <c r="D142" s="165"/>
      <c r="E142" s="166"/>
      <c r="F142" s="44">
        <f>คีย์ข้อมูล!M81</f>
        <v>4.3815789473684212</v>
      </c>
      <c r="G142" s="44">
        <f>คีย์ข้อมูล!M80</f>
        <v>0.62897242110857876</v>
      </c>
      <c r="H142" s="45" t="str">
        <f>IF(F142&gt;4.5,"มากที่สุด",IF(F142&gt;3.5,"มาก",IF(F142&gt;2.5,"ปานกลาง",IF(F142&gt;1.5,"น้อย",IF(F142&lt;=1.5,"น้อยที่สุด")))))</f>
        <v>มาก</v>
      </c>
      <c r="J142" s="46"/>
    </row>
    <row r="143" spans="2:10" s="11" customFormat="1" ht="24">
      <c r="B143" s="157" t="s">
        <v>15</v>
      </c>
      <c r="C143" s="158"/>
      <c r="D143" s="158"/>
      <c r="E143" s="159"/>
      <c r="F143" s="42"/>
      <c r="G143" s="42"/>
      <c r="H143" s="42"/>
    </row>
    <row r="144" spans="2:10" s="11" customFormat="1" ht="24">
      <c r="B144" s="43" t="s">
        <v>16</v>
      </c>
      <c r="C144" s="43"/>
      <c r="D144" s="43"/>
      <c r="E144" s="43"/>
      <c r="F144" s="41">
        <f>คีย์ข้อมูล!N78</f>
        <v>4.6447368421052628</v>
      </c>
      <c r="G144" s="41">
        <f>คีย์ข้อมูล!N79</f>
        <v>0.48177304112817937</v>
      </c>
      <c r="H144" s="42" t="str">
        <f t="shared" si="8"/>
        <v>มากที่สุด</v>
      </c>
    </row>
    <row r="145" spans="2:8" s="11" customFormat="1" ht="24">
      <c r="B145" s="157" t="s">
        <v>17</v>
      </c>
      <c r="C145" s="158"/>
      <c r="D145" s="158"/>
      <c r="E145" s="159"/>
      <c r="F145" s="41">
        <f>คีย์ข้อมูล!O78</f>
        <v>4.6447368421052628</v>
      </c>
      <c r="G145" s="41">
        <f>คีย์ข้อมูล!O79</f>
        <v>0.48177304112817937</v>
      </c>
      <c r="H145" s="42" t="str">
        <f>IF(F145&gt;4.5,"มากที่สุด",IF(F145&gt;3.5,"มาก",IF(F145&gt;2.5,"ปานกลาง",IF(F145&gt;1.5,"น้อย",IF(F145&lt;=1.5,"น้อยที่สุด")))))</f>
        <v>มากที่สุด</v>
      </c>
    </row>
    <row r="146" spans="2:8" s="11" customFormat="1" ht="24">
      <c r="B146" s="164" t="s">
        <v>36</v>
      </c>
      <c r="C146" s="165"/>
      <c r="D146" s="165"/>
      <c r="E146" s="166"/>
      <c r="F146" s="47">
        <f>คีย์ข้อมูล!O81</f>
        <v>4.6447368421052628</v>
      </c>
      <c r="G146" s="47">
        <f>คีย์ข้อมูล!O80</f>
        <v>0.48017511619182107</v>
      </c>
      <c r="H146" s="48" t="str">
        <f t="shared" si="8"/>
        <v>มากที่สุด</v>
      </c>
    </row>
    <row r="147" spans="2:8" s="11" customFormat="1" ht="24">
      <c r="B147" s="157" t="s">
        <v>18</v>
      </c>
      <c r="C147" s="158"/>
      <c r="D147" s="158"/>
      <c r="E147" s="159"/>
      <c r="F147" s="41"/>
      <c r="G147" s="41"/>
      <c r="H147" s="42"/>
    </row>
    <row r="148" spans="2:8" s="11" customFormat="1" ht="24">
      <c r="B148" s="157" t="s">
        <v>19</v>
      </c>
      <c r="C148" s="158"/>
      <c r="D148" s="158"/>
      <c r="E148" s="159"/>
      <c r="F148" s="41">
        <f>คีย์ข้อมูล!P78</f>
        <v>4.2894736842105265</v>
      </c>
      <c r="G148" s="41">
        <f>คีย์ข้อมูล!P79</f>
        <v>0.76272825171545278</v>
      </c>
      <c r="H148" s="42" t="str">
        <f t="shared" si="8"/>
        <v>มาก</v>
      </c>
    </row>
    <row r="149" spans="2:8" s="11" customFormat="1" ht="24">
      <c r="B149" s="157" t="s">
        <v>20</v>
      </c>
      <c r="C149" s="158"/>
      <c r="D149" s="158"/>
      <c r="E149" s="159"/>
      <c r="F149" s="41">
        <f>คีย์ข้อมูล!Q78</f>
        <v>4.0657894736842106</v>
      </c>
      <c r="G149" s="41">
        <f>คีย์ข้อมูล!Q79</f>
        <v>0.8692606255247729</v>
      </c>
      <c r="H149" s="42" t="str">
        <f t="shared" si="8"/>
        <v>มาก</v>
      </c>
    </row>
    <row r="150" spans="2:8" s="11" customFormat="1" ht="24">
      <c r="B150" s="43" t="s">
        <v>21</v>
      </c>
      <c r="C150" s="43"/>
      <c r="D150" s="43"/>
      <c r="E150" s="43"/>
      <c r="F150" s="41">
        <f>คีย์ข้อมูล!R78</f>
        <v>4.4605263157894735</v>
      </c>
      <c r="G150" s="41">
        <f>คีย์ข้อมูล!R79</f>
        <v>0.55234746247108291</v>
      </c>
      <c r="H150" s="42" t="str">
        <f t="shared" si="8"/>
        <v>มาก</v>
      </c>
    </row>
    <row r="151" spans="2:8" s="11" customFormat="1" ht="24">
      <c r="B151" s="157" t="s">
        <v>22</v>
      </c>
      <c r="C151" s="158"/>
      <c r="D151" s="158"/>
      <c r="E151" s="159"/>
      <c r="F151" s="41">
        <f>คีย์ข้อมูล!S78</f>
        <v>4.4605263157894735</v>
      </c>
      <c r="G151" s="41">
        <f>คีย์ข้อมูล!S79</f>
        <v>0.50175131884720647</v>
      </c>
      <c r="H151" s="42" t="str">
        <f t="shared" si="8"/>
        <v>มาก</v>
      </c>
    </row>
    <row r="152" spans="2:8" s="11" customFormat="1" ht="24">
      <c r="B152" s="157" t="s">
        <v>23</v>
      </c>
      <c r="C152" s="158"/>
      <c r="D152" s="158"/>
      <c r="E152" s="159"/>
      <c r="F152" s="41">
        <f>คีย์ข้อมูล!T78</f>
        <v>4.4736842105263159</v>
      </c>
      <c r="G152" s="41">
        <f>คีย์ข้อมูล!T79</f>
        <v>0.50262468995003573</v>
      </c>
      <c r="H152" s="42" t="str">
        <f t="shared" si="8"/>
        <v>มาก</v>
      </c>
    </row>
    <row r="153" spans="2:8" s="11" customFormat="1" ht="24">
      <c r="B153" s="164" t="s">
        <v>37</v>
      </c>
      <c r="C153" s="165"/>
      <c r="D153" s="165"/>
      <c r="E153" s="166"/>
      <c r="F153" s="47">
        <f>คีย์ข้อมูล!T81</f>
        <v>4.3499999999999996</v>
      </c>
      <c r="G153" s="47">
        <f>คีย์ข้อมูล!T80</f>
        <v>0.67083899367636701</v>
      </c>
      <c r="H153" s="49" t="str">
        <f t="shared" si="8"/>
        <v>มาก</v>
      </c>
    </row>
    <row r="154" spans="2:8" s="11" customFormat="1" ht="24">
      <c r="B154" s="157" t="s">
        <v>42</v>
      </c>
      <c r="C154" s="158"/>
      <c r="D154" s="158"/>
      <c r="E154" s="159"/>
      <c r="F154" s="47"/>
      <c r="G154" s="47"/>
      <c r="H154" s="49"/>
    </row>
    <row r="155" spans="2:8" s="11" customFormat="1" ht="24">
      <c r="B155" s="204" t="s">
        <v>138</v>
      </c>
      <c r="C155" s="204"/>
      <c r="D155" s="204"/>
      <c r="E155" s="204"/>
      <c r="F155" s="50">
        <f>คีย์ข้อมูล!AE78</f>
        <v>4.2894736842105265</v>
      </c>
      <c r="G155" s="50">
        <f>คีย์ข้อมูล!AE79</f>
        <v>0.6494261974735166</v>
      </c>
      <c r="H155" s="42" t="str">
        <f t="shared" ref="H155" si="9">IF(F155&gt;4.5,"มากที่สุด",IF(F155&gt;3.5,"มาก",IF(F155&gt;2.5,"ปานกลาง",IF(F155&gt;1.5,"น้อย",IF(F155&lt;=1.5,"น้อยที่สุด")))))</f>
        <v>มาก</v>
      </c>
    </row>
    <row r="156" spans="2:8" s="11" customFormat="1" ht="43.5" customHeight="1">
      <c r="B156" s="209" t="s">
        <v>184</v>
      </c>
      <c r="C156" s="210"/>
      <c r="D156" s="210"/>
      <c r="E156" s="211"/>
      <c r="F156" s="50">
        <f>คีย์ข้อมูล!AF78</f>
        <v>4.2631578947368425</v>
      </c>
      <c r="G156" s="50">
        <f>คีย์ข้อมูล!AF79</f>
        <v>0.64017541455721982</v>
      </c>
      <c r="H156" s="42" t="str">
        <f t="shared" si="8"/>
        <v>มาก</v>
      </c>
    </row>
    <row r="157" spans="2:8" s="11" customFormat="1" ht="24">
      <c r="B157" s="164" t="s">
        <v>43</v>
      </c>
      <c r="C157" s="165"/>
      <c r="D157" s="165"/>
      <c r="E157" s="166"/>
      <c r="F157" s="47">
        <f>คีย์ข้อมูล!AF81</f>
        <v>4.2631578947368425</v>
      </c>
      <c r="G157" s="47">
        <f>คีย์ข้อมูล!AF80</f>
        <v>0.64017541455721982</v>
      </c>
      <c r="H157" s="49" t="str">
        <f t="shared" si="8"/>
        <v>มาก</v>
      </c>
    </row>
    <row r="158" spans="2:8" s="11" customFormat="1" ht="24">
      <c r="B158" s="157" t="s">
        <v>24</v>
      </c>
      <c r="C158" s="158"/>
      <c r="D158" s="158"/>
      <c r="E158" s="159"/>
      <c r="F158" s="50"/>
      <c r="G158" s="50"/>
      <c r="H158" s="29"/>
    </row>
    <row r="159" spans="2:8" s="11" customFormat="1" ht="24">
      <c r="B159" s="43" t="s">
        <v>25</v>
      </c>
      <c r="C159" s="43"/>
      <c r="D159" s="43"/>
      <c r="E159" s="43"/>
      <c r="F159" s="50">
        <f>คีย์ข้อมูล!AG78</f>
        <v>4.1710526315789478</v>
      </c>
      <c r="G159" s="50">
        <f>คีย์ข้อมูล!AG79</f>
        <v>0.71903932010680061</v>
      </c>
      <c r="H159" s="42" t="str">
        <f t="shared" ref="H159:H163" si="10">IF(F159&gt;4.5,"มากที่สุด",IF(F159&gt;3.5,"มาก",IF(F159&gt;2.5,"ปานกลาง",IF(F159&gt;1.5,"น้อย",IF(F159&lt;=1.5,"น้อยที่สุด")))))</f>
        <v>มาก</v>
      </c>
    </row>
    <row r="160" spans="2:8" s="11" customFormat="1" ht="42" customHeight="1">
      <c r="B160" s="212" t="s">
        <v>35</v>
      </c>
      <c r="C160" s="213"/>
      <c r="D160" s="213"/>
      <c r="E160" s="213"/>
      <c r="F160" s="51">
        <f>คีย์ข้อมูล!AH78</f>
        <v>4.1578947368421053</v>
      </c>
      <c r="G160" s="51">
        <f>คีย์ข้อมูล!AH79</f>
        <v>0.63356413153833968</v>
      </c>
      <c r="H160" s="52" t="str">
        <f t="shared" si="10"/>
        <v>มาก</v>
      </c>
    </row>
    <row r="161" spans="2:8" s="11" customFormat="1" ht="24">
      <c r="B161" s="43" t="s">
        <v>26</v>
      </c>
      <c r="C161" s="43"/>
      <c r="D161" s="43"/>
      <c r="E161" s="43"/>
      <c r="F161" s="50">
        <f>คีย์ข้อมูล!AI78</f>
        <v>4.3157894736842106</v>
      </c>
      <c r="G161" s="50">
        <f>คีย์ข้อมูล!AI79</f>
        <v>0.59353239318034368</v>
      </c>
      <c r="H161" s="42" t="str">
        <f t="shared" si="10"/>
        <v>มาก</v>
      </c>
    </row>
    <row r="162" spans="2:8" s="11" customFormat="1" ht="24">
      <c r="B162" s="164" t="s">
        <v>38</v>
      </c>
      <c r="C162" s="165"/>
      <c r="D162" s="165"/>
      <c r="E162" s="166"/>
      <c r="F162" s="47">
        <f>คีย์ข้อมูล!AI81</f>
        <v>4.3157894736842106</v>
      </c>
      <c r="G162" s="47">
        <f>คีย์ข้อมูล!AI80</f>
        <v>0.59353239318034368</v>
      </c>
      <c r="H162" s="49" t="str">
        <f t="shared" si="10"/>
        <v>มาก</v>
      </c>
    </row>
    <row r="163" spans="2:8" s="11" customFormat="1" ht="24.75" thickBot="1">
      <c r="B163" s="206" t="s">
        <v>27</v>
      </c>
      <c r="C163" s="207"/>
      <c r="D163" s="207"/>
      <c r="E163" s="208"/>
      <c r="F163" s="53">
        <f>คีย์ข้อมูล!AJ78</f>
        <v>4.363721804511278</v>
      </c>
      <c r="G163" s="53">
        <f>คีย์ข้อมูล!AJ79</f>
        <v>0.6126821244553815</v>
      </c>
      <c r="H163" s="54" t="str">
        <f t="shared" si="10"/>
        <v>มาก</v>
      </c>
    </row>
    <row r="164" spans="2:8" s="11" customFormat="1" ht="24.75" thickTop="1">
      <c r="B164" s="64"/>
      <c r="C164" s="64"/>
      <c r="D164" s="64"/>
      <c r="E164" s="64"/>
      <c r="F164" s="65"/>
      <c r="G164" s="65"/>
      <c r="H164" s="66"/>
    </row>
    <row r="165" spans="2:8" s="11" customFormat="1" ht="24">
      <c r="B165" s="163" t="s">
        <v>159</v>
      </c>
      <c r="C165" s="163"/>
      <c r="D165" s="163"/>
      <c r="E165" s="163"/>
      <c r="F165" s="163"/>
      <c r="G165" s="163"/>
      <c r="H165" s="163"/>
    </row>
    <row r="166" spans="2:8" s="15" customFormat="1" ht="24">
      <c r="B166" s="55"/>
      <c r="C166" s="55"/>
      <c r="D166" s="55"/>
      <c r="E166" s="55"/>
      <c r="F166" s="56"/>
      <c r="G166" s="56"/>
      <c r="H166" s="55"/>
    </row>
    <row r="167" spans="2:8" s="8" customFormat="1" ht="24">
      <c r="B167" s="20"/>
      <c r="C167" s="205" t="s">
        <v>151</v>
      </c>
      <c r="D167" s="205"/>
      <c r="E167" s="205"/>
      <c r="F167" s="205"/>
      <c r="G167" s="205"/>
      <c r="H167" s="205"/>
    </row>
    <row r="168" spans="2:8" s="8" customFormat="1" ht="24">
      <c r="B168" s="148" t="s">
        <v>152</v>
      </c>
      <c r="C168" s="149"/>
      <c r="D168" s="149"/>
      <c r="E168" s="149"/>
      <c r="F168" s="149"/>
      <c r="G168" s="149"/>
      <c r="H168" s="149"/>
    </row>
    <row r="169" spans="2:8" s="8" customFormat="1" ht="24">
      <c r="B169" s="113" t="s">
        <v>153</v>
      </c>
      <c r="C169" s="114"/>
      <c r="D169" s="114"/>
      <c r="E169" s="114"/>
      <c r="F169" s="114"/>
      <c r="G169" s="114"/>
      <c r="H169" s="114"/>
    </row>
    <row r="170" spans="2:8" s="8" customFormat="1" ht="24">
      <c r="B170" s="148" t="s">
        <v>154</v>
      </c>
      <c r="C170" s="149"/>
      <c r="D170" s="149"/>
      <c r="E170" s="149"/>
      <c r="F170" s="149"/>
      <c r="G170" s="149"/>
      <c r="H170" s="149"/>
    </row>
    <row r="171" spans="2:8" s="8" customFormat="1" ht="24">
      <c r="B171" s="63"/>
      <c r="C171" s="148" t="s">
        <v>162</v>
      </c>
      <c r="D171" s="148"/>
      <c r="E171" s="148"/>
      <c r="F171" s="148"/>
      <c r="G171" s="148"/>
      <c r="H171" s="148"/>
    </row>
    <row r="172" spans="2:8" s="8" customFormat="1" ht="24">
      <c r="B172" s="148" t="s">
        <v>163</v>
      </c>
      <c r="C172" s="149"/>
      <c r="D172" s="149"/>
      <c r="E172" s="149"/>
      <c r="F172" s="149"/>
      <c r="G172" s="149"/>
      <c r="H172" s="149"/>
    </row>
    <row r="173" spans="2:8" s="8" customFormat="1" ht="24">
      <c r="B173" s="148" t="s">
        <v>174</v>
      </c>
      <c r="C173" s="149"/>
      <c r="D173" s="149"/>
      <c r="E173" s="149"/>
      <c r="F173" s="149"/>
      <c r="G173" s="149"/>
      <c r="H173" s="149"/>
    </row>
    <row r="174" spans="2:8" s="8" customFormat="1" ht="24">
      <c r="B174" s="8" t="s">
        <v>164</v>
      </c>
    </row>
    <row r="175" spans="2:8" s="8" customFormat="1" ht="24">
      <c r="B175" s="8" t="s">
        <v>165</v>
      </c>
    </row>
    <row r="176" spans="2:8" s="15" customFormat="1" ht="24"/>
    <row r="177" s="15" customFormat="1" ht="24"/>
    <row r="178" s="15" customFormat="1" ht="24"/>
    <row r="179" s="15" customFormat="1" ht="24"/>
    <row r="180" s="15" customFormat="1" ht="24"/>
    <row r="181" s="15" customFormat="1" ht="24"/>
    <row r="182" s="15" customFormat="1" ht="24"/>
    <row r="183" s="15" customFormat="1" ht="24"/>
    <row r="184" s="15" customFormat="1" ht="24"/>
    <row r="185" s="15" customFormat="1" ht="24"/>
    <row r="186" s="15" customFormat="1" ht="24"/>
    <row r="187" s="15" customFormat="1" ht="24"/>
    <row r="188" s="15" customFormat="1" ht="24"/>
    <row r="189" s="8" customFormat="1" ht="24"/>
    <row r="190" s="8" customFormat="1" ht="24"/>
    <row r="191" s="8" customFormat="1" ht="24"/>
    <row r="192" s="8" customFormat="1" ht="24"/>
    <row r="193" spans="2:8" s="8" customFormat="1" ht="24"/>
    <row r="194" spans="2:8" s="8" customFormat="1" ht="24"/>
    <row r="195" spans="2:8" s="14" customFormat="1" ht="24"/>
    <row r="196" spans="2:8" s="14" customFormat="1" ht="24"/>
    <row r="197" spans="2:8" s="14" customFormat="1" ht="24"/>
    <row r="198" spans="2:8" s="14" customFormat="1" ht="24"/>
    <row r="199" spans="2:8" s="14" customFormat="1" ht="24"/>
    <row r="200" spans="2:8" s="14" customFormat="1" ht="24"/>
    <row r="201" spans="2:8" s="6" customFormat="1">
      <c r="B201" s="7"/>
      <c r="C201" s="7"/>
    </row>
    <row r="202" spans="2:8">
      <c r="B202" s="4"/>
      <c r="C202" s="4"/>
      <c r="D202" s="4"/>
      <c r="E202" s="4"/>
      <c r="F202" s="5"/>
      <c r="G202" s="5"/>
      <c r="H202" s="5"/>
    </row>
    <row r="203" spans="2:8">
      <c r="B203" s="4"/>
      <c r="C203" s="4"/>
      <c r="D203" s="4"/>
      <c r="E203" s="4"/>
      <c r="F203" s="5"/>
      <c r="G203" s="5"/>
      <c r="H203" s="5"/>
    </row>
    <row r="204" spans="2:8">
      <c r="B204" s="4"/>
      <c r="C204" s="4"/>
      <c r="D204" s="4"/>
      <c r="E204" s="4"/>
      <c r="F204" s="5"/>
      <c r="G204" s="5"/>
      <c r="H204" s="5"/>
    </row>
    <row r="205" spans="2:8">
      <c r="B205" s="4"/>
      <c r="C205" s="4"/>
      <c r="D205" s="4"/>
      <c r="E205" s="4"/>
      <c r="F205" s="5"/>
      <c r="G205" s="5"/>
      <c r="H205" s="5"/>
    </row>
    <row r="206" spans="2:8">
      <c r="B206" s="4"/>
      <c r="C206" s="4"/>
      <c r="D206" s="4"/>
      <c r="E206" s="4"/>
      <c r="F206" s="5"/>
      <c r="G206" s="5"/>
      <c r="H206" s="5"/>
    </row>
    <row r="207" spans="2:8">
      <c r="B207" s="4"/>
      <c r="C207" s="4"/>
      <c r="D207" s="4"/>
      <c r="E207" s="4"/>
      <c r="F207" s="5"/>
      <c r="G207" s="5"/>
      <c r="H207" s="5"/>
    </row>
    <row r="208" spans="2:8">
      <c r="B208" s="4"/>
      <c r="C208" s="4"/>
      <c r="D208" s="4"/>
      <c r="E208" s="4"/>
      <c r="F208" s="5"/>
      <c r="G208" s="5"/>
      <c r="H208" s="5"/>
    </row>
    <row r="209" spans="2:8">
      <c r="B209" s="4"/>
      <c r="C209" s="4"/>
      <c r="D209" s="4"/>
      <c r="E209" s="4"/>
      <c r="F209" s="5"/>
      <c r="G209" s="5"/>
      <c r="H209" s="5"/>
    </row>
    <row r="210" spans="2:8">
      <c r="B210" s="4"/>
      <c r="C210" s="4"/>
      <c r="D210" s="4"/>
      <c r="E210" s="4"/>
      <c r="F210" s="5"/>
      <c r="G210" s="5"/>
      <c r="H210" s="5"/>
    </row>
    <row r="211" spans="2:8">
      <c r="B211" s="4"/>
      <c r="C211" s="4"/>
      <c r="D211" s="4"/>
      <c r="E211" s="4"/>
      <c r="F211" s="5"/>
      <c r="G211" s="5"/>
      <c r="H211" s="5"/>
    </row>
    <row r="212" spans="2:8">
      <c r="B212" s="4"/>
      <c r="C212" s="4"/>
      <c r="D212" s="4"/>
      <c r="E212" s="4"/>
      <c r="F212" s="5"/>
      <c r="G212" s="5"/>
      <c r="H212" s="5"/>
    </row>
    <row r="213" spans="2:8">
      <c r="B213" s="4"/>
      <c r="C213" s="4"/>
      <c r="D213" s="4"/>
      <c r="E213" s="4"/>
      <c r="F213" s="5"/>
      <c r="G213" s="5"/>
      <c r="H213" s="5"/>
    </row>
  </sheetData>
  <mergeCells count="93">
    <mergeCell ref="B117:E117"/>
    <mergeCell ref="B118:E118"/>
    <mergeCell ref="B119:E119"/>
    <mergeCell ref="A34:H34"/>
    <mergeCell ref="A101:H101"/>
    <mergeCell ref="C75:E75"/>
    <mergeCell ref="B108:E108"/>
    <mergeCell ref="B109:E109"/>
    <mergeCell ref="B110:E110"/>
    <mergeCell ref="B111:E111"/>
    <mergeCell ref="C44:E44"/>
    <mergeCell ref="C72:E72"/>
    <mergeCell ref="C73:E73"/>
    <mergeCell ref="C53:E53"/>
    <mergeCell ref="C54:E54"/>
    <mergeCell ref="C56:E56"/>
    <mergeCell ref="A1:H1"/>
    <mergeCell ref="A67:H67"/>
    <mergeCell ref="C76:E76"/>
    <mergeCell ref="B116:E116"/>
    <mergeCell ref="C40:E40"/>
    <mergeCell ref="C41:E41"/>
    <mergeCell ref="C42:E42"/>
    <mergeCell ref="C43:E43"/>
    <mergeCell ref="C55:E55"/>
    <mergeCell ref="B4:H4"/>
    <mergeCell ref="C11:E11"/>
    <mergeCell ref="C12:E12"/>
    <mergeCell ref="C13:E13"/>
    <mergeCell ref="C15:E15"/>
    <mergeCell ref="B165:H165"/>
    <mergeCell ref="B172:H172"/>
    <mergeCell ref="B149:E149"/>
    <mergeCell ref="B151:E151"/>
    <mergeCell ref="B152:E152"/>
    <mergeCell ref="B153:E153"/>
    <mergeCell ref="B162:E162"/>
    <mergeCell ref="B158:E158"/>
    <mergeCell ref="B155:E155"/>
    <mergeCell ref="C167:H167"/>
    <mergeCell ref="B168:H168"/>
    <mergeCell ref="B163:E163"/>
    <mergeCell ref="B156:E156"/>
    <mergeCell ref="B157:E157"/>
    <mergeCell ref="B160:E160"/>
    <mergeCell ref="B173:H173"/>
    <mergeCell ref="C171:H171"/>
    <mergeCell ref="B3:H3"/>
    <mergeCell ref="B5:H5"/>
    <mergeCell ref="B6:H6"/>
    <mergeCell ref="B7:H7"/>
    <mergeCell ref="C10:E10"/>
    <mergeCell ref="B170:H170"/>
    <mergeCell ref="B136:E137"/>
    <mergeCell ref="C14:E14"/>
    <mergeCell ref="B113:E113"/>
    <mergeCell ref="C16:E16"/>
    <mergeCell ref="C57:E57"/>
    <mergeCell ref="B105:E106"/>
    <mergeCell ref="F105:F106"/>
    <mergeCell ref="G105:G106"/>
    <mergeCell ref="H105:H106"/>
    <mergeCell ref="C37:E37"/>
    <mergeCell ref="C71:E71"/>
    <mergeCell ref="C79:E79"/>
    <mergeCell ref="C78:E78"/>
    <mergeCell ref="C45:E45"/>
    <mergeCell ref="C46:E46"/>
    <mergeCell ref="C47:E47"/>
    <mergeCell ref="C48:E48"/>
    <mergeCell ref="C49:E49"/>
    <mergeCell ref="C50:E50"/>
    <mergeCell ref="C51:E51"/>
    <mergeCell ref="C52:E52"/>
    <mergeCell ref="C77:E77"/>
    <mergeCell ref="C38:E38"/>
    <mergeCell ref="C39:E39"/>
    <mergeCell ref="B112:E112"/>
    <mergeCell ref="B154:E154"/>
    <mergeCell ref="B145:E145"/>
    <mergeCell ref="B120:E120"/>
    <mergeCell ref="B133:H133"/>
    <mergeCell ref="B146:E146"/>
    <mergeCell ref="B142:E142"/>
    <mergeCell ref="B138:E138"/>
    <mergeCell ref="B139:E139"/>
    <mergeCell ref="B143:E143"/>
    <mergeCell ref="B147:E147"/>
    <mergeCell ref="B148:E148"/>
    <mergeCell ref="F136:F137"/>
    <mergeCell ref="G136:G137"/>
    <mergeCell ref="H136:H137"/>
    <mergeCell ref="B115:E115"/>
  </mergeCells>
  <pageMargins left="0.5" right="0" top="0.5" bottom="0.25" header="0.31496062992126" footer="0.31496062992126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5</xdr:col>
                <xdr:colOff>209550</xdr:colOff>
                <xdr:row>135</xdr:row>
                <xdr:rowOff>209550</xdr:rowOff>
              </from>
              <to>
                <xdr:col>5</xdr:col>
                <xdr:colOff>342900</xdr:colOff>
                <xdr:row>136</xdr:row>
                <xdr:rowOff>66675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5">
            <anchor moveWithCells="1" sizeWithCells="1">
              <from>
                <xdr:col>5</xdr:col>
                <xdr:colOff>209550</xdr:colOff>
                <xdr:row>104</xdr:row>
                <xdr:rowOff>209550</xdr:rowOff>
              </from>
              <to>
                <xdr:col>5</xdr:col>
                <xdr:colOff>352425</xdr:colOff>
                <xdr:row>105</xdr:row>
                <xdr:rowOff>85725</xdr:rowOff>
              </to>
            </anchor>
          </objectPr>
        </oleObject>
      </mc:Choice>
      <mc:Fallback>
        <oleObject progId="Equation.3" shapeId="2053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zoomScale="130" zoomScaleNormal="130" workbookViewId="0">
      <selection activeCell="D8" sqref="D8"/>
    </sheetView>
  </sheetViews>
  <sheetFormatPr defaultRowHeight="21.75"/>
  <cols>
    <col min="1" max="1" width="5.7109375" style="123" customWidth="1"/>
    <col min="2" max="2" width="5.28515625" style="123" customWidth="1"/>
    <col min="3" max="3" width="8.140625" style="123" customWidth="1"/>
    <col min="4" max="4" width="79.28515625" style="123" customWidth="1"/>
    <col min="5" max="5" width="14.140625" style="123" customWidth="1"/>
    <col min="6" max="256" width="9.140625" style="123"/>
    <col min="257" max="257" width="5.7109375" style="123" customWidth="1"/>
    <col min="258" max="258" width="5.28515625" style="123" customWidth="1"/>
    <col min="259" max="259" width="8.140625" style="123" customWidth="1"/>
    <col min="260" max="260" width="79.28515625" style="123" customWidth="1"/>
    <col min="261" max="261" width="14.140625" style="123" customWidth="1"/>
    <col min="262" max="512" width="9.140625" style="123"/>
    <col min="513" max="513" width="5.7109375" style="123" customWidth="1"/>
    <col min="514" max="514" width="5.28515625" style="123" customWidth="1"/>
    <col min="515" max="515" width="8.140625" style="123" customWidth="1"/>
    <col min="516" max="516" width="79.28515625" style="123" customWidth="1"/>
    <col min="517" max="517" width="14.140625" style="123" customWidth="1"/>
    <col min="518" max="768" width="9.140625" style="123"/>
    <col min="769" max="769" width="5.7109375" style="123" customWidth="1"/>
    <col min="770" max="770" width="5.28515625" style="123" customWidth="1"/>
    <col min="771" max="771" width="8.140625" style="123" customWidth="1"/>
    <col min="772" max="772" width="79.28515625" style="123" customWidth="1"/>
    <col min="773" max="773" width="14.140625" style="123" customWidth="1"/>
    <col min="774" max="1024" width="9.140625" style="123"/>
    <col min="1025" max="1025" width="5.7109375" style="123" customWidth="1"/>
    <col min="1026" max="1026" width="5.28515625" style="123" customWidth="1"/>
    <col min="1027" max="1027" width="8.140625" style="123" customWidth="1"/>
    <col min="1028" max="1028" width="79.28515625" style="123" customWidth="1"/>
    <col min="1029" max="1029" width="14.140625" style="123" customWidth="1"/>
    <col min="1030" max="1280" width="9.140625" style="123"/>
    <col min="1281" max="1281" width="5.7109375" style="123" customWidth="1"/>
    <col min="1282" max="1282" width="5.28515625" style="123" customWidth="1"/>
    <col min="1283" max="1283" width="8.140625" style="123" customWidth="1"/>
    <col min="1284" max="1284" width="79.28515625" style="123" customWidth="1"/>
    <col min="1285" max="1285" width="14.140625" style="123" customWidth="1"/>
    <col min="1286" max="1536" width="9.140625" style="123"/>
    <col min="1537" max="1537" width="5.7109375" style="123" customWidth="1"/>
    <col min="1538" max="1538" width="5.28515625" style="123" customWidth="1"/>
    <col min="1539" max="1539" width="8.140625" style="123" customWidth="1"/>
    <col min="1540" max="1540" width="79.28515625" style="123" customWidth="1"/>
    <col min="1541" max="1541" width="14.140625" style="123" customWidth="1"/>
    <col min="1542" max="1792" width="9.140625" style="123"/>
    <col min="1793" max="1793" width="5.7109375" style="123" customWidth="1"/>
    <col min="1794" max="1794" width="5.28515625" style="123" customWidth="1"/>
    <col min="1795" max="1795" width="8.140625" style="123" customWidth="1"/>
    <col min="1796" max="1796" width="79.28515625" style="123" customWidth="1"/>
    <col min="1797" max="1797" width="14.140625" style="123" customWidth="1"/>
    <col min="1798" max="2048" width="9.140625" style="123"/>
    <col min="2049" max="2049" width="5.7109375" style="123" customWidth="1"/>
    <col min="2050" max="2050" width="5.28515625" style="123" customWidth="1"/>
    <col min="2051" max="2051" width="8.140625" style="123" customWidth="1"/>
    <col min="2052" max="2052" width="79.28515625" style="123" customWidth="1"/>
    <col min="2053" max="2053" width="14.140625" style="123" customWidth="1"/>
    <col min="2054" max="2304" width="9.140625" style="123"/>
    <col min="2305" max="2305" width="5.7109375" style="123" customWidth="1"/>
    <col min="2306" max="2306" width="5.28515625" style="123" customWidth="1"/>
    <col min="2307" max="2307" width="8.140625" style="123" customWidth="1"/>
    <col min="2308" max="2308" width="79.28515625" style="123" customWidth="1"/>
    <col min="2309" max="2309" width="14.140625" style="123" customWidth="1"/>
    <col min="2310" max="2560" width="9.140625" style="123"/>
    <col min="2561" max="2561" width="5.7109375" style="123" customWidth="1"/>
    <col min="2562" max="2562" width="5.28515625" style="123" customWidth="1"/>
    <col min="2563" max="2563" width="8.140625" style="123" customWidth="1"/>
    <col min="2564" max="2564" width="79.28515625" style="123" customWidth="1"/>
    <col min="2565" max="2565" width="14.140625" style="123" customWidth="1"/>
    <col min="2566" max="2816" width="9.140625" style="123"/>
    <col min="2817" max="2817" width="5.7109375" style="123" customWidth="1"/>
    <col min="2818" max="2818" width="5.28515625" style="123" customWidth="1"/>
    <col min="2819" max="2819" width="8.140625" style="123" customWidth="1"/>
    <col min="2820" max="2820" width="79.28515625" style="123" customWidth="1"/>
    <col min="2821" max="2821" width="14.140625" style="123" customWidth="1"/>
    <col min="2822" max="3072" width="9.140625" style="123"/>
    <col min="3073" max="3073" width="5.7109375" style="123" customWidth="1"/>
    <col min="3074" max="3074" width="5.28515625" style="123" customWidth="1"/>
    <col min="3075" max="3075" width="8.140625" style="123" customWidth="1"/>
    <col min="3076" max="3076" width="79.28515625" style="123" customWidth="1"/>
    <col min="3077" max="3077" width="14.140625" style="123" customWidth="1"/>
    <col min="3078" max="3328" width="9.140625" style="123"/>
    <col min="3329" max="3329" width="5.7109375" style="123" customWidth="1"/>
    <col min="3330" max="3330" width="5.28515625" style="123" customWidth="1"/>
    <col min="3331" max="3331" width="8.140625" style="123" customWidth="1"/>
    <col min="3332" max="3332" width="79.28515625" style="123" customWidth="1"/>
    <col min="3333" max="3333" width="14.140625" style="123" customWidth="1"/>
    <col min="3334" max="3584" width="9.140625" style="123"/>
    <col min="3585" max="3585" width="5.7109375" style="123" customWidth="1"/>
    <col min="3586" max="3586" width="5.28515625" style="123" customWidth="1"/>
    <col min="3587" max="3587" width="8.140625" style="123" customWidth="1"/>
    <col min="3588" max="3588" width="79.28515625" style="123" customWidth="1"/>
    <col min="3589" max="3589" width="14.140625" style="123" customWidth="1"/>
    <col min="3590" max="3840" width="9.140625" style="123"/>
    <col min="3841" max="3841" width="5.7109375" style="123" customWidth="1"/>
    <col min="3842" max="3842" width="5.28515625" style="123" customWidth="1"/>
    <col min="3843" max="3843" width="8.140625" style="123" customWidth="1"/>
    <col min="3844" max="3844" width="79.28515625" style="123" customWidth="1"/>
    <col min="3845" max="3845" width="14.140625" style="123" customWidth="1"/>
    <col min="3846" max="4096" width="9.140625" style="123"/>
    <col min="4097" max="4097" width="5.7109375" style="123" customWidth="1"/>
    <col min="4098" max="4098" width="5.28515625" style="123" customWidth="1"/>
    <col min="4099" max="4099" width="8.140625" style="123" customWidth="1"/>
    <col min="4100" max="4100" width="79.28515625" style="123" customWidth="1"/>
    <col min="4101" max="4101" width="14.140625" style="123" customWidth="1"/>
    <col min="4102" max="4352" width="9.140625" style="123"/>
    <col min="4353" max="4353" width="5.7109375" style="123" customWidth="1"/>
    <col min="4354" max="4354" width="5.28515625" style="123" customWidth="1"/>
    <col min="4355" max="4355" width="8.140625" style="123" customWidth="1"/>
    <col min="4356" max="4356" width="79.28515625" style="123" customWidth="1"/>
    <col min="4357" max="4357" width="14.140625" style="123" customWidth="1"/>
    <col min="4358" max="4608" width="9.140625" style="123"/>
    <col min="4609" max="4609" width="5.7109375" style="123" customWidth="1"/>
    <col min="4610" max="4610" width="5.28515625" style="123" customWidth="1"/>
    <col min="4611" max="4611" width="8.140625" style="123" customWidth="1"/>
    <col min="4612" max="4612" width="79.28515625" style="123" customWidth="1"/>
    <col min="4613" max="4613" width="14.140625" style="123" customWidth="1"/>
    <col min="4614" max="4864" width="9.140625" style="123"/>
    <col min="4865" max="4865" width="5.7109375" style="123" customWidth="1"/>
    <col min="4866" max="4866" width="5.28515625" style="123" customWidth="1"/>
    <col min="4867" max="4867" width="8.140625" style="123" customWidth="1"/>
    <col min="4868" max="4868" width="79.28515625" style="123" customWidth="1"/>
    <col min="4869" max="4869" width="14.140625" style="123" customWidth="1"/>
    <col min="4870" max="5120" width="9.140625" style="123"/>
    <col min="5121" max="5121" width="5.7109375" style="123" customWidth="1"/>
    <col min="5122" max="5122" width="5.28515625" style="123" customWidth="1"/>
    <col min="5123" max="5123" width="8.140625" style="123" customWidth="1"/>
    <col min="5124" max="5124" width="79.28515625" style="123" customWidth="1"/>
    <col min="5125" max="5125" width="14.140625" style="123" customWidth="1"/>
    <col min="5126" max="5376" width="9.140625" style="123"/>
    <col min="5377" max="5377" width="5.7109375" style="123" customWidth="1"/>
    <col min="5378" max="5378" width="5.28515625" style="123" customWidth="1"/>
    <col min="5379" max="5379" width="8.140625" style="123" customWidth="1"/>
    <col min="5380" max="5380" width="79.28515625" style="123" customWidth="1"/>
    <col min="5381" max="5381" width="14.140625" style="123" customWidth="1"/>
    <col min="5382" max="5632" width="9.140625" style="123"/>
    <col min="5633" max="5633" width="5.7109375" style="123" customWidth="1"/>
    <col min="5634" max="5634" width="5.28515625" style="123" customWidth="1"/>
    <col min="5635" max="5635" width="8.140625" style="123" customWidth="1"/>
    <col min="5636" max="5636" width="79.28515625" style="123" customWidth="1"/>
    <col min="5637" max="5637" width="14.140625" style="123" customWidth="1"/>
    <col min="5638" max="5888" width="9.140625" style="123"/>
    <col min="5889" max="5889" width="5.7109375" style="123" customWidth="1"/>
    <col min="5890" max="5890" width="5.28515625" style="123" customWidth="1"/>
    <col min="5891" max="5891" width="8.140625" style="123" customWidth="1"/>
    <col min="5892" max="5892" width="79.28515625" style="123" customWidth="1"/>
    <col min="5893" max="5893" width="14.140625" style="123" customWidth="1"/>
    <col min="5894" max="6144" width="9.140625" style="123"/>
    <col min="6145" max="6145" width="5.7109375" style="123" customWidth="1"/>
    <col min="6146" max="6146" width="5.28515625" style="123" customWidth="1"/>
    <col min="6147" max="6147" width="8.140625" style="123" customWidth="1"/>
    <col min="6148" max="6148" width="79.28515625" style="123" customWidth="1"/>
    <col min="6149" max="6149" width="14.140625" style="123" customWidth="1"/>
    <col min="6150" max="6400" width="9.140625" style="123"/>
    <col min="6401" max="6401" width="5.7109375" style="123" customWidth="1"/>
    <col min="6402" max="6402" width="5.28515625" style="123" customWidth="1"/>
    <col min="6403" max="6403" width="8.140625" style="123" customWidth="1"/>
    <col min="6404" max="6404" width="79.28515625" style="123" customWidth="1"/>
    <col min="6405" max="6405" width="14.140625" style="123" customWidth="1"/>
    <col min="6406" max="6656" width="9.140625" style="123"/>
    <col min="6657" max="6657" width="5.7109375" style="123" customWidth="1"/>
    <col min="6658" max="6658" width="5.28515625" style="123" customWidth="1"/>
    <col min="6659" max="6659" width="8.140625" style="123" customWidth="1"/>
    <col min="6660" max="6660" width="79.28515625" style="123" customWidth="1"/>
    <col min="6661" max="6661" width="14.140625" style="123" customWidth="1"/>
    <col min="6662" max="6912" width="9.140625" style="123"/>
    <col min="6913" max="6913" width="5.7109375" style="123" customWidth="1"/>
    <col min="6914" max="6914" width="5.28515625" style="123" customWidth="1"/>
    <col min="6915" max="6915" width="8.140625" style="123" customWidth="1"/>
    <col min="6916" max="6916" width="79.28515625" style="123" customWidth="1"/>
    <col min="6917" max="6917" width="14.140625" style="123" customWidth="1"/>
    <col min="6918" max="7168" width="9.140625" style="123"/>
    <col min="7169" max="7169" width="5.7109375" style="123" customWidth="1"/>
    <col min="7170" max="7170" width="5.28515625" style="123" customWidth="1"/>
    <col min="7171" max="7171" width="8.140625" style="123" customWidth="1"/>
    <col min="7172" max="7172" width="79.28515625" style="123" customWidth="1"/>
    <col min="7173" max="7173" width="14.140625" style="123" customWidth="1"/>
    <col min="7174" max="7424" width="9.140625" style="123"/>
    <col min="7425" max="7425" width="5.7109375" style="123" customWidth="1"/>
    <col min="7426" max="7426" width="5.28515625" style="123" customWidth="1"/>
    <col min="7427" max="7427" width="8.140625" style="123" customWidth="1"/>
    <col min="7428" max="7428" width="79.28515625" style="123" customWidth="1"/>
    <col min="7429" max="7429" width="14.140625" style="123" customWidth="1"/>
    <col min="7430" max="7680" width="9.140625" style="123"/>
    <col min="7681" max="7681" width="5.7109375" style="123" customWidth="1"/>
    <col min="7682" max="7682" width="5.28515625" style="123" customWidth="1"/>
    <col min="7683" max="7683" width="8.140625" style="123" customWidth="1"/>
    <col min="7684" max="7684" width="79.28515625" style="123" customWidth="1"/>
    <col min="7685" max="7685" width="14.140625" style="123" customWidth="1"/>
    <col min="7686" max="7936" width="9.140625" style="123"/>
    <col min="7937" max="7937" width="5.7109375" style="123" customWidth="1"/>
    <col min="7938" max="7938" width="5.28515625" style="123" customWidth="1"/>
    <col min="7939" max="7939" width="8.140625" style="123" customWidth="1"/>
    <col min="7940" max="7940" width="79.28515625" style="123" customWidth="1"/>
    <col min="7941" max="7941" width="14.140625" style="123" customWidth="1"/>
    <col min="7942" max="8192" width="9.140625" style="123"/>
    <col min="8193" max="8193" width="5.7109375" style="123" customWidth="1"/>
    <col min="8194" max="8194" width="5.28515625" style="123" customWidth="1"/>
    <col min="8195" max="8195" width="8.140625" style="123" customWidth="1"/>
    <col min="8196" max="8196" width="79.28515625" style="123" customWidth="1"/>
    <col min="8197" max="8197" width="14.140625" style="123" customWidth="1"/>
    <col min="8198" max="8448" width="9.140625" style="123"/>
    <col min="8449" max="8449" width="5.7109375" style="123" customWidth="1"/>
    <col min="8450" max="8450" width="5.28515625" style="123" customWidth="1"/>
    <col min="8451" max="8451" width="8.140625" style="123" customWidth="1"/>
    <col min="8452" max="8452" width="79.28515625" style="123" customWidth="1"/>
    <col min="8453" max="8453" width="14.140625" style="123" customWidth="1"/>
    <col min="8454" max="8704" width="9.140625" style="123"/>
    <col min="8705" max="8705" width="5.7109375" style="123" customWidth="1"/>
    <col min="8706" max="8706" width="5.28515625" style="123" customWidth="1"/>
    <col min="8707" max="8707" width="8.140625" style="123" customWidth="1"/>
    <col min="8708" max="8708" width="79.28515625" style="123" customWidth="1"/>
    <col min="8709" max="8709" width="14.140625" style="123" customWidth="1"/>
    <col min="8710" max="8960" width="9.140625" style="123"/>
    <col min="8961" max="8961" width="5.7109375" style="123" customWidth="1"/>
    <col min="8962" max="8962" width="5.28515625" style="123" customWidth="1"/>
    <col min="8963" max="8963" width="8.140625" style="123" customWidth="1"/>
    <col min="8964" max="8964" width="79.28515625" style="123" customWidth="1"/>
    <col min="8965" max="8965" width="14.140625" style="123" customWidth="1"/>
    <col min="8966" max="9216" width="9.140625" style="123"/>
    <col min="9217" max="9217" width="5.7109375" style="123" customWidth="1"/>
    <col min="9218" max="9218" width="5.28515625" style="123" customWidth="1"/>
    <col min="9219" max="9219" width="8.140625" style="123" customWidth="1"/>
    <col min="9220" max="9220" width="79.28515625" style="123" customWidth="1"/>
    <col min="9221" max="9221" width="14.140625" style="123" customWidth="1"/>
    <col min="9222" max="9472" width="9.140625" style="123"/>
    <col min="9473" max="9473" width="5.7109375" style="123" customWidth="1"/>
    <col min="9474" max="9474" width="5.28515625" style="123" customWidth="1"/>
    <col min="9475" max="9475" width="8.140625" style="123" customWidth="1"/>
    <col min="9476" max="9476" width="79.28515625" style="123" customWidth="1"/>
    <col min="9477" max="9477" width="14.140625" style="123" customWidth="1"/>
    <col min="9478" max="9728" width="9.140625" style="123"/>
    <col min="9729" max="9729" width="5.7109375" style="123" customWidth="1"/>
    <col min="9730" max="9730" width="5.28515625" style="123" customWidth="1"/>
    <col min="9731" max="9731" width="8.140625" style="123" customWidth="1"/>
    <col min="9732" max="9732" width="79.28515625" style="123" customWidth="1"/>
    <col min="9733" max="9733" width="14.140625" style="123" customWidth="1"/>
    <col min="9734" max="9984" width="9.140625" style="123"/>
    <col min="9985" max="9985" width="5.7109375" style="123" customWidth="1"/>
    <col min="9986" max="9986" width="5.28515625" style="123" customWidth="1"/>
    <col min="9987" max="9987" width="8.140625" style="123" customWidth="1"/>
    <col min="9988" max="9988" width="79.28515625" style="123" customWidth="1"/>
    <col min="9989" max="9989" width="14.140625" style="123" customWidth="1"/>
    <col min="9990" max="10240" width="9.140625" style="123"/>
    <col min="10241" max="10241" width="5.7109375" style="123" customWidth="1"/>
    <col min="10242" max="10242" width="5.28515625" style="123" customWidth="1"/>
    <col min="10243" max="10243" width="8.140625" style="123" customWidth="1"/>
    <col min="10244" max="10244" width="79.28515625" style="123" customWidth="1"/>
    <col min="10245" max="10245" width="14.140625" style="123" customWidth="1"/>
    <col min="10246" max="10496" width="9.140625" style="123"/>
    <col min="10497" max="10497" width="5.7109375" style="123" customWidth="1"/>
    <col min="10498" max="10498" width="5.28515625" style="123" customWidth="1"/>
    <col min="10499" max="10499" width="8.140625" style="123" customWidth="1"/>
    <col min="10500" max="10500" width="79.28515625" style="123" customWidth="1"/>
    <col min="10501" max="10501" width="14.140625" style="123" customWidth="1"/>
    <col min="10502" max="10752" width="9.140625" style="123"/>
    <col min="10753" max="10753" width="5.7109375" style="123" customWidth="1"/>
    <col min="10754" max="10754" width="5.28515625" style="123" customWidth="1"/>
    <col min="10755" max="10755" width="8.140625" style="123" customWidth="1"/>
    <col min="10756" max="10756" width="79.28515625" style="123" customWidth="1"/>
    <col min="10757" max="10757" width="14.140625" style="123" customWidth="1"/>
    <col min="10758" max="11008" width="9.140625" style="123"/>
    <col min="11009" max="11009" width="5.7109375" style="123" customWidth="1"/>
    <col min="11010" max="11010" width="5.28515625" style="123" customWidth="1"/>
    <col min="11011" max="11011" width="8.140625" style="123" customWidth="1"/>
    <col min="11012" max="11012" width="79.28515625" style="123" customWidth="1"/>
    <col min="11013" max="11013" width="14.140625" style="123" customWidth="1"/>
    <col min="11014" max="11264" width="9.140625" style="123"/>
    <col min="11265" max="11265" width="5.7109375" style="123" customWidth="1"/>
    <col min="11266" max="11266" width="5.28515625" style="123" customWidth="1"/>
    <col min="11267" max="11267" width="8.140625" style="123" customWidth="1"/>
    <col min="11268" max="11268" width="79.28515625" style="123" customWidth="1"/>
    <col min="11269" max="11269" width="14.140625" style="123" customWidth="1"/>
    <col min="11270" max="11520" width="9.140625" style="123"/>
    <col min="11521" max="11521" width="5.7109375" style="123" customWidth="1"/>
    <col min="11522" max="11522" width="5.28515625" style="123" customWidth="1"/>
    <col min="11523" max="11523" width="8.140625" style="123" customWidth="1"/>
    <col min="11524" max="11524" width="79.28515625" style="123" customWidth="1"/>
    <col min="11525" max="11525" width="14.140625" style="123" customWidth="1"/>
    <col min="11526" max="11776" width="9.140625" style="123"/>
    <col min="11777" max="11777" width="5.7109375" style="123" customWidth="1"/>
    <col min="11778" max="11778" width="5.28515625" style="123" customWidth="1"/>
    <col min="11779" max="11779" width="8.140625" style="123" customWidth="1"/>
    <col min="11780" max="11780" width="79.28515625" style="123" customWidth="1"/>
    <col min="11781" max="11781" width="14.140625" style="123" customWidth="1"/>
    <col min="11782" max="12032" width="9.140625" style="123"/>
    <col min="12033" max="12033" width="5.7109375" style="123" customWidth="1"/>
    <col min="12034" max="12034" width="5.28515625" style="123" customWidth="1"/>
    <col min="12035" max="12035" width="8.140625" style="123" customWidth="1"/>
    <col min="12036" max="12036" width="79.28515625" style="123" customWidth="1"/>
    <col min="12037" max="12037" width="14.140625" style="123" customWidth="1"/>
    <col min="12038" max="12288" width="9.140625" style="123"/>
    <col min="12289" max="12289" width="5.7109375" style="123" customWidth="1"/>
    <col min="12290" max="12290" width="5.28515625" style="123" customWidth="1"/>
    <col min="12291" max="12291" width="8.140625" style="123" customWidth="1"/>
    <col min="12292" max="12292" width="79.28515625" style="123" customWidth="1"/>
    <col min="12293" max="12293" width="14.140625" style="123" customWidth="1"/>
    <col min="12294" max="12544" width="9.140625" style="123"/>
    <col min="12545" max="12545" width="5.7109375" style="123" customWidth="1"/>
    <col min="12546" max="12546" width="5.28515625" style="123" customWidth="1"/>
    <col min="12547" max="12547" width="8.140625" style="123" customWidth="1"/>
    <col min="12548" max="12548" width="79.28515625" style="123" customWidth="1"/>
    <col min="12549" max="12549" width="14.140625" style="123" customWidth="1"/>
    <col min="12550" max="12800" width="9.140625" style="123"/>
    <col min="12801" max="12801" width="5.7109375" style="123" customWidth="1"/>
    <col min="12802" max="12802" width="5.28515625" style="123" customWidth="1"/>
    <col min="12803" max="12803" width="8.140625" style="123" customWidth="1"/>
    <col min="12804" max="12804" width="79.28515625" style="123" customWidth="1"/>
    <col min="12805" max="12805" width="14.140625" style="123" customWidth="1"/>
    <col min="12806" max="13056" width="9.140625" style="123"/>
    <col min="13057" max="13057" width="5.7109375" style="123" customWidth="1"/>
    <col min="13058" max="13058" width="5.28515625" style="123" customWidth="1"/>
    <col min="13059" max="13059" width="8.140625" style="123" customWidth="1"/>
    <col min="13060" max="13060" width="79.28515625" style="123" customWidth="1"/>
    <col min="13061" max="13061" width="14.140625" style="123" customWidth="1"/>
    <col min="13062" max="13312" width="9.140625" style="123"/>
    <col min="13313" max="13313" width="5.7109375" style="123" customWidth="1"/>
    <col min="13314" max="13314" width="5.28515625" style="123" customWidth="1"/>
    <col min="13315" max="13315" width="8.140625" style="123" customWidth="1"/>
    <col min="13316" max="13316" width="79.28515625" style="123" customWidth="1"/>
    <col min="13317" max="13317" width="14.140625" style="123" customWidth="1"/>
    <col min="13318" max="13568" width="9.140625" style="123"/>
    <col min="13569" max="13569" width="5.7109375" style="123" customWidth="1"/>
    <col min="13570" max="13570" width="5.28515625" style="123" customWidth="1"/>
    <col min="13571" max="13571" width="8.140625" style="123" customWidth="1"/>
    <col min="13572" max="13572" width="79.28515625" style="123" customWidth="1"/>
    <col min="13573" max="13573" width="14.140625" style="123" customWidth="1"/>
    <col min="13574" max="13824" width="9.140625" style="123"/>
    <col min="13825" max="13825" width="5.7109375" style="123" customWidth="1"/>
    <col min="13826" max="13826" width="5.28515625" style="123" customWidth="1"/>
    <col min="13827" max="13827" width="8.140625" style="123" customWidth="1"/>
    <col min="13828" max="13828" width="79.28515625" style="123" customWidth="1"/>
    <col min="13829" max="13829" width="14.140625" style="123" customWidth="1"/>
    <col min="13830" max="14080" width="9.140625" style="123"/>
    <col min="14081" max="14081" width="5.7109375" style="123" customWidth="1"/>
    <col min="14082" max="14082" width="5.28515625" style="123" customWidth="1"/>
    <col min="14083" max="14083" width="8.140625" style="123" customWidth="1"/>
    <col min="14084" max="14084" width="79.28515625" style="123" customWidth="1"/>
    <col min="14085" max="14085" width="14.140625" style="123" customWidth="1"/>
    <col min="14086" max="14336" width="9.140625" style="123"/>
    <col min="14337" max="14337" width="5.7109375" style="123" customWidth="1"/>
    <col min="14338" max="14338" width="5.28515625" style="123" customWidth="1"/>
    <col min="14339" max="14339" width="8.140625" style="123" customWidth="1"/>
    <col min="14340" max="14340" width="79.28515625" style="123" customWidth="1"/>
    <col min="14341" max="14341" width="14.140625" style="123" customWidth="1"/>
    <col min="14342" max="14592" width="9.140625" style="123"/>
    <col min="14593" max="14593" width="5.7109375" style="123" customWidth="1"/>
    <col min="14594" max="14594" width="5.28515625" style="123" customWidth="1"/>
    <col min="14595" max="14595" width="8.140625" style="123" customWidth="1"/>
    <col min="14596" max="14596" width="79.28515625" style="123" customWidth="1"/>
    <col min="14597" max="14597" width="14.140625" style="123" customWidth="1"/>
    <col min="14598" max="14848" width="9.140625" style="123"/>
    <col min="14849" max="14849" width="5.7109375" style="123" customWidth="1"/>
    <col min="14850" max="14850" width="5.28515625" style="123" customWidth="1"/>
    <col min="14851" max="14851" width="8.140625" style="123" customWidth="1"/>
    <col min="14852" max="14852" width="79.28515625" style="123" customWidth="1"/>
    <col min="14853" max="14853" width="14.140625" style="123" customWidth="1"/>
    <col min="14854" max="15104" width="9.140625" style="123"/>
    <col min="15105" max="15105" width="5.7109375" style="123" customWidth="1"/>
    <col min="15106" max="15106" width="5.28515625" style="123" customWidth="1"/>
    <col min="15107" max="15107" width="8.140625" style="123" customWidth="1"/>
    <col min="15108" max="15108" width="79.28515625" style="123" customWidth="1"/>
    <col min="15109" max="15109" width="14.140625" style="123" customWidth="1"/>
    <col min="15110" max="15360" width="9.140625" style="123"/>
    <col min="15361" max="15361" width="5.7109375" style="123" customWidth="1"/>
    <col min="15362" max="15362" width="5.28515625" style="123" customWidth="1"/>
    <col min="15363" max="15363" width="8.140625" style="123" customWidth="1"/>
    <col min="15364" max="15364" width="79.28515625" style="123" customWidth="1"/>
    <col min="15365" max="15365" width="14.140625" style="123" customWidth="1"/>
    <col min="15366" max="15616" width="9.140625" style="123"/>
    <col min="15617" max="15617" width="5.7109375" style="123" customWidth="1"/>
    <col min="15618" max="15618" width="5.28515625" style="123" customWidth="1"/>
    <col min="15619" max="15619" width="8.140625" style="123" customWidth="1"/>
    <col min="15620" max="15620" width="79.28515625" style="123" customWidth="1"/>
    <col min="15621" max="15621" width="14.140625" style="123" customWidth="1"/>
    <col min="15622" max="15872" width="9.140625" style="123"/>
    <col min="15873" max="15873" width="5.7109375" style="123" customWidth="1"/>
    <col min="15874" max="15874" width="5.28515625" style="123" customWidth="1"/>
    <col min="15875" max="15875" width="8.140625" style="123" customWidth="1"/>
    <col min="15876" max="15876" width="79.28515625" style="123" customWidth="1"/>
    <col min="15877" max="15877" width="14.140625" style="123" customWidth="1"/>
    <col min="15878" max="16128" width="9.140625" style="123"/>
    <col min="16129" max="16129" width="5.7109375" style="123" customWidth="1"/>
    <col min="16130" max="16130" width="5.28515625" style="123" customWidth="1"/>
    <col min="16131" max="16131" width="8.140625" style="123" customWidth="1"/>
    <col min="16132" max="16132" width="79.28515625" style="123" customWidth="1"/>
    <col min="16133" max="16133" width="14.140625" style="123" customWidth="1"/>
    <col min="16134" max="16384" width="9.140625" style="123"/>
  </cols>
  <sheetData>
    <row r="1" spans="2:9" s="1" customFormat="1" ht="22.5" customHeight="1">
      <c r="B1" s="116" t="s">
        <v>160</v>
      </c>
      <c r="C1" s="116"/>
      <c r="D1" s="118"/>
      <c r="E1" s="116"/>
      <c r="F1" s="116"/>
      <c r="G1" s="116"/>
      <c r="H1" s="116"/>
      <c r="I1" s="116"/>
    </row>
    <row r="2" spans="2:9" s="117" customFormat="1" ht="22.5" customHeight="1">
      <c r="B2" s="118"/>
      <c r="C2" s="118"/>
      <c r="D2" s="118"/>
      <c r="E2" s="118"/>
      <c r="F2" s="118"/>
      <c r="G2" s="118"/>
      <c r="H2" s="118"/>
      <c r="I2" s="118"/>
    </row>
    <row r="3" spans="2:9" s="8" customFormat="1" ht="24">
      <c r="B3" s="119" t="s">
        <v>62</v>
      </c>
    </row>
    <row r="4" spans="2:9" s="8" customFormat="1" ht="23.25" customHeight="1">
      <c r="B4" s="120" t="s">
        <v>68</v>
      </c>
      <c r="C4" s="120"/>
      <c r="D4" s="120"/>
      <c r="E4" s="120"/>
    </row>
    <row r="5" spans="2:9" s="121" customFormat="1" ht="23.25" customHeight="1">
      <c r="B5" s="122"/>
      <c r="C5" s="121" t="s">
        <v>78</v>
      </c>
      <c r="D5" s="122"/>
      <c r="E5" s="122"/>
    </row>
    <row r="6" spans="2:9" s="121" customFormat="1" ht="23.25" customHeight="1">
      <c r="B6" s="122"/>
      <c r="C6" s="121" t="s">
        <v>88</v>
      </c>
      <c r="D6" s="122"/>
      <c r="E6" s="122"/>
    </row>
    <row r="7" spans="2:9" s="121" customFormat="1" ht="23.25" customHeight="1">
      <c r="B7" s="122"/>
      <c r="C7" s="121" t="s">
        <v>89</v>
      </c>
      <c r="D7" s="122"/>
      <c r="E7" s="122"/>
    </row>
    <row r="8" spans="2:9" s="121" customFormat="1" ht="23.25" customHeight="1">
      <c r="B8" s="122"/>
      <c r="C8" s="121" t="s">
        <v>90</v>
      </c>
      <c r="D8" s="122"/>
      <c r="E8" s="122"/>
    </row>
    <row r="9" spans="2:9" s="121" customFormat="1" ht="23.25" customHeight="1">
      <c r="B9" s="122"/>
      <c r="C9" s="121" t="s">
        <v>93</v>
      </c>
      <c r="D9" s="122"/>
      <c r="E9" s="122"/>
    </row>
    <row r="10" spans="2:9" s="121" customFormat="1" ht="23.25" customHeight="1">
      <c r="B10" s="122"/>
      <c r="C10" s="121" t="s">
        <v>95</v>
      </c>
      <c r="D10" s="122"/>
      <c r="E10" s="122"/>
    </row>
    <row r="11" spans="2:9" s="15" customFormat="1" ht="24"/>
    <row r="12" spans="2:9" s="83" customFormat="1" ht="24">
      <c r="B12" s="83" t="s">
        <v>67</v>
      </c>
    </row>
    <row r="13" spans="2:9" s="8" customFormat="1" ht="24">
      <c r="C13" s="8" t="s">
        <v>94</v>
      </c>
    </row>
    <row r="14" spans="2:9" s="8" customFormat="1" ht="24">
      <c r="C14" s="8" t="s">
        <v>97</v>
      </c>
    </row>
    <row r="15" spans="2:9" s="8" customFormat="1" ht="24">
      <c r="C15" s="8" t="s">
        <v>101</v>
      </c>
    </row>
    <row r="16" spans="2:9" s="15" customFormat="1" ht="24"/>
  </sheetData>
  <pageMargins left="0.45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คีย์ข้อมูล</vt:lpstr>
      <vt:lpstr>บทสรุป</vt:lpstr>
      <vt:lpstr>สรุป</vt:lpstr>
      <vt:lpstr>เสนอแนะ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2018-08-31T08:43:40Z</cp:lastPrinted>
  <dcterms:created xsi:type="dcterms:W3CDTF">2014-10-15T08:34:52Z</dcterms:created>
  <dcterms:modified xsi:type="dcterms:W3CDTF">2018-08-31T08:44:56Z</dcterms:modified>
</cp:coreProperties>
</file>