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C7C39935-1692-4101-802E-262D72D7A684}" xr6:coauthVersionLast="36" xr6:coauthVersionMax="36" xr10:uidLastSave="{00000000-0000-0000-0000-000000000000}"/>
  <bookViews>
    <workbookView xWindow="-105" yWindow="-105" windowWidth="23250" windowHeight="12570" activeTab="8" xr2:uid="{00000000-000D-0000-FFFF-FFFF00000000}"/>
  </bookViews>
  <sheets>
    <sheet name="การตอบแบบฟอร์ม 1" sheetId="1" r:id="rId1"/>
    <sheet name="DATA" sheetId="11" r:id="rId2"/>
    <sheet name="EIementary 2" sheetId="13" r:id="rId3"/>
    <sheet name="lntermediate" sheetId="14" r:id="rId4"/>
    <sheet name="Pre-lntermediate" sheetId="12" r:id="rId5"/>
    <sheet name="Staeter 2" sheetId="15" r:id="rId6"/>
    <sheet name="Upper-intermediate" sheetId="16" r:id="rId7"/>
    <sheet name="สรุปรวม" sheetId="8" r:id="rId8"/>
    <sheet name="บทสรุปผู้บริหาร" sheetId="7" r:id="rId9"/>
  </sheets>
  <definedNames>
    <definedName name="_xlnm._FilterDatabase" localSheetId="2" hidden="1">'EIementary 2'!$A$1:$U$20</definedName>
    <definedName name="_xlnm._FilterDatabase" localSheetId="3" hidden="1">lntermediate!$G$1:$G$102</definedName>
    <definedName name="_xlnm._FilterDatabase" localSheetId="4" hidden="1">'Pre-lntermediate'!$G$2:$G$11</definedName>
    <definedName name="_xlnm._FilterDatabase" localSheetId="5" hidden="1">'Staeter 2'!$F$1:$F$37</definedName>
    <definedName name="_xlnm._FilterDatabase" localSheetId="6" hidden="1">'Upper-intermediate'!$F$1:$F$62</definedName>
    <definedName name="_xlnm._FilterDatabase" localSheetId="0" hidden="1">'การตอบแบบฟอร์ม 1'!$I$1:$I$161</definedName>
  </definedNames>
  <calcPr calcId="191029"/>
</workbook>
</file>

<file path=xl/calcChain.xml><?xml version="1.0" encoding="utf-8"?>
<calcChain xmlns="http://schemas.openxmlformats.org/spreadsheetml/2006/main">
  <c r="C580" i="8" l="1"/>
  <c r="C581" i="8"/>
  <c r="C582" i="8"/>
  <c r="C583" i="8"/>
  <c r="C584" i="8"/>
  <c r="C579" i="8"/>
  <c r="B585" i="8"/>
  <c r="C585" i="8" s="1"/>
  <c r="B573" i="8"/>
  <c r="C573" i="8" s="1"/>
  <c r="C571" i="8"/>
  <c r="C572" i="8"/>
  <c r="C570" i="8"/>
  <c r="C565" i="8"/>
  <c r="C564" i="8"/>
  <c r="C557" i="8"/>
  <c r="C558" i="8"/>
  <c r="C559" i="8"/>
  <c r="C560" i="8"/>
  <c r="C556" i="8"/>
  <c r="C554" i="8"/>
  <c r="B561" i="8"/>
  <c r="C561" i="8" s="1"/>
  <c r="C550" i="8"/>
  <c r="C549" i="8"/>
  <c r="B551" i="8"/>
  <c r="C551" i="8" s="1"/>
  <c r="C257" i="8"/>
  <c r="B281" i="8"/>
  <c r="C281" i="8" s="1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64" i="8"/>
  <c r="C213" i="8"/>
  <c r="C255" i="8"/>
  <c r="C256" i="8"/>
  <c r="C258" i="8"/>
  <c r="C259" i="8"/>
  <c r="C260" i="8"/>
  <c r="C261" i="8"/>
  <c r="C262" i="8"/>
  <c r="C254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26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197" i="8"/>
  <c r="H86" i="14"/>
  <c r="H85" i="14"/>
  <c r="H69" i="14"/>
  <c r="C178" i="8"/>
  <c r="C179" i="8"/>
  <c r="C180" i="8"/>
  <c r="C181" i="8"/>
  <c r="C182" i="8"/>
  <c r="C183" i="8"/>
  <c r="C184" i="8"/>
  <c r="C185" i="8"/>
  <c r="C186" i="8"/>
  <c r="C187" i="8"/>
  <c r="C177" i="8"/>
  <c r="C152" i="8"/>
  <c r="C153" i="8"/>
  <c r="C154" i="8"/>
  <c r="C155" i="8"/>
  <c r="C156" i="8"/>
  <c r="C157" i="8"/>
  <c r="C158" i="8"/>
  <c r="C151" i="8"/>
  <c r="C146" i="8"/>
  <c r="C147" i="8"/>
  <c r="C148" i="8"/>
  <c r="C149" i="8"/>
  <c r="C145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30" i="8"/>
  <c r="C104" i="8"/>
  <c r="C105" i="8"/>
  <c r="C106" i="8"/>
  <c r="C107" i="8"/>
  <c r="C108" i="8"/>
  <c r="C109" i="8"/>
  <c r="C110" i="8"/>
  <c r="C103" i="8"/>
  <c r="C113" i="8"/>
  <c r="C114" i="8"/>
  <c r="C115" i="8"/>
  <c r="C116" i="8"/>
  <c r="C117" i="8"/>
  <c r="C118" i="8"/>
  <c r="C119" i="8"/>
  <c r="C120" i="8"/>
  <c r="C121" i="8"/>
  <c r="C112" i="8"/>
  <c r="E77" i="14"/>
  <c r="E72" i="14"/>
  <c r="E71" i="14"/>
  <c r="C89" i="8"/>
  <c r="C88" i="8"/>
  <c r="C86" i="8"/>
  <c r="C85" i="8"/>
  <c r="C83" i="8"/>
  <c r="C82" i="8"/>
  <c r="C80" i="8"/>
  <c r="C79" i="8"/>
  <c r="C77" i="8"/>
  <c r="C76" i="8"/>
  <c r="C59" i="8"/>
  <c r="C60" i="8"/>
  <c r="C61" i="8"/>
  <c r="C58" i="8"/>
  <c r="C55" i="8"/>
  <c r="C56" i="8"/>
  <c r="C54" i="8"/>
  <c r="C51" i="8"/>
  <c r="C52" i="8"/>
  <c r="C50" i="8"/>
  <c r="C46" i="8"/>
  <c r="C47" i="8"/>
  <c r="C48" i="8"/>
  <c r="C45" i="8"/>
  <c r="C42" i="8"/>
  <c r="C43" i="8"/>
  <c r="C41" i="8"/>
  <c r="C30" i="8"/>
  <c r="C29" i="8"/>
  <c r="C27" i="8"/>
  <c r="C26" i="8"/>
  <c r="C24" i="8"/>
  <c r="C23" i="8"/>
  <c r="C21" i="8"/>
  <c r="C20" i="8"/>
  <c r="C18" i="8"/>
  <c r="C17" i="8"/>
  <c r="B31" i="8"/>
  <c r="C31" i="8" s="1"/>
  <c r="H45" i="16" l="1"/>
  <c r="H43" i="16"/>
  <c r="H42" i="16"/>
  <c r="H41" i="16"/>
  <c r="H37" i="16"/>
  <c r="H52" i="16"/>
  <c r="H51" i="16"/>
  <c r="H50" i="16"/>
  <c r="H49" i="16"/>
  <c r="H48" i="16"/>
  <c r="H47" i="16"/>
  <c r="H46" i="16"/>
  <c r="H44" i="16"/>
  <c r="H40" i="16"/>
  <c r="H39" i="16"/>
  <c r="H38" i="16"/>
  <c r="H36" i="16"/>
  <c r="E36" i="16"/>
  <c r="E41" i="16"/>
  <c r="E42" i="16"/>
  <c r="E37" i="16"/>
  <c r="B48" i="16"/>
  <c r="B47" i="16"/>
  <c r="B46" i="16"/>
  <c r="B45" i="16"/>
  <c r="B42" i="16"/>
  <c r="B41" i="16"/>
  <c r="B37" i="16"/>
  <c r="B36" i="16"/>
  <c r="E17" i="15"/>
  <c r="E21" i="15"/>
  <c r="E19" i="15"/>
  <c r="E18" i="15"/>
  <c r="B28" i="15"/>
  <c r="B27" i="15"/>
  <c r="B26" i="15"/>
  <c r="B22" i="15"/>
  <c r="B17" i="15"/>
  <c r="B18" i="15"/>
  <c r="H41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62" i="12"/>
  <c r="H61" i="12"/>
  <c r="H60" i="12"/>
  <c r="H59" i="12"/>
  <c r="H58" i="12"/>
  <c r="H57" i="12"/>
  <c r="H56" i="12"/>
  <c r="E53" i="12"/>
  <c r="E52" i="12"/>
  <c r="E51" i="12"/>
  <c r="E50" i="12"/>
  <c r="E49" i="12"/>
  <c r="E48" i="12"/>
  <c r="E47" i="12"/>
  <c r="E46" i="12"/>
  <c r="E44" i="12"/>
  <c r="E43" i="12"/>
  <c r="E41" i="12"/>
  <c r="E42" i="12"/>
  <c r="E45" i="12"/>
  <c r="E40" i="12"/>
  <c r="B51" i="12"/>
  <c r="B50" i="12"/>
  <c r="B49" i="12"/>
  <c r="B46" i="12"/>
  <c r="B45" i="12"/>
  <c r="B41" i="12"/>
  <c r="B40" i="12"/>
  <c r="H84" i="14"/>
  <c r="H83" i="14"/>
  <c r="H82" i="14"/>
  <c r="H81" i="14"/>
  <c r="H79" i="14"/>
  <c r="H78" i="14"/>
  <c r="H77" i="14"/>
  <c r="H76" i="14"/>
  <c r="H75" i="14"/>
  <c r="H74" i="14"/>
  <c r="H73" i="14"/>
  <c r="H72" i="14"/>
  <c r="H80" i="14"/>
  <c r="E78" i="14"/>
  <c r="E76" i="14"/>
  <c r="E75" i="14"/>
  <c r="E74" i="14"/>
  <c r="E73" i="14"/>
  <c r="E70" i="14"/>
  <c r="E69" i="14"/>
  <c r="B80" i="14"/>
  <c r="B79" i="14"/>
  <c r="B78" i="14"/>
  <c r="B75" i="14"/>
  <c r="B74" i="14"/>
  <c r="B70" i="14"/>
  <c r="B69" i="14"/>
  <c r="B71" i="14" s="1"/>
  <c r="E46" i="13"/>
  <c r="E45" i="13"/>
  <c r="E44" i="13"/>
  <c r="E43" i="13"/>
  <c r="E42" i="13"/>
  <c r="E41" i="13"/>
  <c r="E40" i="13"/>
  <c r="E39" i="13"/>
  <c r="E38" i="13"/>
  <c r="E36" i="13"/>
  <c r="E37" i="13"/>
  <c r="E35" i="13"/>
  <c r="B35" i="13"/>
  <c r="B34" i="13"/>
  <c r="B33" i="13"/>
  <c r="E32" i="13"/>
  <c r="E31" i="13"/>
  <c r="E30" i="13"/>
  <c r="E29" i="13"/>
  <c r="E28" i="13"/>
  <c r="E24" i="13"/>
  <c r="E25" i="13"/>
  <c r="E26" i="13"/>
  <c r="B30" i="13"/>
  <c r="B29" i="13"/>
  <c r="B26" i="13"/>
  <c r="B25" i="13"/>
  <c r="B24" i="13"/>
  <c r="J31" i="16"/>
  <c r="K31" i="16"/>
  <c r="K32" i="16" s="1"/>
  <c r="L31" i="16"/>
  <c r="M31" i="16"/>
  <c r="N31" i="16"/>
  <c r="O31" i="16"/>
  <c r="P31" i="16"/>
  <c r="Q31" i="16"/>
  <c r="R31" i="16"/>
  <c r="S31" i="16"/>
  <c r="S32" i="16" s="1"/>
  <c r="S33" i="16" s="1"/>
  <c r="T31" i="16"/>
  <c r="L32" i="16"/>
  <c r="P32" i="16"/>
  <c r="P33" i="16" s="1"/>
  <c r="R32" i="16"/>
  <c r="T32" i="16"/>
  <c r="L33" i="16"/>
  <c r="T33" i="16"/>
  <c r="J34" i="16"/>
  <c r="K34" i="16"/>
  <c r="L34" i="16"/>
  <c r="M34" i="16"/>
  <c r="N34" i="16"/>
  <c r="O34" i="16"/>
  <c r="P34" i="16"/>
  <c r="Q34" i="16"/>
  <c r="R34" i="16"/>
  <c r="S34" i="16"/>
  <c r="T34" i="16"/>
  <c r="I34" i="16"/>
  <c r="I31" i="16"/>
  <c r="I32" i="16" s="1"/>
  <c r="I33" i="16" s="1"/>
  <c r="J12" i="15"/>
  <c r="J14" i="15" s="1"/>
  <c r="K12" i="15"/>
  <c r="L12" i="15"/>
  <c r="M12" i="15"/>
  <c r="N12" i="15"/>
  <c r="N14" i="15" s="1"/>
  <c r="O12" i="15"/>
  <c r="P12" i="15"/>
  <c r="Q12" i="15"/>
  <c r="R12" i="15"/>
  <c r="S12" i="15"/>
  <c r="T12" i="15"/>
  <c r="J13" i="15"/>
  <c r="K13" i="15"/>
  <c r="L13" i="15"/>
  <c r="M13" i="15"/>
  <c r="N13" i="15"/>
  <c r="O13" i="15"/>
  <c r="P13" i="15"/>
  <c r="Q13" i="15"/>
  <c r="R13" i="15"/>
  <c r="S13" i="15"/>
  <c r="T13" i="15"/>
  <c r="K14" i="15"/>
  <c r="L14" i="15"/>
  <c r="M14" i="15"/>
  <c r="O14" i="15"/>
  <c r="P14" i="15"/>
  <c r="Q14" i="15"/>
  <c r="S14" i="15"/>
  <c r="T14" i="15"/>
  <c r="J15" i="15"/>
  <c r="K15" i="15"/>
  <c r="L15" i="15"/>
  <c r="M15" i="15"/>
  <c r="N15" i="15"/>
  <c r="O15" i="15"/>
  <c r="P15" i="15"/>
  <c r="Q15" i="15"/>
  <c r="R15" i="15"/>
  <c r="S15" i="15"/>
  <c r="T15" i="15"/>
  <c r="I15" i="15"/>
  <c r="I14" i="15"/>
  <c r="I13" i="15"/>
  <c r="I12" i="15"/>
  <c r="J35" i="12"/>
  <c r="K35" i="12"/>
  <c r="L35" i="12"/>
  <c r="M35" i="12"/>
  <c r="N35" i="12"/>
  <c r="O35" i="12"/>
  <c r="P35" i="12"/>
  <c r="Q35" i="12"/>
  <c r="R35" i="12"/>
  <c r="S35" i="12"/>
  <c r="T35" i="12"/>
  <c r="J36" i="12"/>
  <c r="K36" i="12"/>
  <c r="L36" i="12"/>
  <c r="M36" i="12"/>
  <c r="N36" i="12"/>
  <c r="O36" i="12"/>
  <c r="P36" i="12"/>
  <c r="Q36" i="12"/>
  <c r="R36" i="12"/>
  <c r="S36" i="12"/>
  <c r="T36" i="12"/>
  <c r="J38" i="12"/>
  <c r="K38" i="12"/>
  <c r="L38" i="12"/>
  <c r="M38" i="12"/>
  <c r="N38" i="12"/>
  <c r="O38" i="12"/>
  <c r="P38" i="12"/>
  <c r="Q38" i="12"/>
  <c r="R38" i="12"/>
  <c r="S38" i="12"/>
  <c r="T38" i="12"/>
  <c r="I38" i="12"/>
  <c r="I36" i="12"/>
  <c r="I35" i="12"/>
  <c r="J64" i="14"/>
  <c r="K64" i="14"/>
  <c r="K66" i="14" s="1"/>
  <c r="L64" i="14"/>
  <c r="M64" i="14"/>
  <c r="N64" i="14"/>
  <c r="O64" i="14"/>
  <c r="P64" i="14"/>
  <c r="Q64" i="14"/>
  <c r="R64" i="14"/>
  <c r="S64" i="14"/>
  <c r="S66" i="14" s="1"/>
  <c r="T64" i="14"/>
  <c r="J65" i="14"/>
  <c r="K65" i="14"/>
  <c r="L65" i="14"/>
  <c r="M65" i="14"/>
  <c r="N65" i="14"/>
  <c r="O65" i="14"/>
  <c r="P65" i="14"/>
  <c r="Q65" i="14"/>
  <c r="R65" i="14"/>
  <c r="S65" i="14"/>
  <c r="T65" i="14"/>
  <c r="J67" i="14"/>
  <c r="K67" i="14"/>
  <c r="L67" i="14"/>
  <c r="M67" i="14"/>
  <c r="N67" i="14"/>
  <c r="O67" i="14"/>
  <c r="P67" i="14"/>
  <c r="Q67" i="14"/>
  <c r="R67" i="14"/>
  <c r="S67" i="14"/>
  <c r="T67" i="14"/>
  <c r="I67" i="14"/>
  <c r="I65" i="14"/>
  <c r="I64" i="14"/>
  <c r="J17" i="13"/>
  <c r="K17" i="13"/>
  <c r="L17" i="13"/>
  <c r="M17" i="13"/>
  <c r="M19" i="13" s="1"/>
  <c r="N17" i="13"/>
  <c r="O17" i="13"/>
  <c r="P17" i="13"/>
  <c r="Q17" i="13"/>
  <c r="Q19" i="13" s="1"/>
  <c r="R17" i="13"/>
  <c r="S17" i="13"/>
  <c r="T17" i="13"/>
  <c r="J18" i="13"/>
  <c r="J19" i="13" s="1"/>
  <c r="K18" i="13"/>
  <c r="L18" i="13"/>
  <c r="M18" i="13"/>
  <c r="N18" i="13"/>
  <c r="N19" i="13" s="1"/>
  <c r="O18" i="13"/>
  <c r="P18" i="13"/>
  <c r="Q18" i="13"/>
  <c r="R18" i="13"/>
  <c r="R19" i="13" s="1"/>
  <c r="S18" i="13"/>
  <c r="T18" i="13"/>
  <c r="K19" i="13"/>
  <c r="L19" i="13"/>
  <c r="O19" i="13"/>
  <c r="P19" i="13"/>
  <c r="S19" i="13"/>
  <c r="T19" i="13"/>
  <c r="J20" i="13"/>
  <c r="K20" i="13"/>
  <c r="L20" i="13"/>
  <c r="M20" i="13"/>
  <c r="N20" i="13"/>
  <c r="O20" i="13"/>
  <c r="P20" i="13"/>
  <c r="Q20" i="13"/>
  <c r="R20" i="13"/>
  <c r="S20" i="13"/>
  <c r="T20" i="13"/>
  <c r="I20" i="13"/>
  <c r="I19" i="13"/>
  <c r="I18" i="13"/>
  <c r="I17" i="13"/>
  <c r="R14" i="15" l="1"/>
  <c r="E79" i="14"/>
  <c r="H53" i="16"/>
  <c r="O33" i="16"/>
  <c r="K33" i="16"/>
  <c r="R33" i="16"/>
  <c r="J33" i="16"/>
  <c r="O32" i="16"/>
  <c r="J32" i="16"/>
  <c r="N32" i="16"/>
  <c r="N33" i="16" s="1"/>
  <c r="E22" i="15"/>
  <c r="H63" i="12"/>
  <c r="O37" i="12"/>
  <c r="I37" i="12"/>
  <c r="K37" i="12"/>
  <c r="E54" i="12"/>
  <c r="S37" i="12"/>
  <c r="T37" i="12"/>
  <c r="P37" i="12"/>
  <c r="L37" i="12"/>
  <c r="R37" i="12"/>
  <c r="N37" i="12"/>
  <c r="J37" i="12"/>
  <c r="Q37" i="12"/>
  <c r="M37" i="12"/>
  <c r="O66" i="14"/>
  <c r="N66" i="14"/>
  <c r="I66" i="14"/>
  <c r="R66" i="14"/>
  <c r="J66" i="14"/>
  <c r="Q66" i="14"/>
  <c r="M66" i="14"/>
  <c r="T66" i="14"/>
  <c r="P66" i="14"/>
  <c r="L66" i="14"/>
  <c r="Q32" i="16"/>
  <c r="Q33" i="16" s="1"/>
  <c r="M32" i="16"/>
  <c r="M33" i="16" s="1"/>
  <c r="C510" i="8" l="1"/>
  <c r="B506" i="8"/>
  <c r="D506" i="8" s="1"/>
  <c r="H71" i="14"/>
  <c r="B159" i="8" l="1"/>
  <c r="C159" i="8" s="1"/>
  <c r="B90" i="8"/>
  <c r="C90" i="8" s="1"/>
  <c r="B62" i="8"/>
  <c r="C62" i="8" s="1"/>
  <c r="E25" i="15" l="1"/>
  <c r="E40" i="16"/>
  <c r="E43" i="16"/>
  <c r="E39" i="16"/>
  <c r="E38" i="16"/>
  <c r="E44" i="16" s="1"/>
  <c r="E35" i="15" l="1"/>
  <c r="C506" i="8"/>
  <c r="B49" i="16"/>
  <c r="B43" i="16"/>
  <c r="B38" i="16"/>
  <c r="C515" i="8"/>
  <c r="C533" i="8"/>
  <c r="C534" i="8" s="1"/>
  <c r="C530" i="8"/>
  <c r="C531" i="8" s="1"/>
  <c r="C514" i="8"/>
  <c r="C513" i="8"/>
  <c r="C512" i="8"/>
  <c r="C511" i="8"/>
  <c r="C509" i="8"/>
  <c r="C508" i="8"/>
  <c r="C507" i="8"/>
  <c r="B515" i="8"/>
  <c r="D515" i="8" s="1"/>
  <c r="B533" i="8"/>
  <c r="B530" i="8"/>
  <c r="B513" i="8"/>
  <c r="D513" i="8" s="1"/>
  <c r="B512" i="8"/>
  <c r="D512" i="8" s="1"/>
  <c r="B511" i="8"/>
  <c r="D511" i="8" s="1"/>
  <c r="B509" i="8"/>
  <c r="D509" i="8" s="1"/>
  <c r="B508" i="8"/>
  <c r="D508" i="8" s="1"/>
  <c r="B507" i="8"/>
  <c r="E20" i="15"/>
  <c r="B24" i="15"/>
  <c r="B463" i="8"/>
  <c r="B464" i="8"/>
  <c r="B466" i="8"/>
  <c r="B467" i="8"/>
  <c r="B470" i="8"/>
  <c r="B493" i="8"/>
  <c r="B496" i="8"/>
  <c r="C464" i="8"/>
  <c r="C465" i="8"/>
  <c r="C466" i="8"/>
  <c r="C468" i="8"/>
  <c r="C469" i="8"/>
  <c r="C470" i="8"/>
  <c r="C496" i="8"/>
  <c r="C471" i="8"/>
  <c r="C462" i="8"/>
  <c r="B462" i="8"/>
  <c r="B29" i="15"/>
  <c r="B23" i="15"/>
  <c r="B405" i="8"/>
  <c r="B406" i="8"/>
  <c r="B407" i="8"/>
  <c r="B409" i="8"/>
  <c r="B410" i="8"/>
  <c r="B435" i="8"/>
  <c r="B438" i="8"/>
  <c r="B413" i="8"/>
  <c r="C407" i="8"/>
  <c r="C408" i="8"/>
  <c r="C410" i="8"/>
  <c r="C411" i="8"/>
  <c r="C412" i="8"/>
  <c r="C413" i="8"/>
  <c r="B346" i="8"/>
  <c r="B347" i="8"/>
  <c r="B348" i="8"/>
  <c r="B349" i="8"/>
  <c r="B350" i="8"/>
  <c r="B351" i="8"/>
  <c r="B352" i="8"/>
  <c r="B353" i="8"/>
  <c r="B377" i="8"/>
  <c r="B380" i="8"/>
  <c r="B354" i="8"/>
  <c r="C346" i="8"/>
  <c r="C347" i="8"/>
  <c r="C348" i="8"/>
  <c r="C349" i="8"/>
  <c r="C350" i="8"/>
  <c r="C351" i="8"/>
  <c r="C352" i="8"/>
  <c r="C353" i="8"/>
  <c r="C377" i="8"/>
  <c r="C380" i="8"/>
  <c r="C354" i="8"/>
  <c r="B300" i="8"/>
  <c r="B301" i="8"/>
  <c r="B302" i="8"/>
  <c r="B304" i="8"/>
  <c r="B305" i="8"/>
  <c r="B306" i="8"/>
  <c r="B325" i="8"/>
  <c r="B328" i="8"/>
  <c r="B308" i="8"/>
  <c r="C301" i="8"/>
  <c r="C302" i="8"/>
  <c r="C303" i="8"/>
  <c r="C305" i="8"/>
  <c r="C306" i="8"/>
  <c r="C307" i="8"/>
  <c r="C328" i="8"/>
  <c r="C308" i="8"/>
  <c r="C404" i="8"/>
  <c r="H70" i="14"/>
  <c r="C345" i="8"/>
  <c r="B510" i="8" l="1"/>
  <c r="D510" i="8" s="1"/>
  <c r="B514" i="8"/>
  <c r="D514" i="8" s="1"/>
  <c r="C516" i="8"/>
  <c r="D507" i="8"/>
  <c r="B531" i="8"/>
  <c r="D531" i="8" s="1"/>
  <c r="D530" i="8"/>
  <c r="B534" i="8"/>
  <c r="D534" i="8" s="1"/>
  <c r="D533" i="8"/>
  <c r="B468" i="8"/>
  <c r="C493" i="8"/>
  <c r="C467" i="8"/>
  <c r="C463" i="8"/>
  <c r="B471" i="8"/>
  <c r="B469" i="8"/>
  <c r="B465" i="8"/>
  <c r="C438" i="8"/>
  <c r="C406" i="8"/>
  <c r="C435" i="8"/>
  <c r="C409" i="8"/>
  <c r="C405" i="8"/>
  <c r="B412" i="8"/>
  <c r="B408" i="8"/>
  <c r="B42" i="12"/>
  <c r="B411" i="8"/>
  <c r="B404" i="8"/>
  <c r="B355" i="8"/>
  <c r="C325" i="8"/>
  <c r="C304" i="8"/>
  <c r="C300" i="8"/>
  <c r="B307" i="8"/>
  <c r="B303" i="8"/>
  <c r="B30" i="15"/>
  <c r="B19" i="15"/>
  <c r="B53" i="12"/>
  <c r="B47" i="12"/>
  <c r="B81" i="14"/>
  <c r="E27" i="13"/>
  <c r="C299" i="8"/>
  <c r="B516" i="8" l="1"/>
  <c r="D516" i="8" s="1"/>
  <c r="C309" i="8"/>
  <c r="B299" i="8"/>
  <c r="B309" i="8" s="1"/>
  <c r="B31" i="13"/>
  <c r="B82" i="14"/>
  <c r="B76" i="14"/>
  <c r="B36" i="13"/>
  <c r="B567" i="8" l="1"/>
  <c r="C567" i="8" s="1"/>
  <c r="C381" i="8"/>
  <c r="B381" i="8"/>
  <c r="D381" i="8" s="1"/>
  <c r="C378" i="8"/>
  <c r="B378" i="8"/>
  <c r="D378" i="8" s="1"/>
  <c r="D354" i="8"/>
  <c r="D353" i="8"/>
  <c r="D352" i="8"/>
  <c r="D351" i="8"/>
  <c r="D350" i="8"/>
  <c r="D349" i="8"/>
  <c r="D348" i="8"/>
  <c r="D347" i="8"/>
  <c r="D346" i="8"/>
  <c r="D380" i="8" l="1"/>
  <c r="C355" i="8"/>
  <c r="D377" i="8"/>
  <c r="D355" i="8"/>
  <c r="D466" i="8" l="1"/>
  <c r="D467" i="8"/>
  <c r="D470" i="8"/>
  <c r="D469" i="8" l="1"/>
  <c r="D465" i="8"/>
  <c r="D464" i="8"/>
  <c r="D463" i="8"/>
  <c r="D471" i="8"/>
  <c r="D468" i="8"/>
  <c r="D462" i="8" l="1"/>
  <c r="B472" i="8"/>
  <c r="D472" i="8" s="1"/>
  <c r="C472" i="8" l="1"/>
  <c r="D309" i="8" l="1"/>
  <c r="D408" i="8" l="1"/>
  <c r="D411" i="8"/>
  <c r="D412" i="8"/>
  <c r="D413" i="8" l="1"/>
  <c r="D407" i="8"/>
  <c r="C439" i="8"/>
  <c r="D410" i="8"/>
  <c r="D406" i="8"/>
  <c r="D409" i="8"/>
  <c r="D405" i="8" l="1"/>
  <c r="B414" i="8"/>
  <c r="D414" i="8" s="1"/>
  <c r="C436" i="8"/>
  <c r="B436" i="8"/>
  <c r="D436" i="8" s="1"/>
  <c r="D435" i="8"/>
  <c r="D438" i="8"/>
  <c r="B439" i="8"/>
  <c r="D439" i="8" s="1"/>
  <c r="D404" i="8"/>
  <c r="C414" i="8" l="1"/>
  <c r="C497" i="8" l="1"/>
  <c r="D496" i="8"/>
  <c r="C494" i="8"/>
  <c r="D493" i="8"/>
  <c r="B494" i="8" l="1"/>
  <c r="D494" i="8" s="1"/>
  <c r="B497" i="8"/>
  <c r="D497" i="8" s="1"/>
  <c r="D299" i="8"/>
  <c r="D301" i="8" l="1"/>
  <c r="D302" i="8"/>
  <c r="D303" i="8"/>
  <c r="D304" i="8"/>
  <c r="D305" i="8"/>
  <c r="D306" i="8"/>
  <c r="D307" i="8"/>
  <c r="D308" i="8"/>
  <c r="C326" i="8"/>
  <c r="C329" i="8"/>
  <c r="B329" i="8" l="1"/>
  <c r="D329" i="8" s="1"/>
  <c r="D328" i="8"/>
  <c r="B326" i="8"/>
  <c r="D326" i="8" s="1"/>
  <c r="D325" i="8"/>
  <c r="D300" i="8" l="1"/>
</calcChain>
</file>

<file path=xl/sharedStrings.xml><?xml version="1.0" encoding="utf-8"?>
<sst xmlns="http://schemas.openxmlformats.org/spreadsheetml/2006/main" count="3248" uniqueCount="705">
  <si>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</si>
  <si>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</si>
  <si>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</si>
  <si>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</si>
  <si>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</si>
  <si>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</si>
  <si>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</si>
  <si>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</si>
  <si>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</si>
  <si>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</si>
  <si>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</si>
  <si>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</si>
  <si>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</si>
  <si>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</si>
  <si>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</si>
  <si>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</si>
  <si>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</si>
  <si>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</si>
  <si>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</si>
  <si>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</si>
  <si>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</si>
  <si>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</si>
  <si>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</si>
  <si>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EPE (Elementary 2)</t>
  </si>
  <si>
    <t>31-40 ปี</t>
  </si>
  <si>
    <t>หญิง</t>
  </si>
  <si>
    <t>20-30 ปี</t>
  </si>
  <si>
    <t>ปริญญาโท</t>
  </si>
  <si>
    <t>EPE (Starter 2)</t>
  </si>
  <si>
    <t>EPE (Pre-Intermediate)</t>
  </si>
  <si>
    <t>-</t>
  </si>
  <si>
    <t>51 ปีขึ้นไป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</si>
  <si>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</si>
  <si>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</si>
  <si>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</si>
  <si>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</si>
  <si>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</si>
  <si>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</si>
  <si>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</si>
  <si>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</si>
  <si>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</si>
  <si>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</si>
  <si>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</si>
  <si>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</si>
  <si>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</si>
  <si>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</si>
  <si>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</si>
  <si>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</si>
  <si>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</si>
  <si>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</si>
  <si>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</si>
  <si>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</si>
  <si>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</si>
  <si>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</si>
  <si>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</si>
  <si>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</si>
  <si>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</si>
  <si>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</si>
  <si>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</si>
  <si>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</si>
  <si>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 xml:space="preserve">Starter 2   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</si>
  <si>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</si>
  <si>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</si>
  <si>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</si>
  <si>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</si>
  <si>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</si>
  <si>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</si>
  <si>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</si>
  <si>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</si>
  <si>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</si>
  <si>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</si>
  <si>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</si>
  <si>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</si>
  <si>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</si>
  <si>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</si>
  <si>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</si>
  <si>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</si>
  <si>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</si>
  <si>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</si>
  <si>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</si>
  <si>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</si>
  <si>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</si>
  <si>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</si>
  <si>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</si>
  <si>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</si>
  <si>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</si>
  <si>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</si>
  <si>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</si>
  <si>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</si>
  <si>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Elementary 2</t>
  </si>
  <si>
    <t>กลุ่ม Starter 2</t>
  </si>
  <si>
    <t>คณะ</t>
  </si>
  <si>
    <t>เพศ</t>
  </si>
  <si>
    <t>ระดับ</t>
  </si>
  <si>
    <t>สาขาวิชา</t>
  </si>
  <si>
    <t>ที่อยู่อีเมล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</si>
  <si>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</si>
  <si>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หลักสูตรและการสอน</t>
  </si>
  <si>
    <t>สาธารณสุขศาสตร์</t>
  </si>
  <si>
    <t>เทคโนโลยีและสื่อสารการศึกษา</t>
  </si>
  <si>
    <t xml:space="preserve">   คณะสาธารณสุขศาสตร์</t>
  </si>
  <si>
    <t xml:space="preserve">   คณะวิศวกรรมศาสตร์</t>
  </si>
  <si>
    <t xml:space="preserve">   คณะวิทยาศาสตร์</t>
  </si>
  <si>
    <t xml:space="preserve">   คณะบริหารธุรกิจ เศรษฐศาสตร์และการสื่อสาร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</si>
  <si>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</t>
  </si>
  <si>
    <t>ภาษาไทย</t>
  </si>
  <si>
    <t xml:space="preserve">   คณะมนุษยศาสตร์</t>
  </si>
  <si>
    <t xml:space="preserve">          จากตารางแสดงจำนวนผู้เข้าร่วมรับการอบรมจำแนกตามคณะ/วิทยาลัย พบว่า กลุ่ม Elementary 2  </t>
  </si>
  <si>
    <t>การบริหารการศึกษา</t>
  </si>
  <si>
    <t>บริหารธุรกิจ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</si>
  <si>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</si>
  <si>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</si>
  <si>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>พลศึกษาและวิทยาศาสตร์การออกกำลังกาย</t>
  </si>
  <si>
    <t>ดุริยางคศิลป์</t>
  </si>
  <si>
    <t>วิทยาลัยพลังงานทดแทนและสมาร์ตกริดเทคโนโลยี</t>
  </si>
  <si>
    <t xml:space="preserve">   51 ปีขึ้นไป</t>
  </si>
  <si>
    <t xml:space="preserve">   คณะสถาปัตยกรรมศาสตร์ ศิลปะและการออกแบบ</t>
  </si>
  <si>
    <t xml:space="preserve">   วิทยาลัยพลังงานทดแทนและสมาร์ตกริดเทคโนโลยี</t>
  </si>
  <si>
    <t xml:space="preserve">   คณะเกษตรศาสตร์ ทรัพยากรธรรมชาติและสิ่งแวดล้อม</t>
  </si>
  <si>
    <t xml:space="preserve">   สาขาวิชาหลักสูตรและการสอน</t>
  </si>
  <si>
    <t xml:space="preserve">   สาขาวิชาบริหารธุรกิจ</t>
  </si>
  <si>
    <t xml:space="preserve">   สาขาวิชาเทคโนโลยีและสื่อสารการศึกษา</t>
  </si>
  <si>
    <t xml:space="preserve">   สาขาวิชาดุริยางคศิลป์</t>
  </si>
  <si>
    <t xml:space="preserve">   สาขาวิชาการบริหารการศึกษา</t>
  </si>
  <si>
    <t xml:space="preserve">   สาขาวิชาสาธารณสุขศาสตร์</t>
  </si>
  <si>
    <t xml:space="preserve">   สาขาวิชาภาษาไทย</t>
  </si>
  <si>
    <t>กลุ่ม Per-Intermediate</t>
  </si>
  <si>
    <t>1. กลุ่ม Elementary 2 พบว่า  ก่อนเข้ารับการอบรมผู้เข้าร่วมโครงการมีความรู้ความเข้าใจเกี่ยวกับ</t>
  </si>
  <si>
    <t>คณะศึกษาศาสตร์</t>
  </si>
  <si>
    <t>มากที่สุด</t>
  </si>
  <si>
    <t>ไม่มีค่ะ</t>
  </si>
  <si>
    <t>คณะมนุษยศาสตร์</t>
  </si>
  <si>
    <t>คณะบริหารธุรกิจ เศรษฐกิจและการสื่อสาร</t>
  </si>
  <si>
    <t>คณะวิศวกรรมศาสตร์</t>
  </si>
  <si>
    <t>วิศวกรรมเครื่องกล</t>
  </si>
  <si>
    <t>คณะพยาบาลศาสตร์</t>
  </si>
  <si>
    <t>คณะสาธารณสุขศาสตร์</t>
  </si>
  <si>
    <t>คณิตศาสตร์</t>
  </si>
  <si>
    <t>บริหารการศึกษา</t>
  </si>
  <si>
    <t>คณะสังคมศาสตร์</t>
  </si>
  <si>
    <t>คณะสหเวชศาสตร์</t>
  </si>
  <si>
    <t>พยาบาลศาสตร์</t>
  </si>
  <si>
    <t>สาธารณสุข</t>
  </si>
  <si>
    <t>คณะสถาปัตยกรรมศาสตร์ ศิลปะและการออกแบบ</t>
  </si>
  <si>
    <t>EPE (Intermediate)</t>
  </si>
  <si>
    <t>สมาร์ตกริดเทคโนโลยี</t>
  </si>
  <si>
    <t>คณะวิทยาศาสตร์</t>
  </si>
  <si>
    <t>คณะเกษตรศาสตร์ ทรัพยากรธรรมชาติและสิ่งแวดล้อม</t>
  </si>
  <si>
    <t>คณะเภสัชศาสตร์</t>
  </si>
  <si>
    <t xml:space="preserve">Intermediate </t>
  </si>
  <si>
    <t>Intermediate</t>
  </si>
  <si>
    <t xml:space="preserve">   คณะพยาบาลศาสตร์</t>
  </si>
  <si>
    <t xml:space="preserve">   คณะเภสัชศาสตร์</t>
  </si>
  <si>
    <t xml:space="preserve">   คณะสหเวชศาสตร์</t>
  </si>
  <si>
    <t xml:space="preserve">   คณะสังคมศาสตร์</t>
  </si>
  <si>
    <t xml:space="preserve">   สาขาวิชาสมาร์ตกริดเทคโนโลยี</t>
  </si>
  <si>
    <t xml:space="preserve">   สาขาวิชาพยาบาลศาสตร์</t>
  </si>
  <si>
    <t xml:space="preserve">   สาขาวิชาคณิตศาสตร์</t>
  </si>
  <si>
    <t xml:space="preserve">Intermediate  </t>
  </si>
  <si>
    <t xml:space="preserve">ตาราง 8 แสดงผลการประเมินโครงการฯ กลุ่ม Intermediate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</si>
  <si>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</si>
  <si>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ตาราง 10 แสดงผลการประเมินโครงการฯ กลุ่ม Pre-Intermediate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</si>
  <si>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</si>
  <si>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ตาราง 12 แสดงผลการประเมินโครงการฯ กลุ่ม Starter 2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</si>
  <si>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</si>
  <si>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</si>
  <si>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    2. กลุ่ม Intermediate พบว่า จำนวนผู้เข้ารับการอบรมจำแนกตามเพศเป็นเพศหญิง คิดเป็นร้อยละ </t>
  </si>
  <si>
    <t>2. กลุ่ม Intermediate  พบว่า  ก่อนเข้ารับการอบรมผู้เข้าร่วมโครงการมีความรู้ความเข้าใจเกี่ยวกับ</t>
  </si>
  <si>
    <t>4. กลุ่ม Starter 2 พบว่า  ก่อนเข้ารับการอบรมผู้เข้าร่วมโครงการมีความรู้ความเข้าใจเกี่ยวกับกิจกรรม</t>
  </si>
  <si>
    <t>สถาปัตยกรรมศาสตร์</t>
  </si>
  <si>
    <t>เทคนิคการแพทย์</t>
  </si>
  <si>
    <t>gwok.za@gmail.com</t>
  </si>
  <si>
    <t>ไม่มี</t>
  </si>
  <si>
    <t>EPE (Upper-Intermediate)</t>
  </si>
  <si>
    <t>anank65@nu.ac.th</t>
  </si>
  <si>
    <t>คณะวิทยาศาสตร์การแพทย์</t>
  </si>
  <si>
    <t>jiradpengdang@gmail.com</t>
  </si>
  <si>
    <t>ศิลปะและการออกแบบ</t>
  </si>
  <si>
    <t>สถาปัตยกรรม</t>
  </si>
  <si>
    <t>เศรษฐศาสตร์</t>
  </si>
  <si>
    <t>s.tiiw.wijitpongsa@gmail.com</t>
  </si>
  <si>
    <t>คณิตศาสตร์ศึกษา</t>
  </si>
  <si>
    <t>waranyao64@nu.ac.th</t>
  </si>
  <si>
    <t>การบริหารเทคโนโลยีสารสนเทศเชิงกลยุทธ์</t>
  </si>
  <si>
    <t>วิทยาการคอมพิวเตอร์</t>
  </si>
  <si>
    <t>3. Degree</t>
  </si>
  <si>
    <t>4. Faculty</t>
  </si>
  <si>
    <t xml:space="preserve">6. Course </t>
  </si>
  <si>
    <t>Female</t>
  </si>
  <si>
    <t>Doctoral</t>
  </si>
  <si>
    <t>Faculty of Business Economics and Communications</t>
  </si>
  <si>
    <t>Very High</t>
  </si>
  <si>
    <t>Master’s</t>
  </si>
  <si>
    <t>Faculty of Education</t>
  </si>
  <si>
    <t>High</t>
  </si>
  <si>
    <t>moderate</t>
  </si>
  <si>
    <t>การบริหารหารศึกษา</t>
  </si>
  <si>
    <t xml:space="preserve">Upper - Intermediate  </t>
  </si>
  <si>
    <t>Upper - Intermediate</t>
  </si>
  <si>
    <t xml:space="preserve">   คณะวิทยาศาสตร์การแพทย์</t>
  </si>
  <si>
    <t xml:space="preserve">   สาขาวิชาเทคนิคการแพทย์</t>
  </si>
  <si>
    <t xml:space="preserve">   สาขาวิชาการบริหารเทคโนโลยีสารสนเทศเชิงกลยุทธ์</t>
  </si>
  <si>
    <t xml:space="preserve">   สาขาวิชาเศรษฐศาสตร์</t>
  </si>
  <si>
    <t xml:space="preserve">   สาขาวิชาสถาปัตยกรรมศาสตร์</t>
  </si>
  <si>
    <t xml:space="preserve">   สาขาวิชาศิลปะและการออกแบบ</t>
  </si>
  <si>
    <t>Upper-Intermediate</t>
  </si>
  <si>
    <t>ตาราง 14 แสดงผลการประเมินโครงการฯ กลุ่ม Upper-Intermediate</t>
  </si>
  <si>
    <t>กลุ่ม Upper-Intermediate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</si>
  <si>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</si>
  <si>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</si>
  <si>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    5. กลุ่ม Upper-Intermediate พบว่า จำนวนผู้เข้ารับการอบรมจำแนกตามเพศเป็นเพศชาย</t>
  </si>
  <si>
    <t>5. กลุ่ม Upper-Intermediate พบว่า  ก่อนเข้ารับการอบรมผู้เข้าร่วมโครงการมีความรู้ความเข้าใจ</t>
  </si>
  <si>
    <t xml:space="preserve">กลุ่ม Intermediate </t>
  </si>
  <si>
    <t>Pre-Intermediate</t>
  </si>
  <si>
    <t xml:space="preserve">Pre-Intermediate </t>
  </si>
  <si>
    <t xml:space="preserve">              3. กลุ่ม Pre-Intermediate พบว่า จำนวนผู้เข้ารับการอบรมจำแนกตามเพศเป็นเพศหญิง </t>
  </si>
  <si>
    <t>3. กลุ่ม Pre-Intermediate  พบว่า  ก่อนเข้ารับการอบรมผู้เข้าร่วมโครงการมีความรู้ความเข้าใจเกี่ยวกับ</t>
  </si>
  <si>
    <t>chatchayac65@nu.ac.th</t>
  </si>
  <si>
    <t>saisanm65@nu.ac.th</t>
  </si>
  <si>
    <t xml:space="preserve">Thai Language </t>
  </si>
  <si>
    <t>panchayas65@nu.ac.th</t>
  </si>
  <si>
    <t>เทคโนโลยีเเละสื่อสารการศึกษา</t>
  </si>
  <si>
    <t>apinyaph63@nu.ac.th</t>
  </si>
  <si>
    <t>เป็นการเรียนการสอนที่ได้รับความเข้าใจที่ชัดเจนค่ะ</t>
  </si>
  <si>
    <t>phitthaya.b007@gmail.com</t>
  </si>
  <si>
    <t>สังคมศึกษา</t>
  </si>
  <si>
    <t>rungthiwac64@nu.ac.th</t>
  </si>
  <si>
    <t>บัญชี</t>
  </si>
  <si>
    <t>kruae_tps@hotmail.com</t>
  </si>
  <si>
    <t xml:space="preserve"> นวัตกรรมทางการวัดผลการเรียนรู้ </t>
  </si>
  <si>
    <t xml:space="preserve">แนวทางการจัดอบรมที่ดี ครับ </t>
  </si>
  <si>
    <t>thiennapatm65@nu.ac.th</t>
  </si>
  <si>
    <t>เจ้าหน้าที่ให้บริการดีครับ</t>
  </si>
  <si>
    <t>phamornnutjareel64@nu.ac.th</t>
  </si>
  <si>
    <t>การสอนภาาาไทย</t>
  </si>
  <si>
    <t>pornchanokg64@nu.ac.th</t>
  </si>
  <si>
    <t>อยากทราบคะแนนได้หลังจากส่งข้อสอบค่ะ</t>
  </si>
  <si>
    <t>khajonsakk64@nu.ac.th</t>
  </si>
  <si>
    <t>yanisale64@nu.ac.th</t>
  </si>
  <si>
    <t>สาขาสังคมศึกษา</t>
  </si>
  <si>
    <t>natthakornph65@nu.ac.th</t>
  </si>
  <si>
    <t>พละศึกษาและวิทยาศาสตร์การออกกำลังกาย</t>
  </si>
  <si>
    <t>yanawutw65@nu.ac.th</t>
  </si>
  <si>
    <t>นวัตกรรมทางการวัดผลการเรียนรู้</t>
  </si>
  <si>
    <t>Nattamonr64@nu.ac.th</t>
  </si>
  <si>
    <t>วิศวกรรมสิ่งแวดล้อม</t>
  </si>
  <si>
    <t>waruneeo64@nu.ac.th</t>
  </si>
  <si>
    <t>การบัญชี</t>
  </si>
  <si>
    <t>suphawans65@nu.ac.th</t>
  </si>
  <si>
    <t xml:space="preserve">หนังสือebook ที่ใช้ประกอบการเรียนค่อนข้างเข้าถึงยาก ส่วนตัวไม่ได้ใช้หนังสือเลยเนื่องจากเปิดเข้าไม่ได้ จนท.แก้ไขให้แล้วก็ไม่ได้ อาจจะเนื่องจากความสามารถด้านเทคโนโลยีส่วนบุคคลประกอบด้วย ที่ไม่ค่อยเข้าใจการใช้ bookshelf   </t>
  </si>
  <si>
    <t>naphatk65@nu.ac.th</t>
  </si>
  <si>
    <t>sittipol191@gmail.com</t>
  </si>
  <si>
    <t>การสอนสังคมศึกษา</t>
  </si>
  <si>
    <t>koonlawuts65@nu.ac.th</t>
  </si>
  <si>
    <t>alaladd3@gmail.com</t>
  </si>
  <si>
    <t>tichapornf63@nu.ac.th</t>
  </si>
  <si>
    <t>niwatcharapornw65@nu.ac.th</t>
  </si>
  <si>
    <t>สรีวิทยา</t>
  </si>
  <si>
    <t>aranyai64@nu.ac.th</t>
  </si>
  <si>
    <t>อาจารย์ผู้สอนมีการอธิบายเนื้อหาวิชาได้อย่างชัดเจน และเข้าใจง่าย</t>
  </si>
  <si>
    <t>chalitk4@nu.a.th</t>
  </si>
  <si>
    <t>porraphat65@nu.ac.th</t>
  </si>
  <si>
    <t>esptone59@gmail.com</t>
  </si>
  <si>
    <t>kiranay65@nu.ac.th</t>
  </si>
  <si>
    <t>anakkanon65@nu.ac.th</t>
  </si>
  <si>
    <t>อยากให้ส่งหนังสือเรียนแบบเดิมเดิมครับ ในออนไลน์คอนข้างดูยาก</t>
  </si>
  <si>
    <t>nidam65@nu.ac.th</t>
  </si>
  <si>
    <t>suchadap64@nu.ac.th</t>
  </si>
  <si>
    <t>supapornch65@nu.ac.th</t>
  </si>
  <si>
    <t>pongwatp65@nu.ac.th</t>
  </si>
  <si>
    <t>อาจารย์เรียนสนุก กระชับ สามารถดูย้อนหลังได้เนื้อจากติดเรียน พอมาดีก็เข้าใจ แต่อยากให้ปรับในเรื่องของหนังสือควรจะเป็นเล่มเพื่อให้ง่ายต่อการเปิดอ่านง่าย เพราะทาง e-book มันพิกหน้ากลับไปดูยากแล้วยังต้องซูมดูตัวหนังสืออีก</t>
  </si>
  <si>
    <t>jirakritj65@nu.ac.th</t>
  </si>
  <si>
    <t>patloidem3534@gmail.com</t>
  </si>
  <si>
    <t>nathapatc65@nu.ac.th</t>
  </si>
  <si>
    <t>พัฒนศึกษา</t>
  </si>
  <si>
    <t>methawalair64@nu.ac.th</t>
  </si>
  <si>
    <t>supapornt64@nu.ac.th</t>
  </si>
  <si>
    <t>การบริการศึกษา</t>
  </si>
  <si>
    <t>Thanaphanr64@nu.ac.th</t>
  </si>
  <si>
    <t>suttinonp65@nu.ac.th</t>
  </si>
  <si>
    <t>yaowapham65@nu.ac.th</t>
  </si>
  <si>
    <t>kanjanad65@nu.ac.th</t>
  </si>
  <si>
    <t>budsayad63@nu.ac.th</t>
  </si>
  <si>
    <t>การพยาบาล</t>
  </si>
  <si>
    <t>parinyak64@nu.ac.th</t>
  </si>
  <si>
    <t>chatpongk62@nu.ac.th</t>
  </si>
  <si>
    <t>ฟิสิกส์</t>
  </si>
  <si>
    <t>thitiphant65@nu.ac.th</t>
  </si>
  <si>
    <t>monwipham65@nu.ac.th</t>
  </si>
  <si>
    <t>wanwisap65@nu.ac.th</t>
  </si>
  <si>
    <t>ขอขอบคุณอาจารย์และเจ้าหน้าที่ทุกท่านที่อำนวยความสะดวกให้เป็นอย่างดีนะคะ</t>
  </si>
  <si>
    <t>matineet65@gmail.com</t>
  </si>
  <si>
    <t>การสื่อสาร</t>
  </si>
  <si>
    <t>Beeverbkk@gmail.com</t>
  </si>
  <si>
    <t>chatchawaratb65@nu.ac.th</t>
  </si>
  <si>
    <t>วิทยาศาสตร์</t>
  </si>
  <si>
    <t>chanukornk65@nu.ac.th</t>
  </si>
  <si>
    <t>sujiwans65@nu.ac.th</t>
  </si>
  <si>
    <t>กายภาพบำบัด</t>
  </si>
  <si>
    <t>Intirap61@nu.ac.th</t>
  </si>
  <si>
    <t>เทคโนโลยีเภสัชกรรม</t>
  </si>
  <si>
    <t>yaovaratr65@nu.ac.th</t>
  </si>
  <si>
    <t>temsirip65@nu.ac.th</t>
  </si>
  <si>
    <t>waraporng64@nu.ac.th</t>
  </si>
  <si>
    <t>สาขาภาษาไทย</t>
  </si>
  <si>
    <t>khwanruens65@nu.ac.th</t>
  </si>
  <si>
    <t>ฟิสิกส์การแพทย์</t>
  </si>
  <si>
    <t>chadapornn65@nu.ac.th</t>
  </si>
  <si>
    <t>suwatt64@nu.ac.th</t>
  </si>
  <si>
    <t>montatipj64@nu.ac.th</t>
  </si>
  <si>
    <t>kruawans65@nu.ac.th</t>
  </si>
  <si>
    <t>การพยาบาลผู้ใหญ่และผู้สูงอายุ</t>
  </si>
  <si>
    <t>jariyapornc65@nu.ac.th</t>
  </si>
  <si>
    <t>วิทยาศาสตร์และเทคโนโลยีการอาหาร</t>
  </si>
  <si>
    <t>kritsanaku64@nu.ac.th</t>
  </si>
  <si>
    <t>eakritk65@nu.ac.th</t>
  </si>
  <si>
    <t>อย่ากได้เอกสารประกอบการสอนที่เป็นตัวหนังสือ เนื่องจาก E-book ยากต่อการใช้งานและจดบันทึก</t>
  </si>
  <si>
    <t>jakkito65@nu.ac.th</t>
  </si>
  <si>
    <t>aekchumchons63@nu.ac.th</t>
  </si>
  <si>
    <t>รัฐศาสตร์</t>
  </si>
  <si>
    <t>Hansachonf65@nu.ac.th</t>
  </si>
  <si>
    <t>chanakansa65@nu.ac.th</t>
  </si>
  <si>
    <t>pitsanup63@nu.ac.th</t>
  </si>
  <si>
    <t>poykwank64@nu.ac.th</t>
  </si>
  <si>
    <t>Yasintinee.aim@uru.ac.th</t>
  </si>
  <si>
    <t>การจัดการสมาร์ทซิตี้และนวัตกรรมดิจิทัล</t>
  </si>
  <si>
    <t>suntareey65@nu.ac.th</t>
  </si>
  <si>
    <t>banlangp64@nu.ac.th</t>
  </si>
  <si>
    <t>นวัตกรรมผู้ประกอบการ</t>
  </si>
  <si>
    <t>panidapa65@nu.ac.th</t>
  </si>
  <si>
    <t>คณะทันตแพทยศาสตร์</t>
  </si>
  <si>
    <t>ทันตกรรมผู้สูงอายุ</t>
  </si>
  <si>
    <t>parapornt65@nu.ac.th</t>
  </si>
  <si>
    <t>supadasoasena@gmail.com</t>
  </si>
  <si>
    <t>nuttapongk65@nu.ac.th</t>
  </si>
  <si>
    <t>วิศวชีวเวช</t>
  </si>
  <si>
    <t>ควรใช้เป็นหนังสือ การทบทวนทำได้ยากในรุปเเบบ pdf</t>
  </si>
  <si>
    <t>jetsadaporni65@nu.ac.th</t>
  </si>
  <si>
    <t>sasithornte65@nu.ac.th</t>
  </si>
  <si>
    <t>การพยาบาลศาสตร์</t>
  </si>
  <si>
    <t>sathitb65@nu.ac.th</t>
  </si>
  <si>
    <t xml:space="preserve"> </t>
  </si>
  <si>
    <t>Tipananb65@nu.ac.th</t>
  </si>
  <si>
    <t>nattapongka65@nu.ac.th</t>
  </si>
  <si>
    <t>toomtui.kim@gmail.com</t>
  </si>
  <si>
    <t>nopka.tae@gmail.com</t>
  </si>
  <si>
    <t>treethipnipaj65@nu.ac.th</t>
  </si>
  <si>
    <t>Jakkritk64@nu.ac.th</t>
  </si>
  <si>
    <t>kanokrata62@nu.ac.th</t>
  </si>
  <si>
    <t>เทคโนโลยีชีวภาพทางการเกษตร</t>
  </si>
  <si>
    <t>porntipk65@nu.ac.th</t>
  </si>
  <si>
    <t>patcharap65@nu.ac.th</t>
  </si>
  <si>
    <t>narongsaks65@nu.ac.th</t>
  </si>
  <si>
    <t>Computer science</t>
  </si>
  <si>
    <t>narubetc65@nu.ac.th</t>
  </si>
  <si>
    <t>budsakornl65@nu.ac.th</t>
  </si>
  <si>
    <t>ควรมีหนังสือเรียนให้นิสิตเหมือนระดับแรกๆเพื่อความสะดวกในการจดบันทึก โน๊ต ต่างๆและสามารถทบทวนได้ตลอด ไม่ต้องเข้าระบบให้ซับซ้อน ขอบคุณค่ะ</t>
  </si>
  <si>
    <t>methapatk65@nu.ac.th</t>
  </si>
  <si>
    <t>อยากให้มีการใช้หนังสือเรียนจริงที่ไม่ใช่ E-Book เนื่องจากจะได้จดเพื่อเรียนรู้และเปิดได้ง่ายยิ่งขึ้น</t>
  </si>
  <si>
    <t>kanpitchar64@nu.ac.th</t>
  </si>
  <si>
    <t>darawan.pm1983@gmail.com</t>
  </si>
  <si>
    <t>yaweeyodm65@nu.ac.th</t>
  </si>
  <si>
    <t>punnapat65@nu.ac.th</t>
  </si>
  <si>
    <t>sorrajakn65@nu.ac.th</t>
  </si>
  <si>
    <t>thanayuts65@nu.ac.th</t>
  </si>
  <si>
    <t>napasonk65@nu.ac.th</t>
  </si>
  <si>
    <t>pisits65@nu.ac.th</t>
  </si>
  <si>
    <t>thitinartp65@nu.ac.th</t>
  </si>
  <si>
    <t>warakorn.ed58@gmail.com</t>
  </si>
  <si>
    <t>ดีครับผม</t>
  </si>
  <si>
    <t>Nattaneew65@nu.ac.th</t>
  </si>
  <si>
    <t>Malaipimt65@nu.ac.th</t>
  </si>
  <si>
    <t>supangs65@nu.ac.th</t>
  </si>
  <si>
    <t>nanyaorganic9@gmail.com</t>
  </si>
  <si>
    <t>siraphath65@nu.ac.th</t>
  </si>
  <si>
    <t>nattat65@nu.ac.th</t>
  </si>
  <si>
    <t>supapornc65@nu.ac.th</t>
  </si>
  <si>
    <t>ข้อเสนอแนะให้ทำเป็นหนังสือเรียนดีกว่าเป็น E-book ค่ะ เนื่องจากสะดวกต่อการจดเนื้อหาที่อาจารย์สอนและใช้สะดวกกว่าค่ะ ขอบพระคุณค่ะ</t>
  </si>
  <si>
    <t>woraponc65@nu.ac.th</t>
  </si>
  <si>
    <t>ronnawats65@nu.ac.th</t>
  </si>
  <si>
    <t>phonphimnok65@nu.ac.th</t>
  </si>
  <si>
    <t>kitjanat1977@gmail.com</t>
  </si>
  <si>
    <t>สาขาหลักสูตรและการสอน</t>
  </si>
  <si>
    <t>yositaw65@nu.ac.th</t>
  </si>
  <si>
    <t>krubombcmu@gmail.com</t>
  </si>
  <si>
    <t>kanchanat65@nu.ac.th</t>
  </si>
  <si>
    <t>thanachai_k@windowslive.com</t>
  </si>
  <si>
    <t>napassawank65@nu.ac.th</t>
  </si>
  <si>
    <t>punyaphatc65@nu.ac.th</t>
  </si>
  <si>
    <t>orathaii65@nu.ac.th</t>
  </si>
  <si>
    <t>wanfrutkonw65@nu.ac.th</t>
  </si>
  <si>
    <t>วิทยาศาสตร์การแพทย์</t>
  </si>
  <si>
    <t>nattapoomj65@nu.ac.th</t>
  </si>
  <si>
    <t>อยากได้หนังสือเรียนที่เป็นเล่มครับ</t>
  </si>
  <si>
    <t>kannikaar65@nu.ac.th</t>
  </si>
  <si>
    <t>phadetp65@nu.ac.th</t>
  </si>
  <si>
    <t>Watcharagonj65@nu.ac.th</t>
  </si>
  <si>
    <t>rattanapornpi65@nu.ac.th</t>
  </si>
  <si>
    <t>kaesornk65@nu.ac.th</t>
  </si>
  <si>
    <t>การริหารการศึกษา</t>
  </si>
  <si>
    <t>napaphonc65@nu.ac.th</t>
  </si>
  <si>
    <t>supapornso63@nu.ac.th</t>
  </si>
  <si>
    <t>การใช้ E-book ทำให้เรียนลำบากขึ้น อยากให้จัดส่งเป็นหนังสื่อมาให้นิสิตจะสะดวกกว่า</t>
  </si>
  <si>
    <t>gullaweek65@nu.ac.th</t>
  </si>
  <si>
    <t>weerachong61@nu.ac.th</t>
  </si>
  <si>
    <t>รอบนี้หนังสือได้เป็น E-Book ไม่ค่อยสะดวกต่อการอ่านสักเท่าไหร่ครับ หากเป็นรูปเล่มจะสะดวกยิ่งกว่านี้ครับผม</t>
  </si>
  <si>
    <t>wijittrac65@nu.ac.th</t>
  </si>
  <si>
    <t>parichatku65@nu.ac.th</t>
  </si>
  <si>
    <t>อยากให้มีหนังสือเป็นเล่ม แทนการใช้ E-Book</t>
  </si>
  <si>
    <t>krutakky2529@gmail.com</t>
  </si>
  <si>
    <t>srisawank63@nu.ac.th</t>
  </si>
  <si>
    <t>Nutthanicha21@gmail.com</t>
  </si>
  <si>
    <t>phasinb65@nu.ac.th</t>
  </si>
  <si>
    <t>panisarakr65@nu.ac.th</t>
  </si>
  <si>
    <t>การใช้รูปแบบหนังสืออีบุ๊คมันยุ่งยากปอยากให้ใช้แบบหนังสือเป็นเล่มปกที่ส่งมาคะ และขอขอบคุณอาจารย์ทุกท่านนะคะ</t>
  </si>
  <si>
    <t>jintapak64@nu.ac.th</t>
  </si>
  <si>
    <t>chaloemkiadc64@nu.ac.th</t>
  </si>
  <si>
    <t>บริหารธุรกิจ MBA</t>
  </si>
  <si>
    <t>pattamawand64@nu.ac.th</t>
  </si>
  <si>
    <t>piyarakta64@nu.ac.th</t>
  </si>
  <si>
    <t>บริหารธุรกิจ mba</t>
  </si>
  <si>
    <r>
      <t xml:space="preserve">1. </t>
    </r>
    <r>
      <rPr>
        <b/>
        <sz val="10"/>
        <color theme="1"/>
        <rFont val="Arial"/>
        <family val="2"/>
      </rPr>
      <t>Gender</t>
    </r>
  </si>
  <si>
    <r>
      <t xml:space="preserve">2.  </t>
    </r>
    <r>
      <rPr>
        <b/>
        <sz val="10"/>
        <color theme="1"/>
        <rFont val="Arial"/>
        <family val="2"/>
      </rPr>
      <t>Age</t>
    </r>
  </si>
  <si>
    <r>
      <t xml:space="preserve">5.  </t>
    </r>
    <r>
      <rPr>
        <b/>
        <sz val="10"/>
        <color theme="1"/>
        <rFont val="Arial"/>
        <family val="2"/>
      </rPr>
      <t>Field of Study</t>
    </r>
  </si>
  <si>
    <r>
      <rPr>
        <b/>
        <sz val="10"/>
        <color theme="1"/>
        <rFont val="Arial"/>
        <family val="2"/>
      </rPr>
      <t xml:space="preserve">Registration system/staff/programs used </t>
    </r>
    <r>
      <rPr>
        <sz val="10"/>
        <color theme="1"/>
        <rFont val="Arial"/>
        <family val="2"/>
      </rPr>
      <t xml:space="preserve"> [The training registration system is convenient.]</t>
    </r>
  </si>
  <si>
    <r>
      <rPr>
        <b/>
        <sz val="10"/>
        <color theme="1"/>
        <rFont val="Arial"/>
        <family val="2"/>
      </rPr>
      <t xml:space="preserve">Registration system/staff/programs used </t>
    </r>
    <r>
      <rPr>
        <sz val="10"/>
        <color theme="1"/>
        <rFont val="Arial"/>
        <family val="2"/>
      </rPr>
      <t xml:space="preserve"> [The service staff’s answers to questions are prompt, accurate, clear, and service-oriented]</t>
    </r>
  </si>
  <si>
    <r>
      <rPr>
        <b/>
        <sz val="10"/>
        <color theme="1"/>
        <rFont val="Arial"/>
        <family val="2"/>
      </rPr>
      <t>2. Programs used for the course</t>
    </r>
    <r>
      <rPr>
        <sz val="10"/>
        <color theme="1"/>
        <rFont val="Arial"/>
        <family val="2"/>
      </rPr>
      <t xml:space="preserve"> [The registration system for the courses is convenient and easy to use]</t>
    </r>
  </si>
  <si>
    <r>
      <rPr>
        <b/>
        <sz val="10"/>
        <color theme="1"/>
        <rFont val="Arial"/>
        <family val="2"/>
      </rPr>
      <t>2. Programs used for the course</t>
    </r>
    <r>
      <rPr>
        <sz val="10"/>
        <color theme="1"/>
        <rFont val="Arial"/>
        <family val="2"/>
      </rPr>
      <t xml:space="preserve"> [The online training program/system is clear, easy to use, and works well.]</t>
    </r>
  </si>
  <si>
    <r>
      <rPr>
        <b/>
        <sz val="10"/>
        <color theme="1"/>
        <rFont val="Arial"/>
        <family val="2"/>
      </rPr>
      <t>2. Programs used for the course</t>
    </r>
    <r>
      <rPr>
        <sz val="10"/>
        <color theme="1"/>
        <rFont val="Arial"/>
        <family val="2"/>
      </rPr>
      <t xml:space="preserve"> [The program used is stable, and the menu is clear and provides everything that is needed]</t>
    </r>
  </si>
  <si>
    <r>
      <rPr>
        <b/>
        <sz val="10"/>
        <color theme="1"/>
        <rFont val="Arial"/>
        <family val="2"/>
      </rPr>
      <t>3. Contents used in the course and the instructors</t>
    </r>
    <r>
      <rPr>
        <sz val="10"/>
        <color theme="1"/>
        <rFont val="Arial"/>
        <family val="2"/>
      </rPr>
      <t xml:space="preserve"> [Materials used in the lessons for the course are appropriate and within the knowledge level.]</t>
    </r>
  </si>
  <si>
    <r>
      <rPr>
        <b/>
        <sz val="10"/>
        <color theme="1"/>
        <rFont val="Arial"/>
        <family val="2"/>
      </rPr>
      <t>3. Contents used in the course and the instructors</t>
    </r>
    <r>
      <rPr>
        <sz val="10"/>
        <color theme="1"/>
        <rFont val="Arial"/>
        <family val="2"/>
      </rPr>
      <t xml:space="preserve"> [Contents in the textbook used for the course are clear, comprehensive, easy to understand and meet the requirements of the course.]</t>
    </r>
  </si>
  <si>
    <r>
      <rPr>
        <b/>
        <sz val="10"/>
        <color theme="1"/>
        <rFont val="Arial"/>
        <family val="2"/>
      </rPr>
      <t>3. Contents used in the course and the instructors</t>
    </r>
    <r>
      <rPr>
        <sz val="10"/>
        <color theme="1"/>
        <rFont val="Arial"/>
        <family val="2"/>
      </rPr>
      <t xml:space="preserve"> [The instructor provides clear instructions and explains the lessons well to students.]</t>
    </r>
  </si>
  <si>
    <r>
      <rPr>
        <b/>
        <sz val="10"/>
        <color theme="1"/>
        <rFont val="Arial"/>
        <family val="2"/>
      </rPr>
      <t>3. Contents used in the course and the instructors</t>
    </r>
    <r>
      <rPr>
        <sz val="10"/>
        <color theme="1"/>
        <rFont val="Arial"/>
        <family val="2"/>
      </rPr>
      <t xml:space="preserve"> [The instructor uses appropriate training materials for the lessons and answers questions clearly.]</t>
    </r>
  </si>
  <si>
    <r>
      <rPr>
        <b/>
        <sz val="10"/>
        <color theme="1"/>
        <rFont val="Arial"/>
        <family val="2"/>
      </rPr>
      <t>3. Contents used in the course and the instructors</t>
    </r>
    <r>
      <rPr>
        <sz val="10"/>
        <color theme="1"/>
        <rFont val="Arial"/>
        <family val="2"/>
      </rPr>
      <t xml:space="preserve"> [The instructor starts and stops classes on time.]</t>
    </r>
  </si>
  <si>
    <r>
      <rPr>
        <b/>
        <sz val="10"/>
        <color theme="1"/>
        <rFont val="Arial"/>
        <family val="2"/>
      </rPr>
      <t>4. Knowledge level</t>
    </r>
    <r>
      <rPr>
        <sz val="10"/>
        <color theme="1"/>
        <rFont val="Arial"/>
        <family val="2"/>
      </rPr>
      <t xml:space="preserve"> [Your knowledge level before the training]</t>
    </r>
  </si>
  <si>
    <r>
      <rPr>
        <b/>
        <sz val="10"/>
        <color theme="1"/>
        <rFont val="Arial"/>
        <family val="2"/>
      </rPr>
      <t>4. Knowledge level</t>
    </r>
    <r>
      <rPr>
        <sz val="10"/>
        <color theme="1"/>
        <rFont val="Arial"/>
        <family val="2"/>
      </rPr>
      <t xml:space="preserve"> [Your knowledge level after the training]</t>
    </r>
  </si>
  <si>
    <r>
      <rPr>
        <b/>
        <sz val="10"/>
        <color theme="1"/>
        <rFont val="Arial"/>
        <family val="2"/>
      </rPr>
      <t>4. Knowledge level</t>
    </r>
    <r>
      <rPr>
        <sz val="10"/>
        <color theme="1"/>
        <rFont val="Arial"/>
        <family val="2"/>
      </rPr>
      <t xml:space="preserve"> [Knowledge acquired from the training is beneficial and applicable.]</t>
    </r>
  </si>
  <si>
    <t>Kanyaratpu64@nu.ac.th</t>
  </si>
  <si>
    <t>20-30 yrs. old</t>
  </si>
  <si>
    <t>Thai</t>
  </si>
  <si>
    <t>371494337@qq.com</t>
  </si>
  <si>
    <t>31-40 yrs. old</t>
  </si>
  <si>
    <t>Faculty of Architecture Arts and Design</t>
  </si>
  <si>
    <t xml:space="preserve">Art and design </t>
  </si>
  <si>
    <t xml:space="preserve">there is no suggestion, thank you </t>
  </si>
  <si>
    <t>Master of Edcation</t>
  </si>
  <si>
    <t>yiz65@nu.ac.th</t>
  </si>
  <si>
    <t xml:space="preserve">Art and Design </t>
  </si>
  <si>
    <t>ployngamr64@nu.ac.th</t>
  </si>
  <si>
    <t>เทคโนโลยีผู้ประกอบการและการจัดการนวัตกรรม</t>
  </si>
  <si>
    <t>ควรมีหนังสือให้ยืมสำหรับบางคนที่ไม่ถนัดเขียนหรืออ่านบทเรียนผ่าน ipad</t>
  </si>
  <si>
    <t>อยากให้ใช้เป็นหนังสือเรียน4กว่า</t>
  </si>
  <si>
    <t>คอร์สนี้ไม่ได้รับหนังสือเรียน จึงไม่สะดวกในการเรียนและทำแบบฝึกหัด ต้องเปิดหน้าหนังสือจากออนไลน์ ซึ่งโหลดช้า4  
ข้อสอบข้อ1-5 คำตอบไม่สอดคล้องกับโจทย์</t>
  </si>
  <si>
    <t>ควรมีหนังสือให้เรียน  เนื่องจากE book ไม่สามารถขีดเขียนในipad ได้เลย ต้องcap หน้าจอตลอด ส่วนใหญ่ทำไม่ทันในช่วงที่อาจารย์สอน  ลำบากในการเรียน4 น่าจะเป้นทางเลือกให้กับผู้เรียนว่าจะเรียนแบบใช้หนังสือหรือ E book เพราะนิสิตแต่ละคนความรู้และความสนใจ และความถนัดในการเรียนที่แตกต่างกัน  เห็นสมควรให้นำหนังสือกลับมา  หรือจะขายให้นิสิตซื้อเองก็น่าจะเป็นทางเลือกที่ดีค่ะ</t>
  </si>
  <si>
    <t>ได้ความรู้เพิ่ม4ขึ้นครับ</t>
  </si>
  <si>
    <t>หนังสือเรียนควรเป็นรูปเล่ม4กว่า เนื่องจาก E-book ไม่สามารถเขียนลงไปได้ ทำให้ยากในการจดบันทึก</t>
  </si>
  <si>
    <t>เป็นช่องทางการเรียนรู้ที่เหมาะสม ดี4คะ  เห็นควรสนับสนุนวิธีการอบรม การสอบ วิธีนี้ต่อไปคะ</t>
  </si>
  <si>
    <t>มีช่องทางการจัดการเรียนแบบออนไลน์ที่ดี4ค่ะให้นิสิตที่ต้องการเพิ่มความรู้ เจ้าหน้าที่ตอบและบริการดี4ค่ะ</t>
  </si>
  <si>
    <t xml:space="preserve">อยากให้ส่งหนังสือเรียนเป็นเล่ม4กว่า </t>
  </si>
  <si>
    <t>เนื่องจากได้รับหนังสือในแบบ online ทำให้เกิดความไม่สะดวกในการอ่านและจดตาม ต้องเสียเวลากลับมาทบทวน4กว่าปกติ และการบ้านที่ได้รับ เป็นการเลือกคำตอบที่ต้องเปิดโจทย์จากทางหน้าหนังสือออนไลน์ทำให้เกิดความไม่สะดวก และซับซ้อนในการทำความเข้าใจ และทำ
(อ้างอิงจากการได้รับหนังสือเรียนเป็นเล่มจากคอร์สก่อนหน้า ที่เกิดความเข้าใจ และเปิดอ่านได้สะดวกกว่า)</t>
  </si>
  <si>
    <t>ควรส่งหนังสือเรียนมาเป็นรูปเล่มจะสะดวกต่อการจดบันทึกในเรียน4กว่า</t>
  </si>
  <si>
    <t>หากเป็นไปได้ อยากจะได้เอกสารประกอบการเรียนแบบรูปเล่ม เนื่องจากจะสะดวกในการเรียน4กว่า E-book ค่ะ ขอบคุณค่ะ</t>
  </si>
  <si>
    <t>รูปแบบหนังสือเป็นรูปเล่มจะอำนวยความสะดวก4ยิ่งขึ้นคะ การหยุดส่งการบ้านถ้าเลื่อนเวลาเป็นเวลา 6.00 น. ในวันที่เรียนบทต่อไปจะได้มีเวลาทบทวน4ยิ่งขึ้นคะ</t>
  </si>
  <si>
    <t>ได้พัฒนาความรู้ภาษาอังกฤษ4ขึ้น</t>
  </si>
  <si>
    <t>ถ้ามีหนังสือเรียนได้จะดี4ครับ ถ้าเป็นหนังสืออนไลน์ก็ขอให้สามารถดาวโหลดได้เพื่อจะนำมาเขียน</t>
  </si>
  <si>
    <t xml:space="preserve">เป็นช่องทางสำหรับนิสิตที่ผลสอบไม่เป็นไปตามเกณฑ์ ถ้าสามารถนำไปเทียบกับผลสอบอื่น ๆ ได้จะดี4ในการทำงาน </t>
  </si>
  <si>
    <t>อาจารย์อธิบายละเอียด  สอนตรงเวลาดี4ครับ มีแบบฝึกหัดให้ทบทวนดี    
เจ้าหน้าที่ดูแลสุภาพ  แจ้งข่าวสาร ติดตามกลุ่มเรียนดี4ๆ ขอบพระคุณ4ๆ ครับ</t>
  </si>
  <si>
    <t xml:space="preserve">อยากให้แจกเป็นหนังสือเรียน4กว่าเพราะสามารถเขียนได้ เรียนในอีบุ๊คไม่ถนัดเพราะเขียนในอีบุ๊คไม่ได้ </t>
  </si>
  <si>
    <t>e-book ควรเป็นแบบที่สามารถจดและเขียนคำตอบใดๆลงไปได้เลย หรือไม่เช่นนั้นส่งมาเป็นหนังสือแบบ รอบแรกจะดี4ครับ</t>
  </si>
  <si>
    <t>ควรมีหนังสือเป็นเล่มให้4กว่าการใช้หนังสือแบบE-Book</t>
  </si>
  <si>
    <t>อยากได้หนังสือที่เป็นเล่ม4กว่า หนังสืออิเล็คโทนิค เนื่องจากสามารถจดในเล่มได้เลย มีปัญหาการเปิดหนังสือตามอาจารย์ผู้สอน</t>
  </si>
  <si>
    <t>อาจารย์สอนดี4ครับ เจ้าหน้าที่อำนวยความสะดวกดี4ครับ</t>
  </si>
  <si>
    <t>อยากได้หนังสือเป็นเล่มในการเรียน4กว่า e-book เนื่องจากสะดวกต่อการจดกว่าค่ะ</t>
  </si>
  <si>
    <t xml:space="preserve">สถาปัตยกรรมศาสตร์ </t>
  </si>
  <si>
    <t>วิทยาศาสตร์คอมพิวเตอร์</t>
  </si>
  <si>
    <t xml:space="preserve">บริหารธุรกิจ </t>
  </si>
  <si>
    <t xml:space="preserve">นวัตกรรมทางการวัดผลการเรียนรู้ </t>
  </si>
  <si>
    <t>วันที่ 21 พฤษภาคม 2566</t>
  </si>
  <si>
    <t xml:space="preserve">    1. Elementary 2                    จำนวน 15 คน</t>
  </si>
  <si>
    <t xml:space="preserve">    2. Intermediate                    จำนวน 62 คน</t>
  </si>
  <si>
    <t xml:space="preserve">    3. Pre-Intermediate               จำนวน 33 คน</t>
  </si>
  <si>
    <t xml:space="preserve">    4. Starter 2                          จำนวน 10 คน</t>
  </si>
  <si>
    <t xml:space="preserve">    5. Upper - Intermediate        จำนวน 29 คน</t>
  </si>
  <si>
    <t>ในครั้งนี้ จำนวนทั้งสิ้น 149 คน จำแนกเป็น</t>
  </si>
  <si>
    <t xml:space="preserve">        1. Elementary 2                    จำนวน 15 คน</t>
  </si>
  <si>
    <t xml:space="preserve">        2. Intermediate                    จำนวน 62 คน</t>
  </si>
  <si>
    <t xml:space="preserve">        3. Pre-Intermediate               จำนวน 33 คน</t>
  </si>
  <si>
    <t xml:space="preserve">        4. Starter 2                          จำนวน 10 คน</t>
  </si>
  <si>
    <t xml:space="preserve">        5. Upper - Intermediate         จำนวน 29 คน</t>
  </si>
  <si>
    <t>ผลการประเมินโครงการภาษาอังกฤษเพื่อยกระดับความรู้นิสิตบัณฑิตศึกษา วันที่ 21 พฤษภาคม 2566</t>
  </si>
  <si>
    <t>จำนวนทั้งสิ้น 149 คน จำแนกเป็น</t>
  </si>
  <si>
    <t xml:space="preserve">           จากตารางพบว่า กลุ่ม Elementary 2 เพศหญิง คิดเป็นร้อยละ 7.38 เพศชาย คิดเป็นร้อยละ 2.68</t>
  </si>
  <si>
    <t xml:space="preserve">กลุ่ม Intermediate เพศหญิง คิดเป็นร้อยละ 24.83 เพศชาย คิดเป็นร้อยละ 16.78 กลุ่ม Pre-Intermediate </t>
  </si>
  <si>
    <t xml:space="preserve">          จากตารางพบว่า กลุ่ม Elementary 2 มีอายุระหว่าง 31 - 40 ปี  คิดเป็นร้อยละ 6.71 รองลงมาคือ  </t>
  </si>
  <si>
    <t>อายุระหว่าง 20 - 30 ปี คิดเป็นร้อยละ 2.68 กลุ่ม Intermediate อายุระหว่าง 20 - 30 ปี  คิดเป็นร้อยละ 22.82</t>
  </si>
  <si>
    <t xml:space="preserve">          จากตารางพบว่า กลุ่ม Elementary 2 เป็นนิสิตปริญญาโท คิดเป็นร้อยละ 9.40 รองลงมาคือ นิสิตปริญญาเอก </t>
  </si>
  <si>
    <t>คิดเป็นร้อยละ 0.67 กลุ่ม Intermediate นิสิตปริญญาโท คิดเป็นร้อยละ 35.57 รองลงมาคือ นิสิตระดับปริญญาเอก</t>
  </si>
  <si>
    <t>คิดเป็นร้อยละ 6.04 กลุ่ม Pre-Intermediate นิสิตปริญญาเอก คิดเป็นร้อยละ 17.45 รองลงมาคือ นิสิตปริญญาโท</t>
  </si>
  <si>
    <t xml:space="preserve">   คณะทันตแพทยศาสตร์</t>
  </si>
  <si>
    <t xml:space="preserve">คณะบริหารธุรกิจ เศรษฐศาสตร์และการสื่อสาร คิดเป็นร้อยละ 4.70 กลุ่ม Starter 2 สังกัดคณะศึกษาศาสตร์  </t>
  </si>
  <si>
    <t>คิดเป็นร้อยละ 2.68 รองลงมาคือ คณะบริหารธุรกิจ เศรษฐศาสตร์และการสื่อสาร คิดเป็นร้อยละ 2.01</t>
  </si>
  <si>
    <t>กลุ่ม Upper - Intermediate สังกัดคณะศึกษาศาสตร์ คิดเป็นร้อยละ 8.72 รองลงมาคือ คณะพยาบาลศาสตร์</t>
  </si>
  <si>
    <t>คิดเป็นร้อยละ 4.03</t>
  </si>
  <si>
    <t xml:space="preserve">   สาขาวิชาสังคมศึกษา</t>
  </si>
  <si>
    <t xml:space="preserve">   สาขาวิชากายภาพบำบัด</t>
  </si>
  <si>
    <t xml:space="preserve">   สาขาวิชาวิศวกรรมสิ่งแวดล้อม</t>
  </si>
  <si>
    <t xml:space="preserve">   สาขาวิชาการพยาบาลผู้ใหญ่และผู้สูงอายุ</t>
  </si>
  <si>
    <t xml:space="preserve">   สาขาวิชาฟิสิกส์</t>
  </si>
  <si>
    <t xml:space="preserve">   สาขาวิชาวิทยาศาสตร์</t>
  </si>
  <si>
    <t xml:space="preserve">   สาขาวิชาการสื่อสาร</t>
  </si>
  <si>
    <t xml:space="preserve">   สาขาวิชาวิทยาศาสตร์การแพทย์</t>
  </si>
  <si>
    <t xml:space="preserve">   สาขาวิชารัฐศาสตร์</t>
  </si>
  <si>
    <t xml:space="preserve">   สาขาวิชาวิทยาศาสตร์คอมพิวเตอร์</t>
  </si>
  <si>
    <t xml:space="preserve">   สาขาวิชาเทคโนโลยีชีวภาพทางการเกษตร</t>
  </si>
  <si>
    <t xml:space="preserve">   สาขาวิชาสถาปัตยกรรมศาสตร์ </t>
  </si>
  <si>
    <t xml:space="preserve">   สาขาวิชาพัฒนศึกษา</t>
  </si>
  <si>
    <t xml:space="preserve">   สาขาวิชาสรีวิทยา</t>
  </si>
  <si>
    <t xml:space="preserve">   สาขาวิชาวิทยาศาสตร์และเทคโนโลยีการอาหาร</t>
  </si>
  <si>
    <t xml:space="preserve">   สาขาวิชาทันตกรรมผู้สูงอายุ</t>
  </si>
  <si>
    <t xml:space="preserve">   สาขาวิชาบัญชี</t>
  </si>
  <si>
    <t xml:space="preserve">   สาขาวิชาเทคโนโลยีเภสัชกรรม</t>
  </si>
  <si>
    <t xml:space="preserve">   สาขาวิชาฟิสิกส์การแพทย์</t>
  </si>
  <si>
    <t xml:space="preserve">   สาขาวิชาวิทยาการคอมพิวเตอร์</t>
  </si>
  <si>
    <t xml:space="preserve">   สาขาวิชาวิศวกรรมเครื่องกล</t>
  </si>
  <si>
    <t xml:space="preserve">   สาขาวิชานวัตกรรมผู้ประกอบการ</t>
  </si>
  <si>
    <t xml:space="preserve">   สาขาวิชานวัตกรรมทางการวัดผลการเรียนรู้ </t>
  </si>
  <si>
    <t xml:space="preserve">   สาขาวิชาการบัญชี</t>
  </si>
  <si>
    <t xml:space="preserve">   สาขาวิชาการสอนสังคมศึกษา</t>
  </si>
  <si>
    <t xml:space="preserve">   สาขาวิชาพละศึกษาและวิทยาศาสตร์การออกกำลังกาย</t>
  </si>
  <si>
    <t xml:space="preserve">   สาขาวิชานวัตกรรมทางการวัดผลการเรียนรู้</t>
  </si>
  <si>
    <t xml:space="preserve">   สาขาวิชาการจัดการสมาร์ทซิตี้และนวัตกรรมดิจิทัล</t>
  </si>
  <si>
    <t xml:space="preserve">   สาขาวิชาวิศวชีวเวช</t>
  </si>
  <si>
    <t xml:space="preserve">          จากตารางแสดงจำนวนผู้เข้าร่วมรับการอบรมจำแนกตามสาขาวิชา พบว่า กลุ่ม Elementary 2 สาขาวิชาภาษาไทย</t>
  </si>
  <si>
    <t>EPE (Elementary 2) N=15</t>
  </si>
  <si>
    <t xml:space="preserve">บัณฑิตศึกษา ในกลุ่ม Elementary 2  พบว่า ภาพรวมมีความพึงพอใจอยู่ในระดับมากที่สุด (ค่าเฉลี่ยเท่ากับ 4.69) เมื่อพิจารณา </t>
  </si>
  <si>
    <t xml:space="preserve">รายข้อ พบว่า ข้อที่มีค่าเฉลี่ยสูงสุด คือ ข้อ 8) อาจารย์ผู้สอนใช้สื่อในการอบรมที่เหมาะสมกับเนื้อหา และตอบคำถามได้อย่างชัดเจน </t>
  </si>
  <si>
    <t>อยู่ในระดับมากที่สุด (ค่าเฉลี่ยเท่ากับ 4.87) รองลงมาคือ ข้อ 9) อาจารย์ผู้สอนเข้าสอน – เลิกสอน ตรงตามเวลา อยู่ในระดับมากที่สุด</t>
  </si>
  <si>
    <t xml:space="preserve">(ค่าเฉลี่ยเท่ากับ 4.86) และข้อ7) อาจารย์ผู้สอนมีการอธิบายเนื้อหาวิชาได้อย่างชัดเจน และเข้าใจง่าย อยู่ในระดับมากที่สุด  </t>
  </si>
  <si>
    <t>(ค่าเฉลี่ยเท่ากับ 4.80)</t>
  </si>
  <si>
    <t>อยู่ในระดับปานกลาง (ค่าเฉลี่ย 3.07) และหลังเข้ารับการอบรมค่าเฉลี่ยความรู้ ความเข้าใจสูงขึ้นอยู่ในระดับมาก</t>
  </si>
  <si>
    <t xml:space="preserve">(ค่าเฉลี่ย 4.20) </t>
  </si>
  <si>
    <t>กลุ่ม Elementary 2 (N =15)</t>
  </si>
  <si>
    <t>EPE (Intermediate) N=62</t>
  </si>
  <si>
    <t xml:space="preserve">รายข้อ พบว่า ข้อที่มีค่าเฉลี่ยสูงสุด คือ ข้อ 9) อาจารย์ผู้สอนเข้าสอน – เลิกสอน ตรงตามเวลา (ค่าเฉลี่ยเท่ากับ 4.75) </t>
  </si>
  <si>
    <t xml:space="preserve">รองลงมาคือ ข้อ 2) การสมัครเข้ารับการอบบรมมีความสะดวกและง่ายต่อการใช้งานอยู่ในระดับมากที่สุด (ค่าเฉลี่ยเท่ากับ 4.74) </t>
  </si>
  <si>
    <t>กลุ่ม Intermediate  (N =62)</t>
  </si>
  <si>
    <t>อยู่ในระดับปานกลาง (ค่าเฉลี่ย 3.42) และหลังเข้ารับการอบรมค่าเฉลี่ยความรู้ ความเข้าใจสูงขึ้นอยู่ในระดับมาก</t>
  </si>
  <si>
    <t xml:space="preserve">(ค่าเฉลี่ย 4.18) </t>
  </si>
  <si>
    <t>EPE (Pre-Intermediate) N=33</t>
  </si>
  <si>
    <t xml:space="preserve">นิสิตบัณฑิตศึกษา ในกลุ่ม Pre-Intermediate  พบว่า ภาพรวมมีความพึงพอใจอยู่ในระดับมาก (ค่าเฉลี่ยเท่ากับ 4.45) </t>
  </si>
  <si>
    <t>อยู่ในระดับมากที่สุด (ค่าเฉลี่ยเท่ากับ 4.61) และข้อ 5) เนื้อหาสาระในบทเรียนที่ท่านอบรมมีความเหมาะสมกับระดับความรู้</t>
  </si>
  <si>
    <t xml:space="preserve">อยู่ในระดับมาก (ค่าเฉลี่ยเท่ากับ 4.48) </t>
  </si>
  <si>
    <t xml:space="preserve">เมื่อพิจารณารายข้อพบว่า ข้อที่มีค่าเฉลี่ยสูงสุด คือ ข้อ 1) เจ้าหน้าที่ให้บริการตอบคำถามออนไลน์ได้ถูกต้อง ชัดเจน </t>
  </si>
  <si>
    <t>และรวดเร็วอยู่ในระดับมากที่สุด (ค่าเฉลี่ยเท่ากับ 4.64) รองลงมาคือ ข้อ 9) อาจารย์ผู้สอนเข้าสอน – เลิกสอน ตรงตามเวลา</t>
  </si>
  <si>
    <t>กลุ่ม Pre-Intermediate (N = 33)</t>
  </si>
  <si>
    <t>ภาพรวมอยู่ในระดับปานกลาง (ค่าเฉลี่ย 3.61)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</si>
  <si>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4.27) </t>
  </si>
  <si>
    <t>EPE (Starter 2) N = 10</t>
  </si>
  <si>
    <t>กลุ่ม Starter 2 (N = 10)</t>
  </si>
  <si>
    <t>อยู่ในระดับมาก (ค่าเฉลี่ย 4.00) และหลังเข้ารับการอบรมค่าเฉลี่ยความรู้ ความเข้าใจสูงขึ้นอยู่ในระดับมาก</t>
  </si>
  <si>
    <t>EPE (Upper-Intermediate) N = 29</t>
  </si>
  <si>
    <t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ตรงตามเวลาอยู่ในระดับมากที่สุด</t>
  </si>
  <si>
    <t xml:space="preserve">อยู่ในระดับมากที่สุด (ค่าเฉลี่ยเท่ากับ 4.71) </t>
  </si>
  <si>
    <t>มากที่สุด (ค่าเฉลี่ยเท่ากับ 4.72) และข้อ 1) เจ้าหน้าที่ให้บริการตอบคำถามออนไลน์ได้ถูกต้อง ชัดเจน และรวดเร็ว</t>
  </si>
  <si>
    <t>(ค่าเฉลี่ยเท่ากับ 4.76) รองลงมาคือ ข้อ 2) การสมัครเข้ารับการอบบรมมีความสะดวกและง่ายต่อการใช้งานอยู่ในระดับ</t>
  </si>
  <si>
    <t>กลุ่ม Upper-Intermediate (N = 29)</t>
  </si>
  <si>
    <t xml:space="preserve">อยู่ในระดับมาก (ค่าเฉลี่ย 3.59) และหลังเข้ารับการอบรมค่าเฉลี่ยความรู้ ความเข้าใจสูงขึ้นอยู่ในระดับมาก (ค่าเฉลี่ย 4.17) </t>
  </si>
  <si>
    <t>1.เจ้าหน้าที่ตอบและบริการดี</t>
  </si>
  <si>
    <t xml:space="preserve">2.มีช่องทางการจัดการเรียนแบบออนไลน์ที่ดีให้นิสิตที่ต้องการเพิ่มความรู้ </t>
  </si>
  <si>
    <t>1.ควรมีหนังสือเรียนให้นิสิตเหมือนระดับแรกๆเพื่อความสะดวกในการจดบันทึก โน๊ต ต่างๆ</t>
  </si>
  <si>
    <t xml:space="preserve">และสามารถทบทวนได้ตลอด ไม่ต้องเข้าระบบให้ซับซ้อน </t>
  </si>
  <si>
    <t>2.อยากให้มีการใช้หนังสือเรียนจริงที่ไม่ใช่ E-Book เนื่องจากจะได้จดเพื่อเรียนรู้และเปิดได้ง่ายยิ่งขึ้น</t>
  </si>
  <si>
    <t>3.ได้พัฒนาความรู้ภาษาอังกฤษ</t>
  </si>
  <si>
    <t xml:space="preserve">5.เป็นช่องทางสำหรับนิสิตที่ผลสอบไม่เป็นไปตามเกณฑ์ ถ้าสามารถนำไปเทียบกับผลสอบอื่น ๆ </t>
  </si>
  <si>
    <t>6.อยากได้หนังสือเรียนที่เป็นเล่ม</t>
  </si>
  <si>
    <t>แต่อยากให้ปรับในเรื่องของหนังสือควรจะเป็นเล่มเพื่อให้ง่ายต่อการเปิดอ่านง่าย</t>
  </si>
  <si>
    <t>1.ควรมีหนังสือให้ในการเรียน</t>
  </si>
  <si>
    <t xml:space="preserve">2.อาจารย์เรียนสนุก กระชับ สามารถดูย้อนหลังได้เนื่องจากติดเรียน พอมาดูก็เข้าใจ </t>
  </si>
  <si>
    <t>1.เป็นการเรียนการสอนที่ได้รับความเข้าใจที่ชัดเจน</t>
  </si>
  <si>
    <t xml:space="preserve">2.แนวทางการจัดอบรมที่ดี </t>
  </si>
  <si>
    <t>3.อาจารย์ผู้สอนมีการอธิบายเนื้อหาวิชาได้อย่างชัดเจน และเข้าใจง่าย</t>
  </si>
  <si>
    <t>1.อยากให้ใช้เป็นหนังสือเรียน</t>
  </si>
  <si>
    <t>2.ได้ความรู้เพิ่มขึ้น</t>
  </si>
  <si>
    <t>3.เป็นช่องทางการเรียนรู้ที่เหมาะสมเห็นควรสนับสนุนวิธีการอบรมการสอบวิธีนี้ต่อไป</t>
  </si>
  <si>
    <t>4.ขอขอบคุณอาจารย์และเจ้าหน้าที่ทุกท่านที่อำนวยความสะดวกให้เป็นอย่างดี</t>
  </si>
  <si>
    <t>5.ควรใช้เป็นหนังสือการทบทวนทำได้ยากในรุปเเบบ pdf</t>
  </si>
  <si>
    <t>6.อยากจะได้เอกสารประกอบการเรียนแบบรูปเล่มเนื่องจากจะสะดวกในการเรียน</t>
  </si>
  <si>
    <t xml:space="preserve">   คณะบริหารธุรกิจ เศรษฐกิจและการสื่อสาร</t>
  </si>
  <si>
    <t>กลุ่ม Upper - Intermediate นิสิตปริญญาเอก คิดเป็นร้อยละ 16.78 นิสิตปริญญาโท คิดเป็นร้อยละ 2.68</t>
  </si>
  <si>
    <t xml:space="preserve">กลุ่ม Upper-Intermediate สาขาวิชาพยาบาลศาสตร์ คิดเป็นร้อยละ 4.03 รองลงมาคือ สาขาวิชาหลักสูตรและการสอน </t>
  </si>
  <si>
    <t>คิดเป็นร้อยละ 2.68</t>
  </si>
  <si>
    <t xml:space="preserve">ไปประยุกต์ใช้ให้เกิดประโยชน์อยู่ในระดับมากที่สุด (ค่าเฉลี่ยเท่ากับ 4.60)  </t>
  </si>
  <si>
    <t xml:space="preserve">(ค่าเฉลี่ย 4.40) </t>
  </si>
  <si>
    <t>4.มีหนังสือเรียน ถ้าเป็นหนังสืออนไลน์ก็ขอให้สามารถดาวน์โหลดได้เพื่อจะนำมาเขียน</t>
  </si>
  <si>
    <t>24.83 เพศชาย คิดเป็นร้อยละ 16.78 แสดงจำนวนผู้เข้ารับการอบรมจำแนกตามอายุ พบว่า ผู้เข้ารับการอบรม</t>
  </si>
  <si>
    <t xml:space="preserve">ส่วนใหญ่มีอายุระหว่าง 20 - 30 ปี คิดเป็นร้อยละ 22.82 รองลงมาคือ อายุระหว่าง 31 40 ปี คิดเป็นร้อยละ </t>
  </si>
  <si>
    <t>14.09 จำนวนผู้เข้ารับการอบรมจำแนกตามระดับการศึกษา พบว่า นิสิตปริญญาโท คิดเป็นร้อยละ 35.57</t>
  </si>
  <si>
    <t>เป็นนิสิตสังกัดคณะศึกษาศาสตร์ คิดเป็นร้อยละ 30.20 รองลงมาคือ คณะบริหารธุรกิจ เศรษฐศาสตร์และ</t>
  </si>
  <si>
    <t xml:space="preserve">คิดเป็นร้อยละ 8.05 จำนวนผู้เข้ารับการอบรมจำแนกตามระดับการศึกษา พบว่า นิสิตปริญญโท คิดเป็นร้อยละ </t>
  </si>
  <si>
    <t>คิดเป็นร้อยละ 14.09 เพศชาย คิดเป็นร้อยละ 8.05 แสดงจำนวนผู้เข้ารับการอบรมจำแนกตามอายุ พบว่า</t>
  </si>
  <si>
    <t xml:space="preserve">ผู้เข้ารับการอบรมส่วนใหญ่มีอายุระหว่าง 20 - 30 ปี คิดเป็นร้อยละ 11.41 รองลงมาคือ อายุระหว่าง 31 - 40 ปี </t>
  </si>
  <si>
    <t xml:space="preserve">17.45 รองลงมาคือ นิสิตปริญญาเอก คิดเป็นร้อยละ 4.70 จำนวนผู้เข้ารับการอบรมจำแนกตามคณะ/วิทยาลัย </t>
  </si>
  <si>
    <t xml:space="preserve">              4. กลุ่ม Starter 2 พบว่า จำนวนผู้เข้ารับการอบรมจำแนกตามเพศชาย เพศหญิง คิดเป็นร้อยละ 3.36</t>
  </si>
  <si>
    <t xml:space="preserve">แสดงจำนวนผู้เข้ารับการอบรมจำแนกตามอายุ พบว่า ผู้เข้ารับการอบรมส่วนใหญ่มีอายุระหว่าง 20 - 30 ปี </t>
  </si>
  <si>
    <t>คิดเป็นร้อยละ 4.70 รองลงมาคือ อายุระหว่าง 31 - 40 ปี คิดเป็นร้อยละ 1.34 จำนวนผู้เข้ารับการอบรม</t>
  </si>
  <si>
    <t xml:space="preserve">จำแนกตามระดับการศึกษา พบว่า เป็นนิสิตปริญญาโท คิดเป็นร้อยละ 6.04 รองลงมาคือ นิสิตปริญญาเอก  </t>
  </si>
  <si>
    <t>คิดเป็นร้อยละ 0.67 จำนวนผู้เข้ารับการอบรมจำแนกตามคณะ/วิทยาลัย พบว่า เป็นนิสิตสังกัดคณะศึกษาศาสตร์</t>
  </si>
  <si>
    <t xml:space="preserve">คิดเป็นร้อยละ 11.41 เพศหญิง คิดเป็นร้อยละ 8.05 แสดงจำนวนผู้เข้ารับการอบรมจำแนกตามอายุ พบว่า </t>
  </si>
  <si>
    <t xml:space="preserve">ผู้เข้ารับการอบรมส่วนใหญ่มีอายุระหว่าง 31 - 40 ปี คิดเป็นร้อยละ 12.75 รองลงมาคือ อายุระหว่าง 41 - 50 ปี  </t>
  </si>
  <si>
    <t xml:space="preserve">คิดเป็นร้อยละ 3.36 จำนวนผู้เข้ารับการอบรมจำแนกตามระดับการศึกษา พบว่า เป็นนิสิตปริญญาเอก คิดเป็นร้อยละ </t>
  </si>
  <si>
    <t>16.78 นิสิตปริญญาโท คิดเป็นร้อยละ 2.68 จำนวนผู้เข้ารับการอบรมจำแนกตามคณะ/วิทยาลัย พบว่า เป็นนิสิตสังกัด</t>
  </si>
  <si>
    <t xml:space="preserve">กิจกรรมที่จัดในโครงการฯ ภาพรวม อยู่ในระดับปานกลาง (ค่าเฉลี่ย 3.07) และหลังเข้ารับการอบรมมีค่าเฉลี่ยความรู้ </t>
  </si>
  <si>
    <t>ความเข้าใจสูงขึ้นอยู่ในระดับมาก (ค่าเฉลี่ย 4.20)</t>
  </si>
  <si>
    <t xml:space="preserve">กิจกรรมที่จัดก่อนการอบรมอยู่ในระดับปานกลาง (ค่าเฉลี่ย 3.42) และหลังเข้ารับการอบรมค่าเฉลี่ยความรู้ </t>
  </si>
  <si>
    <t xml:space="preserve">ความเข้าใจสูงขึ้นอยู่ในระดับมาก (ค่าเฉลี่ย 4.18) </t>
  </si>
  <si>
    <t xml:space="preserve">กิจกรรมที่จัดก่อนการอบรมอยู่ในระดับมาก (ค่าเฉลี่ย 3.61) และหลังเข้ารับการอบรมค่าเฉลี่ยความรู้ </t>
  </si>
  <si>
    <t xml:space="preserve">ความเข้าใจสูงขึ้นอยู่ในระดับมาก (ค่าเฉลี่ย 4.27) </t>
  </si>
  <si>
    <t>ที่จัดก่อนการอบรมอยู่ในระดับมาก (ค่าเฉลี่ย 4.00)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</si>
  <si>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4.40) </t>
  </si>
  <si>
    <t xml:space="preserve">เกี่ยวกับกิจกรรมที่จัดก่อนการอบรมอยู่ในระดับมาก (ค่าเฉลี่ย 3.59) และหลังเข้ารับการอบรมค่าเฉลี่ยความรู้ </t>
  </si>
  <si>
    <t xml:space="preserve">ความเข้าใจสูงขึ้นอยู่ในระดับมาก (ค่าเฉลี่ย 4.17) </t>
  </si>
  <si>
    <t xml:space="preserve">         รองลงมาคือ นิสิตปริญญาเอก คิดเป็นร้อยละ 6.04 จำนวนผู้เข้ารับการอบรมจำแนกตามคณะ/วิทยาลัย พบว่า </t>
  </si>
  <si>
    <t xml:space="preserve">         พบว่า เป็นนิสิตสังกัดสังกัดคณะศึกษาศาสตร์ คิดเป็นร้อยละ 7.38 รองลงมาคือ คณะบริหารธุรกิจ เศรษฐศาสตร์</t>
  </si>
  <si>
    <t xml:space="preserve">         และการสื่อสาร คิดเป็นร้อยละ 4.70  แสดงจำนวนผู้เข้ารับการอบรมจำแนกตามสาขาวิชา พบว่า ส่วนใหญ่</t>
  </si>
  <si>
    <t xml:space="preserve">         สาขาวิชาเทคโนโลยีและสื่อสารการศึกษา สาขาวิชาการบริหารการศึกษา คิดเป็นร้อยละ 2.68 รองลงมาคือ </t>
  </si>
  <si>
    <t xml:space="preserve">         สาขาวิชาภาษาไทย และสาขาวิชาพยาบาลศาสตร์ คิดเป็นร้อยละ 2.01</t>
  </si>
  <si>
    <t xml:space="preserve">         การสื่อสาร คิดเป็นร้อยละ 3.36 แสดงจำนวนผู้เข้ารับการอบรมจำแนกตามสาขาวิชา พบว่า ส่วนใหญ่</t>
  </si>
  <si>
    <t xml:space="preserve">         สาขาวิชาการบริหารการศึกษา คิดเป็นร้อยละ 25.50 รองลงมาคือ สาขาวิชาบริหารธุรกิจ สาขาวิชาภาษาไทย</t>
  </si>
  <si>
    <t xml:space="preserve">         คิดเป็นร้อยละ 2.01 </t>
  </si>
  <si>
    <t xml:space="preserve">         คิดเป็นร้อยละ 2.68 รองลงมาคือ คณะบริหารธุรกิจ เศรษฐศาสตร์และการสื่อสาร คิดเป็นร้อยละ 2.01</t>
  </si>
  <si>
    <t xml:space="preserve">         คณะศึกษาศาสตร์ คิดเป็นร้อยละ 8.72 รองลงมาคือ คณะพยาบาลศาสตร์ คิดเป็นร้อยละ 4.03 แสดงจำนวนผู้เข้า</t>
  </si>
  <si>
    <t xml:space="preserve">         แสดงจำนวนผู้เข้ารับการอบรมจำแนกตามสาขาวิชา พบว่า ส่วนใหญ่สาขาวิชาการบัญชี คิดเป็นร้อยละ 1.34  </t>
  </si>
  <si>
    <t>รองลงมาคือ สาขาวิชาเทคโนโลยีและสื่อสารการศึกษา สาขาวิชาสังคมศึกษา สาขาวิชานวัตกรรมทางการวัดผล</t>
  </si>
  <si>
    <t xml:space="preserve">         การเรียนรู้ สาขาวิชาการบัญชี สาขาวิชาสาธารณสุขศาสตร์ สาขาวิชาการสอนสังคมศึกษา สาขาวิชาการบริหาร  </t>
  </si>
  <si>
    <t xml:space="preserve">         เทคโนโลยีสารสนเทศเชิงกลยุทธ์ สาขาวิชาวิศวกรรมเครื่องกล สาขาวิชาภาษาไทย คิดเป็นร้อยละ 0.67</t>
  </si>
  <si>
    <t xml:space="preserve">รับการอบรมจำแนกตามสาขาวิชา พบว่า ส่วนใหญ่สาขาวิชาพยาบาลศาสตร์ คิดเป็นร้อยละ 4.03 รองลงมาคือ </t>
  </si>
  <si>
    <t xml:space="preserve">         สาขาวิชาหลักสูตรและการสอน คิดเป็นร้อยละ 2.68</t>
  </si>
  <si>
    <t xml:space="preserve">1. กลุ่ม Elementary 2  พบว่า ภาพรวมมีความพึงพอใจอยู่ในระดับมากที่สุด (ค่าเฉลี่ยเท่ากับ 4.69) </t>
  </si>
  <si>
    <t xml:space="preserve">              เมื่อพิจารณารายข้อ พบว่า ข้อที่มีค่าเฉลี่ยสูงสุด คือ ข้อ 8) อาจารย์ผู้สอนใช้สื่อในการอบรมที่เหมาะสมกับเนื้อหา </t>
  </si>
  <si>
    <t xml:space="preserve">2. กลุ่ม Intermediate พบว่า ภาพรวมมีความพึงพอใจอยู่ในระดับมากที่สุด (ค่าเฉลี่ยเท่ากับ 4.64)  </t>
  </si>
  <si>
    <t xml:space="preserve">              และตอบคำถามได้อย่างชัดเจนอยู่ในระดับมากที่สุด (ค่าเฉลี่ยเท่ากับ 4.87) รองลงมาคือ ข้อ 9) อาจารย์ผู้สอนเข้าสอน – </t>
  </si>
  <si>
    <t xml:space="preserve">              เมื่อพิจารณารายข้อ พบว่า ข้อที่มีค่าเฉลี่ยสูงสุด คือ ข้อ 9) อาจารย์ผู้สอนเข้าสอน – เลิกสอน ตรงตามเวลาอยู่ในระดับ</t>
  </si>
  <si>
    <t xml:space="preserve">              มากที่สุด (ค่าเฉลี่ยเท่ากับ 4.75) รองลงมาคือ ข้อ 2) การสมัครเข้ารับการอบบรมมีความสะดวกและง่ายต่อการใช้งาน</t>
  </si>
  <si>
    <t xml:space="preserve">3. กลุ่ม Pre-Intermediate พบว่า ภาพรวมมีความพึงพอใจอยู่ในระดับมากที่สุด (ค่าเฉลี่ยเท่ากับ 4.45)  </t>
  </si>
  <si>
    <t xml:space="preserve">           เมื่อพิจารณารายข้อพบว่า ข้อที่มีค่าเฉลี่ยสูงสุด คือ ข้อ 1) เจ้าหน้าที่ให้บริการตอบคำถามออนไลน์ได้ถูกต้อง ชัดเจน </t>
  </si>
  <si>
    <t xml:space="preserve">           และรวดเร็วอยู่ในระดับมากที่สุด (ค่าเฉลี่ยเท่ากับ 4.64) รองลงมาคือ ข้อ 9) อาจารย์ผู้สอนเข้าสอน – เลิกสอน </t>
  </si>
  <si>
    <t xml:space="preserve">           ตรงตามเวลาอยู่ในระดับมากที่สุด (ค่าเฉลี่ยเท่ากับ 4.61) และข้อ 5) เนื้อหาสาระในบทเรียนที่ท่านอบรม</t>
  </si>
  <si>
    <t xml:space="preserve">           มีความเหมาะสมกับระดับความรู้อยู่ในระดับมาก (ค่าเฉลี่ยเท่ากับ 4.48) </t>
  </si>
  <si>
    <t xml:space="preserve">            ไปประยุกต์ใช้ให้เกิดประโยชน์อยู่ในระดับมากที่สุด (ค่าเฉลี่ยเท่ากับ 4.60)  </t>
  </si>
  <si>
    <t>4. กลุ่ม Starter 2 พบว่า ภาพรวมมีความพึงพอใจอยู่ในระดับมากที่สุด (ค่าเฉลี่ยเท่ากับ 4.59) เมื่อพิจารณา</t>
  </si>
  <si>
    <t xml:space="preserve">            รายข้อพบว่า ข้อที่มีค่าเฉลี่ยสูงสุด คือ ข้อ 7) อาจารย์ผู้สอนมีการอธิบายเนื้อหาวิชาได้อย่างชัดเจน และเข้าใจง่าย </t>
  </si>
  <si>
    <t xml:space="preserve">            และข้อ 9) อาจารย์ผู้สอนเข้าสอน – เลิกสอน ตรงตามเวลาอยู่ในระดับมากที่สุด (ค่าเฉลี่ยเท่ากับ 4.70) รองลงมาคือ  </t>
  </si>
  <si>
    <t xml:space="preserve">            ข้อ 1) เจ้าหน้าที่ให้บริการตอบคำถามออนไลน์ได้ถูกต้อง ชัดเจน และรวดเร็ว ข้อ 4) โปรแกรมมีความเสถียร และมีเมนู</t>
  </si>
  <si>
    <t xml:space="preserve">5. กลุ่ม Upper-Intermediate พบว่า ภาพรวมมีความพึงพอใจอยู่ในระดับมากที่สุด (ค่าเฉลี่ยเท่ากับ 4.60) </t>
  </si>
  <si>
    <t xml:space="preserve">   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</t>
  </si>
  <si>
    <t xml:space="preserve">             ระดับมากที่สุด (ค่าเฉลี่ยเท่ากับ 4.76) รองลงมาคือ ข้อ 2) การสมัครเข้ารับการอบบรมมีความสะดวกและง่ายต่อ</t>
  </si>
  <si>
    <t xml:space="preserve">             การใช้งานอยู่ในระดับมากที่สุด (ค่าเฉลี่ยเท่ากับ 4.72) และข้อ 1) เจ้าหน้าที่ให้บริการตอบคำถามออนไลน์ได้ถูกต้อง </t>
  </si>
  <si>
    <t xml:space="preserve">             ชัดเจน และรวดเร็วอยู่ในระดับมากที่สุด (ค่าเฉลี่ยเท่ากับ 4.71) </t>
  </si>
  <si>
    <t xml:space="preserve">              อยู่ในระดับมากที่สุด (ค่าเฉลี่ยเท่ากับ 4.74) และข้อ 4) โปรแกรมมีความเสถียร และมีเมนูที่ครบถ้วนตรงตามความต้องการ</t>
  </si>
  <si>
    <t xml:space="preserve">              </t>
  </si>
  <si>
    <t xml:space="preserve">    ข้อ 8) อาจารย์ผู้สอนใช้สื่อในการอบรมที่เหมาะสมกับเนื้อหาและตอบคำถามได้อย่างชัดเจน อยู่ในระดับมากที่สุด </t>
  </si>
  <si>
    <t xml:space="preserve">    (ค่าเฉลี่ยเท่ากับ 4.70)</t>
  </si>
  <si>
    <t>คิดเป็นร้อยละ 4.70 กลุ่ม Starter 2 เป็นนิสิตปริญญาเอก คิดเป็นร้อยละ 6.04 นิสิตปริญญาโท คิดเป็นร้อยละ 0.67</t>
  </si>
  <si>
    <t xml:space="preserve">และข้อ 4) โปรแกรมมีความเสถียร และมีเมนูที่ครบถ้วนตรงตามความต้องการ ข้อ 8) อาจารย์ผู้สอนใช้สื่อในการอบรมที่เหมาะสม  </t>
  </si>
  <si>
    <t xml:space="preserve">รองลงมาคือ อายุระหว่าง 31 - 40 ปี คิดเป็นร้อยละ 14.09 กลุ่ม Pre-Intermediate มีอายุระหว่าง 20 - 30 ปี </t>
  </si>
  <si>
    <t xml:space="preserve">คิดเป็นร้อยละ 11.41 รองลงมาคือ อายุระหว่าง 31 - 40 ปี คิดเป็นร้อยละ 8.05 กลุ่ม Starter 2 อายุระหว่าง 20 - 30 ปี  </t>
  </si>
  <si>
    <t xml:space="preserve">คิดเป็นร้อยละ 4.70 รองลงมาคือ มีอายุระหว่าง 31 -40 ปี คิดเป็นร้อยละ 1.34 กลุ่ม Upper - Intermediate </t>
  </si>
  <si>
    <t>อายุระหว่าง 31 - 40 ปี คิดเป็นร้อยละ 12.75 รองลงมาคือ อายุระหว่าง 41 - 50 ปี คิดเป็นร้อยละ 3.36</t>
  </si>
  <si>
    <t xml:space="preserve">บัณฑิตศึกษา ในกลุ่ม Intermediate พบว่า ภาพรวมมีความพึงพอใจอยู่ในระดับมากที่สุด (ค่าเฉลี่ยเท่ากับ 4.64) เมื่อพิจารณา </t>
  </si>
  <si>
    <t>กับเนื้อหา และตอบคำถามได้อย่างชัดเจนอยู่ในระดับมากที่สุด (ค่าเฉลี่ยเท่ากับ 4.70)</t>
  </si>
  <si>
    <t xml:space="preserve">นิสิตบัณฑิตศึกษา ในกลุ่ม Starter 2 พบว่า ภาพรวมมีความพึงพอใจอยู่ในระดับมากที่สุด (ค่าเฉลี่ยเท่ากับ 4.59) </t>
  </si>
  <si>
    <t xml:space="preserve">เมื่อพิจารณารายข้อพบว่า ข้อที่มีค่าเฉลี่ยสูงสุด คือ ข้อ 7) อาจารย์ผู้สอนมีการอธิบายเนื้อหาวิชาได้อย่างชัดเจน </t>
  </si>
  <si>
    <t xml:space="preserve">และเข้าใจง่าย และข้อ 9) อาจารย์ผู้สอนเข้าสอน – เลิกสอน ตรงตามเวลาอยู่ในระดับมากที่สุด (ค่าเฉลี่ยเท่ากับ 4.70)  </t>
  </si>
  <si>
    <t xml:space="preserve">รองลงมาคือ ข้อ 1) เจ้าหน้าที่ให้บริการตอบคำถามออนไลน์ได้ถูกต้อง ชัดเจน และรวดเร็ว ข้อ 4) โปรแกรมมีความเสถียร </t>
  </si>
  <si>
    <t xml:space="preserve">และมีเมนูที่ครบถ้วนตรงตามความต้องการ ข้อ 5) เนื้อหาสาระในบทเรียนที่ท่านอบรมมีความเหมาะสมกับระดับความรู้     </t>
  </si>
  <si>
    <t>ข้อ 8) อาจารย์ผู้สอนใช้สื่อในการอบรมที่เหมาะสมกับเนื้อหา และตอบคำถามได้อย่างชัดเจน และข้อ 12) สามารถนำความรู้</t>
  </si>
  <si>
    <t xml:space="preserve">นิสิตบัณฑิตศึกษา กลุ่ม Upper-Intermediate พบว่า ภาพรวมมีความพึงพอใจอยู่ในระดับมากที่สุด (ค่าเฉลี่ยเท่ากับ 4.60) </t>
  </si>
  <si>
    <t xml:space="preserve">              เลิกสอน ตรงตามเวลาอยู่ในระดับมากที่สุด (ค่าเฉลี่ยเท่ากับ 4.86) และข้อ7) อาจารย์ผู้สอนมีการอธิบายเนื้อหาวิชาได้ </t>
  </si>
  <si>
    <t xml:space="preserve">              อย่างชัดเจนและเข้าใจง่ายอยู่ในระดับมากที่สุด (ค่าเฉลี่ยเท่ากับ 4.80)</t>
  </si>
  <si>
    <t xml:space="preserve">            อาจารย์ผู้สอนใช้สื่อในการอบรมที่เหมาะสมกับเนื้อหา และตอบคำถามได้อย่างชัดเจน และข้อ 12) สามารถนำความรู้</t>
  </si>
  <si>
    <t xml:space="preserve">            ที่ครบถ้วนตรงตามความต้องการ ข้อ 5) เนื้อหาสาระในบทเรียนที่ท่านอบรมมีความเหมาะสมกับระดับความรู้ ข้อ 8)    </t>
  </si>
  <si>
    <t xml:space="preserve">เพศหญิง คิดเป็นร้อยละ 14.09 เพศชาย คิดเป็นร้อยละ 8.05 กลุ่ม Starter 2 เพศชาย เพศหญิง คิดเป็นร้อยละ </t>
  </si>
  <si>
    <t>3.36 กลุ่ม Upper - Intermediate เพศชาย คิดเป็นร้อยละ 11.41 เพศหญิง คิดเป็นร้อยละ 8.05</t>
  </si>
  <si>
    <t xml:space="preserve">สังกัดคณะศึกษาศาสตร์ คิดเป็นร้อยละ 3.36 รองลงมาคือ คณะมนุษยศาสตร์ คิดเป็นร้อยละ 2.68 กลุ่ม Intermediate </t>
  </si>
  <si>
    <t xml:space="preserve">คิดเป็นร้อยละ 3.36 กลุ่ม Pre-Intermediate สังกัดคณะศึกษาศาสตร์ คิดเป็นร้อยละ 7.38 รองลงมาคือ </t>
  </si>
  <si>
    <t xml:space="preserve">สังกัดคณะศึกษาศาสตร์ คิดเป็นร้อยละ 30.20 รองลงมาคือ คณะบริหารธุรกิจ เศรษฐศาสตร์และการสื่อสาร </t>
  </si>
  <si>
    <t>คิดเป็นร้อยละ 3.36 รองลงมาคือ สาขาวิชาสังคมศึกษา สาขาวิชากายภาพบำบัด สาขาวิชาวิศวกรรมสิ่งแวดล้อม สาขาวิชา</t>
  </si>
  <si>
    <t>การพยาบาลผู้ใหญ่และผู้สูงอายุ สาขาวิชาเทคโนโลยีและสื่อสารการศึกษา สาขาวิชาหลักสูตรและการสอน สาขาวิชาบริหาร</t>
  </si>
  <si>
    <t xml:space="preserve">ธุรกิจ สาขาวิชาฟิสิกส์ สาขาวิชาสมาร์ตกริดเทคโนโลยี และสาขาวิชาวิทยาศาสตร์ คิดเป็นร้อยละ 0.67 กลุ่ม Intermediate </t>
  </si>
  <si>
    <t xml:space="preserve">สาขาวิชาการบริหารการศึกษา คิดเป็นร้อยละ 25.50 รองลงมาคือ สาขาวิชาบริหารธุรกิจ สาขาวิชาภาษาไทย คิดเป็นร้อยละ </t>
  </si>
  <si>
    <t xml:space="preserve">2.01 กลุ่ม Pre-Intermediate สาขาวิชาเทคโนโลยีและสื่อสารการศึกษา สาขาวิชาการบริหารการศึกษา คิดเป็นร้อยละ </t>
  </si>
  <si>
    <t xml:space="preserve">2.68 รองลงมาคือ สาขาวิชาภาษาไทย และสาขาวิชาพยาบาลศาสตร์ คิดเป็นร้อยละ 2.01 กลุ่ม Starter 2 สาขาวิชาการบัญชี </t>
  </si>
  <si>
    <t>คิดเป็นร้อยละ 1.34 รองลงมาคือ สาขาวิชาเทคโนโลยีและสื่อสารการศึกษา สาขาวิชาสังคมศึกษา สาขาวิชานวัตกรรม</t>
  </si>
  <si>
    <t xml:space="preserve">เทคโนโลยีสารสนเทศเชิงกลยุทธ์ สาขาวิชาวิศวกรรมเครื่องกล สาขาวิชาภาษาไทย คิดเป็นร้อยละ 0.67 </t>
  </si>
  <si>
    <t>ทางการวัดผลการเรียนรู้ สาขาวิชาการบัญชี สาขาวิชาสาธารณสุขศาสตร์ สาขาวิชาการสอนสังคมศึกษา สาขาวิชาการบริหาร</t>
  </si>
  <si>
    <t xml:space="preserve">1. กลุ่ม Elementary 2  พบว่า จำนวนผู้เข้ารับการอบรมจำแนกตามเพศ เป็นเพศหญิง คิดเป็นร้อยละ 7.38 </t>
  </si>
  <si>
    <t>เพศชาย คิดเป็นร้อยละ 2.68 แสดงจำนวนผู้เข้ารับการอบรมจำแนกตามอายุ พบว่า ผู้เข้ารับการอบรมส่วนใหญ่</t>
  </si>
  <si>
    <t xml:space="preserve">คิดเป็นร้อยละ 2.68 แสดงจำนวนผู้เข้ารับการอบรมจำแนกตามระดับการศึกษา พบว่า เป็นนิสิตปริญญาโท </t>
  </si>
  <si>
    <t xml:space="preserve">         วิทยาลัย พบว่า เป็นนิสิตสังกัดคณะศึกษาศาสตร์ คิดเป็นร้อยละ 3.36 รองลงมาคือ คณะมนุษยศาสตร์ คิดเป็นร้อยละ  </t>
  </si>
  <si>
    <t>คิดเป็นร้อยละ 9.40 รองลงมาคือ นิสิตปริญญาเอก คิดเป็นร้อยละ 0.67 แสดงจำนวนผู้เข้ารับการอบรมจำแนกตามคณะ/</t>
  </si>
  <si>
    <t xml:space="preserve">         2.68 แสดงจำนวนผู้เข้ารับการอบรมจำแนกตามสาขาวิชา พบว่า ส่วนใหญ่สาขาวิชาภาษาไทย คิดเป็นร้อยละ 3.36 </t>
  </si>
  <si>
    <t xml:space="preserve">         รองลงมาคือ สาขาวิชาสังคมศึกษา สาขาวิชากายภาพบำบัดสาขาวิชาวิศวกรรมสิ่งแวดล้อม สาขาวิชาการพยาบาล </t>
  </si>
  <si>
    <t xml:space="preserve">         ผู้ใหญ่และผู้สูงอายุ สาขาวิชาเทคโนโลยีและสื่อสารการศึกษา สาขาวิชาหลักสูตรและการสอน สาขาวิชาบริหารธุรกิจ </t>
  </si>
  <si>
    <t xml:space="preserve">         สาขาวิชาฟิสิกส์ สาขาวิชาสมาร์ตกริดเทคโนโลยี และสาขาวิชาวิทยาศาสตร์ คิดเป็นร้อยละ 0.67</t>
  </si>
  <si>
    <t xml:space="preserve">มีอายุระหว่าง 20 - 30 ปี คิดเป็นร้อยละ 6.71 รองลงมาคือ อายุระหว่าง 31 - 40 ปี และอายุระหว่าง 31 - 40 ปี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</si>
</sst>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6" x14ac:knownFonts="1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b/>
      <sz val="16"/>
      <color rgb="FF000000"/>
      <name val="TH Sarabun New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2"/>
      <color rgb="FF000000"/>
      <name val="Arial"/>
      <family val="2"/>
      <charset val="222"/>
    </font>
    <font>
      <sz val="14"/>
      <color rgb="FF000000"/>
      <name val="TH Sarabun New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 applyFont="1" applyAlignment="1"/>
    <xf numFmtId="2" fontId="1" fillId="2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vertical="top"/>
    </xf>
    <xf numFmtId="2" fontId="1" fillId="4" borderId="1" xfId="0" applyNumberFormat="1" applyFont="1" applyFill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 applyFill="1" applyAlignment="1"/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Alignment="1"/>
    <xf numFmtId="0" fontId="6" fillId="0" borderId="2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Border="1" applyAlignment="1"/>
    <xf numFmtId="0" fontId="6" fillId="0" borderId="4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0" xfId="0" applyFont="1" applyFill="1" applyBorder="1" applyAlignment="1"/>
    <xf numFmtId="0" fontId="12" fillId="0" borderId="0" xfId="0" applyFont="1" applyAlignment="1"/>
    <xf numFmtId="0" fontId="6" fillId="0" borderId="4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top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2" fontId="4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1" fillId="0" borderId="0" xfId="0" applyFont="1" applyAlignment="1"/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4" xfId="0" applyFont="1" applyFill="1" applyBorder="1" applyAlignment="1"/>
    <xf numFmtId="0" fontId="5" fillId="0" borderId="4" xfId="0" applyFont="1" applyBorder="1" applyAlignment="1">
      <alignment horizontal="center"/>
    </xf>
    <xf numFmtId="0" fontId="2" fillId="0" borderId="2" xfId="0" applyFont="1" applyFill="1" applyBorder="1" applyAlignment="1"/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16" fillId="0" borderId="0" xfId="0" applyFont="1" applyFill="1" applyAlignment="1"/>
    <xf numFmtId="0" fontId="16" fillId="0" borderId="0" xfId="0" applyFont="1" applyAlignment="1">
      <alignment horizontal="center"/>
    </xf>
    <xf numFmtId="0" fontId="22" fillId="0" borderId="0" xfId="0" applyFont="1" applyAlignment="1"/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/>
    <xf numFmtId="0" fontId="18" fillId="0" borderId="3" xfId="0" applyFont="1" applyBorder="1" applyAlignment="1"/>
    <xf numFmtId="0" fontId="18" fillId="0" borderId="2" xfId="0" applyFont="1" applyBorder="1" applyAlignment="1"/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5" borderId="0" xfId="0" applyFont="1" applyFill="1" applyAlignment="1"/>
    <xf numFmtId="0" fontId="4" fillId="0" borderId="0" xfId="0" applyFont="1" applyFill="1" applyBorder="1" applyAlignment="1">
      <alignment vertical="top"/>
    </xf>
    <xf numFmtId="0" fontId="23" fillId="0" borderId="0" xfId="0" applyFont="1" applyAlignment="1">
      <alignment horizontal="center"/>
    </xf>
    <xf numFmtId="0" fontId="4" fillId="6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0" fontId="7" fillId="6" borderId="4" xfId="0" applyFont="1" applyFill="1" applyBorder="1" applyAlignment="1"/>
    <xf numFmtId="0" fontId="4" fillId="6" borderId="11" xfId="0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7" fillId="5" borderId="0" xfId="0" applyFont="1" applyFill="1" applyAlignment="1"/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Fill="1" applyAlignment="1"/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2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Alignment="1"/>
    <xf numFmtId="2" fontId="4" fillId="0" borderId="7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Fill="1" applyBorder="1" applyAlignment="1"/>
    <xf numFmtId="0" fontId="26" fillId="0" borderId="0" xfId="0" applyFont="1"/>
    <xf numFmtId="187" fontId="26" fillId="0" borderId="0" xfId="0" applyNumberFormat="1" applyFont="1" applyAlignment="1"/>
    <xf numFmtId="0" fontId="26" fillId="0" borderId="0" xfId="0" applyFont="1" applyAlignment="1"/>
    <xf numFmtId="0" fontId="27" fillId="6" borderId="4" xfId="0" applyFont="1" applyFill="1" applyBorder="1" applyAlignment="1"/>
    <xf numFmtId="0" fontId="28" fillId="6" borderId="4" xfId="0" applyFont="1" applyFill="1" applyBorder="1" applyAlignment="1"/>
    <xf numFmtId="0" fontId="26" fillId="6" borderId="4" xfId="0" applyFont="1" applyFill="1" applyBorder="1" applyAlignment="1"/>
    <xf numFmtId="0" fontId="0" fillId="6" borderId="4" xfId="0" applyFont="1" applyFill="1" applyBorder="1" applyAlignment="1"/>
    <xf numFmtId="0" fontId="25" fillId="6" borderId="4" xfId="0" applyFont="1" applyFill="1" applyBorder="1" applyAlignment="1"/>
    <xf numFmtId="0" fontId="5" fillId="6" borderId="4" xfId="0" applyFont="1" applyFill="1" applyBorder="1" applyAlignment="1"/>
    <xf numFmtId="0" fontId="29" fillId="0" borderId="0" xfId="0" applyFont="1" applyAlignment="1"/>
    <xf numFmtId="0" fontId="30" fillId="6" borderId="4" xfId="0" applyFont="1" applyFill="1" applyBorder="1" applyAlignment="1"/>
    <xf numFmtId="0" fontId="6" fillId="5" borderId="0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8" fillId="0" borderId="0" xfId="0" applyFont="1" applyFill="1" applyBorder="1" applyAlignment="1">
      <alignment vertical="top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7" fillId="0" borderId="4" xfId="0" applyFont="1" applyBorder="1" applyAlignment="1"/>
    <xf numFmtId="0" fontId="31" fillId="0" borderId="0" xfId="0" applyFont="1"/>
    <xf numFmtId="0" fontId="0" fillId="0" borderId="0" xfId="0"/>
    <xf numFmtId="187" fontId="31" fillId="0" borderId="0" xfId="0" applyNumberFormat="1" applyFont="1"/>
    <xf numFmtId="0" fontId="33" fillId="0" borderId="0" xfId="0" applyFont="1"/>
    <xf numFmtId="187" fontId="31" fillId="0" borderId="0" xfId="0" applyNumberFormat="1" applyFont="1" applyAlignment="1"/>
    <xf numFmtId="0" fontId="31" fillId="0" borderId="0" xfId="0" applyFont="1" applyAlignment="1"/>
    <xf numFmtId="0" fontId="4" fillId="0" borderId="0" xfId="0" applyFont="1" applyAlignment="1">
      <alignment horizontal="left"/>
    </xf>
    <xf numFmtId="0" fontId="25" fillId="0" borderId="0" xfId="0" applyFont="1"/>
    <xf numFmtId="0" fontId="31" fillId="0" borderId="0" xfId="0" applyFont="1" applyAlignment="1">
      <alignment wrapText="1"/>
    </xf>
    <xf numFmtId="0" fontId="2" fillId="6" borderId="4" xfId="0" applyFont="1" applyFill="1" applyBorder="1" applyAlignment="1"/>
    <xf numFmtId="0" fontId="35" fillId="6" borderId="4" xfId="0" applyFont="1" applyFill="1" applyBorder="1" applyAlignment="1"/>
    <xf numFmtId="0" fontId="6" fillId="6" borderId="4" xfId="0" applyFont="1" applyFill="1" applyBorder="1" applyAlignment="1">
      <alignment horizontal="center"/>
    </xf>
    <xf numFmtId="0" fontId="31" fillId="6" borderId="4" xfId="0" applyFont="1" applyFill="1" applyBorder="1"/>
    <xf numFmtId="0" fontId="25" fillId="6" borderId="4" xfId="0" applyFont="1" applyFill="1" applyBorder="1"/>
    <xf numFmtId="0" fontId="6" fillId="6" borderId="5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2" fillId="0" borderId="7" xfId="0" applyFont="1" applyFill="1" applyBorder="1" applyAlignment="1"/>
    <xf numFmtId="0" fontId="7" fillId="0" borderId="2" xfId="0" applyFont="1" applyBorder="1" applyAlignment="1"/>
    <xf numFmtId="0" fontId="7" fillId="0" borderId="7" xfId="0" applyFont="1" applyBorder="1" applyAlignment="1"/>
    <xf numFmtId="0" fontId="4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321</xdr:row>
          <xdr:rowOff>219075</xdr:rowOff>
        </xdr:from>
        <xdr:to>
          <xdr:col>1</xdr:col>
          <xdr:colOff>257175</xdr:colOff>
          <xdr:row>322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489</xdr:row>
          <xdr:rowOff>161925</xdr:rowOff>
        </xdr:from>
        <xdr:to>
          <xdr:col>1</xdr:col>
          <xdr:colOff>257175</xdr:colOff>
          <xdr:row>490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321</xdr:row>
          <xdr:rowOff>219075</xdr:rowOff>
        </xdr:from>
        <xdr:to>
          <xdr:col>1</xdr:col>
          <xdr:colOff>257175</xdr:colOff>
          <xdr:row>322</xdr:row>
          <xdr:rowOff>85725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7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489</xdr:row>
          <xdr:rowOff>161925</xdr:rowOff>
        </xdr:from>
        <xdr:to>
          <xdr:col>1</xdr:col>
          <xdr:colOff>257175</xdr:colOff>
          <xdr:row>490</xdr:row>
          <xdr:rowOff>28575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7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431</xdr:row>
          <xdr:rowOff>219075</xdr:rowOff>
        </xdr:from>
        <xdr:to>
          <xdr:col>1</xdr:col>
          <xdr:colOff>257175</xdr:colOff>
          <xdr:row>432</xdr:row>
          <xdr:rowOff>85725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7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431</xdr:row>
          <xdr:rowOff>219075</xdr:rowOff>
        </xdr:from>
        <xdr:to>
          <xdr:col>1</xdr:col>
          <xdr:colOff>257175</xdr:colOff>
          <xdr:row>432</xdr:row>
          <xdr:rowOff>85725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7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373</xdr:row>
          <xdr:rowOff>219075</xdr:rowOff>
        </xdr:from>
        <xdr:to>
          <xdr:col>1</xdr:col>
          <xdr:colOff>257175</xdr:colOff>
          <xdr:row>374</xdr:row>
          <xdr:rowOff>85725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7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373</xdr:row>
          <xdr:rowOff>219075</xdr:rowOff>
        </xdr:from>
        <xdr:to>
          <xdr:col>1</xdr:col>
          <xdr:colOff>257175</xdr:colOff>
          <xdr:row>374</xdr:row>
          <xdr:rowOff>85725</xdr:rowOff>
        </xdr:to>
        <xdr:sp macro="" textlink="">
          <xdr:nvSpPr>
            <xdr:cNvPr id="8205" name="Object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7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526</xdr:row>
          <xdr:rowOff>161925</xdr:rowOff>
        </xdr:from>
        <xdr:to>
          <xdr:col>1</xdr:col>
          <xdr:colOff>257175</xdr:colOff>
          <xdr:row>527</xdr:row>
          <xdr:rowOff>28575</xdr:rowOff>
        </xdr:to>
        <xdr:sp macro="" textlink="">
          <xdr:nvSpPr>
            <xdr:cNvPr id="8206" name="Object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7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526</xdr:row>
          <xdr:rowOff>161925</xdr:rowOff>
        </xdr:from>
        <xdr:to>
          <xdr:col>1</xdr:col>
          <xdr:colOff>257175</xdr:colOff>
          <xdr:row>527</xdr:row>
          <xdr:rowOff>28575</xdr:rowOff>
        </xdr:to>
        <xdr:sp macro="" textlink="">
          <xdr:nvSpPr>
            <xdr:cNvPr id="8207" name="Object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7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kokulop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"/>
  <sheetViews>
    <sheetView zoomScale="93" zoomScaleNormal="93" workbookViewId="0">
      <pane ySplit="1" topLeftCell="A2" activePane="bottomLeft" state="frozen"/>
      <selection pane="bottomLeft" activeCell="E2" sqref="E2"/>
    </sheetView>
  </sheetViews>
  <sheetFormatPr defaultColWidth="12.5703125" defaultRowHeight="15.75" customHeight="1" x14ac:dyDescent="0.2"/>
  <cols>
    <col min="1" max="28" width="18.85546875" customWidth="1"/>
  </cols>
  <sheetData>
    <row r="1" spans="1:22" ht="12.75" x14ac:dyDescent="0.2">
      <c r="A1" s="189" t="s">
        <v>0</v>
      </c>
      <c r="B1" s="189" t="s">
        <v>95</v>
      </c>
      <c r="C1" s="189" t="s">
        <v>421</v>
      </c>
      <c r="D1" s="189" t="s">
        <v>422</v>
      </c>
      <c r="E1" s="192" t="s">
        <v>185</v>
      </c>
      <c r="F1" s="192" t="s">
        <v>186</v>
      </c>
      <c r="G1" s="189" t="s">
        <v>423</v>
      </c>
      <c r="H1" s="192" t="s">
        <v>187</v>
      </c>
      <c r="I1" s="189" t="s">
        <v>424</v>
      </c>
      <c r="J1" s="189" t="s">
        <v>425</v>
      </c>
      <c r="K1" s="189" t="s">
        <v>426</v>
      </c>
      <c r="L1" s="189" t="s">
        <v>427</v>
      </c>
      <c r="M1" s="189" t="s">
        <v>428</v>
      </c>
      <c r="N1" s="189" t="s">
        <v>429</v>
      </c>
      <c r="O1" s="189" t="s">
        <v>430</v>
      </c>
      <c r="P1" s="189" t="s">
        <v>431</v>
      </c>
      <c r="Q1" s="189" t="s">
        <v>432</v>
      </c>
      <c r="R1" s="189" t="s">
        <v>433</v>
      </c>
      <c r="S1" s="189" t="s">
        <v>434</v>
      </c>
      <c r="T1" s="189" t="s">
        <v>435</v>
      </c>
      <c r="U1" s="189" t="s">
        <v>436</v>
      </c>
      <c r="V1" s="189" t="s">
        <v>19</v>
      </c>
    </row>
    <row r="2" spans="1:22" ht="12.75" x14ac:dyDescent="0.2">
      <c r="A2" s="193">
        <v>45066.453239803246</v>
      </c>
      <c r="B2" s="194" t="s">
        <v>437</v>
      </c>
      <c r="C2" s="194" t="s">
        <v>188</v>
      </c>
      <c r="D2" s="194" t="s">
        <v>438</v>
      </c>
      <c r="E2" s="194" t="s">
        <v>192</v>
      </c>
      <c r="F2" s="194" t="s">
        <v>193</v>
      </c>
      <c r="G2" s="194" t="s">
        <v>439</v>
      </c>
      <c r="H2" s="194" t="s">
        <v>29</v>
      </c>
      <c r="I2" s="194" t="s">
        <v>191</v>
      </c>
      <c r="J2" s="194" t="s">
        <v>191</v>
      </c>
      <c r="K2" s="194" t="s">
        <v>191</v>
      </c>
      <c r="L2" s="194" t="s">
        <v>191</v>
      </c>
      <c r="M2" s="194" t="s">
        <v>191</v>
      </c>
      <c r="N2" s="194" t="s">
        <v>191</v>
      </c>
      <c r="O2" s="194" t="s">
        <v>191</v>
      </c>
      <c r="P2" s="194" t="s">
        <v>191</v>
      </c>
      <c r="Q2" s="194" t="s">
        <v>191</v>
      </c>
      <c r="R2" s="194" t="s">
        <v>191</v>
      </c>
      <c r="S2" s="194" t="s">
        <v>191</v>
      </c>
      <c r="T2" s="194" t="s">
        <v>191</v>
      </c>
      <c r="U2" s="194" t="s">
        <v>191</v>
      </c>
    </row>
    <row r="3" spans="1:22" ht="12.75" x14ac:dyDescent="0.2">
      <c r="A3" s="193">
        <v>45066.467312824076</v>
      </c>
      <c r="B3" s="194" t="s">
        <v>440</v>
      </c>
      <c r="C3" s="194" t="s">
        <v>188</v>
      </c>
      <c r="D3" s="194" t="s">
        <v>441</v>
      </c>
      <c r="E3" s="194" t="s">
        <v>189</v>
      </c>
      <c r="F3" s="194" t="s">
        <v>442</v>
      </c>
      <c r="G3" s="194" t="s">
        <v>443</v>
      </c>
      <c r="H3" s="194" t="s">
        <v>29</v>
      </c>
      <c r="I3" s="194" t="s">
        <v>191</v>
      </c>
      <c r="J3" s="194" t="s">
        <v>191</v>
      </c>
      <c r="K3" s="194" t="s">
        <v>191</v>
      </c>
      <c r="L3" s="194" t="s">
        <v>191</v>
      </c>
      <c r="M3" s="194" t="s">
        <v>191</v>
      </c>
      <c r="N3" s="194" t="s">
        <v>191</v>
      </c>
      <c r="O3" s="194" t="s">
        <v>191</v>
      </c>
      <c r="P3" s="194" t="s">
        <v>191</v>
      </c>
      <c r="Q3" s="194" t="s">
        <v>191</v>
      </c>
      <c r="R3" s="194" t="s">
        <v>191</v>
      </c>
      <c r="S3" s="194" t="s">
        <v>194</v>
      </c>
      <c r="T3" s="194" t="s">
        <v>191</v>
      </c>
      <c r="U3" s="194" t="s">
        <v>191</v>
      </c>
      <c r="V3" s="194" t="s">
        <v>444</v>
      </c>
    </row>
    <row r="4" spans="1:22" ht="12.75" x14ac:dyDescent="0.2">
      <c r="A4" s="193">
        <v>45066.468715763884</v>
      </c>
      <c r="B4" s="194" t="s">
        <v>323</v>
      </c>
      <c r="C4" s="194" t="s">
        <v>188</v>
      </c>
      <c r="D4" s="194" t="s">
        <v>441</v>
      </c>
      <c r="E4" s="194" t="s">
        <v>192</v>
      </c>
      <c r="F4" s="194" t="s">
        <v>193</v>
      </c>
      <c r="G4" s="194" t="s">
        <v>445</v>
      </c>
      <c r="H4" s="194" t="s">
        <v>29</v>
      </c>
      <c r="I4" s="194" t="s">
        <v>191</v>
      </c>
      <c r="J4" s="194" t="s">
        <v>191</v>
      </c>
      <c r="K4" s="194" t="s">
        <v>191</v>
      </c>
      <c r="L4" s="194" t="s">
        <v>191</v>
      </c>
      <c r="M4" s="194" t="s">
        <v>191</v>
      </c>
      <c r="N4" s="194" t="s">
        <v>191</v>
      </c>
      <c r="O4" s="194" t="s">
        <v>191</v>
      </c>
      <c r="P4" s="194" t="s">
        <v>191</v>
      </c>
      <c r="Q4" s="194" t="s">
        <v>191</v>
      </c>
      <c r="R4" s="194" t="s">
        <v>191</v>
      </c>
      <c r="S4" s="194" t="s">
        <v>191</v>
      </c>
      <c r="T4" s="194" t="s">
        <v>191</v>
      </c>
      <c r="U4" s="194" t="s">
        <v>191</v>
      </c>
      <c r="V4" s="194" t="s">
        <v>30</v>
      </c>
    </row>
    <row r="5" spans="1:22" ht="12.75" x14ac:dyDescent="0.2">
      <c r="A5" s="193">
        <v>45066.474426516201</v>
      </c>
      <c r="B5" s="194" t="s">
        <v>446</v>
      </c>
      <c r="C5" s="194" t="s">
        <v>188</v>
      </c>
      <c r="D5" s="194" t="s">
        <v>441</v>
      </c>
      <c r="E5" s="194" t="s">
        <v>189</v>
      </c>
      <c r="F5" s="194" t="s">
        <v>442</v>
      </c>
      <c r="G5" s="194" t="s">
        <v>447</v>
      </c>
      <c r="H5" s="194" t="s">
        <v>29</v>
      </c>
      <c r="I5" s="194" t="s">
        <v>191</v>
      </c>
      <c r="J5" s="194" t="s">
        <v>191</v>
      </c>
      <c r="K5" s="194" t="s">
        <v>191</v>
      </c>
      <c r="L5" s="194" t="s">
        <v>191</v>
      </c>
      <c r="M5" s="194" t="s">
        <v>191</v>
      </c>
      <c r="N5" s="194" t="s">
        <v>191</v>
      </c>
      <c r="O5" s="194" t="s">
        <v>191</v>
      </c>
      <c r="P5" s="194" t="s">
        <v>191</v>
      </c>
      <c r="Q5" s="194" t="s">
        <v>191</v>
      </c>
      <c r="R5" s="194" t="s">
        <v>191</v>
      </c>
      <c r="S5" s="194" t="s">
        <v>191</v>
      </c>
      <c r="T5" s="194" t="s">
        <v>191</v>
      </c>
      <c r="U5" s="194" t="s">
        <v>191</v>
      </c>
    </row>
    <row r="6" spans="1:22" ht="12.75" x14ac:dyDescent="0.2">
      <c r="A6" s="193">
        <v>45066.479920891201</v>
      </c>
      <c r="B6" s="194" t="s">
        <v>448</v>
      </c>
      <c r="C6" s="194" t="s">
        <v>188</v>
      </c>
      <c r="D6" s="194" t="s">
        <v>438</v>
      </c>
      <c r="E6" s="194" t="s">
        <v>192</v>
      </c>
      <c r="F6" s="194" t="s">
        <v>190</v>
      </c>
      <c r="G6" s="194" t="s">
        <v>449</v>
      </c>
      <c r="H6" s="194" t="s">
        <v>29</v>
      </c>
      <c r="I6" s="194" t="s">
        <v>195</v>
      </c>
      <c r="J6" s="194" t="s">
        <v>195</v>
      </c>
      <c r="K6" s="194" t="s">
        <v>195</v>
      </c>
      <c r="L6" s="194" t="s">
        <v>195</v>
      </c>
      <c r="M6" s="194" t="s">
        <v>195</v>
      </c>
      <c r="N6" s="194" t="s">
        <v>194</v>
      </c>
      <c r="O6" s="194" t="s">
        <v>194</v>
      </c>
      <c r="P6" s="194" t="s">
        <v>194</v>
      </c>
      <c r="Q6" s="194" t="s">
        <v>194</v>
      </c>
      <c r="R6" s="194" t="s">
        <v>194</v>
      </c>
      <c r="S6" s="194" t="s">
        <v>195</v>
      </c>
      <c r="T6" s="194" t="s">
        <v>194</v>
      </c>
      <c r="U6" s="194" t="s">
        <v>195</v>
      </c>
      <c r="V6" s="194" t="s">
        <v>450</v>
      </c>
    </row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</sheetData>
  <autoFilter ref="I1:I161" xr:uid="{CADC735E-FAB5-4685-865D-11839172C801}"/>
  <hyperlinks>
    <hyperlink ref="C75" r:id="rId1" display="mekokulope@gmail.com" xr:uid="{1FF4F4FC-8EF7-4D90-8B63-3A13AF228C0F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7183-7D3F-4323-AB47-E38B9BCFFF3A}">
  <dimension ref="A1:U150"/>
  <sheetViews>
    <sheetView zoomScale="80" zoomScaleNormal="80" workbookViewId="0">
      <selection sqref="A1:XFD150"/>
    </sheetView>
  </sheetViews>
  <sheetFormatPr defaultColWidth="12.7109375" defaultRowHeight="12.75" x14ac:dyDescent="0.2"/>
  <cols>
    <col min="1" max="27" width="18.85546875" style="190" customWidth="1"/>
    <col min="28" max="16384" width="12.7109375" style="190"/>
  </cols>
  <sheetData>
    <row r="1" spans="1:21" ht="15.75" customHeight="1" x14ac:dyDescent="0.2">
      <c r="A1" s="189" t="s">
        <v>0</v>
      </c>
      <c r="B1" s="189" t="s">
        <v>95</v>
      </c>
      <c r="C1" s="189" t="s">
        <v>1</v>
      </c>
      <c r="D1" s="189" t="s">
        <v>2</v>
      </c>
      <c r="E1" s="189" t="s">
        <v>3</v>
      </c>
      <c r="F1" s="189" t="s">
        <v>4</v>
      </c>
      <c r="G1" s="189" t="s">
        <v>5</v>
      </c>
      <c r="H1" s="189" t="s">
        <v>6</v>
      </c>
      <c r="I1" s="189" t="s">
        <v>7</v>
      </c>
      <c r="J1" s="189" t="s">
        <v>8</v>
      </c>
      <c r="K1" s="189" t="s">
        <v>9</v>
      </c>
      <c r="L1" s="189" t="s">
        <v>10</v>
      </c>
      <c r="M1" s="189" t="s">
        <v>11</v>
      </c>
      <c r="N1" s="189" t="s">
        <v>12</v>
      </c>
      <c r="O1" s="189" t="s">
        <v>13</v>
      </c>
      <c r="P1" s="189" t="s">
        <v>14</v>
      </c>
      <c r="Q1" s="189" t="s">
        <v>15</v>
      </c>
      <c r="R1" s="189" t="s">
        <v>16</v>
      </c>
      <c r="S1" s="189" t="s">
        <v>17</v>
      </c>
      <c r="T1" s="189" t="s">
        <v>18</v>
      </c>
      <c r="U1" s="189" t="s">
        <v>19</v>
      </c>
    </row>
    <row r="2" spans="1:21" ht="15.75" customHeight="1" x14ac:dyDescent="0.2">
      <c r="A2" s="191">
        <v>45066.412231539347</v>
      </c>
      <c r="B2" s="189" t="s">
        <v>217</v>
      </c>
      <c r="C2" s="189" t="s">
        <v>25</v>
      </c>
      <c r="D2" s="189" t="s">
        <v>21</v>
      </c>
      <c r="E2" s="189" t="s">
        <v>22</v>
      </c>
      <c r="F2" s="189" t="s">
        <v>128</v>
      </c>
      <c r="G2" s="189" t="s">
        <v>99</v>
      </c>
      <c r="H2" s="189" t="s">
        <v>29</v>
      </c>
      <c r="I2" s="196">
        <v>5</v>
      </c>
      <c r="J2" s="189">
        <v>5</v>
      </c>
      <c r="K2" s="189">
        <v>5</v>
      </c>
      <c r="L2" s="189">
        <v>5</v>
      </c>
      <c r="M2" s="189">
        <v>5</v>
      </c>
      <c r="N2" s="189">
        <v>5</v>
      </c>
      <c r="O2" s="189">
        <v>5</v>
      </c>
      <c r="P2" s="189">
        <v>5</v>
      </c>
      <c r="Q2" s="189">
        <v>5</v>
      </c>
      <c r="R2" s="189">
        <v>5</v>
      </c>
      <c r="S2" s="189">
        <v>5</v>
      </c>
      <c r="T2" s="189">
        <v>5</v>
      </c>
    </row>
    <row r="3" spans="1:21" ht="15.75" customHeight="1" x14ac:dyDescent="0.2">
      <c r="A3" s="191">
        <v>45066.418589374996</v>
      </c>
      <c r="B3" s="189" t="s">
        <v>218</v>
      </c>
      <c r="C3" s="189" t="s">
        <v>20</v>
      </c>
      <c r="D3" s="189" t="s">
        <v>26</v>
      </c>
      <c r="E3" s="189" t="s">
        <v>27</v>
      </c>
      <c r="F3" s="189" t="s">
        <v>128</v>
      </c>
      <c r="G3" s="189" t="s">
        <v>219</v>
      </c>
      <c r="H3" s="189" t="s">
        <v>29</v>
      </c>
      <c r="I3" s="189">
        <v>5</v>
      </c>
      <c r="J3" s="189">
        <v>4</v>
      </c>
      <c r="K3" s="189">
        <v>5</v>
      </c>
      <c r="L3" s="189">
        <v>5</v>
      </c>
      <c r="M3" s="189">
        <v>5</v>
      </c>
      <c r="N3" s="189">
        <v>5</v>
      </c>
      <c r="O3" s="189">
        <v>5</v>
      </c>
      <c r="P3" s="189">
        <v>5</v>
      </c>
      <c r="Q3" s="189">
        <v>5</v>
      </c>
      <c r="R3" s="189">
        <v>5</v>
      </c>
      <c r="S3" s="189">
        <v>5</v>
      </c>
      <c r="T3" s="189">
        <v>5</v>
      </c>
      <c r="U3" s="189" t="s">
        <v>30</v>
      </c>
    </row>
    <row r="4" spans="1:21" ht="15.75" customHeight="1" x14ac:dyDescent="0.2">
      <c r="A4" s="191">
        <v>45066.41910024306</v>
      </c>
      <c r="B4" s="189" t="s">
        <v>220</v>
      </c>
      <c r="C4" s="189" t="s">
        <v>25</v>
      </c>
      <c r="D4" s="189" t="s">
        <v>26</v>
      </c>
      <c r="E4" s="189" t="s">
        <v>27</v>
      </c>
      <c r="F4" s="189" t="s">
        <v>128</v>
      </c>
      <c r="G4" s="189" t="s">
        <v>221</v>
      </c>
      <c r="H4" s="189" t="s">
        <v>29</v>
      </c>
      <c r="I4" s="189">
        <v>5</v>
      </c>
      <c r="J4" s="189">
        <v>5</v>
      </c>
      <c r="K4" s="189">
        <v>5</v>
      </c>
      <c r="L4" s="189">
        <v>5</v>
      </c>
      <c r="M4" s="189">
        <v>5</v>
      </c>
      <c r="N4" s="189">
        <v>5</v>
      </c>
      <c r="O4" s="189">
        <v>5</v>
      </c>
      <c r="P4" s="189">
        <v>5</v>
      </c>
      <c r="Q4" s="189">
        <v>5</v>
      </c>
      <c r="R4" s="189">
        <v>5</v>
      </c>
      <c r="S4" s="189">
        <v>5</v>
      </c>
      <c r="T4" s="189">
        <v>5</v>
      </c>
    </row>
    <row r="5" spans="1:21" ht="15.75" customHeight="1" x14ac:dyDescent="0.2">
      <c r="A5" s="191">
        <v>45066.41919925926</v>
      </c>
      <c r="B5" s="189" t="s">
        <v>222</v>
      </c>
      <c r="C5" s="189" t="s">
        <v>25</v>
      </c>
      <c r="D5" s="189" t="s">
        <v>26</v>
      </c>
      <c r="E5" s="189" t="s">
        <v>27</v>
      </c>
      <c r="F5" s="189" t="s">
        <v>128</v>
      </c>
      <c r="G5" s="189" t="s">
        <v>99</v>
      </c>
      <c r="H5" s="189" t="s">
        <v>28</v>
      </c>
      <c r="I5" s="189">
        <v>4</v>
      </c>
      <c r="J5" s="189">
        <v>4</v>
      </c>
      <c r="K5" s="189">
        <v>4</v>
      </c>
      <c r="L5" s="189">
        <v>5</v>
      </c>
      <c r="M5" s="189">
        <v>5</v>
      </c>
      <c r="N5" s="189">
        <v>4</v>
      </c>
      <c r="O5" s="189">
        <v>4</v>
      </c>
      <c r="P5" s="189">
        <v>4</v>
      </c>
      <c r="Q5" s="189">
        <v>4</v>
      </c>
      <c r="R5" s="189">
        <v>5</v>
      </c>
      <c r="S5" s="189">
        <v>5</v>
      </c>
      <c r="T5" s="189">
        <v>5</v>
      </c>
      <c r="U5" s="189" t="s">
        <v>223</v>
      </c>
    </row>
    <row r="6" spans="1:21" ht="15.75" customHeight="1" x14ac:dyDescent="0.2">
      <c r="A6" s="191">
        <v>45066.419247291662</v>
      </c>
      <c r="B6" s="189" t="s">
        <v>224</v>
      </c>
      <c r="C6" s="189" t="s">
        <v>20</v>
      </c>
      <c r="D6" s="189" t="s">
        <v>26</v>
      </c>
      <c r="E6" s="189" t="s">
        <v>27</v>
      </c>
      <c r="F6" s="189" t="s">
        <v>128</v>
      </c>
      <c r="G6" s="189" t="s">
        <v>225</v>
      </c>
      <c r="H6" s="189" t="s">
        <v>28</v>
      </c>
      <c r="I6" s="189">
        <v>4</v>
      </c>
      <c r="J6" s="189">
        <v>4</v>
      </c>
      <c r="K6" s="189">
        <v>4</v>
      </c>
      <c r="L6" s="189">
        <v>4</v>
      </c>
      <c r="M6" s="189">
        <v>4</v>
      </c>
      <c r="N6" s="189">
        <v>4</v>
      </c>
      <c r="O6" s="189">
        <v>4</v>
      </c>
      <c r="P6" s="189">
        <v>4</v>
      </c>
      <c r="Q6" s="189">
        <v>4</v>
      </c>
      <c r="R6" s="189">
        <v>4</v>
      </c>
      <c r="S6" s="189">
        <v>4</v>
      </c>
      <c r="T6" s="189">
        <v>4</v>
      </c>
      <c r="U6" s="189" t="s">
        <v>30</v>
      </c>
    </row>
    <row r="7" spans="1:21" ht="15.75" customHeight="1" x14ac:dyDescent="0.2">
      <c r="A7" s="191">
        <v>45066.419412511576</v>
      </c>
      <c r="B7" s="189" t="s">
        <v>226</v>
      </c>
      <c r="C7" s="189" t="s">
        <v>25</v>
      </c>
      <c r="D7" s="189" t="s">
        <v>26</v>
      </c>
      <c r="E7" s="189" t="s">
        <v>27</v>
      </c>
      <c r="F7" s="189" t="s">
        <v>132</v>
      </c>
      <c r="G7" s="189" t="s">
        <v>227</v>
      </c>
      <c r="H7" s="189" t="s">
        <v>28</v>
      </c>
      <c r="I7" s="189">
        <v>5</v>
      </c>
      <c r="J7" s="189">
        <v>5</v>
      </c>
      <c r="K7" s="189">
        <v>5</v>
      </c>
      <c r="L7" s="189">
        <v>5</v>
      </c>
      <c r="M7" s="189">
        <v>5</v>
      </c>
      <c r="N7" s="189">
        <v>5</v>
      </c>
      <c r="O7" s="189">
        <v>5</v>
      </c>
      <c r="P7" s="189">
        <v>5</v>
      </c>
      <c r="Q7" s="189">
        <v>5</v>
      </c>
      <c r="R7" s="189">
        <v>5</v>
      </c>
      <c r="S7" s="189">
        <v>5</v>
      </c>
      <c r="T7" s="189">
        <v>5</v>
      </c>
    </row>
    <row r="8" spans="1:21" ht="15.75" customHeight="1" x14ac:dyDescent="0.2">
      <c r="A8" s="191">
        <v>45066.419434722222</v>
      </c>
      <c r="B8" s="189" t="s">
        <v>228</v>
      </c>
      <c r="C8" s="189" t="s">
        <v>20</v>
      </c>
      <c r="D8" s="189" t="s">
        <v>24</v>
      </c>
      <c r="E8" s="189" t="s">
        <v>22</v>
      </c>
      <c r="F8" s="189" t="s">
        <v>128</v>
      </c>
      <c r="G8" s="189" t="s">
        <v>229</v>
      </c>
      <c r="H8" s="189" t="s">
        <v>28</v>
      </c>
      <c r="I8" s="189">
        <v>5</v>
      </c>
      <c r="J8" s="189">
        <v>5</v>
      </c>
      <c r="K8" s="189">
        <v>5</v>
      </c>
      <c r="L8" s="189">
        <v>5</v>
      </c>
      <c r="M8" s="189">
        <v>5</v>
      </c>
      <c r="N8" s="189">
        <v>5</v>
      </c>
      <c r="O8" s="189">
        <v>5</v>
      </c>
      <c r="P8" s="189">
        <v>5</v>
      </c>
      <c r="Q8" s="189">
        <v>5</v>
      </c>
      <c r="R8" s="189">
        <v>5</v>
      </c>
      <c r="S8" s="189">
        <v>5</v>
      </c>
      <c r="T8" s="189">
        <v>5</v>
      </c>
      <c r="U8" s="189" t="s">
        <v>230</v>
      </c>
    </row>
    <row r="9" spans="1:21" ht="15.75" customHeight="1" x14ac:dyDescent="0.2">
      <c r="A9" s="191">
        <v>45066.420003865744</v>
      </c>
      <c r="B9" s="189" t="s">
        <v>231</v>
      </c>
      <c r="C9" s="189" t="s">
        <v>20</v>
      </c>
      <c r="D9" s="189" t="s">
        <v>24</v>
      </c>
      <c r="E9" s="189" t="s">
        <v>27</v>
      </c>
      <c r="F9" s="189" t="s">
        <v>131</v>
      </c>
      <c r="G9" s="189" t="s">
        <v>105</v>
      </c>
      <c r="H9" s="189" t="s">
        <v>23</v>
      </c>
      <c r="I9" s="189">
        <v>4</v>
      </c>
      <c r="J9" s="189">
        <v>4</v>
      </c>
      <c r="K9" s="189">
        <v>3</v>
      </c>
      <c r="L9" s="189">
        <v>3</v>
      </c>
      <c r="M9" s="189">
        <v>4</v>
      </c>
      <c r="N9" s="189">
        <v>4</v>
      </c>
      <c r="O9" s="189">
        <v>4</v>
      </c>
      <c r="P9" s="189">
        <v>4</v>
      </c>
      <c r="Q9" s="189">
        <v>4</v>
      </c>
      <c r="R9" s="189">
        <v>3</v>
      </c>
      <c r="S9" s="189">
        <v>3</v>
      </c>
      <c r="T9" s="189">
        <v>3</v>
      </c>
      <c r="U9" s="189" t="s">
        <v>232</v>
      </c>
    </row>
    <row r="10" spans="1:21" ht="15.75" customHeight="1" x14ac:dyDescent="0.2">
      <c r="A10" s="191">
        <v>45066.420733333332</v>
      </c>
      <c r="B10" s="189" t="s">
        <v>233</v>
      </c>
      <c r="C10" s="189" t="s">
        <v>25</v>
      </c>
      <c r="D10" s="189" t="s">
        <v>24</v>
      </c>
      <c r="E10" s="189" t="s">
        <v>27</v>
      </c>
      <c r="F10" s="189" t="s">
        <v>128</v>
      </c>
      <c r="G10" s="189" t="s">
        <v>234</v>
      </c>
      <c r="H10" s="189" t="s">
        <v>144</v>
      </c>
      <c r="I10" s="189">
        <v>5</v>
      </c>
      <c r="J10" s="189">
        <v>5</v>
      </c>
      <c r="K10" s="189">
        <v>5</v>
      </c>
      <c r="L10" s="189">
        <v>5</v>
      </c>
      <c r="M10" s="189">
        <v>5</v>
      </c>
      <c r="N10" s="189">
        <v>5</v>
      </c>
      <c r="O10" s="189">
        <v>5</v>
      </c>
      <c r="P10" s="189">
        <v>5</v>
      </c>
      <c r="Q10" s="189">
        <v>5</v>
      </c>
      <c r="R10" s="189">
        <v>4</v>
      </c>
      <c r="S10" s="189">
        <v>5</v>
      </c>
      <c r="T10" s="189">
        <v>5</v>
      </c>
      <c r="U10" s="189" t="s">
        <v>172</v>
      </c>
    </row>
    <row r="11" spans="1:21" ht="15.75" customHeight="1" x14ac:dyDescent="0.2">
      <c r="A11" s="191">
        <v>45066.421507071762</v>
      </c>
      <c r="B11" s="189" t="s">
        <v>235</v>
      </c>
      <c r="C11" s="189" t="s">
        <v>25</v>
      </c>
      <c r="D11" s="189" t="s">
        <v>26</v>
      </c>
      <c r="E11" s="189" t="s">
        <v>27</v>
      </c>
      <c r="F11" s="189" t="s">
        <v>128</v>
      </c>
      <c r="G11" s="189" t="s">
        <v>225</v>
      </c>
      <c r="H11" s="189" t="s">
        <v>23</v>
      </c>
      <c r="I11" s="189">
        <v>5</v>
      </c>
      <c r="J11" s="189">
        <v>5</v>
      </c>
      <c r="K11" s="189">
        <v>5</v>
      </c>
      <c r="L11" s="189">
        <v>5</v>
      </c>
      <c r="M11" s="189">
        <v>5</v>
      </c>
      <c r="N11" s="189">
        <v>5</v>
      </c>
      <c r="O11" s="189">
        <v>5</v>
      </c>
      <c r="P11" s="189">
        <v>5</v>
      </c>
      <c r="Q11" s="189">
        <v>5</v>
      </c>
      <c r="R11" s="189">
        <v>1</v>
      </c>
      <c r="S11" s="189">
        <v>4</v>
      </c>
      <c r="T11" s="189">
        <v>4</v>
      </c>
      <c r="U11" s="189" t="s">
        <v>236</v>
      </c>
    </row>
    <row r="12" spans="1:21" ht="15.75" customHeight="1" x14ac:dyDescent="0.2">
      <c r="A12" s="191">
        <v>45066.421715486111</v>
      </c>
      <c r="B12" s="189" t="s">
        <v>237</v>
      </c>
      <c r="C12" s="189" t="s">
        <v>20</v>
      </c>
      <c r="D12" s="189" t="s">
        <v>26</v>
      </c>
      <c r="E12" s="189" t="s">
        <v>27</v>
      </c>
      <c r="F12" s="189" t="s">
        <v>128</v>
      </c>
      <c r="G12" s="189" t="s">
        <v>105</v>
      </c>
      <c r="H12" s="189" t="s">
        <v>23</v>
      </c>
      <c r="I12" s="189">
        <v>5</v>
      </c>
      <c r="J12" s="189">
        <v>5</v>
      </c>
      <c r="K12" s="189">
        <v>5</v>
      </c>
      <c r="L12" s="189">
        <v>5</v>
      </c>
      <c r="M12" s="189">
        <v>5</v>
      </c>
      <c r="N12" s="189">
        <v>5</v>
      </c>
      <c r="O12" s="189">
        <v>5</v>
      </c>
      <c r="P12" s="189">
        <v>5</v>
      </c>
      <c r="Q12" s="189">
        <v>5</v>
      </c>
      <c r="R12" s="189">
        <v>2</v>
      </c>
      <c r="S12" s="189">
        <v>4</v>
      </c>
      <c r="T12" s="189">
        <v>4</v>
      </c>
    </row>
    <row r="13" spans="1:21" ht="15.75" customHeight="1" x14ac:dyDescent="0.2">
      <c r="A13" s="191">
        <v>45066.421760983794</v>
      </c>
      <c r="B13" s="189" t="s">
        <v>238</v>
      </c>
      <c r="C13" s="189" t="s">
        <v>25</v>
      </c>
      <c r="D13" s="189" t="s">
        <v>26</v>
      </c>
      <c r="E13" s="189" t="s">
        <v>27</v>
      </c>
      <c r="F13" s="189" t="s">
        <v>128</v>
      </c>
      <c r="G13" s="189" t="s">
        <v>239</v>
      </c>
      <c r="H13" s="189" t="s">
        <v>144</v>
      </c>
      <c r="I13" s="189">
        <v>4</v>
      </c>
      <c r="J13" s="189">
        <v>4</v>
      </c>
      <c r="K13" s="189">
        <v>4</v>
      </c>
      <c r="L13" s="189">
        <v>4</v>
      </c>
      <c r="M13" s="189">
        <v>4</v>
      </c>
      <c r="N13" s="189">
        <v>4</v>
      </c>
      <c r="O13" s="189">
        <v>4</v>
      </c>
      <c r="P13" s="189">
        <v>4</v>
      </c>
      <c r="Q13" s="189">
        <v>4</v>
      </c>
      <c r="R13" s="189">
        <v>3</v>
      </c>
      <c r="S13" s="189">
        <v>4</v>
      </c>
      <c r="T13" s="189">
        <v>5</v>
      </c>
      <c r="U13" s="189" t="s">
        <v>30</v>
      </c>
    </row>
    <row r="14" spans="1:21" ht="15.75" customHeight="1" x14ac:dyDescent="0.2">
      <c r="A14" s="191">
        <v>45066.422005949076</v>
      </c>
      <c r="B14" s="189" t="s">
        <v>240</v>
      </c>
      <c r="C14" s="189" t="s">
        <v>20</v>
      </c>
      <c r="D14" s="189" t="s">
        <v>24</v>
      </c>
      <c r="E14" s="189" t="s">
        <v>22</v>
      </c>
      <c r="F14" s="189" t="s">
        <v>128</v>
      </c>
      <c r="G14" s="189" t="s">
        <v>241</v>
      </c>
      <c r="H14" s="189" t="s">
        <v>173</v>
      </c>
      <c r="I14" s="189">
        <v>4</v>
      </c>
      <c r="J14" s="189">
        <v>4</v>
      </c>
      <c r="K14" s="189">
        <v>4</v>
      </c>
      <c r="L14" s="189">
        <v>4</v>
      </c>
      <c r="M14" s="189">
        <v>4</v>
      </c>
      <c r="N14" s="189">
        <v>4</v>
      </c>
      <c r="O14" s="189">
        <v>4</v>
      </c>
      <c r="P14" s="189">
        <v>4</v>
      </c>
      <c r="Q14" s="189">
        <v>4</v>
      </c>
      <c r="R14" s="189">
        <v>3</v>
      </c>
      <c r="S14" s="189">
        <v>3</v>
      </c>
      <c r="T14" s="189">
        <v>4</v>
      </c>
      <c r="U14" s="189" t="s">
        <v>30</v>
      </c>
    </row>
    <row r="15" spans="1:21" ht="15.75" customHeight="1" x14ac:dyDescent="0.2">
      <c r="A15" s="191">
        <v>45066.422310000002</v>
      </c>
      <c r="B15" s="189" t="s">
        <v>242</v>
      </c>
      <c r="C15" s="189" t="s">
        <v>20</v>
      </c>
      <c r="D15" s="189" t="s">
        <v>21</v>
      </c>
      <c r="E15" s="189" t="s">
        <v>22</v>
      </c>
      <c r="F15" s="189" t="s">
        <v>128</v>
      </c>
      <c r="G15" s="189" t="s">
        <v>243</v>
      </c>
      <c r="H15" s="189" t="s">
        <v>173</v>
      </c>
      <c r="I15" s="189">
        <v>5</v>
      </c>
      <c r="J15" s="189">
        <v>5</v>
      </c>
      <c r="K15" s="189">
        <v>5</v>
      </c>
      <c r="L15" s="189">
        <v>5</v>
      </c>
      <c r="M15" s="189">
        <v>5</v>
      </c>
      <c r="N15" s="189">
        <v>5</v>
      </c>
      <c r="O15" s="189">
        <v>5</v>
      </c>
      <c r="P15" s="196">
        <v>5</v>
      </c>
      <c r="Q15" s="189">
        <v>5</v>
      </c>
      <c r="R15" s="189">
        <v>5</v>
      </c>
      <c r="S15" s="189">
        <v>5</v>
      </c>
      <c r="T15" s="189">
        <v>5</v>
      </c>
    </row>
    <row r="16" spans="1:21" ht="15.75" customHeight="1" x14ac:dyDescent="0.2">
      <c r="A16" s="191">
        <v>45066.422649791668</v>
      </c>
      <c r="B16" s="189" t="s">
        <v>171</v>
      </c>
      <c r="C16" s="189" t="s">
        <v>20</v>
      </c>
      <c r="D16" s="189" t="s">
        <v>24</v>
      </c>
      <c r="E16" s="189" t="s">
        <v>22</v>
      </c>
      <c r="F16" s="189" t="s">
        <v>128</v>
      </c>
      <c r="G16" s="189" t="s">
        <v>97</v>
      </c>
      <c r="H16" s="189" t="s">
        <v>173</v>
      </c>
      <c r="I16" s="189">
        <v>5</v>
      </c>
      <c r="J16" s="189">
        <v>5</v>
      </c>
      <c r="K16" s="189">
        <v>5</v>
      </c>
      <c r="L16" s="189">
        <v>5</v>
      </c>
      <c r="M16" s="189">
        <v>5</v>
      </c>
      <c r="N16" s="189">
        <v>5</v>
      </c>
      <c r="O16" s="189">
        <v>5</v>
      </c>
      <c r="P16" s="189">
        <v>5</v>
      </c>
      <c r="Q16" s="189">
        <v>5</v>
      </c>
      <c r="R16" s="189">
        <v>5</v>
      </c>
      <c r="S16" s="189">
        <v>5</v>
      </c>
      <c r="T16" s="189">
        <v>5</v>
      </c>
      <c r="U16" s="189" t="s">
        <v>451</v>
      </c>
    </row>
    <row r="17" spans="1:21" ht="15.75" customHeight="1" x14ac:dyDescent="0.2">
      <c r="A17" s="191">
        <v>45066.422667025465</v>
      </c>
      <c r="B17" s="189" t="s">
        <v>244</v>
      </c>
      <c r="C17" s="189" t="s">
        <v>25</v>
      </c>
      <c r="D17" s="189" t="s">
        <v>26</v>
      </c>
      <c r="E17" s="189" t="s">
        <v>27</v>
      </c>
      <c r="F17" s="189" t="s">
        <v>133</v>
      </c>
      <c r="G17" s="189" t="s">
        <v>245</v>
      </c>
      <c r="H17" s="189" t="s">
        <v>23</v>
      </c>
      <c r="I17" s="189">
        <v>5</v>
      </c>
      <c r="J17" s="189">
        <v>5</v>
      </c>
      <c r="K17" s="189">
        <v>5</v>
      </c>
      <c r="L17" s="189">
        <v>5</v>
      </c>
      <c r="M17" s="189">
        <v>5</v>
      </c>
      <c r="N17" s="189">
        <v>5</v>
      </c>
      <c r="O17" s="189">
        <v>5</v>
      </c>
      <c r="P17" s="189">
        <v>5</v>
      </c>
      <c r="Q17" s="189">
        <v>5</v>
      </c>
      <c r="R17" s="189">
        <v>5</v>
      </c>
      <c r="S17" s="189">
        <v>5</v>
      </c>
      <c r="T17" s="189">
        <v>5</v>
      </c>
      <c r="U17" s="189" t="s">
        <v>30</v>
      </c>
    </row>
    <row r="18" spans="1:21" ht="15.75" customHeight="1" x14ac:dyDescent="0.2">
      <c r="A18" s="191">
        <v>45066.422841030093</v>
      </c>
      <c r="B18" s="189" t="s">
        <v>246</v>
      </c>
      <c r="C18" s="189" t="s">
        <v>25</v>
      </c>
      <c r="D18" s="189" t="s">
        <v>24</v>
      </c>
      <c r="E18" s="189" t="s">
        <v>27</v>
      </c>
      <c r="F18" s="189" t="s">
        <v>132</v>
      </c>
      <c r="G18" s="189" t="s">
        <v>247</v>
      </c>
      <c r="H18" s="189" t="s">
        <v>28</v>
      </c>
      <c r="I18" s="189">
        <v>5</v>
      </c>
      <c r="J18" s="189">
        <v>5</v>
      </c>
      <c r="K18" s="189">
        <v>5</v>
      </c>
      <c r="L18" s="189">
        <v>5</v>
      </c>
      <c r="M18" s="189">
        <v>5</v>
      </c>
      <c r="N18" s="189">
        <v>5</v>
      </c>
      <c r="O18" s="189">
        <v>5</v>
      </c>
      <c r="P18" s="189">
        <v>4</v>
      </c>
      <c r="Q18" s="189">
        <v>5</v>
      </c>
      <c r="R18" s="189">
        <v>5</v>
      </c>
      <c r="S18" s="189">
        <v>5</v>
      </c>
      <c r="T18" s="189">
        <v>5</v>
      </c>
    </row>
    <row r="19" spans="1:21" ht="15.75" customHeight="1" x14ac:dyDescent="0.2">
      <c r="A19" s="191">
        <v>45066.423000520837</v>
      </c>
      <c r="B19" s="189" t="s">
        <v>248</v>
      </c>
      <c r="C19" s="189" t="s">
        <v>25</v>
      </c>
      <c r="D19" s="189" t="s">
        <v>26</v>
      </c>
      <c r="E19" s="189" t="s">
        <v>27</v>
      </c>
      <c r="F19" s="189" t="s">
        <v>136</v>
      </c>
      <c r="G19" s="189" t="s">
        <v>142</v>
      </c>
      <c r="H19" s="189" t="s">
        <v>28</v>
      </c>
      <c r="I19" s="189">
        <v>5</v>
      </c>
      <c r="J19" s="189">
        <v>5</v>
      </c>
      <c r="K19" s="189">
        <v>5</v>
      </c>
      <c r="L19" s="189">
        <v>5</v>
      </c>
      <c r="M19" s="189">
        <v>4</v>
      </c>
      <c r="N19" s="189">
        <v>3</v>
      </c>
      <c r="O19" s="189">
        <v>5</v>
      </c>
      <c r="P19" s="189">
        <v>5</v>
      </c>
      <c r="Q19" s="189">
        <v>5</v>
      </c>
      <c r="R19" s="189">
        <v>3</v>
      </c>
      <c r="S19" s="189">
        <v>4</v>
      </c>
      <c r="T19" s="189">
        <v>4</v>
      </c>
      <c r="U19" s="189" t="s">
        <v>249</v>
      </c>
    </row>
    <row r="20" spans="1:21" ht="15.75" customHeight="1" x14ac:dyDescent="0.2">
      <c r="A20" s="191">
        <v>45066.423190567133</v>
      </c>
      <c r="B20" s="189" t="s">
        <v>176</v>
      </c>
      <c r="C20" s="189" t="s">
        <v>20</v>
      </c>
      <c r="D20" s="189" t="s">
        <v>21</v>
      </c>
      <c r="E20" s="189" t="s">
        <v>22</v>
      </c>
      <c r="F20" s="189" t="s">
        <v>128</v>
      </c>
      <c r="G20" s="189" t="s">
        <v>105</v>
      </c>
      <c r="H20" s="189" t="s">
        <v>173</v>
      </c>
      <c r="I20" s="189">
        <v>5</v>
      </c>
      <c r="J20" s="189">
        <v>5</v>
      </c>
      <c r="K20" s="189">
        <v>5</v>
      </c>
      <c r="L20" s="189">
        <v>5</v>
      </c>
      <c r="M20" s="189">
        <v>4</v>
      </c>
      <c r="N20" s="189">
        <v>5</v>
      </c>
      <c r="O20" s="189">
        <v>5</v>
      </c>
      <c r="P20" s="189">
        <v>5</v>
      </c>
      <c r="Q20" s="189">
        <v>5</v>
      </c>
      <c r="R20" s="189">
        <v>3</v>
      </c>
      <c r="S20" s="189">
        <v>4</v>
      </c>
      <c r="T20" s="189">
        <v>5</v>
      </c>
    </row>
    <row r="21" spans="1:21" ht="15.75" customHeight="1" x14ac:dyDescent="0.2">
      <c r="A21" s="191">
        <v>45066.423851053245</v>
      </c>
      <c r="B21" s="189" t="s">
        <v>250</v>
      </c>
      <c r="C21" s="189" t="s">
        <v>20</v>
      </c>
      <c r="D21" s="189" t="s">
        <v>21</v>
      </c>
      <c r="E21" s="189" t="s">
        <v>22</v>
      </c>
      <c r="F21" s="189" t="s">
        <v>128</v>
      </c>
      <c r="G21" s="189" t="s">
        <v>108</v>
      </c>
      <c r="H21" s="189" t="s">
        <v>173</v>
      </c>
      <c r="I21" s="189">
        <v>4</v>
      </c>
      <c r="J21" s="189">
        <v>4</v>
      </c>
      <c r="K21" s="189">
        <v>4</v>
      </c>
      <c r="L21" s="189">
        <v>4</v>
      </c>
      <c r="M21" s="189">
        <v>4</v>
      </c>
      <c r="N21" s="189">
        <v>3</v>
      </c>
      <c r="O21" s="189">
        <v>3</v>
      </c>
      <c r="P21" s="189">
        <v>3</v>
      </c>
      <c r="Q21" s="189">
        <v>4</v>
      </c>
      <c r="R21" s="189">
        <v>3</v>
      </c>
      <c r="S21" s="189">
        <v>3</v>
      </c>
      <c r="T21" s="189">
        <v>3</v>
      </c>
      <c r="U21" s="197" t="s">
        <v>452</v>
      </c>
    </row>
    <row r="22" spans="1:21" ht="15.75" customHeight="1" x14ac:dyDescent="0.2">
      <c r="A22" s="191">
        <v>45066.424669652777</v>
      </c>
      <c r="B22" s="189" t="s">
        <v>251</v>
      </c>
      <c r="C22" s="189" t="s">
        <v>20</v>
      </c>
      <c r="D22" s="189" t="s">
        <v>26</v>
      </c>
      <c r="E22" s="189" t="s">
        <v>27</v>
      </c>
      <c r="F22" s="189" t="s">
        <v>128</v>
      </c>
      <c r="G22" s="189" t="s">
        <v>252</v>
      </c>
      <c r="H22" s="189" t="s">
        <v>28</v>
      </c>
      <c r="I22" s="189">
        <v>5</v>
      </c>
      <c r="J22" s="189">
        <v>5</v>
      </c>
      <c r="K22" s="189">
        <v>5</v>
      </c>
      <c r="L22" s="189">
        <v>5</v>
      </c>
      <c r="M22" s="189">
        <v>5</v>
      </c>
      <c r="N22" s="189">
        <v>5</v>
      </c>
      <c r="O22" s="189">
        <v>5</v>
      </c>
      <c r="P22" s="189">
        <v>5</v>
      </c>
      <c r="Q22" s="189">
        <v>5</v>
      </c>
      <c r="R22" s="189">
        <v>3</v>
      </c>
      <c r="S22" s="189">
        <v>4</v>
      </c>
      <c r="T22" s="189">
        <v>5</v>
      </c>
    </row>
    <row r="23" spans="1:21" ht="15.75" customHeight="1" x14ac:dyDescent="0.2">
      <c r="A23" s="191">
        <v>45066.425327673613</v>
      </c>
      <c r="B23" s="189" t="s">
        <v>253</v>
      </c>
      <c r="C23" s="189" t="s">
        <v>20</v>
      </c>
      <c r="D23" s="189" t="s">
        <v>24</v>
      </c>
      <c r="E23" s="189" t="s">
        <v>22</v>
      </c>
      <c r="F23" s="189" t="s">
        <v>128</v>
      </c>
      <c r="G23" s="189" t="s">
        <v>112</v>
      </c>
      <c r="H23" s="189" t="s">
        <v>173</v>
      </c>
      <c r="I23" s="189">
        <v>5</v>
      </c>
      <c r="J23" s="189">
        <v>5</v>
      </c>
      <c r="K23" s="189">
        <v>5</v>
      </c>
      <c r="L23" s="189">
        <v>5</v>
      </c>
      <c r="M23" s="189">
        <v>5</v>
      </c>
      <c r="N23" s="189">
        <v>5</v>
      </c>
      <c r="O23" s="189">
        <v>5</v>
      </c>
      <c r="P23" s="189">
        <v>5</v>
      </c>
      <c r="Q23" s="189">
        <v>5</v>
      </c>
      <c r="R23" s="189">
        <v>5</v>
      </c>
      <c r="S23" s="189">
        <v>5</v>
      </c>
      <c r="T23" s="189">
        <v>5</v>
      </c>
    </row>
    <row r="24" spans="1:21" ht="15.75" customHeight="1" x14ac:dyDescent="0.2">
      <c r="A24" s="191">
        <v>45066.425794432871</v>
      </c>
      <c r="B24" s="189" t="s">
        <v>254</v>
      </c>
      <c r="C24" s="189" t="s">
        <v>25</v>
      </c>
      <c r="D24" s="189" t="s">
        <v>26</v>
      </c>
      <c r="E24" s="189" t="s">
        <v>27</v>
      </c>
      <c r="F24" s="189" t="s">
        <v>131</v>
      </c>
      <c r="G24" s="189" t="s">
        <v>105</v>
      </c>
      <c r="H24" s="189" t="s">
        <v>23</v>
      </c>
      <c r="I24" s="189">
        <v>5</v>
      </c>
      <c r="J24" s="189">
        <v>5</v>
      </c>
      <c r="K24" s="189">
        <v>5</v>
      </c>
      <c r="L24" s="189">
        <v>5</v>
      </c>
      <c r="M24" s="189">
        <v>5</v>
      </c>
      <c r="N24" s="189">
        <v>5</v>
      </c>
      <c r="O24" s="189">
        <v>5</v>
      </c>
      <c r="P24" s="189">
        <v>5</v>
      </c>
      <c r="R24" s="189">
        <v>3</v>
      </c>
      <c r="S24" s="189">
        <v>5</v>
      </c>
      <c r="T24" s="189">
        <v>5</v>
      </c>
      <c r="U24" s="189" t="s">
        <v>130</v>
      </c>
    </row>
    <row r="25" spans="1:21" ht="15.75" customHeight="1" x14ac:dyDescent="0.2">
      <c r="A25" s="191">
        <v>45066.426510821759</v>
      </c>
      <c r="B25" s="189" t="s">
        <v>255</v>
      </c>
      <c r="C25" s="189" t="s">
        <v>25</v>
      </c>
      <c r="D25" s="189" t="s">
        <v>26</v>
      </c>
      <c r="E25" s="189" t="s">
        <v>27</v>
      </c>
      <c r="F25" s="189" t="s">
        <v>128</v>
      </c>
      <c r="G25" s="189" t="s">
        <v>99</v>
      </c>
      <c r="H25" s="189" t="s">
        <v>23</v>
      </c>
      <c r="I25" s="189">
        <v>4</v>
      </c>
      <c r="J25" s="189">
        <v>5</v>
      </c>
      <c r="K25" s="189">
        <v>5</v>
      </c>
      <c r="L25" s="189">
        <v>5</v>
      </c>
      <c r="M25" s="189">
        <v>5</v>
      </c>
      <c r="N25" s="189">
        <v>5</v>
      </c>
      <c r="O25" s="189">
        <v>5</v>
      </c>
      <c r="P25" s="189">
        <v>5</v>
      </c>
      <c r="Q25" s="189">
        <v>5</v>
      </c>
      <c r="R25" s="189">
        <v>5</v>
      </c>
      <c r="S25" s="189">
        <v>5</v>
      </c>
      <c r="T25" s="189">
        <v>5</v>
      </c>
    </row>
    <row r="26" spans="1:21" ht="15.75" customHeight="1" x14ac:dyDescent="0.2">
      <c r="A26" s="191">
        <v>45066.427221342594</v>
      </c>
      <c r="B26" s="189" t="s">
        <v>256</v>
      </c>
      <c r="C26" s="189" t="s">
        <v>25</v>
      </c>
      <c r="D26" s="189" t="s">
        <v>26</v>
      </c>
      <c r="E26" s="189" t="s">
        <v>27</v>
      </c>
      <c r="F26" s="189" t="s">
        <v>175</v>
      </c>
      <c r="G26" s="189" t="s">
        <v>257</v>
      </c>
      <c r="H26" s="189" t="s">
        <v>29</v>
      </c>
      <c r="I26" s="189">
        <v>5</v>
      </c>
      <c r="J26" s="189">
        <v>4</v>
      </c>
      <c r="K26" s="189">
        <v>4</v>
      </c>
      <c r="L26" s="189">
        <v>4</v>
      </c>
      <c r="M26" s="189">
        <v>4</v>
      </c>
      <c r="N26" s="189">
        <v>5</v>
      </c>
      <c r="O26" s="189">
        <v>5</v>
      </c>
      <c r="P26" s="189">
        <v>5</v>
      </c>
      <c r="Q26" s="189">
        <v>5</v>
      </c>
      <c r="R26" s="189">
        <v>3</v>
      </c>
      <c r="S26" s="189">
        <v>4</v>
      </c>
      <c r="T26" s="189">
        <v>4</v>
      </c>
    </row>
    <row r="27" spans="1:21" ht="15.75" customHeight="1" x14ac:dyDescent="0.2">
      <c r="A27" s="191">
        <v>45066.428443506942</v>
      </c>
      <c r="B27" s="189" t="s">
        <v>258</v>
      </c>
      <c r="C27" s="189" t="s">
        <v>25</v>
      </c>
      <c r="D27" s="189" t="s">
        <v>26</v>
      </c>
      <c r="E27" s="189" t="s">
        <v>27</v>
      </c>
      <c r="F27" s="189" t="s">
        <v>132</v>
      </c>
      <c r="G27" s="189" t="s">
        <v>183</v>
      </c>
      <c r="H27" s="189" t="s">
        <v>28</v>
      </c>
      <c r="I27" s="189">
        <v>5</v>
      </c>
      <c r="J27" s="189">
        <v>5</v>
      </c>
      <c r="K27" s="189">
        <v>4</v>
      </c>
      <c r="L27" s="189">
        <v>4</v>
      </c>
      <c r="M27" s="189">
        <v>5</v>
      </c>
      <c r="N27" s="189">
        <v>5</v>
      </c>
      <c r="O27" s="189">
        <v>5</v>
      </c>
      <c r="P27" s="189">
        <v>5</v>
      </c>
      <c r="Q27" s="189">
        <v>5</v>
      </c>
      <c r="R27" s="189">
        <v>4</v>
      </c>
      <c r="S27" s="189">
        <v>4</v>
      </c>
      <c r="T27" s="189">
        <v>5</v>
      </c>
      <c r="U27" s="189" t="s">
        <v>259</v>
      </c>
    </row>
    <row r="28" spans="1:21" ht="15.75" customHeight="1" x14ac:dyDescent="0.2">
      <c r="A28" s="191">
        <v>45066.428699178243</v>
      </c>
      <c r="B28" s="189" t="s">
        <v>260</v>
      </c>
      <c r="C28" s="189" t="s">
        <v>20</v>
      </c>
      <c r="D28" s="189" t="s">
        <v>26</v>
      </c>
      <c r="E28" s="189" t="s">
        <v>27</v>
      </c>
      <c r="F28" s="189" t="s">
        <v>132</v>
      </c>
      <c r="G28" s="189" t="s">
        <v>109</v>
      </c>
      <c r="H28" s="189" t="s">
        <v>29</v>
      </c>
      <c r="I28" s="189">
        <v>5</v>
      </c>
      <c r="J28" s="189">
        <v>4</v>
      </c>
      <c r="K28" s="189">
        <v>4</v>
      </c>
      <c r="L28" s="189">
        <v>5</v>
      </c>
      <c r="M28" s="189">
        <v>4</v>
      </c>
      <c r="N28" s="189">
        <v>4</v>
      </c>
      <c r="O28" s="189">
        <v>5</v>
      </c>
      <c r="P28" s="189">
        <v>4</v>
      </c>
      <c r="Q28" s="189">
        <v>5</v>
      </c>
      <c r="R28" s="189">
        <v>4</v>
      </c>
      <c r="S28" s="189">
        <v>4</v>
      </c>
      <c r="T28" s="189">
        <v>5</v>
      </c>
    </row>
    <row r="29" spans="1:21" ht="15.75" customHeight="1" x14ac:dyDescent="0.2">
      <c r="A29" s="191">
        <v>45066.428723657409</v>
      </c>
      <c r="B29" s="189" t="s">
        <v>261</v>
      </c>
      <c r="C29" s="189" t="s">
        <v>25</v>
      </c>
      <c r="D29" s="189" t="s">
        <v>26</v>
      </c>
      <c r="E29" s="189" t="s">
        <v>27</v>
      </c>
      <c r="F29" s="189" t="s">
        <v>128</v>
      </c>
      <c r="G29" s="189" t="s">
        <v>97</v>
      </c>
      <c r="H29" s="189" t="s">
        <v>23</v>
      </c>
      <c r="I29" s="189">
        <v>5</v>
      </c>
      <c r="J29" s="189">
        <v>4</v>
      </c>
      <c r="K29" s="189">
        <v>4</v>
      </c>
      <c r="L29" s="189">
        <v>4</v>
      </c>
      <c r="M29" s="189">
        <v>5</v>
      </c>
      <c r="N29" s="189">
        <v>4</v>
      </c>
      <c r="O29" s="189">
        <v>5</v>
      </c>
      <c r="P29" s="189">
        <v>5</v>
      </c>
      <c r="Q29" s="189">
        <v>5</v>
      </c>
      <c r="R29" s="189">
        <v>2</v>
      </c>
      <c r="S29" s="189">
        <v>4</v>
      </c>
      <c r="T29" s="189">
        <v>4</v>
      </c>
    </row>
    <row r="30" spans="1:21" ht="15.75" customHeight="1" x14ac:dyDescent="0.2">
      <c r="A30" s="191">
        <v>45066.429218067133</v>
      </c>
      <c r="B30" s="189" t="s">
        <v>262</v>
      </c>
      <c r="C30" s="189" t="s">
        <v>20</v>
      </c>
      <c r="D30" s="189" t="s">
        <v>24</v>
      </c>
      <c r="E30" s="189" t="s">
        <v>27</v>
      </c>
      <c r="F30" s="189" t="s">
        <v>131</v>
      </c>
      <c r="G30" s="189" t="s">
        <v>113</v>
      </c>
      <c r="H30" s="189" t="s">
        <v>173</v>
      </c>
      <c r="I30" s="189">
        <v>5</v>
      </c>
      <c r="J30" s="189">
        <v>5</v>
      </c>
      <c r="K30" s="189">
        <v>5</v>
      </c>
      <c r="L30" s="189">
        <v>5</v>
      </c>
      <c r="M30" s="189">
        <v>5</v>
      </c>
      <c r="N30" s="189">
        <v>5</v>
      </c>
      <c r="O30" s="189">
        <v>5</v>
      </c>
      <c r="P30" s="189">
        <v>5</v>
      </c>
      <c r="Q30" s="189">
        <v>5</v>
      </c>
      <c r="R30" s="189">
        <v>5</v>
      </c>
      <c r="S30" s="189">
        <v>5</v>
      </c>
      <c r="T30" s="189">
        <v>5</v>
      </c>
    </row>
    <row r="31" spans="1:21" ht="15.75" customHeight="1" x14ac:dyDescent="0.2">
      <c r="A31" s="191">
        <v>45066.42922174769</v>
      </c>
      <c r="B31" s="189" t="s">
        <v>263</v>
      </c>
      <c r="C31" s="189" t="s">
        <v>25</v>
      </c>
      <c r="D31" s="189" t="s">
        <v>24</v>
      </c>
      <c r="E31" s="189" t="s">
        <v>22</v>
      </c>
      <c r="F31" s="189" t="s">
        <v>128</v>
      </c>
      <c r="G31" s="189" t="s">
        <v>112</v>
      </c>
      <c r="H31" s="189" t="s">
        <v>173</v>
      </c>
      <c r="I31" s="189">
        <v>4</v>
      </c>
      <c r="J31" s="189">
        <v>5</v>
      </c>
      <c r="K31" s="189">
        <v>3</v>
      </c>
      <c r="L31" s="189">
        <v>4</v>
      </c>
      <c r="M31" s="189">
        <v>4</v>
      </c>
      <c r="N31" s="189">
        <v>4</v>
      </c>
      <c r="O31" s="189">
        <v>5</v>
      </c>
      <c r="P31" s="189">
        <v>5</v>
      </c>
      <c r="Q31" s="189">
        <v>5</v>
      </c>
      <c r="R31" s="189">
        <v>3</v>
      </c>
      <c r="S31" s="189">
        <v>4</v>
      </c>
      <c r="T31" s="189">
        <v>4</v>
      </c>
    </row>
    <row r="32" spans="1:21" ht="15.75" customHeight="1" x14ac:dyDescent="0.2">
      <c r="A32" s="191">
        <v>45066.429485914356</v>
      </c>
      <c r="B32" s="189" t="s">
        <v>264</v>
      </c>
      <c r="C32" s="189" t="s">
        <v>20</v>
      </c>
      <c r="D32" s="189" t="s">
        <v>24</v>
      </c>
      <c r="E32" s="189" t="s">
        <v>22</v>
      </c>
      <c r="F32" s="189" t="s">
        <v>143</v>
      </c>
      <c r="G32" s="189" t="s">
        <v>177</v>
      </c>
      <c r="H32" s="189" t="s">
        <v>173</v>
      </c>
      <c r="I32" s="189">
        <v>5</v>
      </c>
      <c r="J32" s="189">
        <v>5</v>
      </c>
      <c r="K32" s="189">
        <v>5</v>
      </c>
      <c r="L32" s="189">
        <v>5</v>
      </c>
      <c r="M32" s="189">
        <v>5</v>
      </c>
      <c r="N32" s="189">
        <v>5</v>
      </c>
      <c r="O32" s="189">
        <v>5</v>
      </c>
      <c r="P32" s="189">
        <v>5</v>
      </c>
      <c r="Q32" s="189">
        <v>5</v>
      </c>
      <c r="R32" s="189">
        <v>5</v>
      </c>
      <c r="S32" s="189">
        <v>5</v>
      </c>
      <c r="T32" s="189">
        <v>5</v>
      </c>
      <c r="U32" s="189" t="s">
        <v>265</v>
      </c>
    </row>
    <row r="33" spans="1:21" ht="15.75" customHeight="1" x14ac:dyDescent="0.2">
      <c r="A33" s="191">
        <v>45066.429660995374</v>
      </c>
      <c r="B33" s="189" t="s">
        <v>266</v>
      </c>
      <c r="C33" s="189" t="s">
        <v>25</v>
      </c>
      <c r="D33" s="189" t="s">
        <v>24</v>
      </c>
      <c r="E33" s="189" t="s">
        <v>22</v>
      </c>
      <c r="F33" s="189" t="s">
        <v>135</v>
      </c>
      <c r="G33" s="189" t="s">
        <v>141</v>
      </c>
      <c r="H33" s="189" t="s">
        <v>29</v>
      </c>
      <c r="I33" s="189">
        <v>5</v>
      </c>
      <c r="J33" s="189">
        <v>5</v>
      </c>
      <c r="K33" s="189">
        <v>5</v>
      </c>
      <c r="L33" s="189">
        <v>5</v>
      </c>
      <c r="M33" s="189">
        <v>5</v>
      </c>
      <c r="N33" s="189">
        <v>1</v>
      </c>
      <c r="O33" s="189">
        <v>3</v>
      </c>
      <c r="P33" s="189">
        <v>3</v>
      </c>
      <c r="Q33" s="189">
        <v>5</v>
      </c>
      <c r="R33" s="189">
        <v>3</v>
      </c>
      <c r="S33" s="189">
        <v>4</v>
      </c>
      <c r="T33" s="189">
        <v>4</v>
      </c>
      <c r="U33" s="189" t="s">
        <v>453</v>
      </c>
    </row>
    <row r="34" spans="1:21" ht="15.75" customHeight="1" x14ac:dyDescent="0.2">
      <c r="A34" s="191">
        <v>45066.429823287035</v>
      </c>
      <c r="B34" s="189" t="s">
        <v>267</v>
      </c>
      <c r="C34" s="189" t="s">
        <v>25</v>
      </c>
      <c r="D34" s="189" t="s">
        <v>24</v>
      </c>
      <c r="E34" s="189" t="s">
        <v>27</v>
      </c>
      <c r="F34" s="189" t="s">
        <v>136</v>
      </c>
      <c r="G34" s="189" t="s">
        <v>142</v>
      </c>
      <c r="H34" s="189" t="s">
        <v>29</v>
      </c>
      <c r="I34" s="189">
        <v>5</v>
      </c>
      <c r="J34" s="189">
        <v>5</v>
      </c>
      <c r="K34" s="189">
        <v>5</v>
      </c>
      <c r="L34" s="189">
        <v>5</v>
      </c>
      <c r="M34" s="189">
        <v>5</v>
      </c>
      <c r="N34" s="189">
        <v>5</v>
      </c>
      <c r="O34" s="189">
        <v>5</v>
      </c>
      <c r="P34" s="189">
        <v>5</v>
      </c>
      <c r="Q34" s="189">
        <v>5</v>
      </c>
      <c r="R34" s="189">
        <v>3</v>
      </c>
      <c r="S34" s="189">
        <v>5</v>
      </c>
      <c r="T34" s="189">
        <v>5</v>
      </c>
    </row>
    <row r="35" spans="1:21" ht="15.75" customHeight="1" x14ac:dyDescent="0.2">
      <c r="A35" s="191">
        <v>45066.430888333329</v>
      </c>
      <c r="B35" s="189" t="s">
        <v>268</v>
      </c>
      <c r="C35" s="189" t="s">
        <v>25</v>
      </c>
      <c r="D35" s="189" t="s">
        <v>26</v>
      </c>
      <c r="E35" s="189" t="s">
        <v>22</v>
      </c>
      <c r="F35" s="189" t="s">
        <v>131</v>
      </c>
      <c r="G35" s="189" t="s">
        <v>113</v>
      </c>
      <c r="H35" s="189" t="s">
        <v>173</v>
      </c>
      <c r="I35" s="189">
        <v>5</v>
      </c>
      <c r="J35" s="189">
        <v>5</v>
      </c>
      <c r="K35" s="189">
        <v>5</v>
      </c>
      <c r="L35" s="189">
        <v>5</v>
      </c>
      <c r="M35" s="189">
        <v>4</v>
      </c>
      <c r="N35" s="189">
        <v>4</v>
      </c>
      <c r="O35" s="189">
        <v>4</v>
      </c>
      <c r="P35" s="189">
        <v>4</v>
      </c>
      <c r="Q35" s="189">
        <v>4</v>
      </c>
      <c r="R35" s="189">
        <v>2</v>
      </c>
      <c r="S35" s="189">
        <v>4</v>
      </c>
      <c r="T35" s="189">
        <v>4</v>
      </c>
    </row>
    <row r="36" spans="1:21" ht="15.75" customHeight="1" x14ac:dyDescent="0.2">
      <c r="A36" s="191">
        <v>45066.431218206024</v>
      </c>
      <c r="B36" s="189" t="s">
        <v>269</v>
      </c>
      <c r="C36" s="189" t="s">
        <v>20</v>
      </c>
      <c r="D36" s="189" t="s">
        <v>26</v>
      </c>
      <c r="E36" s="189" t="s">
        <v>27</v>
      </c>
      <c r="F36" s="189" t="s">
        <v>128</v>
      </c>
      <c r="G36" s="189" t="s">
        <v>181</v>
      </c>
      <c r="H36" s="189" t="s">
        <v>29</v>
      </c>
      <c r="I36" s="189">
        <v>5</v>
      </c>
      <c r="J36" s="189">
        <v>4</v>
      </c>
      <c r="K36" s="189">
        <v>3</v>
      </c>
      <c r="L36" s="189">
        <v>3</v>
      </c>
      <c r="M36" s="189">
        <v>5</v>
      </c>
      <c r="N36" s="189">
        <v>5</v>
      </c>
      <c r="O36" s="189">
        <v>5</v>
      </c>
      <c r="P36" s="189">
        <v>5</v>
      </c>
      <c r="Q36" s="189">
        <v>5</v>
      </c>
      <c r="R36" s="189">
        <v>3</v>
      </c>
      <c r="S36" s="189">
        <v>4</v>
      </c>
      <c r="T36" s="189">
        <v>4</v>
      </c>
      <c r="U36" s="189" t="s">
        <v>270</v>
      </c>
    </row>
    <row r="37" spans="1:21" ht="15.75" customHeight="1" x14ac:dyDescent="0.2">
      <c r="A37" s="191">
        <v>45066.431439907406</v>
      </c>
      <c r="B37" s="189" t="s">
        <v>271</v>
      </c>
      <c r="C37" s="189" t="s">
        <v>20</v>
      </c>
      <c r="D37" s="189" t="s">
        <v>26</v>
      </c>
      <c r="E37" s="189" t="s">
        <v>22</v>
      </c>
      <c r="F37" s="189" t="s">
        <v>143</v>
      </c>
      <c r="G37" s="189" t="s">
        <v>178</v>
      </c>
      <c r="H37" s="189" t="s">
        <v>173</v>
      </c>
      <c r="I37" s="189">
        <v>4</v>
      </c>
      <c r="J37" s="189">
        <v>5</v>
      </c>
      <c r="K37" s="189">
        <v>4</v>
      </c>
      <c r="L37" s="189">
        <v>4</v>
      </c>
      <c r="M37" s="189">
        <v>4</v>
      </c>
      <c r="N37" s="189">
        <v>4</v>
      </c>
      <c r="O37" s="189">
        <v>5</v>
      </c>
      <c r="P37" s="189">
        <v>5</v>
      </c>
      <c r="Q37" s="189">
        <v>5</v>
      </c>
      <c r="R37" s="189">
        <v>4</v>
      </c>
      <c r="S37" s="189">
        <v>4</v>
      </c>
      <c r="T37" s="189">
        <v>4</v>
      </c>
    </row>
    <row r="38" spans="1:21" x14ac:dyDescent="0.2">
      <c r="A38" s="191">
        <v>45066.43232576389</v>
      </c>
      <c r="B38" s="189" t="s">
        <v>272</v>
      </c>
      <c r="C38" s="189" t="s">
        <v>20</v>
      </c>
      <c r="D38" s="189" t="s">
        <v>26</v>
      </c>
      <c r="E38" s="189" t="s">
        <v>22</v>
      </c>
      <c r="F38" s="189" t="s">
        <v>128</v>
      </c>
      <c r="G38" s="189" t="s">
        <v>97</v>
      </c>
      <c r="H38" s="189" t="s">
        <v>173</v>
      </c>
      <c r="I38" s="189">
        <v>5</v>
      </c>
      <c r="J38" s="189">
        <v>5</v>
      </c>
      <c r="K38" s="189">
        <v>5</v>
      </c>
      <c r="L38" s="189">
        <v>5</v>
      </c>
      <c r="M38" s="189">
        <v>5</v>
      </c>
      <c r="N38" s="189">
        <v>5</v>
      </c>
      <c r="O38" s="189">
        <v>5</v>
      </c>
      <c r="P38" s="189">
        <v>5</v>
      </c>
      <c r="Q38" s="189">
        <v>5</v>
      </c>
      <c r="R38" s="189">
        <v>5</v>
      </c>
      <c r="S38" s="189">
        <v>4</v>
      </c>
      <c r="T38" s="189">
        <v>5</v>
      </c>
      <c r="U38" s="189" t="s">
        <v>454</v>
      </c>
    </row>
    <row r="39" spans="1:21" x14ac:dyDescent="0.2">
      <c r="A39" s="191">
        <v>45066.433118726854</v>
      </c>
      <c r="B39" s="189" t="s">
        <v>273</v>
      </c>
      <c r="C39" s="189" t="s">
        <v>20</v>
      </c>
      <c r="D39" s="189" t="s">
        <v>24</v>
      </c>
      <c r="E39" s="189" t="s">
        <v>22</v>
      </c>
      <c r="F39" s="189" t="s">
        <v>128</v>
      </c>
      <c r="G39" s="189" t="s">
        <v>274</v>
      </c>
      <c r="H39" s="189" t="s">
        <v>173</v>
      </c>
      <c r="I39" s="189">
        <v>5</v>
      </c>
      <c r="J39" s="189">
        <v>5</v>
      </c>
      <c r="K39" s="189">
        <v>5</v>
      </c>
      <c r="L39" s="189">
        <v>5</v>
      </c>
      <c r="M39" s="189">
        <v>5</v>
      </c>
      <c r="N39" s="189">
        <v>5</v>
      </c>
      <c r="O39" s="189">
        <v>5</v>
      </c>
      <c r="P39" s="189">
        <v>5</v>
      </c>
      <c r="Q39" s="189">
        <v>5</v>
      </c>
      <c r="R39" s="189">
        <v>3</v>
      </c>
      <c r="S39" s="189">
        <v>4</v>
      </c>
      <c r="T39" s="189">
        <v>4</v>
      </c>
      <c r="U39" s="189" t="s">
        <v>30</v>
      </c>
    </row>
    <row r="40" spans="1:21" x14ac:dyDescent="0.2">
      <c r="A40" s="191">
        <v>45066.433820798615</v>
      </c>
      <c r="B40" s="189" t="s">
        <v>275</v>
      </c>
      <c r="C40" s="189" t="s">
        <v>25</v>
      </c>
      <c r="D40" s="189" t="s">
        <v>26</v>
      </c>
      <c r="E40" s="189" t="s">
        <v>27</v>
      </c>
      <c r="F40" s="189" t="s">
        <v>132</v>
      </c>
      <c r="G40" s="189" t="s">
        <v>109</v>
      </c>
      <c r="H40" s="189" t="s">
        <v>23</v>
      </c>
      <c r="I40" s="189">
        <v>5</v>
      </c>
      <c r="J40" s="189">
        <v>4</v>
      </c>
      <c r="K40" s="189">
        <v>5</v>
      </c>
      <c r="L40" s="189">
        <v>4</v>
      </c>
      <c r="M40" s="189">
        <v>4</v>
      </c>
      <c r="N40" s="189">
        <v>4</v>
      </c>
      <c r="O40" s="189">
        <v>5</v>
      </c>
      <c r="P40" s="189">
        <v>5</v>
      </c>
      <c r="Q40" s="189">
        <v>5</v>
      </c>
      <c r="R40" s="189">
        <v>4</v>
      </c>
      <c r="S40" s="189">
        <v>4</v>
      </c>
      <c r="T40" s="189">
        <v>4</v>
      </c>
    </row>
    <row r="41" spans="1:21" x14ac:dyDescent="0.2">
      <c r="A41" s="191">
        <v>45066.437259282407</v>
      </c>
      <c r="B41" s="189" t="s">
        <v>276</v>
      </c>
      <c r="C41" s="189" t="s">
        <v>25</v>
      </c>
      <c r="D41" s="189" t="s">
        <v>24</v>
      </c>
      <c r="E41" s="189" t="s">
        <v>27</v>
      </c>
      <c r="F41" s="189" t="s">
        <v>128</v>
      </c>
      <c r="G41" s="189" t="s">
        <v>277</v>
      </c>
      <c r="H41" s="189" t="s">
        <v>29</v>
      </c>
      <c r="I41" s="189">
        <v>5</v>
      </c>
      <c r="J41" s="189">
        <v>5</v>
      </c>
      <c r="K41" s="189">
        <v>5</v>
      </c>
      <c r="L41" s="189">
        <v>5</v>
      </c>
      <c r="M41" s="189">
        <v>5</v>
      </c>
      <c r="N41" s="189">
        <v>5</v>
      </c>
      <c r="O41" s="189">
        <v>5</v>
      </c>
      <c r="P41" s="189">
        <v>5</v>
      </c>
      <c r="Q41" s="189">
        <v>5</v>
      </c>
      <c r="R41" s="189">
        <v>5</v>
      </c>
      <c r="S41" s="189">
        <v>5</v>
      </c>
      <c r="T41" s="189">
        <v>5</v>
      </c>
    </row>
    <row r="42" spans="1:21" x14ac:dyDescent="0.2">
      <c r="A42" s="191">
        <v>45066.43744991898</v>
      </c>
      <c r="B42" s="189" t="s">
        <v>278</v>
      </c>
      <c r="C42" s="189" t="s">
        <v>20</v>
      </c>
      <c r="D42" s="189" t="s">
        <v>24</v>
      </c>
      <c r="E42" s="189" t="s">
        <v>27</v>
      </c>
      <c r="F42" s="189" t="s">
        <v>128</v>
      </c>
      <c r="G42" s="189" t="s">
        <v>99</v>
      </c>
      <c r="H42" s="189" t="s">
        <v>29</v>
      </c>
      <c r="I42" s="189">
        <v>5</v>
      </c>
      <c r="J42" s="189">
        <v>5</v>
      </c>
      <c r="K42" s="189">
        <v>5</v>
      </c>
      <c r="L42" s="189">
        <v>5</v>
      </c>
      <c r="M42" s="189">
        <v>5</v>
      </c>
      <c r="N42" s="189">
        <v>5</v>
      </c>
      <c r="O42" s="189">
        <v>5</v>
      </c>
      <c r="P42" s="189">
        <v>5</v>
      </c>
      <c r="Q42" s="189">
        <v>5</v>
      </c>
      <c r="R42" s="189">
        <v>5</v>
      </c>
      <c r="S42" s="189">
        <v>5</v>
      </c>
      <c r="T42" s="189">
        <v>5</v>
      </c>
    </row>
    <row r="43" spans="1:21" x14ac:dyDescent="0.2">
      <c r="A43" s="191">
        <v>45066.437734988431</v>
      </c>
      <c r="B43" s="189" t="s">
        <v>279</v>
      </c>
      <c r="C43" s="189" t="s">
        <v>20</v>
      </c>
      <c r="D43" s="189" t="s">
        <v>26</v>
      </c>
      <c r="E43" s="189" t="s">
        <v>27</v>
      </c>
      <c r="F43" s="189" t="s">
        <v>133</v>
      </c>
      <c r="G43" s="189" t="s">
        <v>134</v>
      </c>
      <c r="H43" s="189" t="s">
        <v>28</v>
      </c>
      <c r="I43" s="189">
        <v>4</v>
      </c>
      <c r="J43" s="189">
        <v>4</v>
      </c>
      <c r="K43" s="189">
        <v>4</v>
      </c>
      <c r="L43" s="189">
        <v>4</v>
      </c>
      <c r="M43" s="189">
        <v>4</v>
      </c>
      <c r="N43" s="189">
        <v>4</v>
      </c>
      <c r="O43" s="189">
        <v>4</v>
      </c>
      <c r="P43" s="189">
        <v>4</v>
      </c>
      <c r="Q43" s="189">
        <v>4</v>
      </c>
      <c r="R43" s="189">
        <v>4</v>
      </c>
      <c r="S43" s="189">
        <v>4</v>
      </c>
      <c r="T43" s="189">
        <v>4</v>
      </c>
    </row>
    <row r="44" spans="1:21" x14ac:dyDescent="0.2">
      <c r="A44" s="191">
        <v>45066.4378005787</v>
      </c>
      <c r="B44" s="189" t="s">
        <v>280</v>
      </c>
      <c r="C44" s="189" t="s">
        <v>25</v>
      </c>
      <c r="D44" s="189" t="s">
        <v>24</v>
      </c>
      <c r="E44" s="189" t="s">
        <v>22</v>
      </c>
      <c r="F44" s="189" t="s">
        <v>131</v>
      </c>
      <c r="G44" s="189" t="s">
        <v>105</v>
      </c>
      <c r="H44" s="189" t="s">
        <v>29</v>
      </c>
      <c r="I44" s="189">
        <v>5</v>
      </c>
      <c r="J44" s="189">
        <v>5</v>
      </c>
      <c r="K44" s="189">
        <v>5</v>
      </c>
      <c r="L44" s="189">
        <v>4</v>
      </c>
      <c r="M44" s="189">
        <v>5</v>
      </c>
      <c r="N44" s="189">
        <v>5</v>
      </c>
      <c r="O44" s="189">
        <v>5</v>
      </c>
      <c r="P44" s="189">
        <v>5</v>
      </c>
      <c r="Q44" s="189">
        <v>5</v>
      </c>
      <c r="R44" s="189">
        <v>3</v>
      </c>
      <c r="S44" s="189">
        <v>4</v>
      </c>
      <c r="T44" s="189">
        <v>5</v>
      </c>
      <c r="U44" s="189" t="s">
        <v>455</v>
      </c>
    </row>
    <row r="45" spans="1:21" x14ac:dyDescent="0.2">
      <c r="A45" s="191">
        <v>45066.43818957176</v>
      </c>
      <c r="B45" s="189" t="s">
        <v>281</v>
      </c>
      <c r="C45" s="189" t="s">
        <v>25</v>
      </c>
      <c r="D45" s="189" t="s">
        <v>24</v>
      </c>
      <c r="E45" s="189" t="s">
        <v>27</v>
      </c>
      <c r="F45" s="189" t="s">
        <v>128</v>
      </c>
      <c r="G45" s="189" t="s">
        <v>108</v>
      </c>
      <c r="H45" s="189" t="s">
        <v>29</v>
      </c>
      <c r="I45" s="189">
        <v>5</v>
      </c>
      <c r="J45" s="189">
        <v>5</v>
      </c>
      <c r="K45" s="189">
        <v>5</v>
      </c>
      <c r="L45" s="189">
        <v>5</v>
      </c>
      <c r="M45" s="189">
        <v>5</v>
      </c>
      <c r="N45" s="189">
        <v>5</v>
      </c>
      <c r="O45" s="189">
        <v>5</v>
      </c>
      <c r="P45" s="189">
        <v>5</v>
      </c>
      <c r="Q45" s="189">
        <v>5</v>
      </c>
      <c r="R45" s="189">
        <v>3</v>
      </c>
      <c r="S45" s="189">
        <v>4</v>
      </c>
      <c r="T45" s="189">
        <v>4</v>
      </c>
    </row>
    <row r="46" spans="1:21" x14ac:dyDescent="0.2">
      <c r="A46" s="191">
        <v>45066.438839699069</v>
      </c>
      <c r="B46" s="189" t="s">
        <v>282</v>
      </c>
      <c r="C46" s="189" t="s">
        <v>25</v>
      </c>
      <c r="D46" s="189" t="s">
        <v>21</v>
      </c>
      <c r="E46" s="189" t="s">
        <v>22</v>
      </c>
      <c r="F46" s="189" t="s">
        <v>135</v>
      </c>
      <c r="G46" s="189" t="s">
        <v>283</v>
      </c>
      <c r="H46" s="189" t="s">
        <v>173</v>
      </c>
      <c r="I46" s="189">
        <v>5</v>
      </c>
      <c r="J46" s="189">
        <v>5</v>
      </c>
      <c r="K46" s="189">
        <v>5</v>
      </c>
      <c r="L46" s="189">
        <v>5</v>
      </c>
      <c r="M46" s="189">
        <v>4</v>
      </c>
      <c r="N46" s="189">
        <v>4</v>
      </c>
      <c r="O46" s="189">
        <v>4</v>
      </c>
      <c r="P46" s="189">
        <v>4</v>
      </c>
      <c r="Q46" s="189">
        <v>4</v>
      </c>
      <c r="R46" s="189">
        <v>2</v>
      </c>
      <c r="S46" s="189">
        <v>4</v>
      </c>
      <c r="T46" s="189">
        <v>4</v>
      </c>
      <c r="U46" s="189" t="s">
        <v>456</v>
      </c>
    </row>
    <row r="47" spans="1:21" x14ac:dyDescent="0.2">
      <c r="A47" s="191">
        <v>45066.439215474536</v>
      </c>
      <c r="B47" s="189" t="s">
        <v>284</v>
      </c>
      <c r="C47" s="189" t="s">
        <v>20</v>
      </c>
      <c r="D47" s="189" t="s">
        <v>26</v>
      </c>
      <c r="E47" s="189" t="s">
        <v>27</v>
      </c>
      <c r="F47" s="189" t="s">
        <v>132</v>
      </c>
      <c r="G47" s="189" t="s">
        <v>227</v>
      </c>
      <c r="H47" s="189" t="s">
        <v>29</v>
      </c>
      <c r="I47" s="189">
        <v>5</v>
      </c>
      <c r="J47" s="189">
        <v>4</v>
      </c>
      <c r="K47" s="189">
        <v>4</v>
      </c>
      <c r="L47" s="189">
        <v>4</v>
      </c>
      <c r="M47" s="189">
        <v>4</v>
      </c>
      <c r="N47" s="189">
        <v>4</v>
      </c>
      <c r="O47" s="189">
        <v>4</v>
      </c>
      <c r="P47" s="189">
        <v>4</v>
      </c>
      <c r="Q47" s="189">
        <v>4</v>
      </c>
      <c r="R47" s="189">
        <v>3</v>
      </c>
      <c r="S47" s="189">
        <v>4</v>
      </c>
      <c r="T47" s="189">
        <v>4</v>
      </c>
    </row>
    <row r="48" spans="1:21" x14ac:dyDescent="0.2">
      <c r="A48" s="191">
        <v>45066.439535289348</v>
      </c>
      <c r="B48" s="189" t="s">
        <v>285</v>
      </c>
      <c r="C48" s="189" t="s">
        <v>20</v>
      </c>
      <c r="D48" s="189" t="s">
        <v>26</v>
      </c>
      <c r="E48" s="189" t="s">
        <v>27</v>
      </c>
      <c r="F48" s="189" t="s">
        <v>146</v>
      </c>
      <c r="G48" s="189" t="s">
        <v>286</v>
      </c>
      <c r="H48" s="189" t="s">
        <v>23</v>
      </c>
      <c r="I48" s="189">
        <v>4</v>
      </c>
      <c r="J48" s="189">
        <v>4</v>
      </c>
      <c r="K48" s="189">
        <v>4</v>
      </c>
      <c r="L48" s="189">
        <v>4</v>
      </c>
      <c r="M48" s="189">
        <v>4</v>
      </c>
      <c r="N48" s="189">
        <v>4</v>
      </c>
      <c r="O48" s="189">
        <v>4</v>
      </c>
      <c r="P48" s="189">
        <v>4</v>
      </c>
      <c r="Q48" s="189">
        <v>4</v>
      </c>
      <c r="R48" s="189">
        <v>4</v>
      </c>
      <c r="S48" s="189">
        <v>4</v>
      </c>
      <c r="T48" s="189">
        <v>4</v>
      </c>
    </row>
    <row r="49" spans="1:21" x14ac:dyDescent="0.2">
      <c r="A49" s="191">
        <v>45066.439908865737</v>
      </c>
      <c r="B49" s="189" t="s">
        <v>287</v>
      </c>
      <c r="C49" s="189" t="s">
        <v>20</v>
      </c>
      <c r="D49" s="189" t="s">
        <v>24</v>
      </c>
      <c r="E49" s="189" t="s">
        <v>27</v>
      </c>
      <c r="F49" s="189" t="s">
        <v>114</v>
      </c>
      <c r="G49" s="189" t="s">
        <v>145</v>
      </c>
      <c r="H49" s="189" t="s">
        <v>23</v>
      </c>
      <c r="I49" s="189">
        <v>5</v>
      </c>
      <c r="J49" s="189">
        <v>5</v>
      </c>
      <c r="K49" s="189">
        <v>5</v>
      </c>
      <c r="L49" s="189">
        <v>5</v>
      </c>
      <c r="M49" s="189">
        <v>5</v>
      </c>
      <c r="N49" s="189">
        <v>5</v>
      </c>
      <c r="O49" s="189">
        <v>5</v>
      </c>
      <c r="P49" s="189">
        <v>5</v>
      </c>
      <c r="Q49" s="189">
        <v>5</v>
      </c>
      <c r="R49" s="189">
        <v>4</v>
      </c>
      <c r="S49" s="189">
        <v>4</v>
      </c>
      <c r="T49" s="189">
        <v>4</v>
      </c>
    </row>
    <row r="50" spans="1:21" x14ac:dyDescent="0.2">
      <c r="A50" s="191">
        <v>45066.440581527779</v>
      </c>
      <c r="B50" s="189" t="s">
        <v>288</v>
      </c>
      <c r="C50" s="189" t="s">
        <v>25</v>
      </c>
      <c r="D50" s="189" t="s">
        <v>24</v>
      </c>
      <c r="E50" s="189" t="s">
        <v>22</v>
      </c>
      <c r="F50" s="189" t="s">
        <v>128</v>
      </c>
      <c r="G50" s="189" t="s">
        <v>97</v>
      </c>
      <c r="H50" s="189" t="s">
        <v>173</v>
      </c>
      <c r="I50" s="189">
        <v>5</v>
      </c>
      <c r="J50" s="189">
        <v>5</v>
      </c>
      <c r="K50" s="189">
        <v>5</v>
      </c>
      <c r="L50" s="189">
        <v>5</v>
      </c>
      <c r="M50" s="189">
        <v>5</v>
      </c>
      <c r="N50" s="189">
        <v>5</v>
      </c>
      <c r="O50" s="189">
        <v>5</v>
      </c>
      <c r="P50" s="189">
        <v>5</v>
      </c>
      <c r="Q50" s="189">
        <v>5</v>
      </c>
      <c r="R50" s="189">
        <v>3</v>
      </c>
      <c r="S50" s="189">
        <v>4</v>
      </c>
      <c r="T50" s="189">
        <v>4</v>
      </c>
    </row>
    <row r="51" spans="1:21" x14ac:dyDescent="0.2">
      <c r="A51" s="191">
        <v>45066.441211168982</v>
      </c>
      <c r="B51" s="189" t="s">
        <v>289</v>
      </c>
      <c r="C51" s="189" t="s">
        <v>25</v>
      </c>
      <c r="D51" s="189" t="s">
        <v>24</v>
      </c>
      <c r="E51" s="189" t="s">
        <v>22</v>
      </c>
      <c r="F51" s="189" t="s">
        <v>128</v>
      </c>
      <c r="G51" s="189" t="s">
        <v>97</v>
      </c>
      <c r="H51" s="189" t="s">
        <v>173</v>
      </c>
      <c r="I51" s="189">
        <v>5</v>
      </c>
      <c r="J51" s="189">
        <v>5</v>
      </c>
      <c r="K51" s="189">
        <v>5</v>
      </c>
      <c r="L51" s="189">
        <v>4</v>
      </c>
      <c r="M51" s="189">
        <v>5</v>
      </c>
      <c r="N51" s="189">
        <v>4</v>
      </c>
      <c r="O51" s="189">
        <v>5</v>
      </c>
      <c r="P51" s="189">
        <v>5</v>
      </c>
      <c r="Q51" s="189">
        <v>5</v>
      </c>
      <c r="R51" s="189">
        <v>3</v>
      </c>
      <c r="S51" s="189">
        <v>4</v>
      </c>
      <c r="T51" s="189">
        <v>4</v>
      </c>
      <c r="U51" s="189" t="s">
        <v>290</v>
      </c>
    </row>
    <row r="52" spans="1:21" x14ac:dyDescent="0.2">
      <c r="A52" s="191">
        <v>45066.441864120367</v>
      </c>
      <c r="B52" s="189" t="s">
        <v>174</v>
      </c>
      <c r="C52" s="189" t="s">
        <v>20</v>
      </c>
      <c r="D52" s="189" t="s">
        <v>26</v>
      </c>
      <c r="E52" s="189" t="s">
        <v>22</v>
      </c>
      <c r="F52" s="189" t="s">
        <v>128</v>
      </c>
      <c r="G52" s="189" t="s">
        <v>105</v>
      </c>
      <c r="H52" s="189" t="s">
        <v>173</v>
      </c>
      <c r="I52" s="189">
        <v>5</v>
      </c>
      <c r="J52" s="189">
        <v>5</v>
      </c>
      <c r="K52" s="189">
        <v>5</v>
      </c>
      <c r="L52" s="189">
        <v>5</v>
      </c>
      <c r="M52" s="189">
        <v>5</v>
      </c>
      <c r="N52" s="189">
        <v>5</v>
      </c>
      <c r="O52" s="189">
        <v>5</v>
      </c>
      <c r="P52" s="189">
        <v>5</v>
      </c>
      <c r="Q52" s="189">
        <v>5</v>
      </c>
      <c r="R52" s="189">
        <v>3</v>
      </c>
      <c r="S52" s="189">
        <v>4</v>
      </c>
      <c r="T52" s="189">
        <v>5</v>
      </c>
    </row>
    <row r="53" spans="1:21" x14ac:dyDescent="0.2">
      <c r="A53" s="191">
        <v>45066.442746782406</v>
      </c>
      <c r="B53" s="189" t="s">
        <v>291</v>
      </c>
      <c r="C53" s="189" t="s">
        <v>25</v>
      </c>
      <c r="D53" s="189" t="s">
        <v>26</v>
      </c>
      <c r="E53" s="189" t="s">
        <v>27</v>
      </c>
      <c r="F53" s="189" t="s">
        <v>132</v>
      </c>
      <c r="G53" s="189" t="s">
        <v>292</v>
      </c>
      <c r="H53" s="189" t="s">
        <v>29</v>
      </c>
      <c r="I53" s="189">
        <v>5</v>
      </c>
      <c r="J53" s="189">
        <v>5</v>
      </c>
      <c r="K53" s="189">
        <v>5</v>
      </c>
      <c r="L53" s="189">
        <v>5</v>
      </c>
      <c r="M53" s="189">
        <v>4</v>
      </c>
      <c r="N53" s="189">
        <v>5</v>
      </c>
      <c r="O53" s="189">
        <v>5</v>
      </c>
      <c r="P53" s="189">
        <v>4</v>
      </c>
      <c r="Q53" s="189">
        <v>5</v>
      </c>
      <c r="R53" s="189">
        <v>5</v>
      </c>
      <c r="S53" s="189">
        <v>5</v>
      </c>
      <c r="T53" s="189">
        <v>5</v>
      </c>
    </row>
    <row r="54" spans="1:21" x14ac:dyDescent="0.2">
      <c r="A54" s="191">
        <v>45066.443454780092</v>
      </c>
      <c r="B54" s="189" t="s">
        <v>293</v>
      </c>
      <c r="C54" s="189" t="s">
        <v>20</v>
      </c>
      <c r="D54" s="189" t="s">
        <v>24</v>
      </c>
      <c r="E54" s="189" t="s">
        <v>27</v>
      </c>
      <c r="F54" s="189" t="s">
        <v>128</v>
      </c>
      <c r="G54" s="189" t="s">
        <v>99</v>
      </c>
      <c r="H54" s="189" t="s">
        <v>173</v>
      </c>
      <c r="I54" s="189">
        <v>5</v>
      </c>
      <c r="J54" s="189">
        <v>5</v>
      </c>
      <c r="K54" s="189">
        <v>5</v>
      </c>
      <c r="L54" s="189">
        <v>5</v>
      </c>
      <c r="M54" s="189">
        <v>5</v>
      </c>
      <c r="N54" s="189">
        <v>5</v>
      </c>
      <c r="O54" s="189">
        <v>5</v>
      </c>
      <c r="P54" s="189">
        <v>5</v>
      </c>
      <c r="Q54" s="189">
        <v>5</v>
      </c>
      <c r="R54" s="189">
        <v>3</v>
      </c>
      <c r="S54" s="189">
        <v>5</v>
      </c>
      <c r="T54" s="189">
        <v>5</v>
      </c>
    </row>
    <row r="55" spans="1:21" x14ac:dyDescent="0.2">
      <c r="A55" s="191">
        <v>45066.444113726851</v>
      </c>
      <c r="B55" s="189" t="s">
        <v>294</v>
      </c>
      <c r="C55" s="189" t="s">
        <v>25</v>
      </c>
      <c r="D55" s="189" t="s">
        <v>24</v>
      </c>
      <c r="E55" s="189" t="s">
        <v>27</v>
      </c>
      <c r="F55" s="189" t="s">
        <v>128</v>
      </c>
      <c r="G55" s="189" t="s">
        <v>295</v>
      </c>
      <c r="H55" s="189" t="s">
        <v>23</v>
      </c>
      <c r="I55" s="189">
        <v>5</v>
      </c>
      <c r="J55" s="189">
        <v>5</v>
      </c>
      <c r="K55" s="189">
        <v>5</v>
      </c>
      <c r="L55" s="189">
        <v>5</v>
      </c>
      <c r="M55" s="189">
        <v>5</v>
      </c>
      <c r="N55" s="189">
        <v>5</v>
      </c>
      <c r="O55" s="189">
        <v>5</v>
      </c>
      <c r="P55" s="189">
        <v>5</v>
      </c>
      <c r="Q55" s="189">
        <v>5</v>
      </c>
      <c r="R55" s="189">
        <v>3</v>
      </c>
      <c r="S55" s="189">
        <v>4</v>
      </c>
      <c r="T55" s="189">
        <v>4</v>
      </c>
      <c r="U55" s="189" t="s">
        <v>457</v>
      </c>
    </row>
    <row r="56" spans="1:21" x14ac:dyDescent="0.2">
      <c r="A56" s="191">
        <v>45066.44485190972</v>
      </c>
      <c r="B56" s="189" t="s">
        <v>296</v>
      </c>
      <c r="C56" s="189" t="s">
        <v>20</v>
      </c>
      <c r="D56" s="189" t="s">
        <v>24</v>
      </c>
      <c r="E56" s="189" t="s">
        <v>22</v>
      </c>
      <c r="F56" s="189" t="s">
        <v>135</v>
      </c>
      <c r="G56" s="189" t="s">
        <v>141</v>
      </c>
      <c r="H56" s="189" t="s">
        <v>173</v>
      </c>
      <c r="I56" s="189">
        <v>5</v>
      </c>
      <c r="J56" s="189">
        <v>5</v>
      </c>
      <c r="K56" s="189">
        <v>5</v>
      </c>
      <c r="L56" s="189">
        <v>5</v>
      </c>
      <c r="M56" s="189">
        <v>5</v>
      </c>
      <c r="N56" s="189">
        <v>5</v>
      </c>
      <c r="O56" s="189">
        <v>5</v>
      </c>
      <c r="P56" s="189">
        <v>5</v>
      </c>
      <c r="Q56" s="189">
        <v>5</v>
      </c>
      <c r="R56" s="189">
        <v>3</v>
      </c>
      <c r="S56" s="189">
        <v>4</v>
      </c>
      <c r="T56" s="189">
        <v>4</v>
      </c>
    </row>
    <row r="57" spans="1:21" x14ac:dyDescent="0.2">
      <c r="A57" s="191">
        <v>45066.445022430555</v>
      </c>
      <c r="B57" s="189" t="s">
        <v>297</v>
      </c>
      <c r="C57" s="189" t="s">
        <v>25</v>
      </c>
      <c r="D57" s="189" t="s">
        <v>26</v>
      </c>
      <c r="E57" s="189" t="s">
        <v>27</v>
      </c>
      <c r="F57" s="189" t="s">
        <v>140</v>
      </c>
      <c r="G57" s="189" t="s">
        <v>298</v>
      </c>
      <c r="H57" s="189" t="s">
        <v>23</v>
      </c>
      <c r="I57" s="189">
        <v>4</v>
      </c>
      <c r="J57" s="189">
        <v>5</v>
      </c>
      <c r="K57" s="189">
        <v>5</v>
      </c>
      <c r="L57" s="189">
        <v>5</v>
      </c>
      <c r="M57" s="189">
        <v>4</v>
      </c>
      <c r="N57" s="189">
        <v>4</v>
      </c>
      <c r="O57" s="189">
        <v>5</v>
      </c>
      <c r="P57" s="189">
        <v>5</v>
      </c>
      <c r="Q57" s="189">
        <v>5</v>
      </c>
      <c r="R57" s="189">
        <v>3</v>
      </c>
      <c r="S57" s="189">
        <v>5</v>
      </c>
      <c r="T57" s="189">
        <v>5</v>
      </c>
    </row>
    <row r="58" spans="1:21" x14ac:dyDescent="0.2">
      <c r="A58" s="191">
        <v>45066.445037789352</v>
      </c>
      <c r="B58" s="189" t="s">
        <v>299</v>
      </c>
      <c r="C58" s="189" t="s">
        <v>25</v>
      </c>
      <c r="D58" s="189" t="s">
        <v>21</v>
      </c>
      <c r="E58" s="189" t="s">
        <v>22</v>
      </c>
      <c r="F58" s="189" t="s">
        <v>148</v>
      </c>
      <c r="G58" s="189" t="s">
        <v>300</v>
      </c>
      <c r="H58" s="189" t="s">
        <v>29</v>
      </c>
      <c r="I58" s="189">
        <v>5</v>
      </c>
      <c r="J58" s="189">
        <v>4</v>
      </c>
      <c r="K58" s="189">
        <v>4</v>
      </c>
      <c r="L58" s="189">
        <v>4</v>
      </c>
      <c r="M58" s="189">
        <v>4</v>
      </c>
      <c r="N58" s="189">
        <v>4</v>
      </c>
      <c r="O58" s="189">
        <v>4</v>
      </c>
      <c r="P58" s="189">
        <v>4</v>
      </c>
      <c r="Q58" s="189">
        <v>4</v>
      </c>
      <c r="R58" s="189">
        <v>4</v>
      </c>
      <c r="S58" s="189">
        <v>4</v>
      </c>
      <c r="T58" s="189">
        <v>4</v>
      </c>
    </row>
    <row r="59" spans="1:21" x14ac:dyDescent="0.2">
      <c r="A59" s="191">
        <v>45066.445922256942</v>
      </c>
      <c r="B59" s="189" t="s">
        <v>301</v>
      </c>
      <c r="C59" s="189" t="s">
        <v>25</v>
      </c>
      <c r="D59" s="189" t="s">
        <v>21</v>
      </c>
      <c r="E59" s="189" t="s">
        <v>22</v>
      </c>
      <c r="F59" s="189" t="s">
        <v>131</v>
      </c>
      <c r="G59" s="189" t="s">
        <v>105</v>
      </c>
      <c r="H59" s="189" t="s">
        <v>23</v>
      </c>
      <c r="I59" s="189">
        <v>5</v>
      </c>
      <c r="J59" s="189">
        <v>5</v>
      </c>
      <c r="K59" s="189">
        <v>5</v>
      </c>
      <c r="L59" s="189">
        <v>5</v>
      </c>
      <c r="M59" s="189">
        <v>5</v>
      </c>
      <c r="N59" s="189">
        <v>5</v>
      </c>
      <c r="O59" s="189">
        <v>5</v>
      </c>
      <c r="P59" s="189">
        <v>5</v>
      </c>
      <c r="Q59" s="189">
        <v>5</v>
      </c>
      <c r="R59" s="189">
        <v>3</v>
      </c>
      <c r="S59" s="189">
        <v>4</v>
      </c>
      <c r="T59" s="189">
        <v>5</v>
      </c>
    </row>
    <row r="60" spans="1:21" x14ac:dyDescent="0.2">
      <c r="A60" s="191">
        <v>45066.448474490739</v>
      </c>
      <c r="B60" s="189" t="s">
        <v>302</v>
      </c>
      <c r="C60" s="189" t="s">
        <v>25</v>
      </c>
      <c r="D60" s="189" t="s">
        <v>26</v>
      </c>
      <c r="E60" s="189" t="s">
        <v>27</v>
      </c>
      <c r="F60" s="189" t="s">
        <v>114</v>
      </c>
      <c r="G60" s="189" t="s">
        <v>145</v>
      </c>
      <c r="H60" s="189" t="s">
        <v>29</v>
      </c>
      <c r="I60" s="189">
        <v>4</v>
      </c>
      <c r="J60" s="189">
        <v>5</v>
      </c>
      <c r="K60" s="189">
        <v>4</v>
      </c>
      <c r="L60" s="189">
        <v>4</v>
      </c>
      <c r="M60" s="189">
        <v>4</v>
      </c>
      <c r="N60" s="189">
        <v>4</v>
      </c>
      <c r="O60" s="189">
        <v>4</v>
      </c>
      <c r="P60" s="189">
        <v>4</v>
      </c>
      <c r="Q60" s="189">
        <v>4</v>
      </c>
      <c r="R60" s="189">
        <v>3</v>
      </c>
      <c r="S60" s="189">
        <v>4</v>
      </c>
      <c r="T60" s="189">
        <v>4</v>
      </c>
      <c r="U60" s="189" t="s">
        <v>30</v>
      </c>
    </row>
    <row r="61" spans="1:21" x14ac:dyDescent="0.2">
      <c r="A61" s="191">
        <v>45066.450669895828</v>
      </c>
      <c r="B61" s="189" t="s">
        <v>303</v>
      </c>
      <c r="C61" s="189" t="s">
        <v>25</v>
      </c>
      <c r="D61" s="189" t="s">
        <v>26</v>
      </c>
      <c r="E61" s="189" t="s">
        <v>27</v>
      </c>
      <c r="F61" s="189" t="s">
        <v>131</v>
      </c>
      <c r="G61" s="189" t="s">
        <v>304</v>
      </c>
      <c r="H61" s="189" t="s">
        <v>23</v>
      </c>
      <c r="I61" s="189">
        <v>5</v>
      </c>
      <c r="J61" s="189">
        <v>4</v>
      </c>
      <c r="K61" s="189">
        <v>5</v>
      </c>
      <c r="L61" s="189">
        <v>5</v>
      </c>
      <c r="M61" s="189">
        <v>5</v>
      </c>
      <c r="N61" s="189">
        <v>5</v>
      </c>
      <c r="O61" s="189">
        <v>4</v>
      </c>
      <c r="P61" s="189">
        <v>5</v>
      </c>
      <c r="Q61" s="189">
        <v>5</v>
      </c>
      <c r="R61" s="189">
        <v>3</v>
      </c>
      <c r="S61" s="189">
        <v>4</v>
      </c>
      <c r="T61" s="189">
        <v>4</v>
      </c>
    </row>
    <row r="62" spans="1:21" x14ac:dyDescent="0.2">
      <c r="A62" s="191">
        <v>45066.45090275463</v>
      </c>
      <c r="B62" s="189" t="s">
        <v>305</v>
      </c>
      <c r="C62" s="189" t="s">
        <v>25</v>
      </c>
      <c r="D62" s="189" t="s">
        <v>24</v>
      </c>
      <c r="E62" s="189" t="s">
        <v>27</v>
      </c>
      <c r="F62" s="189" t="s">
        <v>140</v>
      </c>
      <c r="G62" s="189" t="s">
        <v>306</v>
      </c>
      <c r="H62" s="189" t="s">
        <v>29</v>
      </c>
      <c r="I62" s="189">
        <v>4</v>
      </c>
      <c r="J62" s="189">
        <v>4</v>
      </c>
      <c r="K62" s="189">
        <v>4</v>
      </c>
      <c r="L62" s="189">
        <v>4</v>
      </c>
      <c r="M62" s="189">
        <v>4</v>
      </c>
      <c r="N62" s="189">
        <v>4</v>
      </c>
      <c r="O62" s="189">
        <v>5</v>
      </c>
      <c r="P62" s="189">
        <v>4</v>
      </c>
      <c r="Q62" s="189">
        <v>5</v>
      </c>
      <c r="R62" s="189">
        <v>3</v>
      </c>
      <c r="S62" s="189">
        <v>4</v>
      </c>
      <c r="T62" s="189">
        <v>4</v>
      </c>
      <c r="U62" s="189" t="s">
        <v>458</v>
      </c>
    </row>
    <row r="63" spans="1:21" x14ac:dyDescent="0.2">
      <c r="A63" s="191">
        <v>45066.450950081024</v>
      </c>
      <c r="B63" s="189" t="s">
        <v>307</v>
      </c>
      <c r="C63" s="189" t="s">
        <v>25</v>
      </c>
      <c r="D63" s="189" t="s">
        <v>24</v>
      </c>
      <c r="E63" s="189" t="s">
        <v>22</v>
      </c>
      <c r="F63" s="189" t="s">
        <v>132</v>
      </c>
      <c r="G63" s="189" t="s">
        <v>179</v>
      </c>
      <c r="H63" s="189" t="s">
        <v>173</v>
      </c>
      <c r="I63" s="189">
        <v>5</v>
      </c>
      <c r="J63" s="189">
        <v>5</v>
      </c>
      <c r="K63" s="189">
        <v>5</v>
      </c>
      <c r="L63" s="189">
        <v>5</v>
      </c>
      <c r="M63" s="189">
        <v>5</v>
      </c>
      <c r="N63" s="189">
        <v>5</v>
      </c>
      <c r="O63" s="189">
        <v>5</v>
      </c>
      <c r="P63" s="189">
        <v>5</v>
      </c>
      <c r="Q63" s="189">
        <v>5</v>
      </c>
      <c r="R63" s="189">
        <v>5</v>
      </c>
      <c r="S63" s="189">
        <v>5</v>
      </c>
      <c r="T63" s="189">
        <v>5</v>
      </c>
    </row>
    <row r="64" spans="1:21" x14ac:dyDescent="0.2">
      <c r="A64" s="191">
        <v>45066.452765775466</v>
      </c>
      <c r="B64" s="189" t="s">
        <v>308</v>
      </c>
      <c r="C64" s="189" t="s">
        <v>20</v>
      </c>
      <c r="D64" s="189" t="s">
        <v>24</v>
      </c>
      <c r="E64" s="189" t="s">
        <v>27</v>
      </c>
      <c r="F64" s="189" t="s">
        <v>128</v>
      </c>
      <c r="G64" s="189" t="s">
        <v>105</v>
      </c>
      <c r="H64" s="189" t="s">
        <v>29</v>
      </c>
      <c r="I64" s="189">
        <v>5</v>
      </c>
      <c r="J64" s="189">
        <v>4</v>
      </c>
      <c r="K64" s="189">
        <v>5</v>
      </c>
      <c r="L64" s="189">
        <v>4</v>
      </c>
      <c r="M64" s="189">
        <v>5</v>
      </c>
      <c r="N64" s="189">
        <v>4</v>
      </c>
      <c r="O64" s="189">
        <v>4</v>
      </c>
      <c r="P64" s="189">
        <v>4</v>
      </c>
      <c r="Q64" s="189">
        <v>4</v>
      </c>
      <c r="R64" s="189">
        <v>3</v>
      </c>
      <c r="S64" s="189">
        <v>4</v>
      </c>
      <c r="T64" s="189">
        <v>4</v>
      </c>
    </row>
    <row r="65" spans="1:21" x14ac:dyDescent="0.2">
      <c r="A65" s="191">
        <v>45066.452825439817</v>
      </c>
      <c r="B65" s="189" t="s">
        <v>309</v>
      </c>
      <c r="C65" s="189" t="s">
        <v>25</v>
      </c>
      <c r="D65" s="189" t="s">
        <v>26</v>
      </c>
      <c r="E65" s="189" t="s">
        <v>27</v>
      </c>
      <c r="F65" s="189" t="s">
        <v>128</v>
      </c>
      <c r="G65" s="189" t="s">
        <v>105</v>
      </c>
      <c r="H65" s="189" t="s">
        <v>29</v>
      </c>
      <c r="I65" s="189">
        <v>4</v>
      </c>
      <c r="J65" s="189">
        <v>4</v>
      </c>
      <c r="K65" s="189">
        <v>5</v>
      </c>
      <c r="L65" s="189">
        <v>5</v>
      </c>
      <c r="M65" s="189">
        <v>5</v>
      </c>
      <c r="N65" s="189">
        <v>5</v>
      </c>
      <c r="O65" s="189">
        <v>5</v>
      </c>
      <c r="P65" s="189">
        <v>5</v>
      </c>
      <c r="Q65" s="189">
        <v>5</v>
      </c>
      <c r="R65" s="189">
        <v>4</v>
      </c>
      <c r="S65" s="189">
        <v>4</v>
      </c>
      <c r="T65" s="189">
        <v>4</v>
      </c>
      <c r="U65" s="189" t="s">
        <v>30</v>
      </c>
    </row>
    <row r="66" spans="1:21" x14ac:dyDescent="0.2">
      <c r="A66" s="191">
        <v>45066.453203414349</v>
      </c>
      <c r="B66" s="189" t="s">
        <v>310</v>
      </c>
      <c r="C66" s="189" t="s">
        <v>25</v>
      </c>
      <c r="D66" s="189" t="s">
        <v>24</v>
      </c>
      <c r="E66" s="189" t="s">
        <v>27</v>
      </c>
      <c r="F66" s="189" t="s">
        <v>135</v>
      </c>
      <c r="G66" s="189" t="s">
        <v>311</v>
      </c>
      <c r="H66" s="189" t="s">
        <v>23</v>
      </c>
      <c r="I66" s="189">
        <v>3</v>
      </c>
      <c r="J66" s="189">
        <v>5</v>
      </c>
      <c r="K66" s="189">
        <v>5</v>
      </c>
      <c r="L66" s="189">
        <v>5</v>
      </c>
      <c r="M66" s="189">
        <v>5</v>
      </c>
      <c r="N66" s="189">
        <v>5</v>
      </c>
      <c r="O66" s="189">
        <v>5</v>
      </c>
      <c r="P66" s="189">
        <v>5</v>
      </c>
      <c r="Q66" s="189">
        <v>5</v>
      </c>
      <c r="R66" s="189">
        <v>1</v>
      </c>
      <c r="S66" s="189">
        <v>4</v>
      </c>
      <c r="T66" s="189">
        <v>4</v>
      </c>
    </row>
    <row r="67" spans="1:21" x14ac:dyDescent="0.2">
      <c r="A67" s="191">
        <v>45066.453722164355</v>
      </c>
      <c r="B67" s="189" t="s">
        <v>312</v>
      </c>
      <c r="C67" s="189" t="s">
        <v>25</v>
      </c>
      <c r="D67" s="189" t="s">
        <v>26</v>
      </c>
      <c r="E67" s="189" t="s">
        <v>27</v>
      </c>
      <c r="F67" s="189" t="s">
        <v>147</v>
      </c>
      <c r="G67" s="189" t="s">
        <v>313</v>
      </c>
      <c r="H67" s="189" t="s">
        <v>29</v>
      </c>
      <c r="I67" s="189">
        <v>5</v>
      </c>
      <c r="J67" s="189">
        <v>5</v>
      </c>
      <c r="K67" s="189">
        <v>5</v>
      </c>
      <c r="L67" s="189">
        <v>5</v>
      </c>
      <c r="M67" s="189">
        <v>5</v>
      </c>
      <c r="N67" s="189">
        <v>5</v>
      </c>
      <c r="O67" s="189">
        <v>5</v>
      </c>
      <c r="P67" s="189">
        <v>5</v>
      </c>
      <c r="Q67" s="189">
        <v>5</v>
      </c>
      <c r="R67" s="189">
        <v>5</v>
      </c>
      <c r="S67" s="189">
        <v>5</v>
      </c>
      <c r="T67" s="189">
        <v>5</v>
      </c>
    </row>
    <row r="68" spans="1:21" x14ac:dyDescent="0.2">
      <c r="A68" s="191">
        <v>45066.456420925926</v>
      </c>
      <c r="B68" s="189" t="s">
        <v>314</v>
      </c>
      <c r="C68" s="189" t="s">
        <v>20</v>
      </c>
      <c r="D68" s="189" t="s">
        <v>26</v>
      </c>
      <c r="E68" s="189" t="s">
        <v>27</v>
      </c>
      <c r="F68" s="189" t="s">
        <v>146</v>
      </c>
      <c r="G68" s="189" t="s">
        <v>184</v>
      </c>
      <c r="H68" s="189" t="s">
        <v>29</v>
      </c>
      <c r="I68" s="189">
        <v>4</v>
      </c>
      <c r="J68" s="189">
        <v>4</v>
      </c>
      <c r="K68" s="189">
        <v>4</v>
      </c>
      <c r="L68" s="189">
        <v>4</v>
      </c>
      <c r="M68" s="189">
        <v>4</v>
      </c>
      <c r="N68" s="189">
        <v>4</v>
      </c>
      <c r="O68" s="189">
        <v>4</v>
      </c>
      <c r="P68" s="189">
        <v>4</v>
      </c>
      <c r="Q68" s="189">
        <v>4</v>
      </c>
      <c r="R68" s="189">
        <v>4</v>
      </c>
      <c r="S68" s="189">
        <v>4</v>
      </c>
      <c r="T68" s="189">
        <v>4</v>
      </c>
      <c r="U68" s="189" t="s">
        <v>30</v>
      </c>
    </row>
    <row r="69" spans="1:21" x14ac:dyDescent="0.2">
      <c r="A69" s="191">
        <v>45066.456693530097</v>
      </c>
      <c r="B69" s="189" t="s">
        <v>315</v>
      </c>
      <c r="C69" s="189" t="s">
        <v>20</v>
      </c>
      <c r="D69" s="189" t="s">
        <v>21</v>
      </c>
      <c r="E69" s="189" t="s">
        <v>22</v>
      </c>
      <c r="F69" s="189" t="s">
        <v>133</v>
      </c>
      <c r="G69" s="189" t="s">
        <v>134</v>
      </c>
      <c r="H69" s="189" t="s">
        <v>29</v>
      </c>
      <c r="I69" s="189">
        <v>4</v>
      </c>
      <c r="J69" s="189">
        <v>4</v>
      </c>
      <c r="K69" s="189">
        <v>4</v>
      </c>
      <c r="L69" s="189">
        <v>3</v>
      </c>
      <c r="M69" s="189">
        <v>4</v>
      </c>
      <c r="N69" s="189">
        <v>3</v>
      </c>
      <c r="O69" s="189">
        <v>4</v>
      </c>
      <c r="P69" s="189">
        <v>4</v>
      </c>
      <c r="Q69" s="189">
        <v>5</v>
      </c>
      <c r="R69" s="189">
        <v>2</v>
      </c>
      <c r="S69" s="189">
        <v>4</v>
      </c>
      <c r="T69" s="189">
        <v>3</v>
      </c>
      <c r="U69" s="189" t="s">
        <v>316</v>
      </c>
    </row>
    <row r="70" spans="1:21" x14ac:dyDescent="0.2">
      <c r="A70" s="191">
        <v>45066.456968946761</v>
      </c>
      <c r="B70" s="189" t="s">
        <v>317</v>
      </c>
      <c r="C70" s="189" t="s">
        <v>20</v>
      </c>
      <c r="D70" s="189" t="s">
        <v>21</v>
      </c>
      <c r="E70" s="189" t="s">
        <v>27</v>
      </c>
      <c r="F70" s="189" t="s">
        <v>131</v>
      </c>
      <c r="G70" s="189" t="s">
        <v>105</v>
      </c>
      <c r="H70" s="189" t="s">
        <v>28</v>
      </c>
      <c r="I70" s="189">
        <v>4</v>
      </c>
      <c r="J70" s="189">
        <v>3</v>
      </c>
      <c r="K70" s="189">
        <v>4</v>
      </c>
      <c r="L70" s="189">
        <v>4</v>
      </c>
      <c r="M70" s="189">
        <v>4</v>
      </c>
      <c r="N70" s="189">
        <v>5</v>
      </c>
      <c r="O70" s="189">
        <v>5</v>
      </c>
      <c r="P70" s="189">
        <v>5</v>
      </c>
      <c r="Q70" s="189">
        <v>5</v>
      </c>
      <c r="R70" s="189">
        <v>2</v>
      </c>
      <c r="S70" s="189">
        <v>4</v>
      </c>
      <c r="T70" s="189">
        <v>4</v>
      </c>
    </row>
    <row r="71" spans="1:21" x14ac:dyDescent="0.2">
      <c r="A71" s="191">
        <v>45066.458403576384</v>
      </c>
      <c r="B71" s="189" t="s">
        <v>318</v>
      </c>
      <c r="C71" s="189" t="s">
        <v>20</v>
      </c>
      <c r="D71" s="189" t="s">
        <v>26</v>
      </c>
      <c r="E71" s="189" t="s">
        <v>27</v>
      </c>
      <c r="F71" s="189" t="s">
        <v>139</v>
      </c>
      <c r="G71" s="189" t="s">
        <v>319</v>
      </c>
      <c r="H71" s="189" t="s">
        <v>29</v>
      </c>
      <c r="I71" s="189">
        <v>4</v>
      </c>
      <c r="J71" s="189">
        <v>4</v>
      </c>
      <c r="K71" s="189">
        <v>4</v>
      </c>
      <c r="L71" s="189">
        <v>4</v>
      </c>
      <c r="M71" s="189">
        <v>4</v>
      </c>
      <c r="N71" s="189">
        <v>4</v>
      </c>
      <c r="O71" s="189">
        <v>4</v>
      </c>
      <c r="P71" s="189">
        <v>4</v>
      </c>
      <c r="Q71" s="189">
        <v>4</v>
      </c>
      <c r="R71" s="189">
        <v>3</v>
      </c>
      <c r="S71" s="189">
        <v>4</v>
      </c>
      <c r="T71" s="189">
        <v>3</v>
      </c>
      <c r="U71" s="189" t="s">
        <v>30</v>
      </c>
    </row>
    <row r="72" spans="1:21" x14ac:dyDescent="0.2">
      <c r="A72" s="191">
        <v>45066.460016608791</v>
      </c>
      <c r="B72" s="189" t="s">
        <v>320</v>
      </c>
      <c r="C72" s="189" t="s">
        <v>25</v>
      </c>
      <c r="D72" s="189" t="s">
        <v>24</v>
      </c>
      <c r="E72" s="189" t="s">
        <v>22</v>
      </c>
      <c r="F72" s="189" t="s">
        <v>132</v>
      </c>
      <c r="G72" s="189" t="s">
        <v>179</v>
      </c>
      <c r="H72" s="189" t="s">
        <v>173</v>
      </c>
      <c r="I72" s="189">
        <v>5</v>
      </c>
      <c r="J72" s="189">
        <v>5</v>
      </c>
      <c r="K72" s="189">
        <v>5</v>
      </c>
      <c r="L72" s="189">
        <v>5</v>
      </c>
      <c r="M72" s="189">
        <v>5</v>
      </c>
      <c r="N72" s="189">
        <v>3</v>
      </c>
      <c r="O72" s="189">
        <v>5</v>
      </c>
      <c r="P72" s="189">
        <v>5</v>
      </c>
      <c r="Q72" s="189">
        <v>5</v>
      </c>
      <c r="R72" s="189">
        <v>4</v>
      </c>
      <c r="S72" s="189">
        <v>4</v>
      </c>
      <c r="T72" s="189">
        <v>4</v>
      </c>
    </row>
    <row r="73" spans="1:21" x14ac:dyDescent="0.2">
      <c r="A73" s="191">
        <v>45066.460866018519</v>
      </c>
      <c r="B73" s="189" t="s">
        <v>321</v>
      </c>
      <c r="C73" s="189" t="s">
        <v>25</v>
      </c>
      <c r="D73" s="189" t="s">
        <v>24</v>
      </c>
      <c r="E73" s="189" t="s">
        <v>22</v>
      </c>
      <c r="F73" s="189" t="s">
        <v>135</v>
      </c>
      <c r="G73" s="189" t="s">
        <v>141</v>
      </c>
      <c r="H73" s="189" t="s">
        <v>29</v>
      </c>
      <c r="I73" s="189">
        <v>5</v>
      </c>
      <c r="J73" s="189">
        <v>5</v>
      </c>
      <c r="K73" s="189">
        <v>5</v>
      </c>
      <c r="L73" s="189">
        <v>5</v>
      </c>
      <c r="M73" s="189">
        <v>5</v>
      </c>
      <c r="N73" s="189">
        <v>5</v>
      </c>
      <c r="O73" s="189">
        <v>5</v>
      </c>
      <c r="P73" s="189">
        <v>5</v>
      </c>
      <c r="Q73" s="189">
        <v>5</v>
      </c>
      <c r="R73" s="189">
        <v>4</v>
      </c>
      <c r="S73" s="189">
        <v>5</v>
      </c>
      <c r="T73" s="189">
        <v>5</v>
      </c>
      <c r="U73" s="189" t="s">
        <v>172</v>
      </c>
    </row>
    <row r="74" spans="1:21" x14ac:dyDescent="0.2">
      <c r="A74" s="191">
        <v>45066.462568877316</v>
      </c>
      <c r="B74" s="189" t="s">
        <v>322</v>
      </c>
      <c r="C74" s="189" t="s">
        <v>20</v>
      </c>
      <c r="D74" s="189" t="s">
        <v>24</v>
      </c>
      <c r="E74" s="189" t="s">
        <v>22</v>
      </c>
      <c r="F74" s="189" t="s">
        <v>133</v>
      </c>
      <c r="G74" s="189" t="s">
        <v>245</v>
      </c>
      <c r="H74" s="189" t="s">
        <v>29</v>
      </c>
      <c r="I74" s="189">
        <v>5</v>
      </c>
      <c r="J74" s="189">
        <v>5</v>
      </c>
      <c r="K74" s="189">
        <v>5</v>
      </c>
      <c r="L74" s="189">
        <v>5</v>
      </c>
      <c r="M74" s="189">
        <v>5</v>
      </c>
      <c r="N74" s="189">
        <v>5</v>
      </c>
      <c r="O74" s="189">
        <v>5</v>
      </c>
      <c r="P74" s="189">
        <v>5</v>
      </c>
      <c r="Q74" s="189">
        <v>5</v>
      </c>
      <c r="R74" s="189">
        <v>2</v>
      </c>
      <c r="S74" s="189">
        <v>4</v>
      </c>
      <c r="T74" s="189">
        <v>5</v>
      </c>
    </row>
    <row r="75" spans="1:21" x14ac:dyDescent="0.2">
      <c r="A75" s="191">
        <v>45066.467010092594</v>
      </c>
      <c r="B75" s="189" t="s">
        <v>323</v>
      </c>
      <c r="C75" s="189" t="s">
        <v>25</v>
      </c>
      <c r="D75" s="189" t="s">
        <v>24</v>
      </c>
      <c r="E75" s="189" t="s">
        <v>27</v>
      </c>
      <c r="F75" s="189" t="s">
        <v>128</v>
      </c>
      <c r="G75" s="189" t="s">
        <v>108</v>
      </c>
      <c r="H75" s="189" t="s">
        <v>29</v>
      </c>
      <c r="I75" s="189">
        <v>5</v>
      </c>
      <c r="J75" s="189">
        <v>5</v>
      </c>
      <c r="K75" s="189">
        <v>5</v>
      </c>
      <c r="L75" s="189">
        <v>5</v>
      </c>
      <c r="M75" s="189">
        <v>5</v>
      </c>
      <c r="N75" s="189">
        <v>5</v>
      </c>
      <c r="O75" s="189">
        <v>5</v>
      </c>
      <c r="P75" s="189">
        <v>5</v>
      </c>
      <c r="Q75" s="189">
        <v>5</v>
      </c>
      <c r="R75" s="189">
        <v>5</v>
      </c>
      <c r="S75" s="189">
        <v>5</v>
      </c>
      <c r="T75" s="189">
        <v>5</v>
      </c>
      <c r="U75" s="189" t="s">
        <v>30</v>
      </c>
    </row>
    <row r="76" spans="1:21" ht="16.5" customHeight="1" x14ac:dyDescent="0.2">
      <c r="A76" s="191">
        <v>45066.467736203704</v>
      </c>
      <c r="B76" s="189" t="s">
        <v>324</v>
      </c>
      <c r="C76" s="189" t="s">
        <v>25</v>
      </c>
      <c r="D76" s="189" t="s">
        <v>24</v>
      </c>
      <c r="E76" s="189" t="s">
        <v>27</v>
      </c>
      <c r="F76" s="189" t="s">
        <v>114</v>
      </c>
      <c r="G76" s="189" t="s">
        <v>325</v>
      </c>
      <c r="H76" s="189" t="s">
        <v>173</v>
      </c>
      <c r="I76" s="189">
        <v>5</v>
      </c>
      <c r="J76" s="189">
        <v>5</v>
      </c>
      <c r="K76" s="189">
        <v>3</v>
      </c>
      <c r="L76" s="189">
        <v>5</v>
      </c>
      <c r="M76" s="189">
        <v>4</v>
      </c>
      <c r="N76" s="189">
        <v>3</v>
      </c>
      <c r="O76" s="189">
        <v>4</v>
      </c>
      <c r="P76" s="189">
        <v>3</v>
      </c>
      <c r="Q76" s="189">
        <v>5</v>
      </c>
      <c r="R76" s="189">
        <v>5</v>
      </c>
      <c r="S76" s="189">
        <v>5</v>
      </c>
      <c r="T76" s="189">
        <v>5</v>
      </c>
      <c r="U76" s="197" t="s">
        <v>459</v>
      </c>
    </row>
    <row r="77" spans="1:21" x14ac:dyDescent="0.2">
      <c r="A77" s="191">
        <v>45066.467841840276</v>
      </c>
      <c r="B77" s="189" t="s">
        <v>326</v>
      </c>
      <c r="C77" s="189" t="s">
        <v>25</v>
      </c>
      <c r="D77" s="189" t="s">
        <v>26</v>
      </c>
      <c r="E77" s="189" t="s">
        <v>27</v>
      </c>
      <c r="F77" s="189" t="s">
        <v>135</v>
      </c>
      <c r="G77" s="189" t="s">
        <v>311</v>
      </c>
      <c r="H77" s="189" t="s">
        <v>29</v>
      </c>
      <c r="I77" s="189">
        <v>4</v>
      </c>
      <c r="J77" s="189">
        <v>4</v>
      </c>
      <c r="K77" s="189">
        <v>4</v>
      </c>
      <c r="L77" s="189">
        <v>2</v>
      </c>
      <c r="M77" s="189">
        <v>4</v>
      </c>
      <c r="N77" s="189">
        <v>3</v>
      </c>
      <c r="O77" s="189">
        <v>4</v>
      </c>
      <c r="P77" s="189">
        <v>4</v>
      </c>
      <c r="Q77" s="189">
        <v>4</v>
      </c>
      <c r="R77" s="189">
        <v>3</v>
      </c>
      <c r="S77" s="189">
        <v>4</v>
      </c>
      <c r="T77" s="189">
        <v>4</v>
      </c>
      <c r="U77" s="189" t="s">
        <v>460</v>
      </c>
    </row>
    <row r="78" spans="1:21" x14ac:dyDescent="0.2">
      <c r="A78" s="191">
        <v>45066.468262731483</v>
      </c>
      <c r="B78" s="189" t="s">
        <v>327</v>
      </c>
      <c r="C78" s="189" t="s">
        <v>20</v>
      </c>
      <c r="D78" s="189" t="s">
        <v>26</v>
      </c>
      <c r="E78" s="189" t="s">
        <v>27</v>
      </c>
      <c r="F78" s="189" t="s">
        <v>132</v>
      </c>
      <c r="G78" s="189" t="s">
        <v>328</v>
      </c>
      <c r="H78" s="189" t="s">
        <v>29</v>
      </c>
      <c r="I78" s="189">
        <v>3</v>
      </c>
      <c r="J78" s="189">
        <v>3</v>
      </c>
      <c r="K78" s="189">
        <v>2</v>
      </c>
      <c r="L78" s="189">
        <v>2</v>
      </c>
      <c r="M78" s="189">
        <v>3</v>
      </c>
      <c r="N78" s="189">
        <v>2</v>
      </c>
      <c r="O78" s="189">
        <v>3</v>
      </c>
      <c r="P78" s="189">
        <v>4</v>
      </c>
      <c r="Q78" s="189">
        <v>3</v>
      </c>
      <c r="R78" s="189">
        <v>3</v>
      </c>
      <c r="S78" s="189">
        <v>3</v>
      </c>
      <c r="T78" s="189">
        <v>3</v>
      </c>
    </row>
    <row r="79" spans="1:21" x14ac:dyDescent="0.2">
      <c r="A79" s="191">
        <v>45066.475394513887</v>
      </c>
      <c r="B79" s="189" t="s">
        <v>329</v>
      </c>
      <c r="C79" s="189" t="s">
        <v>25</v>
      </c>
      <c r="D79" s="189" t="s">
        <v>21</v>
      </c>
      <c r="E79" s="189" t="s">
        <v>27</v>
      </c>
      <c r="F79" s="189" t="s">
        <v>330</v>
      </c>
      <c r="G79" s="189" t="s">
        <v>331</v>
      </c>
      <c r="H79" s="189" t="s">
        <v>29</v>
      </c>
      <c r="I79" s="189">
        <v>4</v>
      </c>
      <c r="J79" s="189">
        <v>4</v>
      </c>
      <c r="K79" s="189">
        <v>4</v>
      </c>
      <c r="L79" s="189">
        <v>4</v>
      </c>
      <c r="M79" s="189">
        <v>4</v>
      </c>
      <c r="N79" s="189">
        <v>4</v>
      </c>
      <c r="O79" s="189">
        <v>4</v>
      </c>
      <c r="P79" s="189">
        <v>4</v>
      </c>
      <c r="Q79" s="189">
        <v>4</v>
      </c>
      <c r="R79" s="189">
        <v>2</v>
      </c>
      <c r="S79" s="189">
        <v>4</v>
      </c>
      <c r="T79" s="189">
        <v>4</v>
      </c>
      <c r="U79" s="189" t="s">
        <v>172</v>
      </c>
    </row>
    <row r="80" spans="1:21" x14ac:dyDescent="0.2">
      <c r="A80" s="191">
        <v>45066.476057708336</v>
      </c>
      <c r="B80" s="189" t="s">
        <v>332</v>
      </c>
      <c r="C80" s="189" t="s">
        <v>25</v>
      </c>
      <c r="D80" s="189" t="s">
        <v>21</v>
      </c>
      <c r="E80" s="189" t="s">
        <v>22</v>
      </c>
      <c r="F80" s="189" t="s">
        <v>135</v>
      </c>
      <c r="G80" s="189" t="s">
        <v>141</v>
      </c>
      <c r="H80" s="189" t="s">
        <v>173</v>
      </c>
      <c r="I80" s="189">
        <v>4</v>
      </c>
      <c r="J80" s="189">
        <v>5</v>
      </c>
      <c r="K80" s="189">
        <v>5</v>
      </c>
      <c r="L80" s="189">
        <v>5</v>
      </c>
      <c r="M80" s="189">
        <v>5</v>
      </c>
      <c r="N80" s="189">
        <v>5</v>
      </c>
      <c r="O80" s="189">
        <v>5</v>
      </c>
      <c r="P80" s="189">
        <v>5</v>
      </c>
      <c r="Q80" s="189">
        <v>5</v>
      </c>
      <c r="R80" s="189">
        <v>3</v>
      </c>
      <c r="S80" s="189">
        <v>4</v>
      </c>
      <c r="T80" s="189">
        <v>4</v>
      </c>
    </row>
    <row r="81" spans="1:21" x14ac:dyDescent="0.2">
      <c r="A81" s="191">
        <v>45066.476232048612</v>
      </c>
      <c r="B81" s="189" t="s">
        <v>333</v>
      </c>
      <c r="C81" s="189" t="s">
        <v>25</v>
      </c>
      <c r="D81" s="189" t="s">
        <v>24</v>
      </c>
      <c r="E81" s="189" t="s">
        <v>27</v>
      </c>
      <c r="F81" s="189" t="s">
        <v>128</v>
      </c>
      <c r="G81" s="189" t="s">
        <v>138</v>
      </c>
      <c r="H81" s="189" t="s">
        <v>29</v>
      </c>
      <c r="I81" s="189">
        <v>5</v>
      </c>
      <c r="J81" s="189">
        <v>5</v>
      </c>
      <c r="K81" s="189">
        <v>5</v>
      </c>
      <c r="L81" s="189">
        <v>5</v>
      </c>
      <c r="M81" s="189">
        <v>5</v>
      </c>
      <c r="N81" s="189">
        <v>5</v>
      </c>
      <c r="O81" s="189">
        <v>5</v>
      </c>
      <c r="P81" s="189">
        <v>5</v>
      </c>
      <c r="Q81" s="189">
        <v>5</v>
      </c>
      <c r="R81" s="189">
        <v>5</v>
      </c>
      <c r="S81" s="189">
        <v>5</v>
      </c>
      <c r="T81" s="189">
        <v>5</v>
      </c>
    </row>
    <row r="82" spans="1:21" x14ac:dyDescent="0.2">
      <c r="A82" s="191">
        <v>45066.476854884255</v>
      </c>
      <c r="B82" s="189" t="s">
        <v>334</v>
      </c>
      <c r="C82" s="189" t="s">
        <v>20</v>
      </c>
      <c r="D82" s="189" t="s">
        <v>24</v>
      </c>
      <c r="E82" s="189" t="s">
        <v>22</v>
      </c>
      <c r="F82" s="189" t="s">
        <v>133</v>
      </c>
      <c r="G82" s="189" t="s">
        <v>335</v>
      </c>
      <c r="H82" s="189" t="s">
        <v>173</v>
      </c>
      <c r="I82" s="189">
        <v>3</v>
      </c>
      <c r="J82" s="189">
        <v>1</v>
      </c>
      <c r="K82" s="189">
        <v>2</v>
      </c>
      <c r="L82" s="189">
        <v>1</v>
      </c>
      <c r="M82" s="189">
        <v>5</v>
      </c>
      <c r="N82" s="189">
        <v>5</v>
      </c>
      <c r="O82" s="189">
        <v>5</v>
      </c>
      <c r="P82" s="189">
        <v>5</v>
      </c>
      <c r="Q82" s="189">
        <v>5</v>
      </c>
      <c r="R82" s="189">
        <v>3</v>
      </c>
      <c r="S82" s="189">
        <v>3</v>
      </c>
      <c r="T82" s="189">
        <v>3</v>
      </c>
      <c r="U82" s="189" t="s">
        <v>336</v>
      </c>
    </row>
    <row r="83" spans="1:21" x14ac:dyDescent="0.2">
      <c r="A83" s="191">
        <v>45066.481607754627</v>
      </c>
      <c r="B83" s="189" t="s">
        <v>337</v>
      </c>
      <c r="C83" s="189" t="s">
        <v>25</v>
      </c>
      <c r="D83" s="189" t="s">
        <v>24</v>
      </c>
      <c r="E83" s="189" t="s">
        <v>22</v>
      </c>
      <c r="F83" s="189" t="s">
        <v>135</v>
      </c>
      <c r="G83" s="189" t="s">
        <v>141</v>
      </c>
      <c r="H83" s="189" t="s">
        <v>173</v>
      </c>
      <c r="I83" s="189">
        <v>5</v>
      </c>
      <c r="J83" s="189">
        <v>5</v>
      </c>
      <c r="K83" s="189">
        <v>5</v>
      </c>
      <c r="L83" s="189">
        <v>5</v>
      </c>
      <c r="M83" s="189">
        <v>4</v>
      </c>
      <c r="N83" s="189">
        <v>4</v>
      </c>
      <c r="O83" s="189">
        <v>3</v>
      </c>
      <c r="P83" s="189">
        <v>3</v>
      </c>
      <c r="Q83" s="189">
        <v>4</v>
      </c>
      <c r="R83" s="189">
        <v>3</v>
      </c>
      <c r="S83" s="189">
        <v>4</v>
      </c>
      <c r="T83" s="189">
        <v>4</v>
      </c>
      <c r="U83" s="189" t="s">
        <v>461</v>
      </c>
    </row>
    <row r="84" spans="1:21" x14ac:dyDescent="0.2">
      <c r="A84" s="191">
        <v>45066.496158310183</v>
      </c>
      <c r="B84" s="189" t="s">
        <v>338</v>
      </c>
      <c r="C84" s="189" t="s">
        <v>25</v>
      </c>
      <c r="D84" s="189" t="s">
        <v>31</v>
      </c>
      <c r="E84" s="189" t="s">
        <v>22</v>
      </c>
      <c r="F84" s="189" t="s">
        <v>135</v>
      </c>
      <c r="G84" s="189" t="s">
        <v>339</v>
      </c>
      <c r="H84" s="189" t="s">
        <v>173</v>
      </c>
      <c r="I84" s="189">
        <v>5</v>
      </c>
      <c r="J84" s="189">
        <v>5</v>
      </c>
      <c r="K84" s="189">
        <v>5</v>
      </c>
      <c r="L84" s="189">
        <v>5</v>
      </c>
      <c r="M84" s="189">
        <v>5</v>
      </c>
      <c r="N84" s="189">
        <v>5</v>
      </c>
      <c r="O84" s="189">
        <v>5</v>
      </c>
      <c r="P84" s="189">
        <v>5</v>
      </c>
      <c r="Q84" s="189">
        <v>5</v>
      </c>
      <c r="R84" s="189">
        <v>3</v>
      </c>
      <c r="S84" s="189">
        <v>4</v>
      </c>
      <c r="T84" s="189">
        <v>4</v>
      </c>
      <c r="U84" s="189" t="s">
        <v>462</v>
      </c>
    </row>
    <row r="85" spans="1:21" x14ac:dyDescent="0.2">
      <c r="A85" s="191">
        <v>45066.496284525463</v>
      </c>
      <c r="B85" s="189" t="s">
        <v>340</v>
      </c>
      <c r="C85" s="189" t="s">
        <v>20</v>
      </c>
      <c r="D85" s="189" t="s">
        <v>24</v>
      </c>
      <c r="E85" s="189" t="s">
        <v>22</v>
      </c>
      <c r="F85" s="189" t="s">
        <v>114</v>
      </c>
      <c r="G85" s="189" t="s">
        <v>145</v>
      </c>
      <c r="H85" s="189" t="s">
        <v>173</v>
      </c>
      <c r="I85" s="189">
        <v>4</v>
      </c>
      <c r="J85" s="189">
        <v>4</v>
      </c>
      <c r="K85" s="189">
        <v>4</v>
      </c>
      <c r="L85" s="189">
        <v>3</v>
      </c>
      <c r="M85" s="189">
        <v>4</v>
      </c>
      <c r="N85" s="189">
        <v>4</v>
      </c>
      <c r="O85" s="189">
        <v>4</v>
      </c>
      <c r="P85" s="189">
        <v>3</v>
      </c>
      <c r="Q85" s="189">
        <v>4</v>
      </c>
      <c r="R85" s="189">
        <v>3</v>
      </c>
      <c r="S85" s="189">
        <v>4</v>
      </c>
      <c r="T85" s="189">
        <v>4</v>
      </c>
      <c r="U85" s="189" t="s">
        <v>341</v>
      </c>
    </row>
    <row r="86" spans="1:21" x14ac:dyDescent="0.2">
      <c r="A86" s="191">
        <v>45066.500360810183</v>
      </c>
      <c r="B86" s="189" t="s">
        <v>342</v>
      </c>
      <c r="C86" s="189" t="s">
        <v>25</v>
      </c>
      <c r="D86" s="189" t="s">
        <v>24</v>
      </c>
      <c r="E86" s="189" t="s">
        <v>27</v>
      </c>
      <c r="F86" s="189" t="s">
        <v>135</v>
      </c>
      <c r="G86" s="189" t="s">
        <v>141</v>
      </c>
      <c r="H86" s="189" t="s">
        <v>173</v>
      </c>
      <c r="I86" s="189">
        <v>5</v>
      </c>
      <c r="J86" s="189">
        <v>4</v>
      </c>
      <c r="K86" s="189">
        <v>4</v>
      </c>
      <c r="L86" s="189">
        <v>4</v>
      </c>
      <c r="M86" s="189">
        <v>4</v>
      </c>
      <c r="N86" s="189">
        <v>4</v>
      </c>
      <c r="O86" s="189">
        <v>4</v>
      </c>
      <c r="P86" s="189">
        <v>4</v>
      </c>
      <c r="Q86" s="189">
        <v>4</v>
      </c>
      <c r="R86" s="189">
        <v>4</v>
      </c>
      <c r="S86" s="189">
        <v>4</v>
      </c>
      <c r="T86" s="189">
        <v>4</v>
      </c>
    </row>
    <row r="87" spans="1:21" x14ac:dyDescent="0.2">
      <c r="A87" s="191">
        <v>45066.524211851851</v>
      </c>
      <c r="B87" s="189" t="s">
        <v>343</v>
      </c>
      <c r="C87" s="189" t="s">
        <v>20</v>
      </c>
      <c r="D87" s="189" t="s">
        <v>24</v>
      </c>
      <c r="E87" s="189" t="s">
        <v>22</v>
      </c>
      <c r="F87" s="189" t="s">
        <v>139</v>
      </c>
      <c r="G87" s="189" t="s">
        <v>319</v>
      </c>
      <c r="H87" s="189" t="s">
        <v>173</v>
      </c>
      <c r="J87" s="189">
        <v>5</v>
      </c>
      <c r="K87" s="189">
        <v>5</v>
      </c>
      <c r="L87" s="189">
        <v>4</v>
      </c>
      <c r="M87" s="189">
        <v>5</v>
      </c>
      <c r="N87" s="189">
        <v>5</v>
      </c>
      <c r="O87" s="189">
        <v>5</v>
      </c>
      <c r="P87" s="189">
        <v>5</v>
      </c>
      <c r="Q87" s="189">
        <v>5</v>
      </c>
      <c r="R87" s="189">
        <v>3</v>
      </c>
      <c r="S87" s="189">
        <v>4</v>
      </c>
      <c r="T87" s="189">
        <v>4</v>
      </c>
    </row>
    <row r="88" spans="1:21" x14ac:dyDescent="0.2">
      <c r="A88" s="191">
        <v>45067.373050150461</v>
      </c>
      <c r="B88" s="189" t="s">
        <v>344</v>
      </c>
      <c r="C88" s="189" t="s">
        <v>20</v>
      </c>
      <c r="D88" s="189" t="s">
        <v>26</v>
      </c>
      <c r="E88" s="189" t="s">
        <v>27</v>
      </c>
      <c r="F88" s="189" t="s">
        <v>128</v>
      </c>
      <c r="G88" s="189" t="s">
        <v>108</v>
      </c>
      <c r="H88" s="189" t="s">
        <v>144</v>
      </c>
      <c r="I88" s="189">
        <v>2</v>
      </c>
      <c r="J88" s="189">
        <v>5</v>
      </c>
      <c r="K88" s="189">
        <v>5</v>
      </c>
      <c r="L88" s="189">
        <v>5</v>
      </c>
      <c r="M88" s="189">
        <v>5</v>
      </c>
      <c r="N88" s="189">
        <v>5</v>
      </c>
      <c r="O88" s="189">
        <v>5</v>
      </c>
      <c r="P88" s="189">
        <v>5</v>
      </c>
      <c r="R88" s="189">
        <v>5</v>
      </c>
      <c r="S88" s="189">
        <v>5</v>
      </c>
      <c r="T88" s="189">
        <v>5</v>
      </c>
      <c r="U88" s="189"/>
    </row>
    <row r="89" spans="1:21" x14ac:dyDescent="0.2">
      <c r="A89" s="191">
        <v>45067.411872094905</v>
      </c>
      <c r="B89" s="189" t="s">
        <v>345</v>
      </c>
      <c r="C89" s="189" t="s">
        <v>25</v>
      </c>
      <c r="D89" s="189" t="s">
        <v>26</v>
      </c>
      <c r="E89" s="189" t="s">
        <v>27</v>
      </c>
      <c r="F89" s="189" t="s">
        <v>128</v>
      </c>
      <c r="G89" s="189" t="s">
        <v>108</v>
      </c>
      <c r="H89" s="189" t="s">
        <v>144</v>
      </c>
      <c r="I89" s="189">
        <v>5</v>
      </c>
      <c r="J89" s="189">
        <v>5</v>
      </c>
      <c r="K89" s="189">
        <v>5</v>
      </c>
      <c r="L89" s="189">
        <v>5</v>
      </c>
      <c r="M89" s="189">
        <v>5</v>
      </c>
      <c r="N89" s="189">
        <v>5</v>
      </c>
      <c r="O89" s="189">
        <v>5</v>
      </c>
      <c r="P89" s="189">
        <v>5</v>
      </c>
      <c r="Q89" s="189">
        <v>5</v>
      </c>
      <c r="R89" s="189">
        <v>3</v>
      </c>
      <c r="S89" s="189">
        <v>4</v>
      </c>
      <c r="T89" s="189">
        <v>4</v>
      </c>
    </row>
    <row r="90" spans="1:21" x14ac:dyDescent="0.2">
      <c r="A90" s="191">
        <v>45067.421117499995</v>
      </c>
      <c r="B90" s="189" t="s">
        <v>346</v>
      </c>
      <c r="C90" s="189" t="s">
        <v>25</v>
      </c>
      <c r="D90" s="189" t="s">
        <v>26</v>
      </c>
      <c r="E90" s="189" t="s">
        <v>27</v>
      </c>
      <c r="F90" s="189" t="s">
        <v>128</v>
      </c>
      <c r="G90" s="189" t="s">
        <v>108</v>
      </c>
      <c r="H90" s="189" t="s">
        <v>144</v>
      </c>
      <c r="I90" s="189">
        <v>5</v>
      </c>
      <c r="J90" s="189">
        <v>5</v>
      </c>
      <c r="K90" s="189">
        <v>5</v>
      </c>
      <c r="L90" s="189">
        <v>5</v>
      </c>
      <c r="M90" s="189">
        <v>4</v>
      </c>
      <c r="N90" s="189">
        <v>4</v>
      </c>
      <c r="O90" s="189">
        <v>5</v>
      </c>
      <c r="P90" s="189">
        <v>5</v>
      </c>
      <c r="Q90" s="189">
        <v>5</v>
      </c>
      <c r="R90" s="189">
        <v>2</v>
      </c>
      <c r="S90" s="189">
        <v>4</v>
      </c>
      <c r="T90" s="189">
        <v>4</v>
      </c>
      <c r="U90" s="189" t="s">
        <v>30</v>
      </c>
    </row>
    <row r="91" spans="1:21" x14ac:dyDescent="0.2">
      <c r="A91" s="191">
        <v>45067.421125023146</v>
      </c>
      <c r="B91" s="189" t="s">
        <v>347</v>
      </c>
      <c r="C91" s="189" t="s">
        <v>20</v>
      </c>
      <c r="D91" s="189" t="s">
        <v>24</v>
      </c>
      <c r="E91" s="189" t="s">
        <v>27</v>
      </c>
      <c r="F91" s="189" t="s">
        <v>140</v>
      </c>
      <c r="G91" s="189" t="s">
        <v>170</v>
      </c>
      <c r="H91" s="189" t="s">
        <v>144</v>
      </c>
      <c r="I91" s="189">
        <v>5</v>
      </c>
      <c r="J91" s="189">
        <v>5</v>
      </c>
      <c r="K91" s="189">
        <v>5</v>
      </c>
      <c r="L91" s="189">
        <v>5</v>
      </c>
      <c r="M91" s="189">
        <v>5</v>
      </c>
      <c r="N91" s="189">
        <v>5</v>
      </c>
      <c r="O91" s="189">
        <v>5</v>
      </c>
      <c r="P91" s="189">
        <v>5</v>
      </c>
      <c r="Q91" s="189">
        <v>5</v>
      </c>
      <c r="R91" s="189">
        <v>5</v>
      </c>
      <c r="S91" s="189">
        <v>5</v>
      </c>
      <c r="T91" s="189">
        <v>5</v>
      </c>
    </row>
    <row r="92" spans="1:21" x14ac:dyDescent="0.2">
      <c r="A92" s="191">
        <v>45067.421757083328</v>
      </c>
      <c r="B92" s="189" t="s">
        <v>180</v>
      </c>
      <c r="C92" s="189" t="s">
        <v>20</v>
      </c>
      <c r="D92" s="189" t="s">
        <v>24</v>
      </c>
      <c r="E92" s="189" t="s">
        <v>27</v>
      </c>
      <c r="F92" s="189" t="s">
        <v>143</v>
      </c>
      <c r="G92" s="189" t="s">
        <v>178</v>
      </c>
      <c r="H92" s="189" t="s">
        <v>144</v>
      </c>
      <c r="I92" s="189">
        <v>4</v>
      </c>
      <c r="J92" s="189">
        <v>4</v>
      </c>
      <c r="K92" s="189">
        <v>4</v>
      </c>
      <c r="L92" s="189">
        <v>4</v>
      </c>
      <c r="M92" s="189">
        <v>4</v>
      </c>
      <c r="N92" s="189">
        <v>5</v>
      </c>
      <c r="O92" s="189">
        <v>5</v>
      </c>
      <c r="P92" s="189">
        <v>4</v>
      </c>
      <c r="Q92" s="189">
        <v>3</v>
      </c>
      <c r="R92" s="189">
        <v>4</v>
      </c>
      <c r="S92" s="189">
        <v>4</v>
      </c>
      <c r="T92" s="189">
        <v>3</v>
      </c>
    </row>
    <row r="93" spans="1:21" x14ac:dyDescent="0.2">
      <c r="A93" s="191">
        <v>45067.423280324074</v>
      </c>
      <c r="B93" s="189" t="s">
        <v>348</v>
      </c>
      <c r="C93" s="189" t="s">
        <v>25</v>
      </c>
      <c r="D93" s="189" t="s">
        <v>26</v>
      </c>
      <c r="E93" s="189" t="s">
        <v>27</v>
      </c>
      <c r="F93" s="189" t="s">
        <v>147</v>
      </c>
      <c r="G93" s="189" t="s">
        <v>349</v>
      </c>
      <c r="H93" s="189" t="s">
        <v>144</v>
      </c>
      <c r="I93" s="189">
        <v>4</v>
      </c>
      <c r="J93" s="189">
        <v>4</v>
      </c>
      <c r="K93" s="189">
        <v>3</v>
      </c>
      <c r="L93" s="189">
        <v>4</v>
      </c>
      <c r="M93" s="189">
        <v>4</v>
      </c>
      <c r="N93" s="189">
        <v>3</v>
      </c>
      <c r="O93" s="189">
        <v>4</v>
      </c>
      <c r="P93" s="189">
        <v>4</v>
      </c>
      <c r="Q93" s="189">
        <v>4</v>
      </c>
      <c r="R93" s="189">
        <v>3</v>
      </c>
      <c r="S93" s="189">
        <v>4</v>
      </c>
      <c r="T93" s="189">
        <v>4</v>
      </c>
    </row>
    <row r="94" spans="1:21" x14ac:dyDescent="0.2">
      <c r="A94" s="191">
        <v>45067.426397303236</v>
      </c>
      <c r="B94" s="189" t="s">
        <v>350</v>
      </c>
      <c r="C94" s="189" t="s">
        <v>25</v>
      </c>
      <c r="D94" s="189" t="s">
        <v>24</v>
      </c>
      <c r="E94" s="189" t="s">
        <v>22</v>
      </c>
      <c r="F94" s="189" t="s">
        <v>128</v>
      </c>
      <c r="G94" s="189" t="s">
        <v>97</v>
      </c>
      <c r="H94" s="189" t="s">
        <v>144</v>
      </c>
      <c r="I94" s="189">
        <v>5</v>
      </c>
      <c r="J94" s="189">
        <v>5</v>
      </c>
      <c r="K94" s="189">
        <v>5</v>
      </c>
      <c r="L94" s="189">
        <v>5</v>
      </c>
      <c r="M94" s="189">
        <v>5</v>
      </c>
      <c r="N94" s="189">
        <v>5</v>
      </c>
      <c r="O94" s="189">
        <v>5</v>
      </c>
      <c r="P94" s="189">
        <v>5</v>
      </c>
      <c r="Q94" s="189">
        <v>5</v>
      </c>
      <c r="R94" s="189">
        <v>2</v>
      </c>
      <c r="S94" s="189">
        <v>4</v>
      </c>
      <c r="T94" s="189">
        <v>4</v>
      </c>
    </row>
    <row r="95" spans="1:21" x14ac:dyDescent="0.2">
      <c r="A95" s="191">
        <v>45067.427869259263</v>
      </c>
      <c r="B95" s="189" t="s">
        <v>351</v>
      </c>
      <c r="C95" s="189" t="s">
        <v>20</v>
      </c>
      <c r="D95" s="189" t="s">
        <v>26</v>
      </c>
      <c r="E95" s="189" t="s">
        <v>27</v>
      </c>
      <c r="F95" s="189" t="s">
        <v>128</v>
      </c>
      <c r="G95" s="189" t="s">
        <v>138</v>
      </c>
      <c r="H95" s="189" t="s">
        <v>144</v>
      </c>
      <c r="I95" s="189">
        <v>5</v>
      </c>
      <c r="J95" s="189">
        <v>5</v>
      </c>
      <c r="K95" s="189">
        <v>5</v>
      </c>
      <c r="L95" s="189">
        <v>5</v>
      </c>
      <c r="M95" s="189">
        <v>4</v>
      </c>
      <c r="N95" s="189">
        <v>5</v>
      </c>
      <c r="O95" s="189">
        <v>4</v>
      </c>
      <c r="P95" s="189">
        <v>4</v>
      </c>
      <c r="Q95" s="189">
        <v>5</v>
      </c>
      <c r="R95" s="189">
        <v>5</v>
      </c>
      <c r="S95" s="189">
        <v>4</v>
      </c>
      <c r="T95" s="189">
        <v>5</v>
      </c>
    </row>
    <row r="96" spans="1:21" x14ac:dyDescent="0.2">
      <c r="A96" s="191">
        <v>45067.427883124998</v>
      </c>
      <c r="B96" s="189" t="s">
        <v>352</v>
      </c>
      <c r="C96" s="189" t="s">
        <v>20</v>
      </c>
      <c r="D96" s="189" t="s">
        <v>21</v>
      </c>
      <c r="E96" s="189" t="s">
        <v>22</v>
      </c>
      <c r="F96" s="189" t="s">
        <v>146</v>
      </c>
      <c r="G96" s="189" t="s">
        <v>353</v>
      </c>
      <c r="H96" s="189" t="s">
        <v>144</v>
      </c>
      <c r="I96" s="189">
        <v>5</v>
      </c>
      <c r="J96" s="189">
        <v>4</v>
      </c>
      <c r="K96" s="189">
        <v>5</v>
      </c>
      <c r="L96" s="189">
        <v>5</v>
      </c>
      <c r="M96" s="189">
        <v>5</v>
      </c>
      <c r="N96" s="189">
        <v>5</v>
      </c>
      <c r="O96" s="189">
        <v>5</v>
      </c>
      <c r="P96" s="189">
        <v>5</v>
      </c>
      <c r="Q96" s="189">
        <v>5</v>
      </c>
      <c r="R96" s="189">
        <v>2</v>
      </c>
      <c r="S96" s="189">
        <v>4</v>
      </c>
      <c r="T96" s="189">
        <v>4</v>
      </c>
    </row>
    <row r="97" spans="1:21" x14ac:dyDescent="0.2">
      <c r="A97" s="191">
        <v>45067.430033333338</v>
      </c>
      <c r="B97" s="189" t="s">
        <v>354</v>
      </c>
      <c r="C97" s="189" t="s">
        <v>20</v>
      </c>
      <c r="D97" s="189" t="s">
        <v>24</v>
      </c>
      <c r="E97" s="189" t="s">
        <v>27</v>
      </c>
      <c r="F97" s="189" t="s">
        <v>128</v>
      </c>
      <c r="G97" s="189" t="s">
        <v>108</v>
      </c>
      <c r="H97" s="189" t="s">
        <v>144</v>
      </c>
      <c r="I97" s="189">
        <v>5</v>
      </c>
      <c r="J97" s="189">
        <v>5</v>
      </c>
      <c r="K97" s="189">
        <v>5</v>
      </c>
      <c r="L97" s="189">
        <v>5</v>
      </c>
      <c r="M97" s="189">
        <v>5</v>
      </c>
      <c r="N97" s="189">
        <v>5</v>
      </c>
      <c r="O97" s="189">
        <v>5</v>
      </c>
      <c r="P97" s="189">
        <v>5</v>
      </c>
      <c r="Q97" s="189">
        <v>5</v>
      </c>
      <c r="R97" s="189">
        <v>5</v>
      </c>
      <c r="S97" s="189">
        <v>5</v>
      </c>
      <c r="T97" s="189">
        <v>5</v>
      </c>
      <c r="U97" s="189" t="s">
        <v>30</v>
      </c>
    </row>
    <row r="98" spans="1:21" x14ac:dyDescent="0.2">
      <c r="A98" s="191">
        <v>45067.433624699072</v>
      </c>
      <c r="B98" s="189" t="s">
        <v>355</v>
      </c>
      <c r="C98" s="189" t="s">
        <v>25</v>
      </c>
      <c r="D98" s="189" t="s">
        <v>26</v>
      </c>
      <c r="E98" s="189" t="s">
        <v>27</v>
      </c>
      <c r="F98" s="189" t="s">
        <v>128</v>
      </c>
      <c r="G98" s="189" t="s">
        <v>138</v>
      </c>
      <c r="H98" s="189" t="s">
        <v>144</v>
      </c>
      <c r="I98" s="189">
        <v>5</v>
      </c>
      <c r="J98" s="189">
        <v>4</v>
      </c>
      <c r="K98" s="189">
        <v>5</v>
      </c>
      <c r="L98" s="189">
        <v>4</v>
      </c>
      <c r="M98" s="189">
        <v>4</v>
      </c>
      <c r="N98" s="189">
        <v>4</v>
      </c>
      <c r="O98" s="189">
        <v>4</v>
      </c>
      <c r="P98" s="189">
        <v>5</v>
      </c>
      <c r="Q98" s="189">
        <v>5</v>
      </c>
      <c r="R98" s="189">
        <v>2</v>
      </c>
      <c r="S98" s="189">
        <v>4</v>
      </c>
      <c r="T98" s="189">
        <v>4</v>
      </c>
      <c r="U98" s="189" t="s">
        <v>356</v>
      </c>
    </row>
    <row r="99" spans="1:21" x14ac:dyDescent="0.2">
      <c r="A99" s="191">
        <v>45067.434252858795</v>
      </c>
      <c r="B99" s="189" t="s">
        <v>357</v>
      </c>
      <c r="C99" s="189" t="s">
        <v>20</v>
      </c>
      <c r="D99" s="189" t="s">
        <v>26</v>
      </c>
      <c r="E99" s="189" t="s">
        <v>27</v>
      </c>
      <c r="F99" s="189" t="s">
        <v>128</v>
      </c>
      <c r="G99" s="189" t="s">
        <v>108</v>
      </c>
      <c r="H99" s="189" t="s">
        <v>144</v>
      </c>
      <c r="I99" s="189">
        <v>5</v>
      </c>
      <c r="J99" s="189">
        <v>5</v>
      </c>
      <c r="K99" s="189">
        <v>5</v>
      </c>
      <c r="L99" s="189">
        <v>5</v>
      </c>
      <c r="M99" s="189">
        <v>4</v>
      </c>
      <c r="N99" s="189">
        <v>3</v>
      </c>
      <c r="O99" s="189">
        <v>4</v>
      </c>
      <c r="P99" s="189">
        <v>4</v>
      </c>
      <c r="Q99" s="189">
        <v>5</v>
      </c>
      <c r="R99" s="189">
        <v>3</v>
      </c>
      <c r="S99" s="189">
        <v>4</v>
      </c>
      <c r="T99" s="189">
        <v>4</v>
      </c>
      <c r="U99" s="189" t="s">
        <v>358</v>
      </c>
    </row>
    <row r="100" spans="1:21" x14ac:dyDescent="0.2">
      <c r="A100" s="191">
        <v>45067.434505798607</v>
      </c>
      <c r="B100" s="189" t="s">
        <v>359</v>
      </c>
      <c r="C100" s="189" t="s">
        <v>25</v>
      </c>
      <c r="D100" s="189" t="s">
        <v>26</v>
      </c>
      <c r="E100" s="189" t="s">
        <v>27</v>
      </c>
      <c r="F100" s="189" t="s">
        <v>132</v>
      </c>
      <c r="G100" s="189" t="s">
        <v>109</v>
      </c>
      <c r="H100" s="189" t="s">
        <v>144</v>
      </c>
      <c r="I100" s="189">
        <v>4</v>
      </c>
      <c r="J100" s="189">
        <v>4</v>
      </c>
      <c r="K100" s="189">
        <v>4</v>
      </c>
      <c r="L100" s="189">
        <v>4</v>
      </c>
      <c r="M100" s="189">
        <v>4</v>
      </c>
      <c r="N100" s="189">
        <v>3</v>
      </c>
      <c r="O100" s="189">
        <v>4</v>
      </c>
      <c r="P100" s="189">
        <v>4</v>
      </c>
      <c r="Q100" s="189">
        <v>4</v>
      </c>
      <c r="R100" s="189">
        <v>3</v>
      </c>
      <c r="S100" s="189">
        <v>4</v>
      </c>
      <c r="T100" s="189">
        <v>4</v>
      </c>
    </row>
    <row r="101" spans="1:21" x14ac:dyDescent="0.2">
      <c r="A101" s="191">
        <v>45067.435740439818</v>
      </c>
      <c r="B101" s="189" t="s">
        <v>360</v>
      </c>
      <c r="C101" s="189" t="s">
        <v>25</v>
      </c>
      <c r="D101" s="189" t="s">
        <v>24</v>
      </c>
      <c r="E101" s="189" t="s">
        <v>27</v>
      </c>
      <c r="F101" s="189" t="s">
        <v>128</v>
      </c>
      <c r="G101" s="189" t="s">
        <v>108</v>
      </c>
      <c r="H101" s="189" t="s">
        <v>144</v>
      </c>
      <c r="I101" s="189">
        <v>5</v>
      </c>
      <c r="J101" s="189">
        <v>5</v>
      </c>
      <c r="K101" s="189">
        <v>5</v>
      </c>
      <c r="L101" s="189">
        <v>5</v>
      </c>
      <c r="M101" s="189">
        <v>5</v>
      </c>
      <c r="N101" s="189">
        <v>5</v>
      </c>
      <c r="O101" s="189">
        <v>5</v>
      </c>
      <c r="P101" s="189">
        <v>5</v>
      </c>
      <c r="Q101" s="189">
        <v>5</v>
      </c>
      <c r="R101" s="189">
        <v>3</v>
      </c>
      <c r="S101" s="189">
        <v>5</v>
      </c>
      <c r="T101" s="189">
        <v>5</v>
      </c>
      <c r="U101" s="189" t="s">
        <v>463</v>
      </c>
    </row>
    <row r="102" spans="1:21" x14ac:dyDescent="0.2">
      <c r="A102" s="191">
        <v>45067.43607520833</v>
      </c>
      <c r="B102" s="189" t="s">
        <v>361</v>
      </c>
      <c r="C102" s="189" t="s">
        <v>25</v>
      </c>
      <c r="D102" s="189" t="s">
        <v>24</v>
      </c>
      <c r="E102" s="189" t="s">
        <v>27</v>
      </c>
      <c r="F102" s="189" t="s">
        <v>128</v>
      </c>
      <c r="G102" s="189" t="s">
        <v>108</v>
      </c>
      <c r="H102" s="189" t="s">
        <v>144</v>
      </c>
      <c r="I102" s="189">
        <v>5</v>
      </c>
      <c r="J102" s="189">
        <v>4</v>
      </c>
      <c r="K102" s="189">
        <v>4</v>
      </c>
      <c r="L102" s="189">
        <v>4</v>
      </c>
      <c r="M102" s="189">
        <v>4</v>
      </c>
      <c r="N102" s="189">
        <v>4</v>
      </c>
      <c r="O102" s="189">
        <v>5</v>
      </c>
      <c r="P102" s="189">
        <v>5</v>
      </c>
      <c r="Q102" s="189">
        <v>5</v>
      </c>
      <c r="R102" s="189">
        <v>3</v>
      </c>
      <c r="S102" s="189">
        <v>4</v>
      </c>
      <c r="T102" s="189">
        <v>4</v>
      </c>
    </row>
    <row r="103" spans="1:21" x14ac:dyDescent="0.2">
      <c r="A103" s="191">
        <v>45067.439665613427</v>
      </c>
      <c r="B103" s="189" t="s">
        <v>362</v>
      </c>
      <c r="C103" s="189" t="s">
        <v>25</v>
      </c>
      <c r="D103" s="189" t="s">
        <v>26</v>
      </c>
      <c r="E103" s="189" t="s">
        <v>27</v>
      </c>
      <c r="F103" s="189" t="s">
        <v>128</v>
      </c>
      <c r="G103" s="189" t="s">
        <v>138</v>
      </c>
      <c r="H103" s="189" t="s">
        <v>144</v>
      </c>
      <c r="I103" s="189">
        <v>4</v>
      </c>
      <c r="J103" s="189">
        <v>4</v>
      </c>
      <c r="K103" s="189">
        <v>4</v>
      </c>
      <c r="L103" s="189">
        <v>5</v>
      </c>
      <c r="M103" s="189">
        <v>5</v>
      </c>
      <c r="N103" s="189">
        <v>4</v>
      </c>
      <c r="O103" s="189">
        <v>5</v>
      </c>
      <c r="P103" s="189">
        <v>4</v>
      </c>
      <c r="Q103" s="189">
        <v>4</v>
      </c>
      <c r="R103" s="189">
        <v>4</v>
      </c>
      <c r="S103" s="189">
        <v>4</v>
      </c>
      <c r="T103" s="189">
        <v>4</v>
      </c>
      <c r="U103" s="189" t="s">
        <v>30</v>
      </c>
    </row>
    <row r="104" spans="1:21" x14ac:dyDescent="0.2">
      <c r="A104" s="191">
        <v>45067.439969247687</v>
      </c>
      <c r="B104" s="189" t="s">
        <v>363</v>
      </c>
      <c r="C104" s="189" t="s">
        <v>20</v>
      </c>
      <c r="D104" s="189" t="s">
        <v>26</v>
      </c>
      <c r="E104" s="189" t="s">
        <v>27</v>
      </c>
      <c r="F104" s="189" t="s">
        <v>128</v>
      </c>
      <c r="G104" s="189" t="s">
        <v>108</v>
      </c>
      <c r="H104" s="189" t="s">
        <v>144</v>
      </c>
      <c r="I104" s="189">
        <v>4</v>
      </c>
      <c r="J104" s="189">
        <v>4</v>
      </c>
      <c r="K104" s="189">
        <v>4</v>
      </c>
      <c r="L104" s="189">
        <v>4</v>
      </c>
      <c r="M104" s="189">
        <v>4</v>
      </c>
      <c r="N104" s="189">
        <v>4</v>
      </c>
      <c r="O104" s="189">
        <v>4</v>
      </c>
      <c r="P104" s="189">
        <v>4</v>
      </c>
      <c r="Q104" s="189">
        <v>5</v>
      </c>
      <c r="R104" s="189">
        <v>2</v>
      </c>
      <c r="S104" s="189">
        <v>3</v>
      </c>
      <c r="T104" s="189">
        <v>4</v>
      </c>
    </row>
    <row r="105" spans="1:21" x14ac:dyDescent="0.2">
      <c r="A105" s="191">
        <v>45067.440306018514</v>
      </c>
      <c r="B105" s="189" t="s">
        <v>364</v>
      </c>
      <c r="C105" s="189" t="s">
        <v>20</v>
      </c>
      <c r="D105" s="189" t="s">
        <v>24</v>
      </c>
      <c r="E105" s="189" t="s">
        <v>27</v>
      </c>
      <c r="F105" s="189" t="s">
        <v>128</v>
      </c>
      <c r="G105" s="189" t="s">
        <v>138</v>
      </c>
      <c r="H105" s="189" t="s">
        <v>144</v>
      </c>
      <c r="I105" s="189">
        <v>5</v>
      </c>
      <c r="J105" s="189">
        <v>5</v>
      </c>
      <c r="K105" s="189">
        <v>3</v>
      </c>
      <c r="L105" s="189">
        <v>5</v>
      </c>
      <c r="M105" s="189">
        <v>4</v>
      </c>
      <c r="N105" s="189">
        <v>3</v>
      </c>
      <c r="O105" s="189">
        <v>4</v>
      </c>
      <c r="P105" s="189">
        <v>4</v>
      </c>
      <c r="Q105" s="189">
        <v>5</v>
      </c>
      <c r="R105" s="189">
        <v>4</v>
      </c>
      <c r="S105" s="189">
        <v>4</v>
      </c>
      <c r="T105" s="189">
        <v>5</v>
      </c>
      <c r="U105" s="189" t="s">
        <v>464</v>
      </c>
    </row>
    <row r="106" spans="1:21" x14ac:dyDescent="0.2">
      <c r="A106" s="191">
        <v>45067.440640532412</v>
      </c>
      <c r="B106" s="189" t="s">
        <v>365</v>
      </c>
      <c r="C106" s="189" t="s">
        <v>25</v>
      </c>
      <c r="D106" s="189" t="s">
        <v>24</v>
      </c>
      <c r="E106" s="189" t="s">
        <v>27</v>
      </c>
      <c r="F106" s="189" t="s">
        <v>128</v>
      </c>
      <c r="G106" s="189" t="s">
        <v>108</v>
      </c>
      <c r="H106" s="189" t="s">
        <v>144</v>
      </c>
      <c r="I106" s="189">
        <v>5</v>
      </c>
      <c r="J106" s="189">
        <v>5</v>
      </c>
      <c r="K106" s="189">
        <v>5</v>
      </c>
      <c r="L106" s="189">
        <v>5</v>
      </c>
      <c r="M106" s="189">
        <v>5</v>
      </c>
      <c r="N106" s="189">
        <v>5</v>
      </c>
      <c r="O106" s="189">
        <v>5</v>
      </c>
      <c r="P106" s="189">
        <v>5</v>
      </c>
      <c r="Q106" s="189">
        <v>5</v>
      </c>
      <c r="R106" s="189">
        <v>2</v>
      </c>
      <c r="S106" s="189">
        <v>4</v>
      </c>
      <c r="T106" s="189">
        <v>4</v>
      </c>
    </row>
    <row r="107" spans="1:21" x14ac:dyDescent="0.2">
      <c r="A107" s="191">
        <v>45067.440650335644</v>
      </c>
      <c r="B107" s="189" t="s">
        <v>366</v>
      </c>
      <c r="C107" s="189" t="s">
        <v>20</v>
      </c>
      <c r="D107" s="189" t="s">
        <v>26</v>
      </c>
      <c r="E107" s="189" t="s">
        <v>27</v>
      </c>
      <c r="F107" s="189" t="s">
        <v>128</v>
      </c>
      <c r="G107" s="189" t="s">
        <v>108</v>
      </c>
      <c r="H107" s="189" t="s">
        <v>144</v>
      </c>
      <c r="I107" s="189">
        <v>4</v>
      </c>
      <c r="J107" s="189">
        <v>4</v>
      </c>
      <c r="K107" s="189">
        <v>4</v>
      </c>
      <c r="L107" s="189">
        <v>4</v>
      </c>
      <c r="M107" s="189">
        <v>4</v>
      </c>
      <c r="N107" s="189">
        <v>4</v>
      </c>
      <c r="O107" s="189">
        <v>4</v>
      </c>
      <c r="P107" s="189">
        <v>4</v>
      </c>
      <c r="Q107" s="189">
        <v>4</v>
      </c>
      <c r="R107" s="189">
        <v>4</v>
      </c>
      <c r="S107" s="189">
        <v>4</v>
      </c>
      <c r="T107" s="189">
        <v>4</v>
      </c>
    </row>
    <row r="108" spans="1:21" x14ac:dyDescent="0.2">
      <c r="A108" s="191">
        <v>45067.442512893518</v>
      </c>
      <c r="B108" s="189" t="s">
        <v>367</v>
      </c>
      <c r="C108" s="189" t="s">
        <v>25</v>
      </c>
      <c r="D108" s="189" t="s">
        <v>24</v>
      </c>
      <c r="E108" s="189" t="s">
        <v>27</v>
      </c>
      <c r="F108" s="189" t="s">
        <v>128</v>
      </c>
      <c r="G108" s="189" t="s">
        <v>108</v>
      </c>
      <c r="H108" s="189" t="s">
        <v>144</v>
      </c>
      <c r="I108" s="189">
        <v>4</v>
      </c>
      <c r="J108" s="189">
        <v>5</v>
      </c>
      <c r="K108" s="189">
        <v>5</v>
      </c>
      <c r="L108" s="189">
        <v>5</v>
      </c>
      <c r="M108" s="189">
        <v>4</v>
      </c>
      <c r="N108" s="189">
        <v>4</v>
      </c>
      <c r="O108" s="189">
        <v>4</v>
      </c>
      <c r="P108" s="189">
        <v>5</v>
      </c>
      <c r="Q108" s="189">
        <v>4</v>
      </c>
      <c r="R108" s="189">
        <v>3</v>
      </c>
      <c r="S108" s="189">
        <v>4</v>
      </c>
      <c r="T108" s="189">
        <v>4</v>
      </c>
      <c r="U108" s="189" t="s">
        <v>30</v>
      </c>
    </row>
    <row r="109" spans="1:21" x14ac:dyDescent="0.2">
      <c r="A109" s="191">
        <v>45067.442586053236</v>
      </c>
      <c r="B109" s="189" t="s">
        <v>368</v>
      </c>
      <c r="C109" s="189" t="s">
        <v>20</v>
      </c>
      <c r="D109" s="189" t="s">
        <v>26</v>
      </c>
      <c r="E109" s="189" t="s">
        <v>27</v>
      </c>
      <c r="F109" s="189" t="s">
        <v>128</v>
      </c>
      <c r="G109" s="189" t="s">
        <v>108</v>
      </c>
      <c r="H109" s="189" t="s">
        <v>144</v>
      </c>
      <c r="I109" s="189">
        <v>4</v>
      </c>
      <c r="J109" s="189">
        <v>4</v>
      </c>
      <c r="K109" s="189">
        <v>4</v>
      </c>
      <c r="L109" s="189">
        <v>4</v>
      </c>
      <c r="M109" s="189">
        <v>4</v>
      </c>
      <c r="N109" s="189">
        <v>4</v>
      </c>
      <c r="O109" s="189">
        <v>4</v>
      </c>
      <c r="P109" s="189">
        <v>4</v>
      </c>
      <c r="Q109" s="189">
        <v>4</v>
      </c>
      <c r="R109" s="189">
        <v>4</v>
      </c>
      <c r="S109" s="189">
        <v>4</v>
      </c>
      <c r="T109" s="189">
        <v>4</v>
      </c>
      <c r="U109" s="189" t="s">
        <v>369</v>
      </c>
    </row>
    <row r="110" spans="1:21" x14ac:dyDescent="0.2">
      <c r="A110" s="191">
        <v>45067.442897800924</v>
      </c>
      <c r="B110" s="189" t="s">
        <v>370</v>
      </c>
      <c r="C110" s="189" t="s">
        <v>25</v>
      </c>
      <c r="D110" s="189" t="s">
        <v>26</v>
      </c>
      <c r="E110" s="189" t="s">
        <v>27</v>
      </c>
      <c r="F110" s="189" t="s">
        <v>128</v>
      </c>
      <c r="G110" s="189" t="s">
        <v>108</v>
      </c>
      <c r="H110" s="189" t="s">
        <v>144</v>
      </c>
      <c r="I110" s="189">
        <v>5</v>
      </c>
      <c r="J110" s="189">
        <v>5</v>
      </c>
      <c r="K110" s="189">
        <v>5</v>
      </c>
      <c r="L110" s="189">
        <v>5</v>
      </c>
      <c r="M110" s="189">
        <v>5</v>
      </c>
      <c r="N110" s="189">
        <v>5</v>
      </c>
      <c r="O110" s="189">
        <v>5</v>
      </c>
      <c r="P110" s="189">
        <v>5</v>
      </c>
      <c r="Q110" s="189">
        <v>5</v>
      </c>
      <c r="R110" s="189">
        <v>3</v>
      </c>
      <c r="S110" s="189">
        <v>4</v>
      </c>
      <c r="T110" s="189">
        <v>4</v>
      </c>
    </row>
    <row r="111" spans="1:21" x14ac:dyDescent="0.2">
      <c r="A111" s="191">
        <v>45067.44345450231</v>
      </c>
      <c r="B111" s="189" t="s">
        <v>371</v>
      </c>
      <c r="C111" s="189" t="s">
        <v>25</v>
      </c>
      <c r="D111" s="189" t="s">
        <v>24</v>
      </c>
      <c r="E111" s="189" t="s">
        <v>27</v>
      </c>
      <c r="F111" s="189" t="s">
        <v>128</v>
      </c>
      <c r="G111" s="189" t="s">
        <v>108</v>
      </c>
      <c r="H111" s="189" t="s">
        <v>144</v>
      </c>
      <c r="I111" s="189">
        <v>5</v>
      </c>
      <c r="J111" s="189">
        <v>5</v>
      </c>
      <c r="K111" s="189">
        <v>5</v>
      </c>
      <c r="L111" s="189">
        <v>5</v>
      </c>
      <c r="M111" s="189">
        <v>5</v>
      </c>
      <c r="N111" s="189">
        <v>5</v>
      </c>
      <c r="O111" s="189">
        <v>5</v>
      </c>
      <c r="P111" s="189">
        <v>5</v>
      </c>
      <c r="Q111" s="189">
        <v>5</v>
      </c>
      <c r="R111" s="189">
        <v>5</v>
      </c>
      <c r="S111" s="189">
        <v>5</v>
      </c>
      <c r="T111" s="189">
        <v>5</v>
      </c>
    </row>
    <row r="112" spans="1:21" x14ac:dyDescent="0.2">
      <c r="A112" s="191">
        <v>45067.444014710651</v>
      </c>
      <c r="B112" s="189" t="s">
        <v>372</v>
      </c>
      <c r="C112" s="189" t="s">
        <v>25</v>
      </c>
      <c r="D112" s="189" t="s">
        <v>26</v>
      </c>
      <c r="E112" s="189" t="s">
        <v>27</v>
      </c>
      <c r="F112" s="189" t="s">
        <v>128</v>
      </c>
      <c r="G112" s="189" t="s">
        <v>108</v>
      </c>
      <c r="H112" s="189" t="s">
        <v>144</v>
      </c>
      <c r="I112" s="189">
        <v>5</v>
      </c>
      <c r="J112" s="189">
        <v>5</v>
      </c>
      <c r="K112" s="189">
        <v>5</v>
      </c>
      <c r="L112" s="189">
        <v>5</v>
      </c>
      <c r="M112" s="189">
        <v>5</v>
      </c>
      <c r="N112" s="189">
        <v>5</v>
      </c>
      <c r="O112" s="189">
        <v>5</v>
      </c>
      <c r="P112" s="189">
        <v>5</v>
      </c>
      <c r="Q112" s="189">
        <v>5</v>
      </c>
      <c r="R112" s="189">
        <v>2</v>
      </c>
      <c r="S112" s="189">
        <v>4</v>
      </c>
      <c r="T112" s="189">
        <v>4</v>
      </c>
    </row>
    <row r="113" spans="1:21" x14ac:dyDescent="0.2">
      <c r="A113" s="191">
        <v>45067.444026550926</v>
      </c>
      <c r="B113" s="189" t="s">
        <v>373</v>
      </c>
      <c r="C113" s="189" t="s">
        <v>25</v>
      </c>
      <c r="D113" s="189" t="s">
        <v>31</v>
      </c>
      <c r="E113" s="189" t="s">
        <v>27</v>
      </c>
      <c r="F113" s="189" t="s">
        <v>128</v>
      </c>
      <c r="G113" s="189" t="s">
        <v>99</v>
      </c>
      <c r="H113" s="189" t="s">
        <v>144</v>
      </c>
      <c r="I113" s="189">
        <v>5</v>
      </c>
      <c r="J113" s="189">
        <v>5</v>
      </c>
      <c r="K113" s="189">
        <v>5</v>
      </c>
      <c r="L113" s="189">
        <v>5</v>
      </c>
      <c r="M113" s="189">
        <v>5</v>
      </c>
      <c r="N113" s="189">
        <v>5</v>
      </c>
      <c r="O113" s="189">
        <v>5</v>
      </c>
      <c r="P113" s="189">
        <v>5</v>
      </c>
      <c r="Q113" s="189">
        <v>5</v>
      </c>
      <c r="R113" s="189">
        <v>2</v>
      </c>
      <c r="S113" s="189">
        <v>3</v>
      </c>
      <c r="T113" s="189">
        <v>5</v>
      </c>
    </row>
    <row r="114" spans="1:21" x14ac:dyDescent="0.2">
      <c r="A114" s="191">
        <v>45067.445097638891</v>
      </c>
      <c r="B114" s="189" t="s">
        <v>374</v>
      </c>
      <c r="C114" s="189" t="s">
        <v>20</v>
      </c>
      <c r="D114" s="189" t="s">
        <v>26</v>
      </c>
      <c r="E114" s="189" t="s">
        <v>22</v>
      </c>
      <c r="F114" s="189" t="s">
        <v>128</v>
      </c>
      <c r="G114" s="189" t="s">
        <v>105</v>
      </c>
      <c r="H114" s="189" t="s">
        <v>144</v>
      </c>
      <c r="I114" s="189">
        <v>5</v>
      </c>
      <c r="J114" s="189">
        <v>5</v>
      </c>
      <c r="K114" s="189">
        <v>5</v>
      </c>
      <c r="L114" s="189">
        <v>5</v>
      </c>
      <c r="M114" s="189">
        <v>5</v>
      </c>
      <c r="N114" s="189">
        <v>5</v>
      </c>
      <c r="O114" s="189">
        <v>5</v>
      </c>
      <c r="P114" s="189">
        <v>5</v>
      </c>
      <c r="Q114" s="189">
        <v>5</v>
      </c>
      <c r="R114" s="189">
        <v>3</v>
      </c>
      <c r="S114" s="189">
        <v>4</v>
      </c>
      <c r="T114" s="189">
        <v>5</v>
      </c>
      <c r="U114" s="189" t="s">
        <v>465</v>
      </c>
    </row>
    <row r="115" spans="1:21" x14ac:dyDescent="0.2">
      <c r="A115" s="191">
        <v>45067.445724398145</v>
      </c>
      <c r="B115" s="189" t="s">
        <v>375</v>
      </c>
      <c r="C115" s="189" t="s">
        <v>25</v>
      </c>
      <c r="D115" s="189" t="s">
        <v>26</v>
      </c>
      <c r="E115" s="189" t="s">
        <v>27</v>
      </c>
      <c r="F115" s="189" t="s">
        <v>128</v>
      </c>
      <c r="G115" s="189" t="s">
        <v>108</v>
      </c>
      <c r="H115" s="189" t="s">
        <v>144</v>
      </c>
      <c r="I115" s="189">
        <v>5</v>
      </c>
      <c r="J115" s="189">
        <v>5</v>
      </c>
      <c r="K115" s="189">
        <v>5</v>
      </c>
      <c r="L115" s="189">
        <v>5</v>
      </c>
      <c r="M115" s="189">
        <v>5</v>
      </c>
      <c r="N115" s="189">
        <v>4</v>
      </c>
      <c r="O115" s="189">
        <v>5</v>
      </c>
      <c r="P115" s="189">
        <v>5</v>
      </c>
      <c r="Q115" s="189">
        <v>5</v>
      </c>
      <c r="R115" s="189">
        <v>5</v>
      </c>
      <c r="S115" s="189">
        <v>5</v>
      </c>
      <c r="T115" s="189">
        <v>5</v>
      </c>
    </row>
    <row r="116" spans="1:21" x14ac:dyDescent="0.2">
      <c r="A116" s="191">
        <v>45067.446111145837</v>
      </c>
      <c r="B116" s="189" t="s">
        <v>376</v>
      </c>
      <c r="C116" s="189" t="s">
        <v>25</v>
      </c>
      <c r="D116" s="189" t="s">
        <v>26</v>
      </c>
      <c r="E116" s="189" t="s">
        <v>27</v>
      </c>
      <c r="F116" s="189" t="s">
        <v>135</v>
      </c>
      <c r="G116" s="189" t="s">
        <v>311</v>
      </c>
      <c r="H116" s="189" t="s">
        <v>144</v>
      </c>
      <c r="I116" s="189">
        <v>5</v>
      </c>
      <c r="J116" s="189">
        <v>5</v>
      </c>
      <c r="K116" s="189">
        <v>5</v>
      </c>
      <c r="L116" s="189">
        <v>5</v>
      </c>
      <c r="M116" s="189">
        <v>5</v>
      </c>
      <c r="N116" s="189">
        <v>5</v>
      </c>
      <c r="O116" s="189">
        <v>5</v>
      </c>
      <c r="P116" s="189">
        <v>5</v>
      </c>
      <c r="Q116" s="189">
        <v>5</v>
      </c>
      <c r="R116" s="189">
        <v>3</v>
      </c>
      <c r="S116" s="189">
        <v>4</v>
      </c>
      <c r="T116" s="189">
        <v>4</v>
      </c>
      <c r="U116" s="189" t="s">
        <v>377</v>
      </c>
    </row>
    <row r="117" spans="1:21" x14ac:dyDescent="0.2">
      <c r="A117" s="191">
        <v>45067.446835011579</v>
      </c>
      <c r="B117" s="189" t="s">
        <v>378</v>
      </c>
      <c r="C117" s="189" t="s">
        <v>20</v>
      </c>
      <c r="D117" s="189" t="s">
        <v>26</v>
      </c>
      <c r="E117" s="189" t="s">
        <v>27</v>
      </c>
      <c r="F117" s="189" t="s">
        <v>139</v>
      </c>
      <c r="G117" s="189" t="s">
        <v>319</v>
      </c>
      <c r="H117" s="189" t="s">
        <v>144</v>
      </c>
      <c r="I117" s="189">
        <v>4</v>
      </c>
      <c r="J117" s="189">
        <v>4</v>
      </c>
      <c r="K117" s="189">
        <v>4</v>
      </c>
      <c r="L117" s="189">
        <v>4</v>
      </c>
      <c r="M117" s="189">
        <v>5</v>
      </c>
      <c r="N117" s="189">
        <v>5</v>
      </c>
      <c r="O117" s="189">
        <v>5</v>
      </c>
      <c r="P117" s="189">
        <v>5</v>
      </c>
      <c r="Q117" s="189">
        <v>5</v>
      </c>
      <c r="R117" s="189">
        <v>5</v>
      </c>
      <c r="S117" s="189">
        <v>5</v>
      </c>
      <c r="T117" s="189">
        <v>5</v>
      </c>
    </row>
    <row r="118" spans="1:21" x14ac:dyDescent="0.2">
      <c r="A118" s="191">
        <v>45067.447509340273</v>
      </c>
      <c r="B118" s="189" t="s">
        <v>379</v>
      </c>
      <c r="C118" s="189" t="s">
        <v>20</v>
      </c>
      <c r="D118" s="189" t="s">
        <v>26</v>
      </c>
      <c r="E118" s="189" t="s">
        <v>27</v>
      </c>
      <c r="F118" s="189" t="s">
        <v>128</v>
      </c>
      <c r="G118" s="189" t="s">
        <v>108</v>
      </c>
      <c r="H118" s="189" t="s">
        <v>144</v>
      </c>
      <c r="I118" s="189">
        <v>3</v>
      </c>
      <c r="J118" s="189">
        <v>4</v>
      </c>
      <c r="K118" s="189">
        <v>5</v>
      </c>
      <c r="L118" s="189">
        <v>4</v>
      </c>
      <c r="M118" s="189">
        <v>5</v>
      </c>
      <c r="N118" s="189">
        <v>3</v>
      </c>
      <c r="O118" s="189">
        <v>5</v>
      </c>
      <c r="P118" s="189">
        <v>5</v>
      </c>
      <c r="Q118" s="189">
        <v>4</v>
      </c>
      <c r="R118" s="189">
        <v>4</v>
      </c>
      <c r="S118" s="189">
        <v>4</v>
      </c>
      <c r="T118" s="189">
        <v>4</v>
      </c>
    </row>
    <row r="119" spans="1:21" x14ac:dyDescent="0.2">
      <c r="A119" s="191">
        <v>45067.449010879631</v>
      </c>
      <c r="B119" s="189" t="s">
        <v>380</v>
      </c>
      <c r="C119" s="189" t="s">
        <v>25</v>
      </c>
      <c r="D119" s="189" t="s">
        <v>24</v>
      </c>
      <c r="E119" s="189" t="s">
        <v>27</v>
      </c>
      <c r="F119" s="189" t="s">
        <v>128</v>
      </c>
      <c r="G119" s="189" t="s">
        <v>108</v>
      </c>
      <c r="H119" s="189" t="s">
        <v>144</v>
      </c>
      <c r="I119" s="189">
        <v>5</v>
      </c>
      <c r="J119" s="189">
        <v>5</v>
      </c>
      <c r="K119" s="189">
        <v>5</v>
      </c>
      <c r="L119" s="189">
        <v>5</v>
      </c>
      <c r="M119" s="189">
        <v>5</v>
      </c>
      <c r="N119" s="189">
        <v>5</v>
      </c>
      <c r="O119" s="189">
        <v>5</v>
      </c>
      <c r="P119" s="189">
        <v>5</v>
      </c>
      <c r="Q119" s="189">
        <v>5</v>
      </c>
      <c r="R119" s="189">
        <v>2</v>
      </c>
      <c r="S119" s="189">
        <v>4</v>
      </c>
      <c r="T119" s="189">
        <v>4</v>
      </c>
    </row>
    <row r="120" spans="1:21" ht="18" customHeight="1" x14ac:dyDescent="0.2">
      <c r="A120" s="191">
        <v>45067.449289745375</v>
      </c>
      <c r="B120" s="189" t="s">
        <v>381</v>
      </c>
      <c r="C120" s="189" t="s">
        <v>20</v>
      </c>
      <c r="D120" s="189" t="s">
        <v>21</v>
      </c>
      <c r="E120" s="189" t="s">
        <v>22</v>
      </c>
      <c r="F120" s="189" t="s">
        <v>128</v>
      </c>
      <c r="G120" s="189" t="s">
        <v>382</v>
      </c>
      <c r="H120" s="189" t="s">
        <v>144</v>
      </c>
      <c r="I120" s="189">
        <v>5</v>
      </c>
      <c r="J120" s="189">
        <v>5</v>
      </c>
      <c r="M120" s="189">
        <v>4</v>
      </c>
      <c r="N120" s="189">
        <v>4</v>
      </c>
      <c r="O120" s="189">
        <v>5</v>
      </c>
      <c r="P120" s="189">
        <v>5</v>
      </c>
      <c r="Q120" s="189">
        <v>5</v>
      </c>
      <c r="R120" s="189">
        <v>4</v>
      </c>
      <c r="S120" s="189">
        <v>4</v>
      </c>
      <c r="T120" s="189">
        <v>4</v>
      </c>
      <c r="U120" s="197" t="s">
        <v>466</v>
      </c>
    </row>
    <row r="121" spans="1:21" x14ac:dyDescent="0.2">
      <c r="A121" s="191">
        <v>45067.449494583328</v>
      </c>
      <c r="B121" s="189" t="s">
        <v>383</v>
      </c>
      <c r="C121" s="189" t="s">
        <v>25</v>
      </c>
      <c r="D121" s="189" t="s">
        <v>26</v>
      </c>
      <c r="E121" s="189" t="s">
        <v>27</v>
      </c>
      <c r="F121" s="189" t="s">
        <v>135</v>
      </c>
      <c r="G121" s="189" t="s">
        <v>311</v>
      </c>
      <c r="H121" s="189" t="s">
        <v>144</v>
      </c>
      <c r="I121" s="189">
        <v>5</v>
      </c>
      <c r="J121" s="189">
        <v>5</v>
      </c>
      <c r="K121" s="189">
        <v>5</v>
      </c>
      <c r="L121" s="189">
        <v>5</v>
      </c>
      <c r="M121" s="189">
        <v>5</v>
      </c>
      <c r="N121" s="189">
        <v>5</v>
      </c>
      <c r="O121" s="189">
        <v>5</v>
      </c>
      <c r="P121" s="189">
        <v>5</v>
      </c>
      <c r="Q121" s="189">
        <v>5</v>
      </c>
      <c r="R121" s="189">
        <v>2</v>
      </c>
      <c r="S121" s="189">
        <v>4</v>
      </c>
      <c r="T121" s="189">
        <v>4</v>
      </c>
      <c r="U121" s="189" t="s">
        <v>467</v>
      </c>
    </row>
    <row r="122" spans="1:21" x14ac:dyDescent="0.2">
      <c r="A122" s="191">
        <v>45067.452284756946</v>
      </c>
      <c r="B122" s="189" t="s">
        <v>384</v>
      </c>
      <c r="C122" s="189" t="s">
        <v>20</v>
      </c>
      <c r="D122" s="189" t="s">
        <v>21</v>
      </c>
      <c r="E122" s="189" t="s">
        <v>22</v>
      </c>
      <c r="F122" s="189" t="s">
        <v>128</v>
      </c>
      <c r="G122" s="189" t="s">
        <v>274</v>
      </c>
      <c r="H122" s="189" t="s">
        <v>144</v>
      </c>
      <c r="I122" s="189">
        <v>5</v>
      </c>
      <c r="J122" s="189">
        <v>5</v>
      </c>
      <c r="K122" s="189">
        <v>5</v>
      </c>
      <c r="L122" s="189">
        <v>5</v>
      </c>
      <c r="M122" s="189">
        <v>5</v>
      </c>
      <c r="N122" s="189">
        <v>5</v>
      </c>
      <c r="O122" s="189">
        <v>5</v>
      </c>
      <c r="P122" s="189">
        <v>5</v>
      </c>
      <c r="Q122" s="189">
        <v>5</v>
      </c>
      <c r="R122" s="189">
        <v>3</v>
      </c>
      <c r="S122" s="189">
        <v>4</v>
      </c>
      <c r="T122" s="189">
        <v>5</v>
      </c>
      <c r="U122" s="189" t="s">
        <v>468</v>
      </c>
    </row>
    <row r="123" spans="1:21" x14ac:dyDescent="0.2">
      <c r="A123" s="191">
        <v>45067.452432696758</v>
      </c>
      <c r="B123" s="189" t="s">
        <v>385</v>
      </c>
      <c r="C123" s="189" t="s">
        <v>25</v>
      </c>
      <c r="D123" s="189" t="s">
        <v>26</v>
      </c>
      <c r="E123" s="189" t="s">
        <v>27</v>
      </c>
      <c r="F123" s="189" t="s">
        <v>128</v>
      </c>
      <c r="G123" s="189" t="s">
        <v>108</v>
      </c>
      <c r="H123" s="189" t="s">
        <v>144</v>
      </c>
      <c r="I123" s="189">
        <v>5</v>
      </c>
      <c r="J123" s="189">
        <v>5</v>
      </c>
      <c r="K123" s="189">
        <v>5</v>
      </c>
      <c r="L123" s="189">
        <v>5</v>
      </c>
      <c r="M123" s="189">
        <v>5</v>
      </c>
      <c r="N123" s="189">
        <v>5</v>
      </c>
      <c r="O123" s="189">
        <v>5</v>
      </c>
      <c r="Q123" s="189">
        <v>5</v>
      </c>
      <c r="R123" s="189">
        <v>5</v>
      </c>
      <c r="S123" s="189">
        <v>5</v>
      </c>
      <c r="T123" s="189">
        <v>5</v>
      </c>
    </row>
    <row r="124" spans="1:21" x14ac:dyDescent="0.2">
      <c r="A124" s="191">
        <v>45067.454462974536</v>
      </c>
      <c r="B124" s="189" t="s">
        <v>386</v>
      </c>
      <c r="C124" s="189" t="s">
        <v>20</v>
      </c>
      <c r="D124" s="189" t="s">
        <v>24</v>
      </c>
      <c r="E124" s="189" t="s">
        <v>27</v>
      </c>
      <c r="F124" s="189" t="s">
        <v>128</v>
      </c>
      <c r="G124" s="189" t="s">
        <v>108</v>
      </c>
      <c r="H124" s="189" t="s">
        <v>144</v>
      </c>
      <c r="I124" s="189">
        <v>5</v>
      </c>
      <c r="J124" s="189">
        <v>5</v>
      </c>
      <c r="K124" s="189">
        <v>5</v>
      </c>
      <c r="L124" s="189">
        <v>5</v>
      </c>
      <c r="M124" s="189">
        <v>5</v>
      </c>
      <c r="N124" s="189">
        <v>5</v>
      </c>
      <c r="O124" s="189">
        <v>5</v>
      </c>
      <c r="P124" s="189">
        <v>5</v>
      </c>
      <c r="Q124" s="189">
        <v>5</v>
      </c>
      <c r="R124" s="189">
        <v>5</v>
      </c>
      <c r="S124" s="189">
        <v>5</v>
      </c>
      <c r="T124" s="189">
        <v>5</v>
      </c>
      <c r="U124" s="189" t="s">
        <v>30</v>
      </c>
    </row>
    <row r="125" spans="1:21" x14ac:dyDescent="0.2">
      <c r="A125" s="191">
        <v>45067.454559537036</v>
      </c>
      <c r="B125" s="189" t="s">
        <v>387</v>
      </c>
      <c r="C125" s="189" t="s">
        <v>25</v>
      </c>
      <c r="D125" s="189" t="s">
        <v>26</v>
      </c>
      <c r="E125" s="189" t="s">
        <v>27</v>
      </c>
      <c r="F125" s="189" t="s">
        <v>128</v>
      </c>
      <c r="G125" s="189" t="s">
        <v>108</v>
      </c>
      <c r="H125" s="189" t="s">
        <v>144</v>
      </c>
      <c r="I125" s="189">
        <v>5</v>
      </c>
      <c r="J125" s="189">
        <v>5</v>
      </c>
      <c r="K125" s="189">
        <v>5</v>
      </c>
      <c r="L125" s="189">
        <v>5</v>
      </c>
      <c r="M125" s="189">
        <v>5</v>
      </c>
      <c r="N125" s="189">
        <v>5</v>
      </c>
      <c r="O125" s="189">
        <v>5</v>
      </c>
      <c r="P125" s="189">
        <v>5</v>
      </c>
      <c r="Q125" s="189">
        <v>5</v>
      </c>
      <c r="R125" s="189">
        <v>5</v>
      </c>
      <c r="S125" s="189">
        <v>5</v>
      </c>
      <c r="T125" s="189">
        <v>5</v>
      </c>
    </row>
    <row r="126" spans="1:21" x14ac:dyDescent="0.2">
      <c r="A126" s="191">
        <v>45067.45539560185</v>
      </c>
      <c r="B126" s="189" t="s">
        <v>388</v>
      </c>
      <c r="C126" s="189" t="s">
        <v>20</v>
      </c>
      <c r="D126" s="189" t="s">
        <v>24</v>
      </c>
      <c r="E126" s="189" t="s">
        <v>27</v>
      </c>
      <c r="F126" s="189" t="s">
        <v>128</v>
      </c>
      <c r="G126" s="189" t="s">
        <v>108</v>
      </c>
      <c r="H126" s="189" t="s">
        <v>144</v>
      </c>
      <c r="I126" s="189">
        <v>5</v>
      </c>
      <c r="J126" s="189">
        <v>5</v>
      </c>
      <c r="K126" s="189">
        <v>5</v>
      </c>
      <c r="L126" s="189">
        <v>5</v>
      </c>
      <c r="M126" s="189">
        <v>5</v>
      </c>
      <c r="N126" s="189">
        <v>5</v>
      </c>
      <c r="O126" s="189">
        <v>5</v>
      </c>
      <c r="P126" s="189">
        <v>5</v>
      </c>
      <c r="Q126" s="189">
        <v>5</v>
      </c>
      <c r="R126" s="189">
        <v>5</v>
      </c>
      <c r="S126" s="189">
        <v>5</v>
      </c>
      <c r="T126" s="189">
        <v>5</v>
      </c>
    </row>
    <row r="127" spans="1:21" x14ac:dyDescent="0.2">
      <c r="A127" s="191">
        <v>45067.456376620372</v>
      </c>
      <c r="B127" s="189" t="s">
        <v>389</v>
      </c>
      <c r="C127" s="189" t="s">
        <v>25</v>
      </c>
      <c r="D127" s="189" t="s">
        <v>24</v>
      </c>
      <c r="E127" s="189" t="s">
        <v>27</v>
      </c>
      <c r="F127" s="189" t="s">
        <v>132</v>
      </c>
      <c r="G127" s="189" t="s">
        <v>109</v>
      </c>
      <c r="H127" s="189" t="s">
        <v>144</v>
      </c>
      <c r="I127" s="189">
        <v>5</v>
      </c>
      <c r="J127" s="189">
        <v>5</v>
      </c>
      <c r="K127" s="189">
        <v>5</v>
      </c>
      <c r="L127" s="189">
        <v>5</v>
      </c>
      <c r="M127" s="189">
        <v>5</v>
      </c>
      <c r="N127" s="189">
        <v>5</v>
      </c>
      <c r="O127" s="189">
        <v>5</v>
      </c>
      <c r="P127" s="189">
        <v>5</v>
      </c>
      <c r="Q127" s="189">
        <v>5</v>
      </c>
      <c r="R127" s="189">
        <v>5</v>
      </c>
      <c r="S127" s="189">
        <v>5</v>
      </c>
      <c r="T127" s="189">
        <v>5</v>
      </c>
    </row>
    <row r="128" spans="1:21" x14ac:dyDescent="0.2">
      <c r="A128" s="191">
        <v>45067.457632199075</v>
      </c>
      <c r="B128" s="189" t="s">
        <v>390</v>
      </c>
      <c r="C128" s="189" t="s">
        <v>20</v>
      </c>
      <c r="D128" s="189" t="s">
        <v>26</v>
      </c>
      <c r="E128" s="189" t="s">
        <v>22</v>
      </c>
      <c r="F128" s="189" t="s">
        <v>175</v>
      </c>
      <c r="G128" s="189" t="s">
        <v>391</v>
      </c>
      <c r="H128" s="189" t="s">
        <v>144</v>
      </c>
      <c r="I128" s="189">
        <v>4</v>
      </c>
      <c r="J128" s="189">
        <v>4</v>
      </c>
      <c r="K128" s="189">
        <v>2</v>
      </c>
      <c r="L128" s="189">
        <v>2</v>
      </c>
      <c r="M128" s="189">
        <v>4</v>
      </c>
      <c r="N128" s="189">
        <v>4</v>
      </c>
      <c r="O128" s="189">
        <v>5</v>
      </c>
      <c r="P128" s="189">
        <v>5</v>
      </c>
      <c r="Q128" s="189">
        <v>5</v>
      </c>
      <c r="R128" s="189">
        <v>1</v>
      </c>
      <c r="S128" s="189">
        <v>3</v>
      </c>
      <c r="T128" s="189">
        <v>4</v>
      </c>
    </row>
    <row r="129" spans="1:21" x14ac:dyDescent="0.2">
      <c r="A129" s="191">
        <v>45067.459402337961</v>
      </c>
      <c r="B129" s="189" t="s">
        <v>392</v>
      </c>
      <c r="C129" s="189" t="s">
        <v>20</v>
      </c>
      <c r="D129" s="189" t="s">
        <v>24</v>
      </c>
      <c r="E129" s="189" t="s">
        <v>27</v>
      </c>
      <c r="F129" s="189" t="s">
        <v>128</v>
      </c>
      <c r="G129" s="189" t="s">
        <v>108</v>
      </c>
      <c r="H129" s="189" t="s">
        <v>144</v>
      </c>
      <c r="I129" s="189">
        <v>5</v>
      </c>
      <c r="J129" s="189">
        <v>5</v>
      </c>
      <c r="K129" s="189">
        <v>5</v>
      </c>
      <c r="L129" s="189">
        <v>5</v>
      </c>
      <c r="M129" s="189">
        <v>5</v>
      </c>
      <c r="N129" s="189">
        <v>4</v>
      </c>
      <c r="O129" s="189">
        <v>5</v>
      </c>
      <c r="P129" s="189">
        <v>5</v>
      </c>
      <c r="Q129" s="189">
        <v>5</v>
      </c>
      <c r="R129" s="189">
        <v>3</v>
      </c>
      <c r="S129" s="189">
        <v>4</v>
      </c>
      <c r="T129" s="189">
        <v>4</v>
      </c>
      <c r="U129" s="189" t="s">
        <v>393</v>
      </c>
    </row>
    <row r="130" spans="1:21" x14ac:dyDescent="0.2">
      <c r="A130" s="191">
        <v>45067.460012210649</v>
      </c>
      <c r="B130" s="189" t="s">
        <v>394</v>
      </c>
      <c r="C130" s="189" t="s">
        <v>25</v>
      </c>
      <c r="D130" s="189" t="s">
        <v>26</v>
      </c>
      <c r="E130" s="189" t="s">
        <v>27</v>
      </c>
      <c r="F130" s="189" t="s">
        <v>128</v>
      </c>
      <c r="G130" s="189" t="s">
        <v>108</v>
      </c>
      <c r="H130" s="189" t="s">
        <v>144</v>
      </c>
      <c r="I130" s="189">
        <v>5</v>
      </c>
      <c r="J130" s="189">
        <v>5</v>
      </c>
      <c r="K130" s="189">
        <v>5</v>
      </c>
      <c r="L130" s="189">
        <v>5</v>
      </c>
      <c r="M130" s="189">
        <v>5</v>
      </c>
      <c r="N130" s="189">
        <v>5</v>
      </c>
      <c r="O130" s="189">
        <v>5</v>
      </c>
      <c r="P130" s="189">
        <v>5</v>
      </c>
      <c r="Q130" s="189">
        <v>5</v>
      </c>
      <c r="R130" s="189">
        <v>3</v>
      </c>
      <c r="S130" s="189">
        <v>4</v>
      </c>
      <c r="T130" s="189">
        <v>4</v>
      </c>
      <c r="U130" s="189" t="s">
        <v>30</v>
      </c>
    </row>
    <row r="131" spans="1:21" x14ac:dyDescent="0.2">
      <c r="A131" s="191">
        <v>45067.460449722217</v>
      </c>
      <c r="B131" s="189" t="s">
        <v>395</v>
      </c>
      <c r="C131" s="189" t="s">
        <v>20</v>
      </c>
      <c r="D131" s="189" t="s">
        <v>26</v>
      </c>
      <c r="E131" s="189" t="s">
        <v>27</v>
      </c>
      <c r="F131" s="189" t="s">
        <v>128</v>
      </c>
      <c r="G131" s="189" t="s">
        <v>108</v>
      </c>
      <c r="H131" s="189" t="s">
        <v>144</v>
      </c>
      <c r="I131" s="189">
        <v>5</v>
      </c>
      <c r="J131" s="189">
        <v>5</v>
      </c>
      <c r="K131" s="189">
        <v>5</v>
      </c>
      <c r="L131" s="189">
        <v>5</v>
      </c>
      <c r="M131" s="189">
        <v>5</v>
      </c>
      <c r="N131" s="189">
        <v>5</v>
      </c>
      <c r="O131" s="189">
        <v>4</v>
      </c>
      <c r="P131" s="189">
        <v>5</v>
      </c>
      <c r="Q131" s="189">
        <v>5</v>
      </c>
      <c r="R131" s="189">
        <v>3</v>
      </c>
      <c r="S131" s="189">
        <v>4</v>
      </c>
      <c r="T131" s="189">
        <v>4</v>
      </c>
      <c r="U131" s="189" t="s">
        <v>30</v>
      </c>
    </row>
    <row r="132" spans="1:21" x14ac:dyDescent="0.2">
      <c r="A132" s="191">
        <v>45067.46286295139</v>
      </c>
      <c r="B132" s="189" t="s">
        <v>396</v>
      </c>
      <c r="C132" s="189" t="s">
        <v>20</v>
      </c>
      <c r="D132" s="189" t="s">
        <v>26</v>
      </c>
      <c r="E132" s="189" t="s">
        <v>22</v>
      </c>
      <c r="F132" s="189" t="s">
        <v>131</v>
      </c>
      <c r="G132" s="189" t="s">
        <v>113</v>
      </c>
      <c r="H132" s="189" t="s">
        <v>144</v>
      </c>
      <c r="I132" s="189">
        <v>4</v>
      </c>
      <c r="J132" s="189">
        <v>4</v>
      </c>
      <c r="K132" s="189">
        <v>3</v>
      </c>
      <c r="L132" s="189">
        <v>4</v>
      </c>
      <c r="M132" s="189">
        <v>5</v>
      </c>
      <c r="N132" s="189">
        <v>3</v>
      </c>
      <c r="O132" s="189">
        <v>4</v>
      </c>
      <c r="P132" s="189">
        <v>5</v>
      </c>
      <c r="Q132" s="189">
        <v>5</v>
      </c>
      <c r="R132" s="189">
        <v>3</v>
      </c>
      <c r="S132" s="189">
        <v>4</v>
      </c>
      <c r="T132" s="189">
        <v>5</v>
      </c>
    </row>
    <row r="133" spans="1:21" x14ac:dyDescent="0.2">
      <c r="A133" s="191">
        <v>45067.463459606486</v>
      </c>
      <c r="B133" s="189" t="s">
        <v>397</v>
      </c>
      <c r="C133" s="189" t="s">
        <v>25</v>
      </c>
      <c r="D133" s="189" t="s">
        <v>26</v>
      </c>
      <c r="E133" s="189" t="s">
        <v>27</v>
      </c>
      <c r="F133" s="189" t="s">
        <v>128</v>
      </c>
      <c r="G133" s="189" t="s">
        <v>108</v>
      </c>
      <c r="H133" s="189" t="s">
        <v>144</v>
      </c>
      <c r="I133" s="189">
        <v>5</v>
      </c>
      <c r="J133" s="189">
        <v>5</v>
      </c>
      <c r="K133" s="189">
        <v>5</v>
      </c>
      <c r="L133" s="189">
        <v>5</v>
      </c>
      <c r="M133" s="189">
        <v>5</v>
      </c>
      <c r="N133" s="189">
        <v>5</v>
      </c>
      <c r="O133" s="189">
        <v>4</v>
      </c>
      <c r="P133" s="189">
        <v>5</v>
      </c>
      <c r="Q133" s="189">
        <v>5</v>
      </c>
      <c r="R133" s="189">
        <v>5</v>
      </c>
      <c r="S133" s="189">
        <v>5</v>
      </c>
      <c r="T133" s="189">
        <v>5</v>
      </c>
    </row>
    <row r="134" spans="1:21" x14ac:dyDescent="0.2">
      <c r="A134" s="191">
        <v>45067.463853761576</v>
      </c>
      <c r="B134" s="189" t="s">
        <v>398</v>
      </c>
      <c r="C134" s="189" t="s">
        <v>25</v>
      </c>
      <c r="D134" s="189" t="s">
        <v>26</v>
      </c>
      <c r="E134" s="189" t="s">
        <v>27</v>
      </c>
      <c r="F134" s="189" t="s">
        <v>128</v>
      </c>
      <c r="G134" s="189" t="s">
        <v>399</v>
      </c>
      <c r="H134" s="189" t="s">
        <v>144</v>
      </c>
      <c r="I134" s="189">
        <v>5</v>
      </c>
      <c r="J134" s="189">
        <v>5</v>
      </c>
      <c r="K134" s="189">
        <v>5</v>
      </c>
      <c r="L134" s="189">
        <v>5</v>
      </c>
      <c r="M134" s="189">
        <v>5</v>
      </c>
      <c r="N134" s="189">
        <v>5</v>
      </c>
      <c r="O134" s="189">
        <v>5</v>
      </c>
      <c r="P134" s="189">
        <v>5</v>
      </c>
      <c r="Q134" s="189">
        <v>5</v>
      </c>
      <c r="R134" s="189">
        <v>3</v>
      </c>
      <c r="S134" s="189">
        <v>4</v>
      </c>
      <c r="T134" s="189">
        <v>5</v>
      </c>
    </row>
    <row r="135" spans="1:21" x14ac:dyDescent="0.2">
      <c r="A135" s="191">
        <v>45067.464151990745</v>
      </c>
      <c r="B135" s="189" t="s">
        <v>400</v>
      </c>
      <c r="C135" s="189" t="s">
        <v>25</v>
      </c>
      <c r="D135" s="189" t="s">
        <v>26</v>
      </c>
      <c r="E135" s="189" t="s">
        <v>27</v>
      </c>
      <c r="F135" s="189" t="s">
        <v>128</v>
      </c>
      <c r="G135" s="189" t="s">
        <v>108</v>
      </c>
      <c r="H135" s="189" t="s">
        <v>144</v>
      </c>
      <c r="I135" s="189">
        <v>5</v>
      </c>
      <c r="J135" s="189">
        <v>5</v>
      </c>
      <c r="K135" s="189">
        <v>5</v>
      </c>
      <c r="L135" s="189">
        <v>5</v>
      </c>
      <c r="M135" s="189">
        <v>5</v>
      </c>
      <c r="N135" s="189">
        <v>5</v>
      </c>
      <c r="O135" s="189">
        <v>5</v>
      </c>
      <c r="P135" s="189">
        <v>5</v>
      </c>
      <c r="Q135" s="189">
        <v>5</v>
      </c>
      <c r="R135" s="189">
        <v>5</v>
      </c>
      <c r="S135" s="189">
        <v>5</v>
      </c>
      <c r="T135" s="189">
        <v>5</v>
      </c>
    </row>
    <row r="136" spans="1:21" x14ac:dyDescent="0.2">
      <c r="A136" s="191">
        <v>45067.466605891204</v>
      </c>
      <c r="B136" s="189" t="s">
        <v>401</v>
      </c>
      <c r="C136" s="189" t="s">
        <v>25</v>
      </c>
      <c r="D136" s="189" t="s">
        <v>26</v>
      </c>
      <c r="E136" s="189" t="s">
        <v>27</v>
      </c>
      <c r="F136" s="189" t="s">
        <v>132</v>
      </c>
      <c r="G136" s="189" t="s">
        <v>292</v>
      </c>
      <c r="H136" s="189" t="s">
        <v>144</v>
      </c>
      <c r="I136" s="189">
        <v>5</v>
      </c>
      <c r="J136" s="189">
        <v>5</v>
      </c>
      <c r="K136" s="189">
        <v>5</v>
      </c>
      <c r="L136" s="189">
        <v>5</v>
      </c>
      <c r="M136" s="189">
        <v>4</v>
      </c>
      <c r="N136" s="189">
        <v>2</v>
      </c>
      <c r="O136" s="189">
        <v>2</v>
      </c>
      <c r="P136" s="189">
        <v>3</v>
      </c>
      <c r="Q136" s="189">
        <v>2</v>
      </c>
      <c r="R136" s="189">
        <v>1</v>
      </c>
      <c r="S136" s="189">
        <v>2</v>
      </c>
      <c r="T136" s="189">
        <v>3</v>
      </c>
      <c r="U136" s="189" t="s">
        <v>402</v>
      </c>
    </row>
    <row r="137" spans="1:21" x14ac:dyDescent="0.2">
      <c r="A137" s="191">
        <v>45067.467403668983</v>
      </c>
      <c r="B137" s="189" t="s">
        <v>403</v>
      </c>
      <c r="C137" s="189" t="s">
        <v>25</v>
      </c>
      <c r="D137" s="189" t="s">
        <v>21</v>
      </c>
      <c r="E137" s="189" t="s">
        <v>27</v>
      </c>
      <c r="F137" s="189" t="s">
        <v>128</v>
      </c>
      <c r="G137" s="189" t="s">
        <v>108</v>
      </c>
      <c r="H137" s="189" t="s">
        <v>144</v>
      </c>
      <c r="I137" s="189">
        <v>5</v>
      </c>
      <c r="J137" s="189">
        <v>5</v>
      </c>
      <c r="K137" s="189">
        <v>5</v>
      </c>
      <c r="L137" s="189">
        <v>5</v>
      </c>
      <c r="M137" s="189">
        <v>5</v>
      </c>
      <c r="N137" s="189">
        <v>5</v>
      </c>
      <c r="O137" s="189">
        <v>5</v>
      </c>
      <c r="P137" s="189">
        <v>4</v>
      </c>
      <c r="Q137" s="189">
        <v>5</v>
      </c>
      <c r="R137" s="189">
        <v>2</v>
      </c>
      <c r="S137" s="189">
        <v>3</v>
      </c>
      <c r="T137" s="189">
        <v>4</v>
      </c>
    </row>
    <row r="138" spans="1:21" x14ac:dyDescent="0.2">
      <c r="A138" s="191">
        <v>45067.467514074073</v>
      </c>
      <c r="B138" s="189" t="s">
        <v>182</v>
      </c>
      <c r="C138" s="189" t="s">
        <v>25</v>
      </c>
      <c r="D138" s="189" t="s">
        <v>26</v>
      </c>
      <c r="E138" s="189" t="s">
        <v>27</v>
      </c>
      <c r="F138" s="189" t="s">
        <v>132</v>
      </c>
      <c r="G138" s="189" t="s">
        <v>183</v>
      </c>
      <c r="H138" s="189" t="s">
        <v>144</v>
      </c>
      <c r="I138" s="189">
        <v>5</v>
      </c>
      <c r="J138" s="189">
        <v>5</v>
      </c>
      <c r="K138" s="189">
        <v>5</v>
      </c>
      <c r="L138" s="189">
        <v>5</v>
      </c>
      <c r="M138" s="189">
        <v>4</v>
      </c>
      <c r="N138" s="189">
        <v>4</v>
      </c>
      <c r="O138" s="189">
        <v>4</v>
      </c>
      <c r="P138" s="189">
        <v>5</v>
      </c>
      <c r="Q138" s="189">
        <v>5</v>
      </c>
      <c r="R138" s="189">
        <v>2</v>
      </c>
      <c r="S138" s="189">
        <v>4</v>
      </c>
      <c r="T138" s="189">
        <v>5</v>
      </c>
    </row>
    <row r="139" spans="1:21" x14ac:dyDescent="0.2">
      <c r="A139" s="191">
        <v>45067.468898125</v>
      </c>
      <c r="B139" s="189" t="s">
        <v>404</v>
      </c>
      <c r="C139" s="189" t="s">
        <v>20</v>
      </c>
      <c r="D139" s="189" t="s">
        <v>24</v>
      </c>
      <c r="E139" s="189" t="s">
        <v>22</v>
      </c>
      <c r="F139" s="189" t="s">
        <v>139</v>
      </c>
      <c r="G139" s="189" t="s">
        <v>319</v>
      </c>
      <c r="H139" s="189" t="s">
        <v>144</v>
      </c>
      <c r="I139" s="189">
        <v>5</v>
      </c>
      <c r="J139" s="189">
        <v>5</v>
      </c>
      <c r="K139" s="189">
        <v>5</v>
      </c>
      <c r="L139" s="189">
        <v>5</v>
      </c>
      <c r="M139" s="189">
        <v>5</v>
      </c>
      <c r="N139" s="189">
        <v>5</v>
      </c>
      <c r="O139" s="189">
        <v>5</v>
      </c>
      <c r="P139" s="189">
        <v>5</v>
      </c>
      <c r="Q139" s="189">
        <v>5</v>
      </c>
      <c r="R139" s="189">
        <v>4</v>
      </c>
      <c r="S139" s="189">
        <v>4</v>
      </c>
      <c r="T139" s="189">
        <v>4</v>
      </c>
      <c r="U139" s="189" t="s">
        <v>405</v>
      </c>
    </row>
    <row r="140" spans="1:21" x14ac:dyDescent="0.2">
      <c r="A140" s="191">
        <v>45067.473393391207</v>
      </c>
      <c r="B140" s="189" t="s">
        <v>406</v>
      </c>
      <c r="C140" s="189" t="s">
        <v>25</v>
      </c>
      <c r="D140" s="189" t="s">
        <v>24</v>
      </c>
      <c r="E140" s="189" t="s">
        <v>27</v>
      </c>
      <c r="F140" s="189" t="s">
        <v>128</v>
      </c>
      <c r="G140" s="189" t="s">
        <v>108</v>
      </c>
      <c r="H140" s="189" t="s">
        <v>144</v>
      </c>
      <c r="I140" s="189">
        <v>5</v>
      </c>
      <c r="J140" s="189">
        <v>5</v>
      </c>
      <c r="K140" s="189">
        <v>5</v>
      </c>
      <c r="L140" s="189">
        <v>5</v>
      </c>
      <c r="M140" s="189">
        <v>4</v>
      </c>
      <c r="N140" s="189">
        <v>4</v>
      </c>
      <c r="O140" s="189">
        <v>5</v>
      </c>
      <c r="P140" s="189">
        <v>5</v>
      </c>
      <c r="Q140" s="189">
        <v>5</v>
      </c>
      <c r="R140" s="189">
        <v>3</v>
      </c>
      <c r="S140" s="189">
        <v>4</v>
      </c>
      <c r="T140" s="189">
        <v>4</v>
      </c>
      <c r="U140" s="189" t="s">
        <v>469</v>
      </c>
    </row>
    <row r="141" spans="1:21" x14ac:dyDescent="0.2">
      <c r="A141" s="191">
        <v>45067.474036157408</v>
      </c>
      <c r="B141" s="189" t="s">
        <v>407</v>
      </c>
      <c r="C141" s="189" t="s">
        <v>25</v>
      </c>
      <c r="D141" s="189" t="s">
        <v>24</v>
      </c>
      <c r="E141" s="189" t="s">
        <v>27</v>
      </c>
      <c r="F141" s="189" t="s">
        <v>128</v>
      </c>
      <c r="G141" s="189" t="s">
        <v>108</v>
      </c>
      <c r="H141" s="189" t="s">
        <v>144</v>
      </c>
      <c r="I141" s="189">
        <v>5</v>
      </c>
      <c r="J141" s="189">
        <v>5</v>
      </c>
      <c r="K141" s="189">
        <v>5</v>
      </c>
      <c r="L141" s="189">
        <v>5</v>
      </c>
      <c r="M141" s="189">
        <v>5</v>
      </c>
      <c r="N141" s="189">
        <v>5</v>
      </c>
      <c r="O141" s="189">
        <v>5</v>
      </c>
      <c r="P141" s="189">
        <v>5</v>
      </c>
      <c r="Q141" s="189">
        <v>5</v>
      </c>
      <c r="R141" s="189">
        <v>5</v>
      </c>
      <c r="S141" s="189">
        <v>5</v>
      </c>
      <c r="T141" s="189">
        <v>5</v>
      </c>
      <c r="U141" s="189" t="s">
        <v>408</v>
      </c>
    </row>
    <row r="142" spans="1:21" x14ac:dyDescent="0.2">
      <c r="A142" s="191">
        <v>45067.475332048612</v>
      </c>
      <c r="B142" s="189" t="s">
        <v>409</v>
      </c>
      <c r="C142" s="189" t="s">
        <v>25</v>
      </c>
      <c r="D142" s="189" t="s">
        <v>24</v>
      </c>
      <c r="E142" s="189" t="s">
        <v>27</v>
      </c>
      <c r="F142" s="189" t="s">
        <v>128</v>
      </c>
      <c r="G142" s="189" t="s">
        <v>108</v>
      </c>
      <c r="H142" s="189" t="s">
        <v>144</v>
      </c>
      <c r="I142" s="189">
        <v>5</v>
      </c>
      <c r="J142" s="189">
        <v>5</v>
      </c>
      <c r="K142" s="189">
        <v>5</v>
      </c>
      <c r="L142" s="189">
        <v>5</v>
      </c>
      <c r="M142" s="189">
        <v>5</v>
      </c>
      <c r="N142" s="189">
        <v>5</v>
      </c>
      <c r="O142" s="189">
        <v>5</v>
      </c>
      <c r="P142" s="189">
        <v>5</v>
      </c>
      <c r="Q142" s="189">
        <v>5</v>
      </c>
      <c r="R142" s="189">
        <v>1</v>
      </c>
      <c r="S142" s="189">
        <v>3</v>
      </c>
      <c r="T142" s="189">
        <v>3</v>
      </c>
      <c r="U142" s="189" t="s">
        <v>470</v>
      </c>
    </row>
    <row r="143" spans="1:21" x14ac:dyDescent="0.2">
      <c r="A143" s="191">
        <v>45067.480782743056</v>
      </c>
      <c r="B143" s="189" t="s">
        <v>410</v>
      </c>
      <c r="C143" s="189" t="s">
        <v>20</v>
      </c>
      <c r="D143" s="189" t="s">
        <v>24</v>
      </c>
      <c r="E143" s="189" t="s">
        <v>27</v>
      </c>
      <c r="F143" s="189" t="s">
        <v>131</v>
      </c>
      <c r="G143" s="189" t="s">
        <v>105</v>
      </c>
      <c r="H143" s="189" t="s">
        <v>144</v>
      </c>
      <c r="I143" s="189">
        <v>5</v>
      </c>
      <c r="J143" s="189">
        <v>5</v>
      </c>
      <c r="K143" s="189">
        <v>5</v>
      </c>
      <c r="L143" s="189">
        <v>4</v>
      </c>
      <c r="M143" s="189">
        <v>5</v>
      </c>
      <c r="N143" s="189">
        <v>5</v>
      </c>
      <c r="O143" s="189">
        <v>5</v>
      </c>
      <c r="P143" s="189">
        <v>4</v>
      </c>
      <c r="Q143" s="189">
        <v>5</v>
      </c>
      <c r="R143" s="189">
        <v>4</v>
      </c>
      <c r="S143" s="189">
        <v>5</v>
      </c>
      <c r="T143" s="189">
        <v>5</v>
      </c>
    </row>
    <row r="144" spans="1:21" x14ac:dyDescent="0.2">
      <c r="A144" s="191">
        <v>45067.481595428239</v>
      </c>
      <c r="B144" s="189" t="s">
        <v>411</v>
      </c>
      <c r="C144" s="189" t="s">
        <v>25</v>
      </c>
      <c r="D144" s="189" t="s">
        <v>26</v>
      </c>
      <c r="E144" s="189" t="s">
        <v>27</v>
      </c>
      <c r="F144" s="189" t="s">
        <v>128</v>
      </c>
      <c r="G144" s="189" t="s">
        <v>108</v>
      </c>
      <c r="H144" s="189" t="s">
        <v>144</v>
      </c>
      <c r="I144" s="189">
        <v>5</v>
      </c>
      <c r="J144" s="189">
        <v>5</v>
      </c>
      <c r="K144" s="189">
        <v>5</v>
      </c>
      <c r="L144" s="189">
        <v>5</v>
      </c>
      <c r="M144" s="189">
        <v>4</v>
      </c>
      <c r="N144" s="189">
        <v>4</v>
      </c>
      <c r="O144" s="189">
        <v>4</v>
      </c>
      <c r="P144" s="189">
        <v>4</v>
      </c>
      <c r="Q144" s="189">
        <v>4</v>
      </c>
      <c r="R144" s="189">
        <v>4</v>
      </c>
      <c r="S144" s="189">
        <v>4</v>
      </c>
      <c r="T144" s="189">
        <v>4</v>
      </c>
    </row>
    <row r="145" spans="1:21" x14ac:dyDescent="0.2">
      <c r="A145" s="191">
        <v>45067.496862337968</v>
      </c>
      <c r="B145" s="189" t="s">
        <v>412</v>
      </c>
      <c r="C145" s="189" t="s">
        <v>20</v>
      </c>
      <c r="D145" s="189" t="s">
        <v>31</v>
      </c>
      <c r="E145" s="189" t="s">
        <v>22</v>
      </c>
      <c r="F145" s="189" t="s">
        <v>131</v>
      </c>
      <c r="G145" s="189" t="s">
        <v>113</v>
      </c>
      <c r="H145" s="189" t="s">
        <v>144</v>
      </c>
      <c r="I145" s="189">
        <v>5</v>
      </c>
      <c r="J145" s="189">
        <v>5</v>
      </c>
      <c r="K145" s="189">
        <v>5</v>
      </c>
      <c r="L145" s="189">
        <v>5</v>
      </c>
      <c r="M145" s="189">
        <v>5</v>
      </c>
      <c r="N145" s="189">
        <v>5</v>
      </c>
      <c r="O145" s="189">
        <v>5</v>
      </c>
      <c r="P145" s="189">
        <v>5</v>
      </c>
      <c r="Q145" s="189">
        <v>5</v>
      </c>
      <c r="R145" s="189">
        <v>5</v>
      </c>
      <c r="S145" s="189">
        <v>5</v>
      </c>
      <c r="T145" s="189">
        <v>5</v>
      </c>
      <c r="U145" s="189" t="s">
        <v>471</v>
      </c>
    </row>
    <row r="146" spans="1:21" x14ac:dyDescent="0.2">
      <c r="A146" s="191">
        <v>45067.497427835653</v>
      </c>
      <c r="B146" s="189" t="s">
        <v>413</v>
      </c>
      <c r="C146" s="189" t="s">
        <v>25</v>
      </c>
      <c r="D146" s="189" t="s">
        <v>21</v>
      </c>
      <c r="E146" s="189" t="s">
        <v>27</v>
      </c>
      <c r="F146" s="189" t="s">
        <v>128</v>
      </c>
      <c r="G146" s="189" t="s">
        <v>196</v>
      </c>
      <c r="H146" s="189" t="s">
        <v>144</v>
      </c>
      <c r="I146" s="189">
        <v>5</v>
      </c>
      <c r="J146" s="189">
        <v>5</v>
      </c>
      <c r="K146" s="189">
        <v>5</v>
      </c>
      <c r="L146" s="189">
        <v>5</v>
      </c>
      <c r="M146" s="189">
        <v>4</v>
      </c>
      <c r="N146" s="189">
        <v>4</v>
      </c>
      <c r="O146" s="189">
        <v>4</v>
      </c>
      <c r="P146" s="189">
        <v>4</v>
      </c>
      <c r="Q146" s="189">
        <v>5</v>
      </c>
      <c r="R146" s="189">
        <v>5</v>
      </c>
      <c r="S146" s="189">
        <v>5</v>
      </c>
      <c r="T146" s="189">
        <v>5</v>
      </c>
      <c r="U146" s="189" t="s">
        <v>414</v>
      </c>
    </row>
    <row r="147" spans="1:21" x14ac:dyDescent="0.2">
      <c r="A147" s="191">
        <v>45068.590333738422</v>
      </c>
      <c r="B147" s="189" t="s">
        <v>415</v>
      </c>
      <c r="C147" s="189" t="s">
        <v>25</v>
      </c>
      <c r="D147" s="189" t="s">
        <v>26</v>
      </c>
      <c r="E147" s="189" t="s">
        <v>27</v>
      </c>
      <c r="F147" s="189" t="s">
        <v>132</v>
      </c>
      <c r="G147" s="189" t="s">
        <v>30</v>
      </c>
      <c r="H147" s="189" t="s">
        <v>29</v>
      </c>
      <c r="I147" s="189">
        <v>4</v>
      </c>
      <c r="J147" s="189">
        <v>4</v>
      </c>
      <c r="K147" s="189">
        <v>4</v>
      </c>
      <c r="L147" s="189">
        <v>4</v>
      </c>
      <c r="M147" s="189">
        <v>4</v>
      </c>
      <c r="N147" s="189">
        <v>4</v>
      </c>
      <c r="O147" s="189">
        <v>4</v>
      </c>
      <c r="P147" s="189">
        <v>4</v>
      </c>
      <c r="Q147" s="189">
        <v>4</v>
      </c>
      <c r="R147" s="189">
        <v>3</v>
      </c>
      <c r="S147" s="189">
        <v>4</v>
      </c>
      <c r="T147" s="189">
        <v>4</v>
      </c>
    </row>
    <row r="148" spans="1:21" x14ac:dyDescent="0.2">
      <c r="A148" s="191">
        <v>45068.590693333332</v>
      </c>
      <c r="B148" s="189" t="s">
        <v>416</v>
      </c>
      <c r="C148" s="189" t="s">
        <v>20</v>
      </c>
      <c r="D148" s="189" t="s">
        <v>26</v>
      </c>
      <c r="E148" s="189" t="s">
        <v>27</v>
      </c>
      <c r="F148" s="189" t="s">
        <v>132</v>
      </c>
      <c r="G148" s="189" t="s">
        <v>417</v>
      </c>
      <c r="H148" s="189" t="s">
        <v>29</v>
      </c>
      <c r="I148" s="189">
        <v>4</v>
      </c>
      <c r="J148" s="189">
        <v>4</v>
      </c>
      <c r="K148" s="189">
        <v>4</v>
      </c>
      <c r="L148" s="189">
        <v>4</v>
      </c>
      <c r="M148" s="189">
        <v>4</v>
      </c>
      <c r="N148" s="189">
        <v>4</v>
      </c>
      <c r="O148" s="189">
        <v>3</v>
      </c>
      <c r="P148" s="189">
        <v>4</v>
      </c>
      <c r="Q148" s="189">
        <v>4</v>
      </c>
      <c r="R148" s="189">
        <v>3</v>
      </c>
      <c r="S148" s="189">
        <v>3</v>
      </c>
      <c r="T148" s="189">
        <v>4</v>
      </c>
    </row>
    <row r="149" spans="1:21" x14ac:dyDescent="0.2">
      <c r="A149" s="191">
        <v>45068.607971331017</v>
      </c>
      <c r="B149" s="189" t="s">
        <v>418</v>
      </c>
      <c r="C149" s="189" t="s">
        <v>25</v>
      </c>
      <c r="D149" s="189" t="s">
        <v>26</v>
      </c>
      <c r="E149" s="189" t="s">
        <v>27</v>
      </c>
      <c r="F149" s="189" t="s">
        <v>132</v>
      </c>
      <c r="G149" s="189" t="s">
        <v>109</v>
      </c>
      <c r="H149" s="189" t="s">
        <v>144</v>
      </c>
      <c r="I149" s="189">
        <v>4</v>
      </c>
      <c r="J149" s="189">
        <v>4</v>
      </c>
      <c r="K149" s="189">
        <v>4</v>
      </c>
      <c r="L149" s="189">
        <v>3</v>
      </c>
      <c r="M149" s="189">
        <v>4</v>
      </c>
      <c r="N149" s="189">
        <v>4</v>
      </c>
      <c r="O149" s="189">
        <v>3</v>
      </c>
      <c r="P149" s="189">
        <v>4</v>
      </c>
      <c r="Q149" s="189">
        <v>4</v>
      </c>
      <c r="R149" s="189">
        <v>2</v>
      </c>
      <c r="S149" s="189">
        <v>3</v>
      </c>
      <c r="T149" s="189">
        <v>4</v>
      </c>
      <c r="U149" s="189" t="s">
        <v>30</v>
      </c>
    </row>
    <row r="150" spans="1:21" x14ac:dyDescent="0.2">
      <c r="A150" s="191">
        <v>45068.632990520833</v>
      </c>
      <c r="B150" s="189" t="s">
        <v>419</v>
      </c>
      <c r="C150" s="189" t="s">
        <v>25</v>
      </c>
      <c r="D150" s="189" t="s">
        <v>26</v>
      </c>
      <c r="E150" s="189" t="s">
        <v>27</v>
      </c>
      <c r="F150" s="189" t="s">
        <v>132</v>
      </c>
      <c r="G150" s="189" t="s">
        <v>420</v>
      </c>
      <c r="H150" s="189" t="s">
        <v>29</v>
      </c>
      <c r="I150" s="189">
        <v>5</v>
      </c>
      <c r="J150" s="189">
        <v>5</v>
      </c>
      <c r="K150" s="189">
        <v>4</v>
      </c>
      <c r="L150" s="189">
        <v>5</v>
      </c>
      <c r="M150" s="189">
        <v>4</v>
      </c>
      <c r="N150" s="189">
        <v>3</v>
      </c>
      <c r="O150" s="189">
        <v>3</v>
      </c>
      <c r="P150" s="189">
        <v>4</v>
      </c>
      <c r="Q150" s="189">
        <v>4</v>
      </c>
      <c r="R150" s="189">
        <v>3</v>
      </c>
      <c r="S150" s="189">
        <v>4</v>
      </c>
      <c r="T150" s="189">
        <v>4</v>
      </c>
      <c r="U150" s="189" t="s">
        <v>472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75F-ABA5-47BD-AE8C-73F161644B7F}">
  <sheetPr>
    <tabColor rgb="FF00B0F0"/>
  </sheetPr>
  <dimension ref="A1:U46"/>
  <sheetViews>
    <sheetView topLeftCell="I1" zoomScaleNormal="100" workbookViewId="0">
      <selection activeCell="U12" sqref="U12"/>
    </sheetView>
  </sheetViews>
  <sheetFormatPr defaultColWidth="12.7109375" defaultRowHeight="12.75" x14ac:dyDescent="0.2"/>
  <cols>
    <col min="1" max="3" width="18.85546875" customWidth="1"/>
    <col min="4" max="4" width="44.42578125" bestFit="1" customWidth="1"/>
    <col min="5" max="7" width="18.85546875" customWidth="1"/>
    <col min="8" max="8" width="23.85546875" bestFit="1" customWidth="1"/>
    <col min="9" max="27" width="18.85546875" customWidth="1"/>
  </cols>
  <sheetData>
    <row r="1" spans="1:21" s="190" customFormat="1" ht="15.75" customHeight="1" x14ac:dyDescent="0.2">
      <c r="A1" s="189" t="s">
        <v>0</v>
      </c>
      <c r="B1" s="189" t="s">
        <v>95</v>
      </c>
      <c r="C1" s="189" t="s">
        <v>1</v>
      </c>
      <c r="D1" s="189" t="s">
        <v>2</v>
      </c>
      <c r="E1" s="189" t="s">
        <v>3</v>
      </c>
      <c r="F1" s="189" t="s">
        <v>4</v>
      </c>
      <c r="G1" s="189" t="s">
        <v>5</v>
      </c>
      <c r="H1" s="189" t="s">
        <v>6</v>
      </c>
      <c r="I1" s="189" t="s">
        <v>7</v>
      </c>
      <c r="J1" s="189" t="s">
        <v>8</v>
      </c>
      <c r="K1" s="189" t="s">
        <v>9</v>
      </c>
      <c r="L1" s="189" t="s">
        <v>10</v>
      </c>
      <c r="M1" s="189" t="s">
        <v>11</v>
      </c>
      <c r="N1" s="189" t="s">
        <v>12</v>
      </c>
      <c r="O1" s="189" t="s">
        <v>13</v>
      </c>
      <c r="P1" s="189" t="s">
        <v>14</v>
      </c>
      <c r="Q1" s="189" t="s">
        <v>15</v>
      </c>
      <c r="R1" s="189" t="s">
        <v>16</v>
      </c>
      <c r="S1" s="189" t="s">
        <v>17</v>
      </c>
      <c r="T1" s="189" t="s">
        <v>18</v>
      </c>
      <c r="U1" s="189" t="s">
        <v>19</v>
      </c>
    </row>
    <row r="2" spans="1:21" s="190" customFormat="1" ht="15.75" customHeight="1" x14ac:dyDescent="0.2">
      <c r="A2" s="191">
        <v>45066.420003865744</v>
      </c>
      <c r="B2" s="189" t="s">
        <v>231</v>
      </c>
      <c r="C2" s="189" t="s">
        <v>20</v>
      </c>
      <c r="D2" s="189" t="s">
        <v>24</v>
      </c>
      <c r="E2" s="189" t="s">
        <v>27</v>
      </c>
      <c r="F2" s="189" t="s">
        <v>131</v>
      </c>
      <c r="G2" s="189" t="s">
        <v>105</v>
      </c>
      <c r="H2" s="189" t="s">
        <v>23</v>
      </c>
      <c r="I2" s="189">
        <v>4</v>
      </c>
      <c r="J2" s="189">
        <v>4</v>
      </c>
      <c r="K2" s="189">
        <v>3</v>
      </c>
      <c r="L2" s="189">
        <v>3</v>
      </c>
      <c r="M2" s="189">
        <v>4</v>
      </c>
      <c r="N2" s="189">
        <v>4</v>
      </c>
      <c r="O2" s="189">
        <v>4</v>
      </c>
      <c r="P2" s="189">
        <v>4</v>
      </c>
      <c r="Q2" s="189">
        <v>4</v>
      </c>
      <c r="R2" s="189">
        <v>3</v>
      </c>
      <c r="S2" s="189">
        <v>3</v>
      </c>
      <c r="T2" s="189">
        <v>3</v>
      </c>
      <c r="U2" s="189" t="s">
        <v>232</v>
      </c>
    </row>
    <row r="3" spans="1:21" s="190" customFormat="1" ht="15.75" customHeight="1" x14ac:dyDescent="0.2">
      <c r="A3" s="191">
        <v>45066.421507071762</v>
      </c>
      <c r="B3" s="189" t="s">
        <v>235</v>
      </c>
      <c r="C3" s="189" t="s">
        <v>25</v>
      </c>
      <c r="D3" s="189" t="s">
        <v>26</v>
      </c>
      <c r="E3" s="189" t="s">
        <v>27</v>
      </c>
      <c r="F3" s="189" t="s">
        <v>128</v>
      </c>
      <c r="G3" s="189" t="s">
        <v>225</v>
      </c>
      <c r="H3" s="189" t="s">
        <v>23</v>
      </c>
      <c r="I3" s="189">
        <v>5</v>
      </c>
      <c r="J3" s="189">
        <v>5</v>
      </c>
      <c r="K3" s="189">
        <v>5</v>
      </c>
      <c r="L3" s="189">
        <v>5</v>
      </c>
      <c r="M3" s="189">
        <v>5</v>
      </c>
      <c r="N3" s="189">
        <v>5</v>
      </c>
      <c r="O3" s="189">
        <v>5</v>
      </c>
      <c r="P3" s="189">
        <v>5</v>
      </c>
      <c r="Q3" s="189">
        <v>5</v>
      </c>
      <c r="R3" s="189">
        <v>1</v>
      </c>
      <c r="S3" s="189">
        <v>4</v>
      </c>
      <c r="T3" s="189">
        <v>4</v>
      </c>
      <c r="U3" s="189" t="s">
        <v>236</v>
      </c>
    </row>
    <row r="4" spans="1:21" s="190" customFormat="1" ht="15.75" customHeight="1" x14ac:dyDescent="0.2">
      <c r="A4" s="191">
        <v>45066.421715486111</v>
      </c>
      <c r="B4" s="189" t="s">
        <v>237</v>
      </c>
      <c r="C4" s="189" t="s">
        <v>20</v>
      </c>
      <c r="D4" s="189" t="s">
        <v>26</v>
      </c>
      <c r="E4" s="189" t="s">
        <v>27</v>
      </c>
      <c r="F4" s="189" t="s">
        <v>128</v>
      </c>
      <c r="G4" s="189" t="s">
        <v>105</v>
      </c>
      <c r="H4" s="189" t="s">
        <v>23</v>
      </c>
      <c r="I4" s="189">
        <v>5</v>
      </c>
      <c r="J4" s="189">
        <v>5</v>
      </c>
      <c r="K4" s="189">
        <v>5</v>
      </c>
      <c r="L4" s="189">
        <v>5</v>
      </c>
      <c r="M4" s="189">
        <v>5</v>
      </c>
      <c r="N4" s="189">
        <v>5</v>
      </c>
      <c r="O4" s="189">
        <v>5</v>
      </c>
      <c r="P4" s="189">
        <v>5</v>
      </c>
      <c r="Q4" s="189">
        <v>5</v>
      </c>
      <c r="R4" s="189">
        <v>2</v>
      </c>
      <c r="S4" s="189">
        <v>4</v>
      </c>
      <c r="T4" s="189">
        <v>4</v>
      </c>
    </row>
    <row r="5" spans="1:21" s="190" customFormat="1" ht="15.75" customHeight="1" x14ac:dyDescent="0.2">
      <c r="A5" s="191">
        <v>45066.422667025465</v>
      </c>
      <c r="B5" s="189" t="s">
        <v>244</v>
      </c>
      <c r="C5" s="189" t="s">
        <v>25</v>
      </c>
      <c r="D5" s="189" t="s">
        <v>26</v>
      </c>
      <c r="E5" s="189" t="s">
        <v>27</v>
      </c>
      <c r="F5" s="189" t="s">
        <v>133</v>
      </c>
      <c r="G5" s="189" t="s">
        <v>245</v>
      </c>
      <c r="H5" s="189" t="s">
        <v>23</v>
      </c>
      <c r="I5" s="189">
        <v>5</v>
      </c>
      <c r="J5" s="189">
        <v>5</v>
      </c>
      <c r="K5" s="189">
        <v>5</v>
      </c>
      <c r="L5" s="189">
        <v>5</v>
      </c>
      <c r="M5" s="189">
        <v>5</v>
      </c>
      <c r="N5" s="189">
        <v>5</v>
      </c>
      <c r="O5" s="189">
        <v>5</v>
      </c>
      <c r="P5" s="189">
        <v>5</v>
      </c>
      <c r="Q5" s="189">
        <v>5</v>
      </c>
      <c r="R5" s="189">
        <v>5</v>
      </c>
      <c r="S5" s="189">
        <v>5</v>
      </c>
      <c r="T5" s="189">
        <v>5</v>
      </c>
      <c r="U5" s="189" t="s">
        <v>30</v>
      </c>
    </row>
    <row r="6" spans="1:21" s="190" customFormat="1" ht="15.75" customHeight="1" x14ac:dyDescent="0.2">
      <c r="A6" s="191">
        <v>45066.425794432871</v>
      </c>
      <c r="B6" s="189" t="s">
        <v>254</v>
      </c>
      <c r="C6" s="189" t="s">
        <v>25</v>
      </c>
      <c r="D6" s="189" t="s">
        <v>26</v>
      </c>
      <c r="E6" s="189" t="s">
        <v>27</v>
      </c>
      <c r="F6" s="189" t="s">
        <v>131</v>
      </c>
      <c r="G6" s="189" t="s">
        <v>105</v>
      </c>
      <c r="H6" s="189" t="s">
        <v>23</v>
      </c>
      <c r="I6" s="189">
        <v>5</v>
      </c>
      <c r="J6" s="189">
        <v>5</v>
      </c>
      <c r="K6" s="189">
        <v>5</v>
      </c>
      <c r="L6" s="189">
        <v>5</v>
      </c>
      <c r="M6" s="189">
        <v>5</v>
      </c>
      <c r="N6" s="189">
        <v>5</v>
      </c>
      <c r="O6" s="189">
        <v>5</v>
      </c>
      <c r="P6" s="189">
        <v>5</v>
      </c>
      <c r="R6" s="189">
        <v>3</v>
      </c>
      <c r="S6" s="189">
        <v>5</v>
      </c>
      <c r="T6" s="189">
        <v>5</v>
      </c>
      <c r="U6" s="189" t="s">
        <v>130</v>
      </c>
    </row>
    <row r="7" spans="1:21" s="190" customFormat="1" ht="15.75" customHeight="1" x14ac:dyDescent="0.2">
      <c r="A7" s="191">
        <v>45066.426510821759</v>
      </c>
      <c r="B7" s="189" t="s">
        <v>255</v>
      </c>
      <c r="C7" s="189" t="s">
        <v>25</v>
      </c>
      <c r="D7" s="189" t="s">
        <v>26</v>
      </c>
      <c r="E7" s="189" t="s">
        <v>27</v>
      </c>
      <c r="F7" s="189" t="s">
        <v>128</v>
      </c>
      <c r="G7" s="189" t="s">
        <v>99</v>
      </c>
      <c r="H7" s="189" t="s">
        <v>23</v>
      </c>
      <c r="I7" s="189">
        <v>4</v>
      </c>
      <c r="J7" s="189">
        <v>5</v>
      </c>
      <c r="K7" s="189">
        <v>5</v>
      </c>
      <c r="L7" s="189">
        <v>5</v>
      </c>
      <c r="M7" s="189">
        <v>5</v>
      </c>
      <c r="N7" s="189">
        <v>5</v>
      </c>
      <c r="O7" s="189">
        <v>5</v>
      </c>
      <c r="P7" s="189">
        <v>5</v>
      </c>
      <c r="Q7" s="189">
        <v>5</v>
      </c>
      <c r="R7" s="189">
        <v>5</v>
      </c>
      <c r="S7" s="189">
        <v>5</v>
      </c>
      <c r="T7" s="189">
        <v>5</v>
      </c>
    </row>
    <row r="8" spans="1:21" s="190" customFormat="1" ht="15.75" customHeight="1" x14ac:dyDescent="0.2">
      <c r="A8" s="191">
        <v>45066.428723657409</v>
      </c>
      <c r="B8" s="189" t="s">
        <v>261</v>
      </c>
      <c r="C8" s="189" t="s">
        <v>25</v>
      </c>
      <c r="D8" s="189" t="s">
        <v>26</v>
      </c>
      <c r="E8" s="189" t="s">
        <v>27</v>
      </c>
      <c r="F8" s="189" t="s">
        <v>128</v>
      </c>
      <c r="G8" s="189" t="s">
        <v>97</v>
      </c>
      <c r="H8" s="189" t="s">
        <v>23</v>
      </c>
      <c r="I8" s="189">
        <v>5</v>
      </c>
      <c r="J8" s="189">
        <v>4</v>
      </c>
      <c r="K8" s="189">
        <v>4</v>
      </c>
      <c r="L8" s="189">
        <v>4</v>
      </c>
      <c r="M8" s="189">
        <v>5</v>
      </c>
      <c r="N8" s="189">
        <v>4</v>
      </c>
      <c r="O8" s="189">
        <v>5</v>
      </c>
      <c r="P8" s="189">
        <v>5</v>
      </c>
      <c r="Q8" s="189">
        <v>5</v>
      </c>
      <c r="R8" s="189">
        <v>2</v>
      </c>
      <c r="S8" s="189">
        <v>4</v>
      </c>
      <c r="T8" s="189">
        <v>4</v>
      </c>
    </row>
    <row r="9" spans="1:21" s="190" customFormat="1" x14ac:dyDescent="0.2">
      <c r="A9" s="191">
        <v>45066.433820798615</v>
      </c>
      <c r="B9" s="189" t="s">
        <v>275</v>
      </c>
      <c r="C9" s="189" t="s">
        <v>25</v>
      </c>
      <c r="D9" s="189" t="s">
        <v>26</v>
      </c>
      <c r="E9" s="189" t="s">
        <v>27</v>
      </c>
      <c r="F9" s="196" t="s">
        <v>132</v>
      </c>
      <c r="G9" s="189" t="s">
        <v>109</v>
      </c>
      <c r="H9" s="189" t="s">
        <v>23</v>
      </c>
      <c r="I9" s="189">
        <v>5</v>
      </c>
      <c r="J9" s="189">
        <v>4</v>
      </c>
      <c r="K9" s="189">
        <v>5</v>
      </c>
      <c r="L9" s="189">
        <v>4</v>
      </c>
      <c r="M9" s="189">
        <v>4</v>
      </c>
      <c r="N9" s="189">
        <v>4</v>
      </c>
      <c r="O9" s="189">
        <v>5</v>
      </c>
      <c r="P9" s="189">
        <v>5</v>
      </c>
      <c r="Q9" s="189">
        <v>5</v>
      </c>
      <c r="R9" s="189">
        <v>4</v>
      </c>
      <c r="S9" s="189">
        <v>4</v>
      </c>
      <c r="T9" s="189">
        <v>4</v>
      </c>
    </row>
    <row r="10" spans="1:21" s="190" customFormat="1" x14ac:dyDescent="0.2">
      <c r="A10" s="191">
        <v>45066.439535289348</v>
      </c>
      <c r="B10" s="189" t="s">
        <v>285</v>
      </c>
      <c r="C10" s="189" t="s">
        <v>20</v>
      </c>
      <c r="D10" s="189" t="s">
        <v>26</v>
      </c>
      <c r="E10" s="189" t="s">
        <v>27</v>
      </c>
      <c r="F10" s="189" t="s">
        <v>146</v>
      </c>
      <c r="G10" s="189" t="s">
        <v>286</v>
      </c>
      <c r="H10" s="189" t="s">
        <v>23</v>
      </c>
      <c r="I10" s="189">
        <v>4</v>
      </c>
      <c r="J10" s="189">
        <v>4</v>
      </c>
      <c r="K10" s="189">
        <v>4</v>
      </c>
      <c r="L10" s="189">
        <v>4</v>
      </c>
      <c r="M10" s="189">
        <v>4</v>
      </c>
      <c r="N10" s="189">
        <v>4</v>
      </c>
      <c r="O10" s="189">
        <v>4</v>
      </c>
      <c r="P10" s="189">
        <v>4</v>
      </c>
      <c r="Q10" s="189">
        <v>4</v>
      </c>
      <c r="R10" s="189">
        <v>4</v>
      </c>
      <c r="S10" s="189">
        <v>4</v>
      </c>
      <c r="T10" s="189">
        <v>4</v>
      </c>
    </row>
    <row r="11" spans="1:21" s="190" customFormat="1" x14ac:dyDescent="0.2">
      <c r="A11" s="191">
        <v>45066.439908865737</v>
      </c>
      <c r="B11" s="189" t="s">
        <v>287</v>
      </c>
      <c r="C11" s="189" t="s">
        <v>20</v>
      </c>
      <c r="D11" s="189" t="s">
        <v>24</v>
      </c>
      <c r="E11" s="189" t="s">
        <v>27</v>
      </c>
      <c r="F11" s="196" t="s">
        <v>114</v>
      </c>
      <c r="G11" s="189" t="s">
        <v>145</v>
      </c>
      <c r="H11" s="189" t="s">
        <v>23</v>
      </c>
      <c r="I11" s="189">
        <v>5</v>
      </c>
      <c r="J11" s="189">
        <v>5</v>
      </c>
      <c r="K11" s="189">
        <v>5</v>
      </c>
      <c r="L11" s="189">
        <v>5</v>
      </c>
      <c r="M11" s="189">
        <v>5</v>
      </c>
      <c r="N11" s="189">
        <v>5</v>
      </c>
      <c r="O11" s="189">
        <v>5</v>
      </c>
      <c r="P11" s="189">
        <v>5</v>
      </c>
      <c r="Q11" s="189">
        <v>5</v>
      </c>
      <c r="R11" s="189">
        <v>4</v>
      </c>
      <c r="S11" s="189">
        <v>4</v>
      </c>
      <c r="T11" s="189">
        <v>4</v>
      </c>
    </row>
    <row r="12" spans="1:21" s="190" customFormat="1" x14ac:dyDescent="0.2">
      <c r="A12" s="191">
        <v>45066.444113726851</v>
      </c>
      <c r="B12" s="189" t="s">
        <v>294</v>
      </c>
      <c r="C12" s="189" t="s">
        <v>25</v>
      </c>
      <c r="D12" s="189" t="s">
        <v>24</v>
      </c>
      <c r="E12" s="189" t="s">
        <v>27</v>
      </c>
      <c r="F12" s="189" t="s">
        <v>128</v>
      </c>
      <c r="G12" s="189" t="s">
        <v>295</v>
      </c>
      <c r="H12" s="189" t="s">
        <v>23</v>
      </c>
      <c r="I12" s="189">
        <v>5</v>
      </c>
      <c r="J12" s="189">
        <v>5</v>
      </c>
      <c r="K12" s="189">
        <v>5</v>
      </c>
      <c r="L12" s="189">
        <v>5</v>
      </c>
      <c r="M12" s="189">
        <v>5</v>
      </c>
      <c r="N12" s="189">
        <v>5</v>
      </c>
      <c r="O12" s="189">
        <v>5</v>
      </c>
      <c r="P12" s="189">
        <v>5</v>
      </c>
      <c r="Q12" s="189">
        <v>5</v>
      </c>
      <c r="R12" s="189">
        <v>3</v>
      </c>
      <c r="S12" s="189">
        <v>4</v>
      </c>
      <c r="T12" s="189">
        <v>4</v>
      </c>
      <c r="U12" s="189" t="s">
        <v>457</v>
      </c>
    </row>
    <row r="13" spans="1:21" s="190" customFormat="1" x14ac:dyDescent="0.2">
      <c r="A13" s="191">
        <v>45066.445022430555</v>
      </c>
      <c r="B13" s="189" t="s">
        <v>297</v>
      </c>
      <c r="C13" s="189" t="s">
        <v>25</v>
      </c>
      <c r="D13" s="189" t="s">
        <v>26</v>
      </c>
      <c r="E13" s="189" t="s">
        <v>27</v>
      </c>
      <c r="F13" s="189" t="s">
        <v>140</v>
      </c>
      <c r="G13" s="189" t="s">
        <v>298</v>
      </c>
      <c r="H13" s="189" t="s">
        <v>23</v>
      </c>
      <c r="I13" s="189">
        <v>4</v>
      </c>
      <c r="J13" s="189">
        <v>5</v>
      </c>
      <c r="K13" s="189">
        <v>5</v>
      </c>
      <c r="L13" s="189">
        <v>5</v>
      </c>
      <c r="M13" s="189">
        <v>4</v>
      </c>
      <c r="N13" s="189">
        <v>4</v>
      </c>
      <c r="O13" s="189">
        <v>5</v>
      </c>
      <c r="P13" s="189">
        <v>5</v>
      </c>
      <c r="Q13" s="189">
        <v>5</v>
      </c>
      <c r="R13" s="189">
        <v>3</v>
      </c>
      <c r="S13" s="189">
        <v>5</v>
      </c>
      <c r="T13" s="189">
        <v>5</v>
      </c>
    </row>
    <row r="14" spans="1:21" s="190" customFormat="1" x14ac:dyDescent="0.2">
      <c r="A14" s="191">
        <v>45066.445922256942</v>
      </c>
      <c r="B14" s="189" t="s">
        <v>301</v>
      </c>
      <c r="C14" s="189" t="s">
        <v>25</v>
      </c>
      <c r="D14" s="189" t="s">
        <v>21</v>
      </c>
      <c r="E14" s="189" t="s">
        <v>22</v>
      </c>
      <c r="F14" s="189" t="s">
        <v>131</v>
      </c>
      <c r="G14" s="189" t="s">
        <v>105</v>
      </c>
      <c r="H14" s="189" t="s">
        <v>23</v>
      </c>
      <c r="I14" s="189">
        <v>5</v>
      </c>
      <c r="J14" s="189">
        <v>5</v>
      </c>
      <c r="K14" s="189">
        <v>5</v>
      </c>
      <c r="L14" s="189">
        <v>5</v>
      </c>
      <c r="M14" s="189">
        <v>5</v>
      </c>
      <c r="N14" s="189">
        <v>5</v>
      </c>
      <c r="O14" s="189">
        <v>5</v>
      </c>
      <c r="P14" s="189">
        <v>5</v>
      </c>
      <c r="Q14" s="189">
        <v>5</v>
      </c>
      <c r="R14" s="189">
        <v>3</v>
      </c>
      <c r="S14" s="189">
        <v>4</v>
      </c>
      <c r="T14" s="189">
        <v>5</v>
      </c>
    </row>
    <row r="15" spans="1:21" s="190" customFormat="1" x14ac:dyDescent="0.2">
      <c r="A15" s="191">
        <v>45066.450669895828</v>
      </c>
      <c r="B15" s="189" t="s">
        <v>303</v>
      </c>
      <c r="C15" s="189" t="s">
        <v>25</v>
      </c>
      <c r="D15" s="189" t="s">
        <v>26</v>
      </c>
      <c r="E15" s="189" t="s">
        <v>27</v>
      </c>
      <c r="F15" s="189" t="s">
        <v>131</v>
      </c>
      <c r="G15" s="189" t="s">
        <v>105</v>
      </c>
      <c r="H15" s="189" t="s">
        <v>23</v>
      </c>
      <c r="I15" s="189">
        <v>5</v>
      </c>
      <c r="J15" s="189">
        <v>4</v>
      </c>
      <c r="K15" s="189">
        <v>5</v>
      </c>
      <c r="L15" s="189">
        <v>5</v>
      </c>
      <c r="M15" s="189">
        <v>5</v>
      </c>
      <c r="N15" s="189">
        <v>5</v>
      </c>
      <c r="O15" s="189">
        <v>4</v>
      </c>
      <c r="P15" s="189">
        <v>5</v>
      </c>
      <c r="Q15" s="189">
        <v>5</v>
      </c>
      <c r="R15" s="189">
        <v>3</v>
      </c>
      <c r="S15" s="189">
        <v>4</v>
      </c>
      <c r="T15" s="189">
        <v>4</v>
      </c>
    </row>
    <row r="16" spans="1:21" s="190" customFormat="1" x14ac:dyDescent="0.2">
      <c r="A16" s="191">
        <v>45066.453203414349</v>
      </c>
      <c r="B16" s="189" t="s">
        <v>310</v>
      </c>
      <c r="C16" s="189" t="s">
        <v>25</v>
      </c>
      <c r="D16" s="189" t="s">
        <v>24</v>
      </c>
      <c r="E16" s="189" t="s">
        <v>27</v>
      </c>
      <c r="F16" s="196" t="s">
        <v>135</v>
      </c>
      <c r="G16" s="189" t="s">
        <v>311</v>
      </c>
      <c r="H16" s="189" t="s">
        <v>23</v>
      </c>
      <c r="I16" s="189">
        <v>3</v>
      </c>
      <c r="J16" s="189">
        <v>5</v>
      </c>
      <c r="K16" s="189">
        <v>5</v>
      </c>
      <c r="L16" s="189">
        <v>5</v>
      </c>
      <c r="M16" s="189">
        <v>5</v>
      </c>
      <c r="N16" s="189">
        <v>5</v>
      </c>
      <c r="O16" s="189">
        <v>5</v>
      </c>
      <c r="P16" s="189">
        <v>5</v>
      </c>
      <c r="Q16" s="189">
        <v>5</v>
      </c>
      <c r="R16" s="189">
        <v>1</v>
      </c>
      <c r="S16" s="189">
        <v>4</v>
      </c>
      <c r="T16" s="189">
        <v>4</v>
      </c>
    </row>
    <row r="17" spans="1:20" ht="23.25" x14ac:dyDescent="0.2">
      <c r="I17" s="1">
        <f>AVERAGE(I2:I16)</f>
        <v>4.5999999999999996</v>
      </c>
      <c r="J17" s="1">
        <f t="shared" ref="J17:T17" si="0">AVERAGE(J2:J16)</f>
        <v>4.666666666666667</v>
      </c>
      <c r="K17" s="1">
        <f t="shared" si="0"/>
        <v>4.7333333333333334</v>
      </c>
      <c r="L17" s="1">
        <f t="shared" si="0"/>
        <v>4.666666666666667</v>
      </c>
      <c r="M17" s="1">
        <f t="shared" si="0"/>
        <v>4.7333333333333334</v>
      </c>
      <c r="N17" s="1">
        <f t="shared" si="0"/>
        <v>4.666666666666667</v>
      </c>
      <c r="O17" s="1">
        <f t="shared" si="0"/>
        <v>4.8</v>
      </c>
      <c r="P17" s="1">
        <f t="shared" si="0"/>
        <v>4.8666666666666663</v>
      </c>
      <c r="Q17" s="1">
        <f t="shared" si="0"/>
        <v>4.8571428571428568</v>
      </c>
      <c r="R17" s="1">
        <f t="shared" si="0"/>
        <v>3.0666666666666669</v>
      </c>
      <c r="S17" s="1">
        <f t="shared" si="0"/>
        <v>4.2</v>
      </c>
      <c r="T17" s="1">
        <f t="shared" si="0"/>
        <v>4.2666666666666666</v>
      </c>
    </row>
    <row r="18" spans="1:20" ht="23.25" x14ac:dyDescent="0.2">
      <c r="I18" s="2">
        <f>STDEV(I2:I16)</f>
        <v>0.6324555320336771</v>
      </c>
      <c r="J18" s="2">
        <f t="shared" ref="J18:T18" si="1">STDEV(J2:J16)</f>
        <v>0.48795003647426521</v>
      </c>
      <c r="K18" s="2">
        <f t="shared" si="1"/>
        <v>0.59361683970466395</v>
      </c>
      <c r="L18" s="2">
        <f t="shared" si="1"/>
        <v>0.61721339984836654</v>
      </c>
      <c r="M18" s="2">
        <f t="shared" si="1"/>
        <v>0.4577377082170635</v>
      </c>
      <c r="N18" s="2">
        <f t="shared" si="1"/>
        <v>0.48795003647426521</v>
      </c>
      <c r="O18" s="2">
        <f t="shared" si="1"/>
        <v>0.41403933560541251</v>
      </c>
      <c r="P18" s="2">
        <f t="shared" si="1"/>
        <v>0.35186577527449842</v>
      </c>
      <c r="Q18" s="2">
        <f t="shared" si="1"/>
        <v>0.3631365196012814</v>
      </c>
      <c r="R18" s="2">
        <f t="shared" si="1"/>
        <v>1.2227992865708155</v>
      </c>
      <c r="S18" s="2">
        <f t="shared" si="1"/>
        <v>0.56061191058138671</v>
      </c>
      <c r="T18" s="2">
        <f t="shared" si="1"/>
        <v>0.59361683970466395</v>
      </c>
    </row>
    <row r="19" spans="1:20" ht="23.25" x14ac:dyDescent="0.2">
      <c r="I19" s="3">
        <f>AVERAGE(I2:I18)</f>
        <v>4.3666150312960985</v>
      </c>
      <c r="J19" s="3">
        <f t="shared" ref="J19:T19" si="2">AVERAGE(J2:J18)</f>
        <v>4.4208598060671136</v>
      </c>
      <c r="K19" s="3">
        <f t="shared" si="2"/>
        <v>4.4898205984140001</v>
      </c>
      <c r="L19" s="3">
        <f t="shared" si="2"/>
        <v>4.4284635333244138</v>
      </c>
      <c r="M19" s="3">
        <f t="shared" si="2"/>
        <v>4.4818277083264944</v>
      </c>
      <c r="N19" s="3">
        <f t="shared" si="2"/>
        <v>4.4208598060671136</v>
      </c>
      <c r="O19" s="3">
        <f t="shared" si="2"/>
        <v>4.5420023138591414</v>
      </c>
      <c r="P19" s="3">
        <f t="shared" si="2"/>
        <v>4.6010901436435976</v>
      </c>
      <c r="Q19" s="3">
        <f t="shared" si="2"/>
        <v>4.5762674610465091</v>
      </c>
      <c r="R19" s="3">
        <f t="shared" si="2"/>
        <v>2.9582038796022054</v>
      </c>
      <c r="S19" s="3">
        <f t="shared" si="2"/>
        <v>3.9859183476812583</v>
      </c>
      <c r="T19" s="3">
        <f t="shared" si="2"/>
        <v>4.05060491213949</v>
      </c>
    </row>
    <row r="20" spans="1:20" ht="23.25" x14ac:dyDescent="0.2">
      <c r="I20" s="4">
        <f>STDEV(I2:I16)</f>
        <v>0.6324555320336771</v>
      </c>
      <c r="J20" s="4">
        <f t="shared" ref="J20:T20" si="3">STDEV(J2:J16)</f>
        <v>0.48795003647426521</v>
      </c>
      <c r="K20" s="4">
        <f t="shared" si="3"/>
        <v>0.59361683970466395</v>
      </c>
      <c r="L20" s="4">
        <f t="shared" si="3"/>
        <v>0.61721339984836654</v>
      </c>
      <c r="M20" s="4">
        <f t="shared" si="3"/>
        <v>0.4577377082170635</v>
      </c>
      <c r="N20" s="4">
        <f t="shared" si="3"/>
        <v>0.48795003647426521</v>
      </c>
      <c r="O20" s="4">
        <f t="shared" si="3"/>
        <v>0.41403933560541251</v>
      </c>
      <c r="P20" s="4">
        <f t="shared" si="3"/>
        <v>0.35186577527449842</v>
      </c>
      <c r="Q20" s="4">
        <f t="shared" si="3"/>
        <v>0.3631365196012814</v>
      </c>
      <c r="R20" s="4">
        <f t="shared" si="3"/>
        <v>1.2227992865708155</v>
      </c>
      <c r="S20" s="4">
        <f t="shared" si="3"/>
        <v>0.56061191058138671</v>
      </c>
      <c r="T20" s="4">
        <f t="shared" si="3"/>
        <v>0.59361683970466395</v>
      </c>
    </row>
    <row r="23" spans="1:20" ht="24" x14ac:dyDescent="0.55000000000000004">
      <c r="A23" s="100" t="s">
        <v>92</v>
      </c>
      <c r="D23" s="136" t="s">
        <v>91</v>
      </c>
      <c r="E23" s="5"/>
      <c r="F23" s="134"/>
    </row>
    <row r="24" spans="1:20" ht="24" x14ac:dyDescent="0.55000000000000004">
      <c r="A24" s="119" t="s">
        <v>25</v>
      </c>
      <c r="B24" s="120">
        <f>COUNTIF(C2:C16,"หญิง")</f>
        <v>11</v>
      </c>
      <c r="D24" s="121" t="s">
        <v>128</v>
      </c>
      <c r="E24" s="122">
        <f>COUNTIF(F2:F16,"คณะศึกษาศาสตร์")</f>
        <v>5</v>
      </c>
      <c r="F24" s="5"/>
    </row>
    <row r="25" spans="1:20" ht="24" x14ac:dyDescent="0.55000000000000004">
      <c r="A25" s="119" t="s">
        <v>20</v>
      </c>
      <c r="B25" s="120">
        <f>COUNTIF(C2:C16,"ชาย")</f>
        <v>4</v>
      </c>
      <c r="D25" s="121" t="s">
        <v>135</v>
      </c>
      <c r="E25" s="122">
        <f>COUNTIF(F2:F17,"คณะพยาบาลศาสตร์")</f>
        <v>1</v>
      </c>
      <c r="F25" s="5"/>
    </row>
    <row r="26" spans="1:20" ht="24" x14ac:dyDescent="0.55000000000000004">
      <c r="B26" s="118">
        <f>SUBTOTAL(9,B24:B25)</f>
        <v>15</v>
      </c>
      <c r="D26" s="121" t="s">
        <v>132</v>
      </c>
      <c r="E26" s="122">
        <f>COUNTIF(F2:F18,"คณะบริหารธุรกิจ เศรษฐกิจและการสื่อสาร")</f>
        <v>1</v>
      </c>
      <c r="F26" s="5"/>
    </row>
    <row r="27" spans="1:20" ht="24" x14ac:dyDescent="0.55000000000000004">
      <c r="D27" s="121" t="s">
        <v>140</v>
      </c>
      <c r="E27" s="122">
        <f>COUNTIF(F2:F19,"คณะสหเวชศาสตร์")</f>
        <v>1</v>
      </c>
      <c r="F27" s="5"/>
    </row>
    <row r="28" spans="1:20" ht="24" x14ac:dyDescent="0.55000000000000004">
      <c r="A28" s="100" t="s">
        <v>93</v>
      </c>
      <c r="B28" s="134"/>
      <c r="D28" s="121" t="s">
        <v>131</v>
      </c>
      <c r="E28" s="122">
        <f>COUNTIF(F2:F20,"คณะมนุษยศาสตร์")</f>
        <v>4</v>
      </c>
      <c r="F28" s="5"/>
    </row>
    <row r="29" spans="1:20" ht="24" x14ac:dyDescent="0.55000000000000004">
      <c r="A29" s="119" t="s">
        <v>27</v>
      </c>
      <c r="B29" s="120">
        <f>COUNTIF(E2:E16,"ปริญญาโท")</f>
        <v>14</v>
      </c>
      <c r="D29" s="121" t="s">
        <v>114</v>
      </c>
      <c r="E29" s="122">
        <f>COUNTIF(F2:F21,"วิทยาลัยพลังงานทดแทนและสมาร์ตกริดเทคโนโลยี")</f>
        <v>1</v>
      </c>
      <c r="F29" s="5"/>
    </row>
    <row r="30" spans="1:20" ht="24" x14ac:dyDescent="0.55000000000000004">
      <c r="A30" s="119" t="s">
        <v>22</v>
      </c>
      <c r="B30" s="120">
        <f>COUNTIF(E2:E16,"ปริญญาเอก")</f>
        <v>1</v>
      </c>
      <c r="D30" s="121" t="s">
        <v>146</v>
      </c>
      <c r="E30" s="122">
        <f>COUNTIF(F2:F16,"คณะวิทยาศาสตร์")</f>
        <v>1</v>
      </c>
      <c r="F30" s="5"/>
    </row>
    <row r="31" spans="1:20" ht="24" x14ac:dyDescent="0.55000000000000004">
      <c r="A31" s="5"/>
      <c r="B31" s="135">
        <f>SUBTOTAL(9,B28:B30)</f>
        <v>15</v>
      </c>
      <c r="D31" s="121" t="s">
        <v>133</v>
      </c>
      <c r="E31" s="122">
        <f>COUNTIF(F3:F17,"คณะวิศวกรรมศาสตร์")</f>
        <v>1</v>
      </c>
      <c r="F31" s="5"/>
    </row>
    <row r="32" spans="1:20" ht="24" x14ac:dyDescent="0.55000000000000004">
      <c r="E32" s="118">
        <f>SUM(E24:E31)</f>
        <v>15</v>
      </c>
      <c r="F32" s="5"/>
    </row>
    <row r="33" spans="1:6" ht="24" x14ac:dyDescent="0.55000000000000004">
      <c r="A33" s="119" t="s">
        <v>26</v>
      </c>
      <c r="B33" s="120">
        <f>COUNTIF(D2:D16,"20-30 ปี")</f>
        <v>10</v>
      </c>
      <c r="F33" s="5"/>
    </row>
    <row r="34" spans="1:6" ht="24" x14ac:dyDescent="0.55000000000000004">
      <c r="A34" s="119" t="s">
        <v>24</v>
      </c>
      <c r="B34" s="120">
        <f>COUNTIF(D2:D17,"31-40 ปี")</f>
        <v>4</v>
      </c>
      <c r="D34" s="136" t="s">
        <v>94</v>
      </c>
      <c r="E34" s="5"/>
      <c r="F34" s="5"/>
    </row>
    <row r="35" spans="1:6" ht="24" x14ac:dyDescent="0.55000000000000004">
      <c r="A35" s="119" t="s">
        <v>21</v>
      </c>
      <c r="B35" s="120">
        <f>COUNTIF(D4:D18,"41-50 ปี")</f>
        <v>1</v>
      </c>
      <c r="D35" s="121" t="s">
        <v>105</v>
      </c>
      <c r="E35" s="120">
        <f>COUNTIF(G2:G16,"ภาษาไทย")</f>
        <v>5</v>
      </c>
    </row>
    <row r="36" spans="1:6" ht="21" customHeight="1" x14ac:dyDescent="0.55000000000000004">
      <c r="B36" s="118">
        <f>SUBTOTAL(9,B33:B35)</f>
        <v>15</v>
      </c>
      <c r="D36" s="121" t="s">
        <v>225</v>
      </c>
      <c r="E36" s="120">
        <f>COUNTIF(G3:G17,"สังคมศึกษา")</f>
        <v>1</v>
      </c>
    </row>
    <row r="37" spans="1:6" ht="24" x14ac:dyDescent="0.55000000000000004">
      <c r="D37" s="198" t="s">
        <v>298</v>
      </c>
      <c r="E37" s="120">
        <f>COUNTIF(G2:G27,"กายภาพบำบัด")</f>
        <v>1</v>
      </c>
    </row>
    <row r="38" spans="1:6" ht="24" x14ac:dyDescent="0.55000000000000004">
      <c r="D38" s="121" t="s">
        <v>245</v>
      </c>
      <c r="E38" s="120">
        <f>COUNTIF(G2:G19,"วิศวกรรมสิ่งแวดล้อม")</f>
        <v>1</v>
      </c>
    </row>
    <row r="39" spans="1:6" ht="21" customHeight="1" x14ac:dyDescent="0.55000000000000004">
      <c r="D39" s="198" t="s">
        <v>311</v>
      </c>
      <c r="E39" s="120">
        <f>COUNTIF(G6:G20,"การพยาบาลผู้ใหญ่และผู้สูงอายุ")</f>
        <v>1</v>
      </c>
    </row>
    <row r="40" spans="1:6" ht="24" x14ac:dyDescent="0.55000000000000004">
      <c r="D40" s="198" t="s">
        <v>99</v>
      </c>
      <c r="E40" s="120">
        <f>COUNTIF(G7:G21,"เทคโนโลยีและสื่อสารการศึกษา")</f>
        <v>1</v>
      </c>
    </row>
    <row r="41" spans="1:6" ht="24" x14ac:dyDescent="0.55000000000000004">
      <c r="D41" s="198" t="s">
        <v>97</v>
      </c>
      <c r="E41" s="120">
        <f>COUNTIF(G8:G22,"หลักสูตรและการสอน")</f>
        <v>1</v>
      </c>
    </row>
    <row r="42" spans="1:6" ht="24" x14ac:dyDescent="0.55000000000000004">
      <c r="D42" s="198" t="s">
        <v>109</v>
      </c>
      <c r="E42" s="120">
        <f>COUNTIF(G9:G23,"บริหารธุรกิจ")</f>
        <v>1</v>
      </c>
    </row>
    <row r="43" spans="1:6" ht="24" x14ac:dyDescent="0.55000000000000004">
      <c r="D43" s="198" t="s">
        <v>286</v>
      </c>
      <c r="E43" s="120">
        <f>COUNTIF(G10:G24,"ฟิสิกส์")</f>
        <v>1</v>
      </c>
    </row>
    <row r="44" spans="1:6" ht="24" x14ac:dyDescent="0.55000000000000004">
      <c r="D44" s="198" t="s">
        <v>145</v>
      </c>
      <c r="E44" s="120">
        <f>COUNTIF(G11:G25,"สมาร์ตกริดเทคโนโลยี")</f>
        <v>1</v>
      </c>
    </row>
    <row r="45" spans="1:6" ht="24" x14ac:dyDescent="0.55000000000000004">
      <c r="D45" s="198" t="s">
        <v>295</v>
      </c>
      <c r="E45" s="120">
        <f>COUNTIF(G2:G26,"วิทยาศาสตร์")</f>
        <v>1</v>
      </c>
    </row>
    <row r="46" spans="1:6" x14ac:dyDescent="0.2">
      <c r="E46" s="118">
        <f>SUM(E35:E45)</f>
        <v>15</v>
      </c>
    </row>
  </sheetData>
  <autoFilter ref="A1:U20" xr:uid="{7C47168C-54C2-44A7-B941-2082B8E8DD7E}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0EEB-04A0-4AA4-9602-2D3AEC2A3A81}">
  <sheetPr>
    <tabColor rgb="FFFFFF00"/>
  </sheetPr>
  <dimension ref="A1:U102"/>
  <sheetViews>
    <sheetView topLeftCell="H49" zoomScaleNormal="100" workbookViewId="0">
      <selection activeCell="R1" sqref="R1"/>
    </sheetView>
  </sheetViews>
  <sheetFormatPr defaultColWidth="12.7109375" defaultRowHeight="12.75" x14ac:dyDescent="0.2"/>
  <cols>
    <col min="1" max="3" width="18.85546875" customWidth="1"/>
    <col min="4" max="4" width="44.85546875" bestFit="1" customWidth="1"/>
    <col min="5" max="5" width="15.7109375" bestFit="1" customWidth="1"/>
    <col min="6" max="6" width="22.42578125" customWidth="1"/>
    <col min="7" max="7" width="34.85546875" bestFit="1" customWidth="1"/>
    <col min="8" max="27" width="18.85546875" customWidth="1"/>
  </cols>
  <sheetData>
    <row r="1" spans="1:21" s="190" customFormat="1" ht="15.75" customHeight="1" x14ac:dyDescent="0.2">
      <c r="A1" s="189" t="s">
        <v>0</v>
      </c>
      <c r="B1" s="189" t="s">
        <v>95</v>
      </c>
      <c r="C1" s="189" t="s">
        <v>1</v>
      </c>
      <c r="D1" s="189" t="s">
        <v>2</v>
      </c>
      <c r="E1" s="189" t="s">
        <v>3</v>
      </c>
      <c r="F1" s="189" t="s">
        <v>4</v>
      </c>
      <c r="G1" s="189" t="s">
        <v>5</v>
      </c>
      <c r="H1" s="189" t="s">
        <v>6</v>
      </c>
      <c r="I1" s="189" t="s">
        <v>7</v>
      </c>
      <c r="J1" s="189" t="s">
        <v>8</v>
      </c>
      <c r="K1" s="189" t="s">
        <v>9</v>
      </c>
      <c r="L1" s="189" t="s">
        <v>10</v>
      </c>
      <c r="M1" s="189" t="s">
        <v>11</v>
      </c>
      <c r="N1" s="189" t="s">
        <v>12</v>
      </c>
      <c r="O1" s="189" t="s">
        <v>13</v>
      </c>
      <c r="P1" s="189" t="s">
        <v>14</v>
      </c>
      <c r="Q1" s="189" t="s">
        <v>15</v>
      </c>
      <c r="R1" s="189" t="s">
        <v>16</v>
      </c>
      <c r="S1" s="189" t="s">
        <v>17</v>
      </c>
      <c r="T1" s="189" t="s">
        <v>18</v>
      </c>
      <c r="U1" s="189" t="s">
        <v>19</v>
      </c>
    </row>
    <row r="2" spans="1:21" s="190" customFormat="1" ht="15.75" customHeight="1" x14ac:dyDescent="0.2">
      <c r="A2" s="191">
        <v>45066.420733333332</v>
      </c>
      <c r="B2" s="189" t="s">
        <v>233</v>
      </c>
      <c r="C2" s="189" t="s">
        <v>25</v>
      </c>
      <c r="D2" s="189" t="s">
        <v>24</v>
      </c>
      <c r="E2" s="189" t="s">
        <v>27</v>
      </c>
      <c r="F2" s="189" t="s">
        <v>128</v>
      </c>
      <c r="G2" s="196" t="s">
        <v>105</v>
      </c>
      <c r="H2" s="189" t="s">
        <v>144</v>
      </c>
      <c r="I2" s="189">
        <v>5</v>
      </c>
      <c r="J2" s="189">
        <v>5</v>
      </c>
      <c r="K2" s="189">
        <v>5</v>
      </c>
      <c r="L2" s="189">
        <v>5</v>
      </c>
      <c r="M2" s="189">
        <v>5</v>
      </c>
      <c r="N2" s="189">
        <v>5</v>
      </c>
      <c r="O2" s="189">
        <v>5</v>
      </c>
      <c r="P2" s="189">
        <v>5</v>
      </c>
      <c r="Q2" s="189">
        <v>5</v>
      </c>
      <c r="R2" s="189">
        <v>4</v>
      </c>
      <c r="S2" s="189">
        <v>5</v>
      </c>
      <c r="T2" s="189">
        <v>5</v>
      </c>
      <c r="U2" s="189" t="s">
        <v>172</v>
      </c>
    </row>
    <row r="3" spans="1:21" s="190" customFormat="1" ht="15.75" customHeight="1" x14ac:dyDescent="0.2">
      <c r="A3" s="191">
        <v>45066.421760983794</v>
      </c>
      <c r="B3" s="189" t="s">
        <v>238</v>
      </c>
      <c r="C3" s="189" t="s">
        <v>25</v>
      </c>
      <c r="D3" s="189" t="s">
        <v>26</v>
      </c>
      <c r="E3" s="189" t="s">
        <v>27</v>
      </c>
      <c r="F3" s="189" t="s">
        <v>128</v>
      </c>
      <c r="G3" s="196" t="s">
        <v>225</v>
      </c>
      <c r="H3" s="189" t="s">
        <v>144</v>
      </c>
      <c r="I3" s="189">
        <v>4</v>
      </c>
      <c r="J3" s="189">
        <v>4</v>
      </c>
      <c r="K3" s="189">
        <v>4</v>
      </c>
      <c r="L3" s="189">
        <v>4</v>
      </c>
      <c r="M3" s="189">
        <v>4</v>
      </c>
      <c r="N3" s="189">
        <v>4</v>
      </c>
      <c r="O3" s="189">
        <v>4</v>
      </c>
      <c r="P3" s="189">
        <v>4</v>
      </c>
      <c r="Q3" s="189">
        <v>4</v>
      </c>
      <c r="R3" s="189">
        <v>3</v>
      </c>
      <c r="S3" s="189">
        <v>4</v>
      </c>
      <c r="T3" s="189">
        <v>5</v>
      </c>
      <c r="U3" s="189" t="s">
        <v>30</v>
      </c>
    </row>
    <row r="4" spans="1:21" s="190" customFormat="1" x14ac:dyDescent="0.2">
      <c r="A4" s="191">
        <v>45067.373050150461</v>
      </c>
      <c r="B4" s="189" t="s">
        <v>344</v>
      </c>
      <c r="C4" s="189" t="s">
        <v>20</v>
      </c>
      <c r="D4" s="189" t="s">
        <v>26</v>
      </c>
      <c r="E4" s="189" t="s">
        <v>27</v>
      </c>
      <c r="F4" s="189" t="s">
        <v>128</v>
      </c>
      <c r="G4" s="189" t="s">
        <v>108</v>
      </c>
      <c r="H4" s="189" t="s">
        <v>144</v>
      </c>
      <c r="I4" s="189">
        <v>2</v>
      </c>
      <c r="J4" s="189">
        <v>5</v>
      </c>
      <c r="K4" s="189">
        <v>5</v>
      </c>
      <c r="L4" s="189">
        <v>5</v>
      </c>
      <c r="M4" s="189">
        <v>5</v>
      </c>
      <c r="N4" s="189">
        <v>5</v>
      </c>
      <c r="O4" s="189">
        <v>5</v>
      </c>
      <c r="P4" s="189">
        <v>5</v>
      </c>
      <c r="R4" s="189">
        <v>5</v>
      </c>
      <c r="S4" s="189">
        <v>5</v>
      </c>
      <c r="T4" s="189">
        <v>5</v>
      </c>
      <c r="U4" s="189"/>
    </row>
    <row r="5" spans="1:21" s="190" customFormat="1" x14ac:dyDescent="0.2">
      <c r="A5" s="191">
        <v>45067.411872094905</v>
      </c>
      <c r="B5" s="189" t="s">
        <v>345</v>
      </c>
      <c r="C5" s="189" t="s">
        <v>25</v>
      </c>
      <c r="D5" s="189" t="s">
        <v>26</v>
      </c>
      <c r="E5" s="189" t="s">
        <v>27</v>
      </c>
      <c r="F5" s="189" t="s">
        <v>128</v>
      </c>
      <c r="G5" s="189" t="s">
        <v>108</v>
      </c>
      <c r="H5" s="189" t="s">
        <v>144</v>
      </c>
      <c r="I5" s="189">
        <v>5</v>
      </c>
      <c r="J5" s="189">
        <v>5</v>
      </c>
      <c r="K5" s="189">
        <v>5</v>
      </c>
      <c r="L5" s="189">
        <v>5</v>
      </c>
      <c r="M5" s="189">
        <v>5</v>
      </c>
      <c r="N5" s="189">
        <v>5</v>
      </c>
      <c r="O5" s="189">
        <v>5</v>
      </c>
      <c r="P5" s="189">
        <v>5</v>
      </c>
      <c r="Q5" s="189">
        <v>5</v>
      </c>
      <c r="R5" s="189">
        <v>3</v>
      </c>
      <c r="S5" s="189">
        <v>4</v>
      </c>
      <c r="T5" s="189">
        <v>4</v>
      </c>
    </row>
    <row r="6" spans="1:21" s="190" customFormat="1" x14ac:dyDescent="0.2">
      <c r="A6" s="191">
        <v>45067.421117499995</v>
      </c>
      <c r="B6" s="189" t="s">
        <v>346</v>
      </c>
      <c r="C6" s="189" t="s">
        <v>25</v>
      </c>
      <c r="D6" s="189" t="s">
        <v>26</v>
      </c>
      <c r="E6" s="189" t="s">
        <v>27</v>
      </c>
      <c r="F6" s="189" t="s">
        <v>128</v>
      </c>
      <c r="G6" s="189" t="s">
        <v>108</v>
      </c>
      <c r="H6" s="189" t="s">
        <v>144</v>
      </c>
      <c r="I6" s="189">
        <v>5</v>
      </c>
      <c r="J6" s="189">
        <v>5</v>
      </c>
      <c r="K6" s="189">
        <v>5</v>
      </c>
      <c r="L6" s="189">
        <v>5</v>
      </c>
      <c r="M6" s="189">
        <v>4</v>
      </c>
      <c r="N6" s="189">
        <v>4</v>
      </c>
      <c r="O6" s="189">
        <v>5</v>
      </c>
      <c r="P6" s="189">
        <v>5</v>
      </c>
      <c r="Q6" s="189">
        <v>5</v>
      </c>
      <c r="R6" s="189">
        <v>2</v>
      </c>
      <c r="S6" s="189">
        <v>4</v>
      </c>
      <c r="T6" s="189">
        <v>4</v>
      </c>
      <c r="U6" s="189" t="s">
        <v>30</v>
      </c>
    </row>
    <row r="7" spans="1:21" s="190" customFormat="1" x14ac:dyDescent="0.2">
      <c r="A7" s="191">
        <v>45067.421125023146</v>
      </c>
      <c r="B7" s="189" t="s">
        <v>347</v>
      </c>
      <c r="C7" s="189" t="s">
        <v>20</v>
      </c>
      <c r="D7" s="189" t="s">
        <v>24</v>
      </c>
      <c r="E7" s="189" t="s">
        <v>27</v>
      </c>
      <c r="F7" s="189" t="s">
        <v>140</v>
      </c>
      <c r="G7" s="189" t="s">
        <v>170</v>
      </c>
      <c r="H7" s="189" t="s">
        <v>144</v>
      </c>
      <c r="I7" s="189">
        <v>5</v>
      </c>
      <c r="J7" s="189">
        <v>5</v>
      </c>
      <c r="K7" s="189">
        <v>5</v>
      </c>
      <c r="L7" s="189">
        <v>5</v>
      </c>
      <c r="M7" s="189">
        <v>5</v>
      </c>
      <c r="N7" s="189">
        <v>5</v>
      </c>
      <c r="O7" s="189">
        <v>5</v>
      </c>
      <c r="P7" s="189">
        <v>5</v>
      </c>
      <c r="Q7" s="189">
        <v>5</v>
      </c>
      <c r="R7" s="189">
        <v>5</v>
      </c>
      <c r="S7" s="189">
        <v>5</v>
      </c>
      <c r="T7" s="189">
        <v>5</v>
      </c>
    </row>
    <row r="8" spans="1:21" s="190" customFormat="1" x14ac:dyDescent="0.2">
      <c r="A8" s="191">
        <v>45067.421757083328</v>
      </c>
      <c r="B8" s="189" t="s">
        <v>180</v>
      </c>
      <c r="C8" s="189" t="s">
        <v>20</v>
      </c>
      <c r="D8" s="189" t="s">
        <v>24</v>
      </c>
      <c r="E8" s="189" t="s">
        <v>27</v>
      </c>
      <c r="F8" s="189" t="s">
        <v>143</v>
      </c>
      <c r="G8" s="196" t="s">
        <v>473</v>
      </c>
      <c r="H8" s="189" t="s">
        <v>144</v>
      </c>
      <c r="I8" s="189">
        <v>4</v>
      </c>
      <c r="J8" s="189">
        <v>4</v>
      </c>
      <c r="K8" s="189">
        <v>4</v>
      </c>
      <c r="L8" s="189">
        <v>4</v>
      </c>
      <c r="M8" s="189">
        <v>4</v>
      </c>
      <c r="N8" s="189">
        <v>5</v>
      </c>
      <c r="O8" s="189">
        <v>5</v>
      </c>
      <c r="P8" s="189">
        <v>4</v>
      </c>
      <c r="Q8" s="189">
        <v>3</v>
      </c>
      <c r="R8" s="189">
        <v>4</v>
      </c>
      <c r="S8" s="189">
        <v>4</v>
      </c>
      <c r="T8" s="189">
        <v>3</v>
      </c>
    </row>
    <row r="9" spans="1:21" s="190" customFormat="1" x14ac:dyDescent="0.2">
      <c r="A9" s="191">
        <v>45067.423280324074</v>
      </c>
      <c r="B9" s="189" t="s">
        <v>348</v>
      </c>
      <c r="C9" s="189" t="s">
        <v>25</v>
      </c>
      <c r="D9" s="189" t="s">
        <v>26</v>
      </c>
      <c r="E9" s="189" t="s">
        <v>27</v>
      </c>
      <c r="F9" s="189" t="s">
        <v>147</v>
      </c>
      <c r="G9" s="189" t="s">
        <v>349</v>
      </c>
      <c r="H9" s="189" t="s">
        <v>144</v>
      </c>
      <c r="I9" s="189">
        <v>4</v>
      </c>
      <c r="J9" s="189">
        <v>4</v>
      </c>
      <c r="K9" s="189">
        <v>3</v>
      </c>
      <c r="L9" s="189">
        <v>4</v>
      </c>
      <c r="M9" s="189">
        <v>4</v>
      </c>
      <c r="N9" s="189">
        <v>3</v>
      </c>
      <c r="O9" s="189">
        <v>4</v>
      </c>
      <c r="P9" s="189">
        <v>4</v>
      </c>
      <c r="Q9" s="189">
        <v>4</v>
      </c>
      <c r="R9" s="189">
        <v>3</v>
      </c>
      <c r="S9" s="189">
        <v>4</v>
      </c>
      <c r="T9" s="189">
        <v>4</v>
      </c>
    </row>
    <row r="10" spans="1:21" s="190" customFormat="1" x14ac:dyDescent="0.2">
      <c r="A10" s="191">
        <v>45067.426397303236</v>
      </c>
      <c r="B10" s="189" t="s">
        <v>350</v>
      </c>
      <c r="C10" s="189" t="s">
        <v>25</v>
      </c>
      <c r="D10" s="189" t="s">
        <v>24</v>
      </c>
      <c r="E10" s="189" t="s">
        <v>22</v>
      </c>
      <c r="F10" s="189" t="s">
        <v>128</v>
      </c>
      <c r="G10" s="189" t="s">
        <v>97</v>
      </c>
      <c r="H10" s="189" t="s">
        <v>144</v>
      </c>
      <c r="I10" s="189">
        <v>5</v>
      </c>
      <c r="J10" s="189">
        <v>5</v>
      </c>
      <c r="K10" s="189">
        <v>5</v>
      </c>
      <c r="L10" s="189">
        <v>5</v>
      </c>
      <c r="M10" s="189">
        <v>5</v>
      </c>
      <c r="N10" s="189">
        <v>5</v>
      </c>
      <c r="O10" s="189">
        <v>5</v>
      </c>
      <c r="P10" s="189">
        <v>5</v>
      </c>
      <c r="Q10" s="189">
        <v>5</v>
      </c>
      <c r="R10" s="189">
        <v>2</v>
      </c>
      <c r="S10" s="189">
        <v>4</v>
      </c>
      <c r="T10" s="189">
        <v>4</v>
      </c>
    </row>
    <row r="11" spans="1:21" s="190" customFormat="1" x14ac:dyDescent="0.2">
      <c r="A11" s="191">
        <v>45067.427869259263</v>
      </c>
      <c r="B11" s="189" t="s">
        <v>351</v>
      </c>
      <c r="C11" s="189" t="s">
        <v>20</v>
      </c>
      <c r="D11" s="189" t="s">
        <v>26</v>
      </c>
      <c r="E11" s="189" t="s">
        <v>27</v>
      </c>
      <c r="F11" s="189" t="s">
        <v>128</v>
      </c>
      <c r="G11" s="189" t="s">
        <v>108</v>
      </c>
      <c r="H11" s="189" t="s">
        <v>144</v>
      </c>
      <c r="I11" s="189">
        <v>5</v>
      </c>
      <c r="J11" s="189">
        <v>5</v>
      </c>
      <c r="K11" s="189">
        <v>5</v>
      </c>
      <c r="L11" s="189">
        <v>5</v>
      </c>
      <c r="M11" s="189">
        <v>4</v>
      </c>
      <c r="N11" s="189">
        <v>5</v>
      </c>
      <c r="O11" s="189">
        <v>4</v>
      </c>
      <c r="P11" s="189">
        <v>4</v>
      </c>
      <c r="Q11" s="189">
        <v>5</v>
      </c>
      <c r="R11" s="189">
        <v>5</v>
      </c>
      <c r="S11" s="189">
        <v>4</v>
      </c>
      <c r="T11" s="189">
        <v>5</v>
      </c>
    </row>
    <row r="12" spans="1:21" s="190" customFormat="1" x14ac:dyDescent="0.2">
      <c r="A12" s="191">
        <v>45067.427883124998</v>
      </c>
      <c r="B12" s="189" t="s">
        <v>352</v>
      </c>
      <c r="C12" s="189" t="s">
        <v>20</v>
      </c>
      <c r="D12" s="189" t="s">
        <v>21</v>
      </c>
      <c r="E12" s="189" t="s">
        <v>22</v>
      </c>
      <c r="F12" s="189" t="s">
        <v>146</v>
      </c>
      <c r="G12" s="196" t="s">
        <v>474</v>
      </c>
      <c r="H12" s="189" t="s">
        <v>144</v>
      </c>
      <c r="I12" s="189">
        <v>5</v>
      </c>
      <c r="J12" s="189">
        <v>4</v>
      </c>
      <c r="K12" s="189">
        <v>5</v>
      </c>
      <c r="L12" s="189">
        <v>5</v>
      </c>
      <c r="M12" s="189">
        <v>5</v>
      </c>
      <c r="N12" s="189">
        <v>5</v>
      </c>
      <c r="O12" s="189">
        <v>5</v>
      </c>
      <c r="P12" s="189">
        <v>5</v>
      </c>
      <c r="Q12" s="189">
        <v>5</v>
      </c>
      <c r="R12" s="189">
        <v>2</v>
      </c>
      <c r="S12" s="189">
        <v>4</v>
      </c>
      <c r="T12" s="189">
        <v>4</v>
      </c>
    </row>
    <row r="13" spans="1:21" s="190" customFormat="1" x14ac:dyDescent="0.2">
      <c r="A13" s="191">
        <v>45067.430033333338</v>
      </c>
      <c r="B13" s="189" t="s">
        <v>354</v>
      </c>
      <c r="C13" s="189" t="s">
        <v>20</v>
      </c>
      <c r="D13" s="189" t="s">
        <v>24</v>
      </c>
      <c r="E13" s="189" t="s">
        <v>27</v>
      </c>
      <c r="F13" s="189" t="s">
        <v>128</v>
      </c>
      <c r="G13" s="189" t="s">
        <v>108</v>
      </c>
      <c r="H13" s="189" t="s">
        <v>144</v>
      </c>
      <c r="I13" s="189">
        <v>5</v>
      </c>
      <c r="J13" s="189">
        <v>5</v>
      </c>
      <c r="K13" s="189">
        <v>5</v>
      </c>
      <c r="L13" s="189">
        <v>5</v>
      </c>
      <c r="M13" s="189">
        <v>5</v>
      </c>
      <c r="N13" s="189">
        <v>5</v>
      </c>
      <c r="O13" s="189">
        <v>5</v>
      </c>
      <c r="P13" s="189">
        <v>5</v>
      </c>
      <c r="Q13" s="189">
        <v>5</v>
      </c>
      <c r="R13" s="189">
        <v>5</v>
      </c>
      <c r="S13" s="189">
        <v>5</v>
      </c>
      <c r="T13" s="189">
        <v>5</v>
      </c>
      <c r="U13" s="189" t="s">
        <v>30</v>
      </c>
    </row>
    <row r="14" spans="1:21" s="190" customFormat="1" x14ac:dyDescent="0.2">
      <c r="A14" s="191">
        <v>45067.433624699072</v>
      </c>
      <c r="B14" s="189" t="s">
        <v>355</v>
      </c>
      <c r="C14" s="189" t="s">
        <v>25</v>
      </c>
      <c r="D14" s="189" t="s">
        <v>26</v>
      </c>
      <c r="E14" s="189" t="s">
        <v>27</v>
      </c>
      <c r="F14" s="189" t="s">
        <v>128</v>
      </c>
      <c r="G14" s="189" t="s">
        <v>108</v>
      </c>
      <c r="H14" s="189" t="s">
        <v>144</v>
      </c>
      <c r="I14" s="189">
        <v>5</v>
      </c>
      <c r="J14" s="189">
        <v>4</v>
      </c>
      <c r="K14" s="189">
        <v>5</v>
      </c>
      <c r="L14" s="189">
        <v>4</v>
      </c>
      <c r="M14" s="189">
        <v>4</v>
      </c>
      <c r="N14" s="189">
        <v>4</v>
      </c>
      <c r="O14" s="189">
        <v>4</v>
      </c>
      <c r="P14" s="189">
        <v>5</v>
      </c>
      <c r="Q14" s="189">
        <v>5</v>
      </c>
      <c r="R14" s="189">
        <v>2</v>
      </c>
      <c r="S14" s="189">
        <v>4</v>
      </c>
      <c r="T14" s="189">
        <v>4</v>
      </c>
      <c r="U14" s="189" t="s">
        <v>356</v>
      </c>
    </row>
    <row r="15" spans="1:21" s="190" customFormat="1" x14ac:dyDescent="0.2">
      <c r="A15" s="191">
        <v>45067.434252858795</v>
      </c>
      <c r="B15" s="189" t="s">
        <v>357</v>
      </c>
      <c r="C15" s="189" t="s">
        <v>20</v>
      </c>
      <c r="D15" s="189" t="s">
        <v>26</v>
      </c>
      <c r="E15" s="189" t="s">
        <v>27</v>
      </c>
      <c r="F15" s="189" t="s">
        <v>128</v>
      </c>
      <c r="G15" s="189" t="s">
        <v>108</v>
      </c>
      <c r="H15" s="189" t="s">
        <v>144</v>
      </c>
      <c r="I15" s="189">
        <v>5</v>
      </c>
      <c r="J15" s="189">
        <v>5</v>
      </c>
      <c r="K15" s="189">
        <v>5</v>
      </c>
      <c r="L15" s="189">
        <v>5</v>
      </c>
      <c r="M15" s="189">
        <v>4</v>
      </c>
      <c r="N15" s="189">
        <v>3</v>
      </c>
      <c r="O15" s="189">
        <v>4</v>
      </c>
      <c r="P15" s="189">
        <v>4</v>
      </c>
      <c r="Q15" s="189">
        <v>5</v>
      </c>
      <c r="R15" s="189">
        <v>3</v>
      </c>
      <c r="S15" s="189">
        <v>4</v>
      </c>
      <c r="T15" s="189">
        <v>4</v>
      </c>
      <c r="U15" s="189" t="s">
        <v>358</v>
      </c>
    </row>
    <row r="16" spans="1:21" s="190" customFormat="1" x14ac:dyDescent="0.2">
      <c r="A16" s="191">
        <v>45067.434505798607</v>
      </c>
      <c r="B16" s="189" t="s">
        <v>359</v>
      </c>
      <c r="C16" s="189" t="s">
        <v>25</v>
      </c>
      <c r="D16" s="189" t="s">
        <v>26</v>
      </c>
      <c r="E16" s="189" t="s">
        <v>27</v>
      </c>
      <c r="F16" s="189" t="s">
        <v>132</v>
      </c>
      <c r="G16" s="189" t="s">
        <v>109</v>
      </c>
      <c r="H16" s="189" t="s">
        <v>144</v>
      </c>
      <c r="I16" s="189">
        <v>4</v>
      </c>
      <c r="J16" s="189">
        <v>4</v>
      </c>
      <c r="K16" s="189">
        <v>4</v>
      </c>
      <c r="L16" s="189">
        <v>4</v>
      </c>
      <c r="M16" s="189">
        <v>4</v>
      </c>
      <c r="N16" s="189">
        <v>3</v>
      </c>
      <c r="O16" s="189">
        <v>4</v>
      </c>
      <c r="P16" s="189">
        <v>4</v>
      </c>
      <c r="Q16" s="189">
        <v>4</v>
      </c>
      <c r="R16" s="189">
        <v>3</v>
      </c>
      <c r="S16" s="189">
        <v>4</v>
      </c>
      <c r="T16" s="189">
        <v>4</v>
      </c>
    </row>
    <row r="17" spans="1:21" s="190" customFormat="1" x14ac:dyDescent="0.2">
      <c r="A17" s="191">
        <v>45067.435740439818</v>
      </c>
      <c r="B17" s="189" t="s">
        <v>360</v>
      </c>
      <c r="C17" s="189" t="s">
        <v>25</v>
      </c>
      <c r="D17" s="189" t="s">
        <v>24</v>
      </c>
      <c r="E17" s="189" t="s">
        <v>27</v>
      </c>
      <c r="F17" s="189" t="s">
        <v>128</v>
      </c>
      <c r="G17" s="189" t="s">
        <v>108</v>
      </c>
      <c r="H17" s="189" t="s">
        <v>144</v>
      </c>
      <c r="I17" s="189">
        <v>5</v>
      </c>
      <c r="J17" s="189">
        <v>5</v>
      </c>
      <c r="K17" s="189">
        <v>5</v>
      </c>
      <c r="L17" s="189">
        <v>5</v>
      </c>
      <c r="M17" s="189">
        <v>5</v>
      </c>
      <c r="N17" s="189">
        <v>5</v>
      </c>
      <c r="O17" s="189">
        <v>5</v>
      </c>
      <c r="P17" s="189">
        <v>5</v>
      </c>
      <c r="Q17" s="189">
        <v>5</v>
      </c>
      <c r="R17" s="189">
        <v>3</v>
      </c>
      <c r="S17" s="189">
        <v>5</v>
      </c>
      <c r="T17" s="189">
        <v>5</v>
      </c>
      <c r="U17" s="189" t="s">
        <v>463</v>
      </c>
    </row>
    <row r="18" spans="1:21" s="190" customFormat="1" x14ac:dyDescent="0.2">
      <c r="A18" s="191">
        <v>45067.43607520833</v>
      </c>
      <c r="B18" s="189" t="s">
        <v>361</v>
      </c>
      <c r="C18" s="189" t="s">
        <v>25</v>
      </c>
      <c r="D18" s="189" t="s">
        <v>24</v>
      </c>
      <c r="E18" s="189" t="s">
        <v>27</v>
      </c>
      <c r="F18" s="189" t="s">
        <v>128</v>
      </c>
      <c r="G18" s="189" t="s">
        <v>108</v>
      </c>
      <c r="H18" s="189" t="s">
        <v>144</v>
      </c>
      <c r="I18" s="189">
        <v>5</v>
      </c>
      <c r="J18" s="189">
        <v>4</v>
      </c>
      <c r="K18" s="189">
        <v>4</v>
      </c>
      <c r="L18" s="189">
        <v>4</v>
      </c>
      <c r="M18" s="189">
        <v>4</v>
      </c>
      <c r="N18" s="189">
        <v>4</v>
      </c>
      <c r="O18" s="189">
        <v>5</v>
      </c>
      <c r="P18" s="189">
        <v>5</v>
      </c>
      <c r="Q18" s="189">
        <v>5</v>
      </c>
      <c r="R18" s="189">
        <v>3</v>
      </c>
      <c r="S18" s="189">
        <v>4</v>
      </c>
      <c r="T18" s="189">
        <v>4</v>
      </c>
    </row>
    <row r="19" spans="1:21" s="190" customFormat="1" x14ac:dyDescent="0.2">
      <c r="A19" s="191">
        <v>45067.439665613427</v>
      </c>
      <c r="B19" s="189" t="s">
        <v>362</v>
      </c>
      <c r="C19" s="189" t="s">
        <v>25</v>
      </c>
      <c r="D19" s="189" t="s">
        <v>26</v>
      </c>
      <c r="E19" s="189" t="s">
        <v>27</v>
      </c>
      <c r="F19" s="189" t="s">
        <v>128</v>
      </c>
      <c r="G19" s="189" t="s">
        <v>108</v>
      </c>
      <c r="H19" s="189" t="s">
        <v>144</v>
      </c>
      <c r="I19" s="189">
        <v>4</v>
      </c>
      <c r="J19" s="189">
        <v>4</v>
      </c>
      <c r="K19" s="189">
        <v>4</v>
      </c>
      <c r="L19" s="189">
        <v>5</v>
      </c>
      <c r="M19" s="189">
        <v>5</v>
      </c>
      <c r="N19" s="189">
        <v>4</v>
      </c>
      <c r="O19" s="189">
        <v>5</v>
      </c>
      <c r="P19" s="189">
        <v>4</v>
      </c>
      <c r="Q19" s="189">
        <v>4</v>
      </c>
      <c r="R19" s="189">
        <v>4</v>
      </c>
      <c r="S19" s="189">
        <v>4</v>
      </c>
      <c r="T19" s="189">
        <v>4</v>
      </c>
      <c r="U19" s="189" t="s">
        <v>30</v>
      </c>
    </row>
    <row r="20" spans="1:21" s="190" customFormat="1" x14ac:dyDescent="0.2">
      <c r="A20" s="191">
        <v>45067.439969247687</v>
      </c>
      <c r="B20" s="189" t="s">
        <v>363</v>
      </c>
      <c r="C20" s="189" t="s">
        <v>20</v>
      </c>
      <c r="D20" s="189" t="s">
        <v>26</v>
      </c>
      <c r="E20" s="189" t="s">
        <v>27</v>
      </c>
      <c r="F20" s="189" t="s">
        <v>128</v>
      </c>
      <c r="G20" s="189" t="s">
        <v>108</v>
      </c>
      <c r="H20" s="189" t="s">
        <v>144</v>
      </c>
      <c r="I20" s="189">
        <v>4</v>
      </c>
      <c r="J20" s="189">
        <v>4</v>
      </c>
      <c r="K20" s="189">
        <v>4</v>
      </c>
      <c r="L20" s="189">
        <v>4</v>
      </c>
      <c r="M20" s="189">
        <v>4</v>
      </c>
      <c r="N20" s="189">
        <v>4</v>
      </c>
      <c r="O20" s="189">
        <v>4</v>
      </c>
      <c r="P20" s="189">
        <v>4</v>
      </c>
      <c r="Q20" s="189">
        <v>5</v>
      </c>
      <c r="R20" s="189">
        <v>2</v>
      </c>
      <c r="S20" s="189">
        <v>3</v>
      </c>
      <c r="T20" s="189">
        <v>4</v>
      </c>
    </row>
    <row r="21" spans="1:21" s="190" customFormat="1" x14ac:dyDescent="0.2">
      <c r="A21" s="191">
        <v>45067.440306018514</v>
      </c>
      <c r="B21" s="189" t="s">
        <v>364</v>
      </c>
      <c r="C21" s="189" t="s">
        <v>20</v>
      </c>
      <c r="D21" s="189" t="s">
        <v>24</v>
      </c>
      <c r="E21" s="189" t="s">
        <v>27</v>
      </c>
      <c r="F21" s="189" t="s">
        <v>128</v>
      </c>
      <c r="G21" s="189" t="s">
        <v>108</v>
      </c>
      <c r="H21" s="189" t="s">
        <v>144</v>
      </c>
      <c r="I21" s="189">
        <v>5</v>
      </c>
      <c r="J21" s="189">
        <v>5</v>
      </c>
      <c r="K21" s="189">
        <v>3</v>
      </c>
      <c r="L21" s="189">
        <v>5</v>
      </c>
      <c r="M21" s="189">
        <v>4</v>
      </c>
      <c r="N21" s="189">
        <v>3</v>
      </c>
      <c r="O21" s="189">
        <v>4</v>
      </c>
      <c r="P21" s="189">
        <v>4</v>
      </c>
      <c r="Q21" s="189">
        <v>5</v>
      </c>
      <c r="R21" s="189">
        <v>4</v>
      </c>
      <c r="S21" s="189">
        <v>4</v>
      </c>
      <c r="T21" s="189">
        <v>5</v>
      </c>
      <c r="U21" s="189" t="s">
        <v>464</v>
      </c>
    </row>
    <row r="22" spans="1:21" s="190" customFormat="1" x14ac:dyDescent="0.2">
      <c r="A22" s="191">
        <v>45067.440640532412</v>
      </c>
      <c r="B22" s="189" t="s">
        <v>365</v>
      </c>
      <c r="C22" s="189" t="s">
        <v>25</v>
      </c>
      <c r="D22" s="189" t="s">
        <v>24</v>
      </c>
      <c r="E22" s="189" t="s">
        <v>27</v>
      </c>
      <c r="F22" s="189" t="s">
        <v>128</v>
      </c>
      <c r="G22" s="189" t="s">
        <v>108</v>
      </c>
      <c r="H22" s="189" t="s">
        <v>144</v>
      </c>
      <c r="I22" s="189">
        <v>5</v>
      </c>
      <c r="J22" s="189">
        <v>5</v>
      </c>
      <c r="K22" s="189">
        <v>5</v>
      </c>
      <c r="L22" s="189">
        <v>5</v>
      </c>
      <c r="M22" s="189">
        <v>5</v>
      </c>
      <c r="N22" s="189">
        <v>5</v>
      </c>
      <c r="O22" s="189">
        <v>5</v>
      </c>
      <c r="P22" s="189">
        <v>5</v>
      </c>
      <c r="Q22" s="189">
        <v>5</v>
      </c>
      <c r="R22" s="189">
        <v>2</v>
      </c>
      <c r="S22" s="189">
        <v>4</v>
      </c>
      <c r="T22" s="189">
        <v>4</v>
      </c>
    </row>
    <row r="23" spans="1:21" s="190" customFormat="1" x14ac:dyDescent="0.2">
      <c r="A23" s="191">
        <v>45067.440650335644</v>
      </c>
      <c r="B23" s="189" t="s">
        <v>366</v>
      </c>
      <c r="C23" s="189" t="s">
        <v>20</v>
      </c>
      <c r="D23" s="189" t="s">
        <v>26</v>
      </c>
      <c r="E23" s="189" t="s">
        <v>27</v>
      </c>
      <c r="F23" s="189" t="s">
        <v>128</v>
      </c>
      <c r="G23" s="189" t="s">
        <v>108</v>
      </c>
      <c r="H23" s="189" t="s">
        <v>144</v>
      </c>
      <c r="I23" s="189">
        <v>4</v>
      </c>
      <c r="J23" s="189">
        <v>4</v>
      </c>
      <c r="K23" s="189">
        <v>4</v>
      </c>
      <c r="L23" s="189">
        <v>4</v>
      </c>
      <c r="M23" s="189">
        <v>4</v>
      </c>
      <c r="N23" s="189">
        <v>4</v>
      </c>
      <c r="O23" s="189">
        <v>4</v>
      </c>
      <c r="P23" s="189">
        <v>4</v>
      </c>
      <c r="Q23" s="189">
        <v>4</v>
      </c>
      <c r="R23" s="189">
        <v>4</v>
      </c>
      <c r="S23" s="189">
        <v>4</v>
      </c>
      <c r="T23" s="189">
        <v>4</v>
      </c>
    </row>
    <row r="24" spans="1:21" s="190" customFormat="1" x14ac:dyDescent="0.2">
      <c r="A24" s="191">
        <v>45067.442512893518</v>
      </c>
      <c r="B24" s="189" t="s">
        <v>367</v>
      </c>
      <c r="C24" s="189" t="s">
        <v>25</v>
      </c>
      <c r="D24" s="189" t="s">
        <v>24</v>
      </c>
      <c r="E24" s="189" t="s">
        <v>27</v>
      </c>
      <c r="F24" s="189" t="s">
        <v>128</v>
      </c>
      <c r="G24" s="189" t="s">
        <v>108</v>
      </c>
      <c r="H24" s="189" t="s">
        <v>144</v>
      </c>
      <c r="I24" s="189">
        <v>4</v>
      </c>
      <c r="J24" s="189">
        <v>5</v>
      </c>
      <c r="K24" s="189">
        <v>5</v>
      </c>
      <c r="L24" s="189">
        <v>5</v>
      </c>
      <c r="M24" s="189">
        <v>4</v>
      </c>
      <c r="N24" s="189">
        <v>4</v>
      </c>
      <c r="O24" s="189">
        <v>4</v>
      </c>
      <c r="P24" s="189">
        <v>5</v>
      </c>
      <c r="Q24" s="189">
        <v>4</v>
      </c>
      <c r="R24" s="189">
        <v>3</v>
      </c>
      <c r="S24" s="189">
        <v>4</v>
      </c>
      <c r="T24" s="189">
        <v>4</v>
      </c>
      <c r="U24" s="189" t="s">
        <v>30</v>
      </c>
    </row>
    <row r="25" spans="1:21" s="190" customFormat="1" x14ac:dyDescent="0.2">
      <c r="A25" s="191">
        <v>45067.442586053236</v>
      </c>
      <c r="B25" s="189" t="s">
        <v>368</v>
      </c>
      <c r="C25" s="189" t="s">
        <v>20</v>
      </c>
      <c r="D25" s="189" t="s">
        <v>26</v>
      </c>
      <c r="E25" s="189" t="s">
        <v>27</v>
      </c>
      <c r="F25" s="189" t="s">
        <v>128</v>
      </c>
      <c r="G25" s="189" t="s">
        <v>108</v>
      </c>
      <c r="H25" s="189" t="s">
        <v>144</v>
      </c>
      <c r="I25" s="189">
        <v>4</v>
      </c>
      <c r="J25" s="189">
        <v>4</v>
      </c>
      <c r="K25" s="189">
        <v>4</v>
      </c>
      <c r="L25" s="189">
        <v>4</v>
      </c>
      <c r="M25" s="189">
        <v>4</v>
      </c>
      <c r="N25" s="189">
        <v>4</v>
      </c>
      <c r="O25" s="189">
        <v>4</v>
      </c>
      <c r="P25" s="189">
        <v>4</v>
      </c>
      <c r="Q25" s="189">
        <v>4</v>
      </c>
      <c r="R25" s="189">
        <v>4</v>
      </c>
      <c r="S25" s="189">
        <v>4</v>
      </c>
      <c r="T25" s="189">
        <v>4</v>
      </c>
      <c r="U25" s="189" t="s">
        <v>369</v>
      </c>
    </row>
    <row r="26" spans="1:21" s="190" customFormat="1" x14ac:dyDescent="0.2">
      <c r="A26" s="191">
        <v>45067.442897800924</v>
      </c>
      <c r="B26" s="189" t="s">
        <v>370</v>
      </c>
      <c r="C26" s="189" t="s">
        <v>25</v>
      </c>
      <c r="D26" s="189" t="s">
        <v>26</v>
      </c>
      <c r="E26" s="189" t="s">
        <v>27</v>
      </c>
      <c r="F26" s="189" t="s">
        <v>128</v>
      </c>
      <c r="G26" s="189" t="s">
        <v>108</v>
      </c>
      <c r="H26" s="189" t="s">
        <v>144</v>
      </c>
      <c r="I26" s="189">
        <v>5</v>
      </c>
      <c r="J26" s="189">
        <v>5</v>
      </c>
      <c r="K26" s="189">
        <v>5</v>
      </c>
      <c r="L26" s="189">
        <v>5</v>
      </c>
      <c r="M26" s="189">
        <v>5</v>
      </c>
      <c r="N26" s="189">
        <v>5</v>
      </c>
      <c r="O26" s="189">
        <v>5</v>
      </c>
      <c r="P26" s="189">
        <v>5</v>
      </c>
      <c r="Q26" s="189">
        <v>5</v>
      </c>
      <c r="R26" s="189">
        <v>3</v>
      </c>
      <c r="S26" s="189">
        <v>4</v>
      </c>
      <c r="T26" s="189">
        <v>4</v>
      </c>
    </row>
    <row r="27" spans="1:21" s="190" customFormat="1" x14ac:dyDescent="0.2">
      <c r="A27" s="191">
        <v>45067.44345450231</v>
      </c>
      <c r="B27" s="189" t="s">
        <v>371</v>
      </c>
      <c r="C27" s="189" t="s">
        <v>25</v>
      </c>
      <c r="D27" s="189" t="s">
        <v>24</v>
      </c>
      <c r="E27" s="189" t="s">
        <v>27</v>
      </c>
      <c r="F27" s="189" t="s">
        <v>128</v>
      </c>
      <c r="G27" s="189" t="s">
        <v>108</v>
      </c>
      <c r="H27" s="189" t="s">
        <v>144</v>
      </c>
      <c r="I27" s="189">
        <v>5</v>
      </c>
      <c r="J27" s="189">
        <v>5</v>
      </c>
      <c r="K27" s="189">
        <v>5</v>
      </c>
      <c r="L27" s="189">
        <v>5</v>
      </c>
      <c r="M27" s="189">
        <v>5</v>
      </c>
      <c r="N27" s="189">
        <v>5</v>
      </c>
      <c r="O27" s="189">
        <v>5</v>
      </c>
      <c r="P27" s="189">
        <v>5</v>
      </c>
      <c r="Q27" s="189">
        <v>5</v>
      </c>
      <c r="R27" s="189">
        <v>5</v>
      </c>
      <c r="S27" s="189">
        <v>5</v>
      </c>
      <c r="T27" s="189">
        <v>5</v>
      </c>
    </row>
    <row r="28" spans="1:21" s="190" customFormat="1" x14ac:dyDescent="0.2">
      <c r="A28" s="191">
        <v>45067.444014710651</v>
      </c>
      <c r="B28" s="189" t="s">
        <v>372</v>
      </c>
      <c r="C28" s="189" t="s">
        <v>25</v>
      </c>
      <c r="D28" s="189" t="s">
        <v>26</v>
      </c>
      <c r="E28" s="189" t="s">
        <v>27</v>
      </c>
      <c r="F28" s="189" t="s">
        <v>128</v>
      </c>
      <c r="G28" s="189" t="s">
        <v>108</v>
      </c>
      <c r="H28" s="189" t="s">
        <v>144</v>
      </c>
      <c r="I28" s="189">
        <v>5</v>
      </c>
      <c r="J28" s="189">
        <v>5</v>
      </c>
      <c r="K28" s="189">
        <v>5</v>
      </c>
      <c r="L28" s="189">
        <v>5</v>
      </c>
      <c r="M28" s="189">
        <v>5</v>
      </c>
      <c r="N28" s="189">
        <v>5</v>
      </c>
      <c r="O28" s="189">
        <v>5</v>
      </c>
      <c r="P28" s="189">
        <v>5</v>
      </c>
      <c r="Q28" s="189">
        <v>5</v>
      </c>
      <c r="R28" s="189">
        <v>2</v>
      </c>
      <c r="S28" s="189">
        <v>4</v>
      </c>
      <c r="T28" s="189">
        <v>4</v>
      </c>
    </row>
    <row r="29" spans="1:21" s="190" customFormat="1" x14ac:dyDescent="0.2">
      <c r="A29" s="191">
        <v>45067.444026550926</v>
      </c>
      <c r="B29" s="189" t="s">
        <v>373</v>
      </c>
      <c r="C29" s="189" t="s">
        <v>25</v>
      </c>
      <c r="D29" s="189" t="s">
        <v>31</v>
      </c>
      <c r="E29" s="189" t="s">
        <v>27</v>
      </c>
      <c r="F29" s="189" t="s">
        <v>128</v>
      </c>
      <c r="G29" s="189" t="s">
        <v>99</v>
      </c>
      <c r="H29" s="189" t="s">
        <v>144</v>
      </c>
      <c r="I29" s="189">
        <v>5</v>
      </c>
      <c r="J29" s="189">
        <v>5</v>
      </c>
      <c r="K29" s="189">
        <v>5</v>
      </c>
      <c r="L29" s="189">
        <v>5</v>
      </c>
      <c r="M29" s="189">
        <v>5</v>
      </c>
      <c r="N29" s="189">
        <v>5</v>
      </c>
      <c r="O29" s="189">
        <v>5</v>
      </c>
      <c r="P29" s="189">
        <v>5</v>
      </c>
      <c r="Q29" s="189">
        <v>5</v>
      </c>
      <c r="R29" s="189">
        <v>2</v>
      </c>
      <c r="S29" s="189">
        <v>3</v>
      </c>
      <c r="T29" s="189">
        <v>5</v>
      </c>
    </row>
    <row r="30" spans="1:21" s="190" customFormat="1" x14ac:dyDescent="0.2">
      <c r="A30" s="191">
        <v>45067.445097638891</v>
      </c>
      <c r="B30" s="189" t="s">
        <v>374</v>
      </c>
      <c r="C30" s="189" t="s">
        <v>20</v>
      </c>
      <c r="D30" s="189" t="s">
        <v>26</v>
      </c>
      <c r="E30" s="189" t="s">
        <v>22</v>
      </c>
      <c r="F30" s="189" t="s">
        <v>128</v>
      </c>
      <c r="G30" s="189" t="s">
        <v>105</v>
      </c>
      <c r="H30" s="189" t="s">
        <v>144</v>
      </c>
      <c r="I30" s="189">
        <v>5</v>
      </c>
      <c r="J30" s="189">
        <v>5</v>
      </c>
      <c r="K30" s="189">
        <v>5</v>
      </c>
      <c r="L30" s="189">
        <v>5</v>
      </c>
      <c r="M30" s="189">
        <v>5</v>
      </c>
      <c r="N30" s="189">
        <v>5</v>
      </c>
      <c r="O30" s="189">
        <v>5</v>
      </c>
      <c r="P30" s="189">
        <v>5</v>
      </c>
      <c r="Q30" s="189">
        <v>5</v>
      </c>
      <c r="R30" s="189">
        <v>3</v>
      </c>
      <c r="S30" s="189">
        <v>4</v>
      </c>
      <c r="T30" s="189">
        <v>5</v>
      </c>
      <c r="U30" s="189" t="s">
        <v>465</v>
      </c>
    </row>
    <row r="31" spans="1:21" s="190" customFormat="1" x14ac:dyDescent="0.2">
      <c r="A31" s="191">
        <v>45067.445724398145</v>
      </c>
      <c r="B31" s="189" t="s">
        <v>375</v>
      </c>
      <c r="C31" s="189" t="s">
        <v>25</v>
      </c>
      <c r="D31" s="189" t="s">
        <v>26</v>
      </c>
      <c r="E31" s="189" t="s">
        <v>27</v>
      </c>
      <c r="F31" s="189" t="s">
        <v>128</v>
      </c>
      <c r="G31" s="189" t="s">
        <v>108</v>
      </c>
      <c r="H31" s="189" t="s">
        <v>144</v>
      </c>
      <c r="I31" s="189">
        <v>5</v>
      </c>
      <c r="J31" s="189">
        <v>5</v>
      </c>
      <c r="K31" s="189">
        <v>5</v>
      </c>
      <c r="L31" s="189">
        <v>5</v>
      </c>
      <c r="M31" s="189">
        <v>5</v>
      </c>
      <c r="N31" s="189">
        <v>4</v>
      </c>
      <c r="O31" s="189">
        <v>5</v>
      </c>
      <c r="P31" s="189">
        <v>5</v>
      </c>
      <c r="Q31" s="189">
        <v>5</v>
      </c>
      <c r="R31" s="189">
        <v>5</v>
      </c>
      <c r="S31" s="189">
        <v>5</v>
      </c>
      <c r="T31" s="189">
        <v>5</v>
      </c>
    </row>
    <row r="32" spans="1:21" s="190" customFormat="1" x14ac:dyDescent="0.2">
      <c r="A32" s="191">
        <v>45067.446111145837</v>
      </c>
      <c r="B32" s="189" t="s">
        <v>376</v>
      </c>
      <c r="C32" s="189" t="s">
        <v>25</v>
      </c>
      <c r="D32" s="189" t="s">
        <v>26</v>
      </c>
      <c r="E32" s="189" t="s">
        <v>27</v>
      </c>
      <c r="F32" s="189" t="s">
        <v>135</v>
      </c>
      <c r="G32" s="189" t="s">
        <v>311</v>
      </c>
      <c r="H32" s="189" t="s">
        <v>144</v>
      </c>
      <c r="I32" s="189">
        <v>5</v>
      </c>
      <c r="J32" s="189">
        <v>5</v>
      </c>
      <c r="K32" s="189">
        <v>5</v>
      </c>
      <c r="L32" s="189">
        <v>5</v>
      </c>
      <c r="M32" s="189">
        <v>5</v>
      </c>
      <c r="N32" s="189">
        <v>5</v>
      </c>
      <c r="O32" s="189">
        <v>5</v>
      </c>
      <c r="P32" s="189">
        <v>5</v>
      </c>
      <c r="Q32" s="189">
        <v>5</v>
      </c>
      <c r="R32" s="189">
        <v>3</v>
      </c>
      <c r="S32" s="189">
        <v>4</v>
      </c>
      <c r="T32" s="189">
        <v>4</v>
      </c>
      <c r="U32" s="189" t="s">
        <v>377</v>
      </c>
    </row>
    <row r="33" spans="1:21" s="190" customFormat="1" x14ac:dyDescent="0.2">
      <c r="A33" s="191">
        <v>45067.446835011579</v>
      </c>
      <c r="B33" s="189" t="s">
        <v>378</v>
      </c>
      <c r="C33" s="189" t="s">
        <v>20</v>
      </c>
      <c r="D33" s="189" t="s">
        <v>26</v>
      </c>
      <c r="E33" s="189" t="s">
        <v>27</v>
      </c>
      <c r="F33" s="189" t="s">
        <v>139</v>
      </c>
      <c r="G33" s="189" t="s">
        <v>319</v>
      </c>
      <c r="H33" s="189" t="s">
        <v>144</v>
      </c>
      <c r="I33" s="189">
        <v>4</v>
      </c>
      <c r="J33" s="189">
        <v>4</v>
      </c>
      <c r="K33" s="189">
        <v>4</v>
      </c>
      <c r="L33" s="189">
        <v>4</v>
      </c>
      <c r="M33" s="189">
        <v>5</v>
      </c>
      <c r="N33" s="189">
        <v>5</v>
      </c>
      <c r="O33" s="189">
        <v>5</v>
      </c>
      <c r="P33" s="189">
        <v>5</v>
      </c>
      <c r="Q33" s="189">
        <v>5</v>
      </c>
      <c r="R33" s="189">
        <v>5</v>
      </c>
      <c r="S33" s="189">
        <v>5</v>
      </c>
      <c r="T33" s="189">
        <v>5</v>
      </c>
    </row>
    <row r="34" spans="1:21" s="190" customFormat="1" x14ac:dyDescent="0.2">
      <c r="A34" s="191">
        <v>45067.447509340273</v>
      </c>
      <c r="B34" s="189" t="s">
        <v>379</v>
      </c>
      <c r="C34" s="189" t="s">
        <v>20</v>
      </c>
      <c r="D34" s="189" t="s">
        <v>26</v>
      </c>
      <c r="E34" s="189" t="s">
        <v>27</v>
      </c>
      <c r="F34" s="189" t="s">
        <v>128</v>
      </c>
      <c r="G34" s="189" t="s">
        <v>108</v>
      </c>
      <c r="H34" s="189" t="s">
        <v>144</v>
      </c>
      <c r="I34" s="189">
        <v>3</v>
      </c>
      <c r="J34" s="189">
        <v>4</v>
      </c>
      <c r="K34" s="189">
        <v>5</v>
      </c>
      <c r="L34" s="189">
        <v>4</v>
      </c>
      <c r="M34" s="189">
        <v>5</v>
      </c>
      <c r="N34" s="189">
        <v>3</v>
      </c>
      <c r="O34" s="189">
        <v>5</v>
      </c>
      <c r="P34" s="189">
        <v>5</v>
      </c>
      <c r="Q34" s="189">
        <v>4</v>
      </c>
      <c r="R34" s="189">
        <v>4</v>
      </c>
      <c r="S34" s="189">
        <v>4</v>
      </c>
      <c r="T34" s="189">
        <v>4</v>
      </c>
    </row>
    <row r="35" spans="1:21" s="190" customFormat="1" x14ac:dyDescent="0.2">
      <c r="A35" s="191">
        <v>45067.449010879631</v>
      </c>
      <c r="B35" s="189" t="s">
        <v>380</v>
      </c>
      <c r="C35" s="189" t="s">
        <v>25</v>
      </c>
      <c r="D35" s="189" t="s">
        <v>24</v>
      </c>
      <c r="E35" s="189" t="s">
        <v>27</v>
      </c>
      <c r="F35" s="189" t="s">
        <v>128</v>
      </c>
      <c r="G35" s="189" t="s">
        <v>108</v>
      </c>
      <c r="H35" s="189" t="s">
        <v>144</v>
      </c>
      <c r="I35" s="189">
        <v>5</v>
      </c>
      <c r="J35" s="189">
        <v>5</v>
      </c>
      <c r="K35" s="189">
        <v>5</v>
      </c>
      <c r="L35" s="189">
        <v>5</v>
      </c>
      <c r="M35" s="189">
        <v>5</v>
      </c>
      <c r="N35" s="189">
        <v>5</v>
      </c>
      <c r="O35" s="189">
        <v>5</v>
      </c>
      <c r="P35" s="189">
        <v>5</v>
      </c>
      <c r="Q35" s="189">
        <v>5</v>
      </c>
      <c r="R35" s="189">
        <v>2</v>
      </c>
      <c r="S35" s="189">
        <v>4</v>
      </c>
      <c r="T35" s="189">
        <v>4</v>
      </c>
    </row>
    <row r="36" spans="1:21" s="190" customFormat="1" ht="18" customHeight="1" x14ac:dyDescent="0.2">
      <c r="A36" s="191">
        <v>45067.449289745375</v>
      </c>
      <c r="B36" s="189" t="s">
        <v>381</v>
      </c>
      <c r="C36" s="189" t="s">
        <v>20</v>
      </c>
      <c r="D36" s="189" t="s">
        <v>21</v>
      </c>
      <c r="E36" s="189" t="s">
        <v>22</v>
      </c>
      <c r="F36" s="189" t="s">
        <v>128</v>
      </c>
      <c r="G36" s="196" t="s">
        <v>97</v>
      </c>
      <c r="H36" s="189" t="s">
        <v>144</v>
      </c>
      <c r="I36" s="189">
        <v>5</v>
      </c>
      <c r="J36" s="189">
        <v>5</v>
      </c>
      <c r="M36" s="189">
        <v>4</v>
      </c>
      <c r="N36" s="189">
        <v>4</v>
      </c>
      <c r="O36" s="189">
        <v>5</v>
      </c>
      <c r="P36" s="189">
        <v>5</v>
      </c>
      <c r="Q36" s="189">
        <v>5</v>
      </c>
      <c r="R36" s="189">
        <v>4</v>
      </c>
      <c r="S36" s="189">
        <v>4</v>
      </c>
      <c r="T36" s="189">
        <v>4</v>
      </c>
      <c r="U36" s="197" t="s">
        <v>466</v>
      </c>
    </row>
    <row r="37" spans="1:21" s="190" customFormat="1" x14ac:dyDescent="0.2">
      <c r="A37" s="191">
        <v>45067.449494583328</v>
      </c>
      <c r="B37" s="189" t="s">
        <v>383</v>
      </c>
      <c r="C37" s="189" t="s">
        <v>25</v>
      </c>
      <c r="D37" s="189" t="s">
        <v>26</v>
      </c>
      <c r="E37" s="189" t="s">
        <v>27</v>
      </c>
      <c r="F37" s="189" t="s">
        <v>135</v>
      </c>
      <c r="G37" s="189" t="s">
        <v>311</v>
      </c>
      <c r="H37" s="189" t="s">
        <v>144</v>
      </c>
      <c r="I37" s="189">
        <v>5</v>
      </c>
      <c r="J37" s="189">
        <v>5</v>
      </c>
      <c r="K37" s="189">
        <v>5</v>
      </c>
      <c r="L37" s="189">
        <v>5</v>
      </c>
      <c r="M37" s="189">
        <v>5</v>
      </c>
      <c r="N37" s="189">
        <v>5</v>
      </c>
      <c r="O37" s="189">
        <v>5</v>
      </c>
      <c r="P37" s="189">
        <v>5</v>
      </c>
      <c r="Q37" s="189">
        <v>5</v>
      </c>
      <c r="R37" s="189">
        <v>2</v>
      </c>
      <c r="S37" s="189">
        <v>4</v>
      </c>
      <c r="T37" s="189">
        <v>4</v>
      </c>
      <c r="U37" s="189" t="s">
        <v>467</v>
      </c>
    </row>
    <row r="38" spans="1:21" s="190" customFormat="1" x14ac:dyDescent="0.2">
      <c r="A38" s="191">
        <v>45067.452284756946</v>
      </c>
      <c r="B38" s="189" t="s">
        <v>384</v>
      </c>
      <c r="C38" s="189" t="s">
        <v>20</v>
      </c>
      <c r="D38" s="189" t="s">
        <v>21</v>
      </c>
      <c r="E38" s="189" t="s">
        <v>22</v>
      </c>
      <c r="F38" s="189" t="s">
        <v>128</v>
      </c>
      <c r="G38" s="189" t="s">
        <v>274</v>
      </c>
      <c r="H38" s="189" t="s">
        <v>144</v>
      </c>
      <c r="I38" s="189">
        <v>5</v>
      </c>
      <c r="J38" s="189">
        <v>5</v>
      </c>
      <c r="K38" s="189">
        <v>5</v>
      </c>
      <c r="L38" s="189">
        <v>5</v>
      </c>
      <c r="M38" s="189">
        <v>5</v>
      </c>
      <c r="N38" s="189">
        <v>5</v>
      </c>
      <c r="O38" s="189">
        <v>5</v>
      </c>
      <c r="P38" s="189">
        <v>5</v>
      </c>
      <c r="Q38" s="189">
        <v>5</v>
      </c>
      <c r="R38" s="189">
        <v>3</v>
      </c>
      <c r="S38" s="189">
        <v>4</v>
      </c>
      <c r="T38" s="189">
        <v>5</v>
      </c>
      <c r="U38" s="189" t="s">
        <v>468</v>
      </c>
    </row>
    <row r="39" spans="1:21" s="190" customFormat="1" x14ac:dyDescent="0.2">
      <c r="A39" s="191">
        <v>45067.452432696758</v>
      </c>
      <c r="B39" s="189" t="s">
        <v>385</v>
      </c>
      <c r="C39" s="189" t="s">
        <v>25</v>
      </c>
      <c r="D39" s="189" t="s">
        <v>26</v>
      </c>
      <c r="E39" s="189" t="s">
        <v>27</v>
      </c>
      <c r="F39" s="189" t="s">
        <v>128</v>
      </c>
      <c r="G39" s="189" t="s">
        <v>108</v>
      </c>
      <c r="H39" s="189" t="s">
        <v>144</v>
      </c>
      <c r="I39" s="189">
        <v>5</v>
      </c>
      <c r="J39" s="189">
        <v>5</v>
      </c>
      <c r="K39" s="189">
        <v>5</v>
      </c>
      <c r="L39" s="189">
        <v>5</v>
      </c>
      <c r="M39" s="189">
        <v>5</v>
      </c>
      <c r="N39" s="189">
        <v>5</v>
      </c>
      <c r="O39" s="189">
        <v>5</v>
      </c>
      <c r="Q39" s="189">
        <v>5</v>
      </c>
      <c r="R39" s="189">
        <v>5</v>
      </c>
      <c r="S39" s="189">
        <v>5</v>
      </c>
      <c r="T39" s="189">
        <v>5</v>
      </c>
    </row>
    <row r="40" spans="1:21" s="190" customFormat="1" x14ac:dyDescent="0.2">
      <c r="A40" s="191">
        <v>45067.454462974536</v>
      </c>
      <c r="B40" s="189" t="s">
        <v>386</v>
      </c>
      <c r="C40" s="189" t="s">
        <v>20</v>
      </c>
      <c r="D40" s="189" t="s">
        <v>24</v>
      </c>
      <c r="E40" s="189" t="s">
        <v>27</v>
      </c>
      <c r="F40" s="189" t="s">
        <v>128</v>
      </c>
      <c r="G40" s="189" t="s">
        <v>108</v>
      </c>
      <c r="H40" s="189" t="s">
        <v>144</v>
      </c>
      <c r="I40" s="189">
        <v>5</v>
      </c>
      <c r="J40" s="189">
        <v>5</v>
      </c>
      <c r="K40" s="189">
        <v>5</v>
      </c>
      <c r="L40" s="189">
        <v>5</v>
      </c>
      <c r="M40" s="189">
        <v>5</v>
      </c>
      <c r="N40" s="189">
        <v>5</v>
      </c>
      <c r="O40" s="189">
        <v>5</v>
      </c>
      <c r="P40" s="189">
        <v>5</v>
      </c>
      <c r="Q40" s="189">
        <v>5</v>
      </c>
      <c r="R40" s="189">
        <v>5</v>
      </c>
      <c r="S40" s="189">
        <v>5</v>
      </c>
      <c r="T40" s="189">
        <v>5</v>
      </c>
      <c r="U40" s="189" t="s">
        <v>30</v>
      </c>
    </row>
    <row r="41" spans="1:21" s="190" customFormat="1" x14ac:dyDescent="0.2">
      <c r="A41" s="191">
        <v>45067.454559537036</v>
      </c>
      <c r="B41" s="189" t="s">
        <v>387</v>
      </c>
      <c r="C41" s="189" t="s">
        <v>25</v>
      </c>
      <c r="D41" s="189" t="s">
        <v>26</v>
      </c>
      <c r="E41" s="189" t="s">
        <v>27</v>
      </c>
      <c r="F41" s="189" t="s">
        <v>128</v>
      </c>
      <c r="G41" s="189" t="s">
        <v>108</v>
      </c>
      <c r="H41" s="189" t="s">
        <v>144</v>
      </c>
      <c r="I41" s="189">
        <v>5</v>
      </c>
      <c r="J41" s="189">
        <v>5</v>
      </c>
      <c r="K41" s="189">
        <v>5</v>
      </c>
      <c r="L41" s="189">
        <v>5</v>
      </c>
      <c r="M41" s="189">
        <v>5</v>
      </c>
      <c r="N41" s="189">
        <v>5</v>
      </c>
      <c r="O41" s="189">
        <v>5</v>
      </c>
      <c r="P41" s="189">
        <v>5</v>
      </c>
      <c r="Q41" s="189">
        <v>5</v>
      </c>
      <c r="R41" s="189">
        <v>5</v>
      </c>
      <c r="S41" s="189">
        <v>5</v>
      </c>
      <c r="T41" s="189">
        <v>5</v>
      </c>
    </row>
    <row r="42" spans="1:21" s="190" customFormat="1" x14ac:dyDescent="0.2">
      <c r="A42" s="191">
        <v>45067.45539560185</v>
      </c>
      <c r="B42" s="189" t="s">
        <v>388</v>
      </c>
      <c r="C42" s="189" t="s">
        <v>20</v>
      </c>
      <c r="D42" s="189" t="s">
        <v>24</v>
      </c>
      <c r="E42" s="189" t="s">
        <v>27</v>
      </c>
      <c r="F42" s="189" t="s">
        <v>128</v>
      </c>
      <c r="G42" s="189" t="s">
        <v>108</v>
      </c>
      <c r="H42" s="189" t="s">
        <v>144</v>
      </c>
      <c r="I42" s="189">
        <v>5</v>
      </c>
      <c r="J42" s="189">
        <v>5</v>
      </c>
      <c r="K42" s="189">
        <v>5</v>
      </c>
      <c r="L42" s="189">
        <v>5</v>
      </c>
      <c r="M42" s="189">
        <v>5</v>
      </c>
      <c r="N42" s="189">
        <v>5</v>
      </c>
      <c r="O42" s="189">
        <v>5</v>
      </c>
      <c r="P42" s="189">
        <v>5</v>
      </c>
      <c r="Q42" s="189">
        <v>5</v>
      </c>
      <c r="R42" s="189">
        <v>5</v>
      </c>
      <c r="S42" s="189">
        <v>5</v>
      </c>
      <c r="T42" s="189">
        <v>5</v>
      </c>
    </row>
    <row r="43" spans="1:21" s="190" customFormat="1" x14ac:dyDescent="0.2">
      <c r="A43" s="191">
        <v>45067.456376620372</v>
      </c>
      <c r="B43" s="189" t="s">
        <v>389</v>
      </c>
      <c r="C43" s="189" t="s">
        <v>25</v>
      </c>
      <c r="D43" s="189" t="s">
        <v>24</v>
      </c>
      <c r="E43" s="189" t="s">
        <v>27</v>
      </c>
      <c r="F43" s="189" t="s">
        <v>132</v>
      </c>
      <c r="G43" s="189" t="s">
        <v>109</v>
      </c>
      <c r="H43" s="189" t="s">
        <v>144</v>
      </c>
      <c r="I43" s="189">
        <v>5</v>
      </c>
      <c r="J43" s="189">
        <v>5</v>
      </c>
      <c r="K43" s="189">
        <v>5</v>
      </c>
      <c r="L43" s="189">
        <v>5</v>
      </c>
      <c r="M43" s="189">
        <v>5</v>
      </c>
      <c r="N43" s="189">
        <v>5</v>
      </c>
      <c r="O43" s="189">
        <v>5</v>
      </c>
      <c r="P43" s="189">
        <v>5</v>
      </c>
      <c r="Q43" s="189">
        <v>5</v>
      </c>
      <c r="R43" s="189">
        <v>5</v>
      </c>
      <c r="S43" s="189">
        <v>5</v>
      </c>
      <c r="T43" s="189">
        <v>5</v>
      </c>
    </row>
    <row r="44" spans="1:21" s="190" customFormat="1" x14ac:dyDescent="0.2">
      <c r="A44" s="191">
        <v>45067.457632199075</v>
      </c>
      <c r="B44" s="189" t="s">
        <v>390</v>
      </c>
      <c r="C44" s="189" t="s">
        <v>20</v>
      </c>
      <c r="D44" s="189" t="s">
        <v>26</v>
      </c>
      <c r="E44" s="189" t="s">
        <v>22</v>
      </c>
      <c r="F44" s="189" t="s">
        <v>175</v>
      </c>
      <c r="G44" s="189" t="s">
        <v>391</v>
      </c>
      <c r="H44" s="189" t="s">
        <v>144</v>
      </c>
      <c r="I44" s="189">
        <v>4</v>
      </c>
      <c r="J44" s="189">
        <v>4</v>
      </c>
      <c r="K44" s="189">
        <v>2</v>
      </c>
      <c r="L44" s="189">
        <v>2</v>
      </c>
      <c r="M44" s="189">
        <v>4</v>
      </c>
      <c r="N44" s="189">
        <v>4</v>
      </c>
      <c r="O44" s="189">
        <v>5</v>
      </c>
      <c r="P44" s="189">
        <v>5</v>
      </c>
      <c r="Q44" s="189">
        <v>5</v>
      </c>
      <c r="R44" s="189">
        <v>1</v>
      </c>
      <c r="S44" s="189">
        <v>3</v>
      </c>
      <c r="T44" s="189">
        <v>4</v>
      </c>
    </row>
    <row r="45" spans="1:21" s="190" customFormat="1" x14ac:dyDescent="0.2">
      <c r="A45" s="191">
        <v>45067.459402337961</v>
      </c>
      <c r="B45" s="189" t="s">
        <v>392</v>
      </c>
      <c r="C45" s="189" t="s">
        <v>20</v>
      </c>
      <c r="D45" s="189" t="s">
        <v>24</v>
      </c>
      <c r="E45" s="189" t="s">
        <v>27</v>
      </c>
      <c r="F45" s="189" t="s">
        <v>128</v>
      </c>
      <c r="G45" s="189" t="s">
        <v>108</v>
      </c>
      <c r="H45" s="189" t="s">
        <v>144</v>
      </c>
      <c r="I45" s="189">
        <v>5</v>
      </c>
      <c r="J45" s="189">
        <v>5</v>
      </c>
      <c r="K45" s="189">
        <v>5</v>
      </c>
      <c r="L45" s="189">
        <v>5</v>
      </c>
      <c r="M45" s="189">
        <v>5</v>
      </c>
      <c r="N45" s="189">
        <v>4</v>
      </c>
      <c r="O45" s="189">
        <v>5</v>
      </c>
      <c r="P45" s="189">
        <v>5</v>
      </c>
      <c r="Q45" s="189">
        <v>5</v>
      </c>
      <c r="R45" s="189">
        <v>3</v>
      </c>
      <c r="S45" s="189">
        <v>4</v>
      </c>
      <c r="T45" s="189">
        <v>4</v>
      </c>
      <c r="U45" s="189" t="s">
        <v>393</v>
      </c>
    </row>
    <row r="46" spans="1:21" s="190" customFormat="1" x14ac:dyDescent="0.2">
      <c r="A46" s="191">
        <v>45067.460012210649</v>
      </c>
      <c r="B46" s="189" t="s">
        <v>394</v>
      </c>
      <c r="C46" s="189" t="s">
        <v>25</v>
      </c>
      <c r="D46" s="189" t="s">
        <v>26</v>
      </c>
      <c r="E46" s="189" t="s">
        <v>27</v>
      </c>
      <c r="F46" s="189" t="s">
        <v>128</v>
      </c>
      <c r="G46" s="189" t="s">
        <v>108</v>
      </c>
      <c r="H46" s="189" t="s">
        <v>144</v>
      </c>
      <c r="I46" s="189">
        <v>5</v>
      </c>
      <c r="J46" s="189">
        <v>5</v>
      </c>
      <c r="K46" s="189">
        <v>5</v>
      </c>
      <c r="L46" s="189">
        <v>5</v>
      </c>
      <c r="M46" s="189">
        <v>5</v>
      </c>
      <c r="N46" s="189">
        <v>5</v>
      </c>
      <c r="O46" s="189">
        <v>5</v>
      </c>
      <c r="P46" s="189">
        <v>5</v>
      </c>
      <c r="Q46" s="189">
        <v>5</v>
      </c>
      <c r="R46" s="189">
        <v>3</v>
      </c>
      <c r="S46" s="189">
        <v>4</v>
      </c>
      <c r="T46" s="189">
        <v>4</v>
      </c>
      <c r="U46" s="189" t="s">
        <v>30</v>
      </c>
    </row>
    <row r="47" spans="1:21" s="190" customFormat="1" x14ac:dyDescent="0.2">
      <c r="A47" s="191">
        <v>45067.460449722217</v>
      </c>
      <c r="B47" s="189" t="s">
        <v>395</v>
      </c>
      <c r="C47" s="189" t="s">
        <v>20</v>
      </c>
      <c r="D47" s="189" t="s">
        <v>26</v>
      </c>
      <c r="E47" s="189" t="s">
        <v>27</v>
      </c>
      <c r="F47" s="189" t="s">
        <v>128</v>
      </c>
      <c r="G47" s="189" t="s">
        <v>108</v>
      </c>
      <c r="H47" s="189" t="s">
        <v>144</v>
      </c>
      <c r="I47" s="189">
        <v>5</v>
      </c>
      <c r="J47" s="189">
        <v>5</v>
      </c>
      <c r="K47" s="189">
        <v>5</v>
      </c>
      <c r="L47" s="189">
        <v>5</v>
      </c>
      <c r="M47" s="189">
        <v>5</v>
      </c>
      <c r="N47" s="189">
        <v>5</v>
      </c>
      <c r="O47" s="189">
        <v>4</v>
      </c>
      <c r="P47" s="189">
        <v>5</v>
      </c>
      <c r="Q47" s="189">
        <v>5</v>
      </c>
      <c r="R47" s="189">
        <v>3</v>
      </c>
      <c r="S47" s="189">
        <v>4</v>
      </c>
      <c r="T47" s="189">
        <v>4</v>
      </c>
      <c r="U47" s="189" t="s">
        <v>30</v>
      </c>
    </row>
    <row r="48" spans="1:21" s="190" customFormat="1" x14ac:dyDescent="0.2">
      <c r="A48" s="191">
        <v>45067.46286295139</v>
      </c>
      <c r="B48" s="189" t="s">
        <v>396</v>
      </c>
      <c r="C48" s="189" t="s">
        <v>20</v>
      </c>
      <c r="D48" s="189" t="s">
        <v>26</v>
      </c>
      <c r="E48" s="189" t="s">
        <v>22</v>
      </c>
      <c r="F48" s="189" t="s">
        <v>131</v>
      </c>
      <c r="G48" s="189" t="s">
        <v>113</v>
      </c>
      <c r="H48" s="189" t="s">
        <v>144</v>
      </c>
      <c r="I48" s="189">
        <v>4</v>
      </c>
      <c r="J48" s="189">
        <v>4</v>
      </c>
      <c r="K48" s="189">
        <v>3</v>
      </c>
      <c r="L48" s="189">
        <v>4</v>
      </c>
      <c r="M48" s="189">
        <v>5</v>
      </c>
      <c r="N48" s="189">
        <v>3</v>
      </c>
      <c r="O48" s="189">
        <v>4</v>
      </c>
      <c r="P48" s="189">
        <v>5</v>
      </c>
      <c r="Q48" s="189">
        <v>5</v>
      </c>
      <c r="R48" s="189">
        <v>3</v>
      </c>
      <c r="S48" s="189">
        <v>4</v>
      </c>
      <c r="T48" s="189">
        <v>5</v>
      </c>
    </row>
    <row r="49" spans="1:21" s="190" customFormat="1" x14ac:dyDescent="0.2">
      <c r="A49" s="191">
        <v>45067.463459606486</v>
      </c>
      <c r="B49" s="189" t="s">
        <v>397</v>
      </c>
      <c r="C49" s="189" t="s">
        <v>25</v>
      </c>
      <c r="D49" s="189" t="s">
        <v>26</v>
      </c>
      <c r="E49" s="189" t="s">
        <v>27</v>
      </c>
      <c r="F49" s="189" t="s">
        <v>128</v>
      </c>
      <c r="G49" s="189" t="s">
        <v>108</v>
      </c>
      <c r="H49" s="189" t="s">
        <v>144</v>
      </c>
      <c r="I49" s="189">
        <v>5</v>
      </c>
      <c r="J49" s="189">
        <v>5</v>
      </c>
      <c r="K49" s="189">
        <v>5</v>
      </c>
      <c r="L49" s="189">
        <v>5</v>
      </c>
      <c r="M49" s="189">
        <v>5</v>
      </c>
      <c r="N49" s="189">
        <v>5</v>
      </c>
      <c r="O49" s="189">
        <v>4</v>
      </c>
      <c r="P49" s="189">
        <v>5</v>
      </c>
      <c r="Q49" s="189">
        <v>5</v>
      </c>
      <c r="R49" s="189">
        <v>5</v>
      </c>
      <c r="S49" s="189">
        <v>5</v>
      </c>
      <c r="T49" s="189">
        <v>5</v>
      </c>
    </row>
    <row r="50" spans="1:21" s="190" customFormat="1" x14ac:dyDescent="0.2">
      <c r="A50" s="191">
        <v>45067.463853761576</v>
      </c>
      <c r="B50" s="189" t="s">
        <v>398</v>
      </c>
      <c r="C50" s="189" t="s">
        <v>25</v>
      </c>
      <c r="D50" s="189" t="s">
        <v>26</v>
      </c>
      <c r="E50" s="189" t="s">
        <v>27</v>
      </c>
      <c r="F50" s="189" t="s">
        <v>128</v>
      </c>
      <c r="G50" s="189" t="s">
        <v>108</v>
      </c>
      <c r="H50" s="189" t="s">
        <v>144</v>
      </c>
      <c r="I50" s="189">
        <v>5</v>
      </c>
      <c r="J50" s="189">
        <v>5</v>
      </c>
      <c r="K50" s="189">
        <v>5</v>
      </c>
      <c r="L50" s="189">
        <v>5</v>
      </c>
      <c r="M50" s="189">
        <v>5</v>
      </c>
      <c r="N50" s="189">
        <v>5</v>
      </c>
      <c r="O50" s="189">
        <v>5</v>
      </c>
      <c r="P50" s="189">
        <v>5</v>
      </c>
      <c r="Q50" s="189">
        <v>5</v>
      </c>
      <c r="R50" s="189">
        <v>3</v>
      </c>
      <c r="S50" s="189">
        <v>4</v>
      </c>
      <c r="T50" s="189">
        <v>5</v>
      </c>
    </row>
    <row r="51" spans="1:21" s="190" customFormat="1" x14ac:dyDescent="0.2">
      <c r="A51" s="191">
        <v>45067.464151990745</v>
      </c>
      <c r="B51" s="189" t="s">
        <v>400</v>
      </c>
      <c r="C51" s="189" t="s">
        <v>25</v>
      </c>
      <c r="D51" s="189" t="s">
        <v>26</v>
      </c>
      <c r="E51" s="189" t="s">
        <v>27</v>
      </c>
      <c r="F51" s="189" t="s">
        <v>128</v>
      </c>
      <c r="G51" s="189" t="s">
        <v>108</v>
      </c>
      <c r="H51" s="189" t="s">
        <v>144</v>
      </c>
      <c r="I51" s="189">
        <v>5</v>
      </c>
      <c r="J51" s="189">
        <v>5</v>
      </c>
      <c r="K51" s="189">
        <v>5</v>
      </c>
      <c r="L51" s="189">
        <v>5</v>
      </c>
      <c r="M51" s="189">
        <v>5</v>
      </c>
      <c r="N51" s="189">
        <v>5</v>
      </c>
      <c r="O51" s="189">
        <v>5</v>
      </c>
      <c r="P51" s="189">
        <v>5</v>
      </c>
      <c r="Q51" s="189">
        <v>5</v>
      </c>
      <c r="R51" s="189">
        <v>5</v>
      </c>
      <c r="S51" s="189">
        <v>5</v>
      </c>
      <c r="T51" s="189">
        <v>5</v>
      </c>
    </row>
    <row r="52" spans="1:21" s="190" customFormat="1" x14ac:dyDescent="0.2">
      <c r="A52" s="191">
        <v>45067.466605891204</v>
      </c>
      <c r="B52" s="189" t="s">
        <v>401</v>
      </c>
      <c r="C52" s="189" t="s">
        <v>25</v>
      </c>
      <c r="D52" s="189" t="s">
        <v>26</v>
      </c>
      <c r="E52" s="189" t="s">
        <v>27</v>
      </c>
      <c r="F52" s="189" t="s">
        <v>132</v>
      </c>
      <c r="G52" s="189" t="s">
        <v>292</v>
      </c>
      <c r="H52" s="189" t="s">
        <v>144</v>
      </c>
      <c r="I52" s="189">
        <v>5</v>
      </c>
      <c r="J52" s="189">
        <v>5</v>
      </c>
      <c r="K52" s="189">
        <v>5</v>
      </c>
      <c r="L52" s="189">
        <v>5</v>
      </c>
      <c r="M52" s="189">
        <v>4</v>
      </c>
      <c r="N52" s="189">
        <v>2</v>
      </c>
      <c r="O52" s="189">
        <v>2</v>
      </c>
      <c r="P52" s="189">
        <v>3</v>
      </c>
      <c r="Q52" s="189">
        <v>2</v>
      </c>
      <c r="R52" s="189">
        <v>1</v>
      </c>
      <c r="S52" s="189">
        <v>2</v>
      </c>
      <c r="T52" s="189">
        <v>3</v>
      </c>
      <c r="U52" s="189" t="s">
        <v>402</v>
      </c>
    </row>
    <row r="53" spans="1:21" s="190" customFormat="1" x14ac:dyDescent="0.2">
      <c r="A53" s="191">
        <v>45067.467403668983</v>
      </c>
      <c r="B53" s="189" t="s">
        <v>403</v>
      </c>
      <c r="C53" s="189" t="s">
        <v>25</v>
      </c>
      <c r="D53" s="189" t="s">
        <v>21</v>
      </c>
      <c r="E53" s="189" t="s">
        <v>27</v>
      </c>
      <c r="F53" s="189" t="s">
        <v>128</v>
      </c>
      <c r="G53" s="189" t="s">
        <v>108</v>
      </c>
      <c r="H53" s="189" t="s">
        <v>144</v>
      </c>
      <c r="I53" s="189">
        <v>5</v>
      </c>
      <c r="J53" s="189">
        <v>5</v>
      </c>
      <c r="K53" s="189">
        <v>5</v>
      </c>
      <c r="L53" s="189">
        <v>5</v>
      </c>
      <c r="M53" s="189">
        <v>5</v>
      </c>
      <c r="N53" s="189">
        <v>5</v>
      </c>
      <c r="O53" s="189">
        <v>5</v>
      </c>
      <c r="P53" s="189">
        <v>4</v>
      </c>
      <c r="Q53" s="189">
        <v>5</v>
      </c>
      <c r="R53" s="189">
        <v>2</v>
      </c>
      <c r="S53" s="189">
        <v>3</v>
      </c>
      <c r="T53" s="189">
        <v>4</v>
      </c>
    </row>
    <row r="54" spans="1:21" s="190" customFormat="1" x14ac:dyDescent="0.2">
      <c r="A54" s="191">
        <v>45067.467514074073</v>
      </c>
      <c r="B54" s="189" t="s">
        <v>182</v>
      </c>
      <c r="C54" s="189" t="s">
        <v>25</v>
      </c>
      <c r="D54" s="189" t="s">
        <v>26</v>
      </c>
      <c r="E54" s="189" t="s">
        <v>27</v>
      </c>
      <c r="F54" s="189" t="s">
        <v>132</v>
      </c>
      <c r="G54" s="189" t="s">
        <v>183</v>
      </c>
      <c r="H54" s="189" t="s">
        <v>144</v>
      </c>
      <c r="I54" s="189">
        <v>5</v>
      </c>
      <c r="J54" s="189">
        <v>5</v>
      </c>
      <c r="K54" s="189">
        <v>5</v>
      </c>
      <c r="L54" s="189">
        <v>5</v>
      </c>
      <c r="M54" s="189">
        <v>4</v>
      </c>
      <c r="N54" s="189">
        <v>4</v>
      </c>
      <c r="O54" s="189">
        <v>4</v>
      </c>
      <c r="P54" s="189">
        <v>5</v>
      </c>
      <c r="Q54" s="189">
        <v>5</v>
      </c>
      <c r="R54" s="189">
        <v>2</v>
      </c>
      <c r="S54" s="189">
        <v>4</v>
      </c>
      <c r="T54" s="189">
        <v>5</v>
      </c>
    </row>
    <row r="55" spans="1:21" s="190" customFormat="1" x14ac:dyDescent="0.2">
      <c r="A55" s="191">
        <v>45067.468898125</v>
      </c>
      <c r="B55" s="189" t="s">
        <v>404</v>
      </c>
      <c r="C55" s="189" t="s">
        <v>20</v>
      </c>
      <c r="D55" s="189" t="s">
        <v>24</v>
      </c>
      <c r="E55" s="189" t="s">
        <v>22</v>
      </c>
      <c r="F55" s="189" t="s">
        <v>139</v>
      </c>
      <c r="G55" s="189" t="s">
        <v>319</v>
      </c>
      <c r="H55" s="189" t="s">
        <v>144</v>
      </c>
      <c r="I55" s="189">
        <v>5</v>
      </c>
      <c r="J55" s="189">
        <v>5</v>
      </c>
      <c r="K55" s="189">
        <v>5</v>
      </c>
      <c r="L55" s="189">
        <v>5</v>
      </c>
      <c r="M55" s="189">
        <v>5</v>
      </c>
      <c r="N55" s="189">
        <v>5</v>
      </c>
      <c r="O55" s="189">
        <v>5</v>
      </c>
      <c r="P55" s="189">
        <v>5</v>
      </c>
      <c r="Q55" s="189">
        <v>5</v>
      </c>
      <c r="R55" s="189">
        <v>4</v>
      </c>
      <c r="S55" s="189">
        <v>4</v>
      </c>
      <c r="T55" s="189">
        <v>4</v>
      </c>
      <c r="U55" s="189" t="s">
        <v>405</v>
      </c>
    </row>
    <row r="56" spans="1:21" s="190" customFormat="1" x14ac:dyDescent="0.2">
      <c r="A56" s="191">
        <v>45067.473393391207</v>
      </c>
      <c r="B56" s="189" t="s">
        <v>406</v>
      </c>
      <c r="C56" s="189" t="s">
        <v>25</v>
      </c>
      <c r="D56" s="189" t="s">
        <v>24</v>
      </c>
      <c r="E56" s="189" t="s">
        <v>27</v>
      </c>
      <c r="F56" s="189" t="s">
        <v>128</v>
      </c>
      <c r="G56" s="189" t="s">
        <v>108</v>
      </c>
      <c r="H56" s="189" t="s">
        <v>144</v>
      </c>
      <c r="I56" s="189">
        <v>5</v>
      </c>
      <c r="J56" s="189">
        <v>5</v>
      </c>
      <c r="K56" s="189">
        <v>5</v>
      </c>
      <c r="L56" s="189">
        <v>5</v>
      </c>
      <c r="M56" s="189">
        <v>4</v>
      </c>
      <c r="N56" s="189">
        <v>4</v>
      </c>
      <c r="O56" s="189">
        <v>5</v>
      </c>
      <c r="P56" s="189">
        <v>5</v>
      </c>
      <c r="Q56" s="189">
        <v>5</v>
      </c>
      <c r="R56" s="189">
        <v>3</v>
      </c>
      <c r="S56" s="189">
        <v>4</v>
      </c>
      <c r="T56" s="189">
        <v>4</v>
      </c>
      <c r="U56" s="189" t="s">
        <v>469</v>
      </c>
    </row>
    <row r="57" spans="1:21" s="190" customFormat="1" x14ac:dyDescent="0.2">
      <c r="A57" s="191">
        <v>45067.474036157408</v>
      </c>
      <c r="B57" s="189" t="s">
        <v>407</v>
      </c>
      <c r="C57" s="189" t="s">
        <v>25</v>
      </c>
      <c r="D57" s="189" t="s">
        <v>24</v>
      </c>
      <c r="E57" s="189" t="s">
        <v>27</v>
      </c>
      <c r="F57" s="189" t="s">
        <v>128</v>
      </c>
      <c r="G57" s="189" t="s">
        <v>108</v>
      </c>
      <c r="H57" s="189" t="s">
        <v>144</v>
      </c>
      <c r="I57" s="189">
        <v>5</v>
      </c>
      <c r="J57" s="189">
        <v>5</v>
      </c>
      <c r="K57" s="189">
        <v>5</v>
      </c>
      <c r="L57" s="189">
        <v>5</v>
      </c>
      <c r="M57" s="189">
        <v>5</v>
      </c>
      <c r="N57" s="189">
        <v>5</v>
      </c>
      <c r="O57" s="189">
        <v>5</v>
      </c>
      <c r="P57" s="189">
        <v>5</v>
      </c>
      <c r="Q57" s="189">
        <v>5</v>
      </c>
      <c r="R57" s="189">
        <v>5</v>
      </c>
      <c r="S57" s="189">
        <v>5</v>
      </c>
      <c r="T57" s="189">
        <v>5</v>
      </c>
      <c r="U57" s="189" t="s">
        <v>408</v>
      </c>
    </row>
    <row r="58" spans="1:21" s="190" customFormat="1" x14ac:dyDescent="0.2">
      <c r="A58" s="191">
        <v>45067.475332048612</v>
      </c>
      <c r="B58" s="189" t="s">
        <v>409</v>
      </c>
      <c r="C58" s="189" t="s">
        <v>25</v>
      </c>
      <c r="D58" s="189" t="s">
        <v>24</v>
      </c>
      <c r="E58" s="189" t="s">
        <v>27</v>
      </c>
      <c r="F58" s="189" t="s">
        <v>128</v>
      </c>
      <c r="G58" s="189" t="s">
        <v>108</v>
      </c>
      <c r="H58" s="189" t="s">
        <v>144</v>
      </c>
      <c r="I58" s="189">
        <v>5</v>
      </c>
      <c r="J58" s="189">
        <v>5</v>
      </c>
      <c r="K58" s="189">
        <v>5</v>
      </c>
      <c r="L58" s="189">
        <v>5</v>
      </c>
      <c r="M58" s="189">
        <v>5</v>
      </c>
      <c r="N58" s="189">
        <v>5</v>
      </c>
      <c r="O58" s="189">
        <v>5</v>
      </c>
      <c r="P58" s="189">
        <v>5</v>
      </c>
      <c r="Q58" s="189">
        <v>5</v>
      </c>
      <c r="R58" s="189">
        <v>1</v>
      </c>
      <c r="S58" s="189">
        <v>3</v>
      </c>
      <c r="T58" s="189">
        <v>3</v>
      </c>
      <c r="U58" s="189" t="s">
        <v>470</v>
      </c>
    </row>
    <row r="59" spans="1:21" s="190" customFormat="1" x14ac:dyDescent="0.2">
      <c r="A59" s="191">
        <v>45067.480782743056</v>
      </c>
      <c r="B59" s="189" t="s">
        <v>410</v>
      </c>
      <c r="C59" s="189" t="s">
        <v>20</v>
      </c>
      <c r="D59" s="189" t="s">
        <v>24</v>
      </c>
      <c r="E59" s="189" t="s">
        <v>27</v>
      </c>
      <c r="F59" s="189" t="s">
        <v>131</v>
      </c>
      <c r="G59" s="189" t="s">
        <v>105</v>
      </c>
      <c r="H59" s="189" t="s">
        <v>144</v>
      </c>
      <c r="I59" s="189">
        <v>5</v>
      </c>
      <c r="J59" s="189">
        <v>5</v>
      </c>
      <c r="K59" s="189">
        <v>5</v>
      </c>
      <c r="L59" s="189">
        <v>4</v>
      </c>
      <c r="M59" s="189">
        <v>5</v>
      </c>
      <c r="N59" s="189">
        <v>5</v>
      </c>
      <c r="O59" s="189">
        <v>5</v>
      </c>
      <c r="P59" s="189">
        <v>4</v>
      </c>
      <c r="Q59" s="189">
        <v>5</v>
      </c>
      <c r="R59" s="189">
        <v>4</v>
      </c>
      <c r="S59" s="189">
        <v>5</v>
      </c>
      <c r="T59" s="189">
        <v>5</v>
      </c>
    </row>
    <row r="60" spans="1:21" s="190" customFormat="1" x14ac:dyDescent="0.2">
      <c r="A60" s="191">
        <v>45067.481595428239</v>
      </c>
      <c r="B60" s="189" t="s">
        <v>411</v>
      </c>
      <c r="C60" s="189" t="s">
        <v>25</v>
      </c>
      <c r="D60" s="189" t="s">
        <v>26</v>
      </c>
      <c r="E60" s="189" t="s">
        <v>27</v>
      </c>
      <c r="F60" s="189" t="s">
        <v>128</v>
      </c>
      <c r="G60" s="189" t="s">
        <v>108</v>
      </c>
      <c r="H60" s="189" t="s">
        <v>144</v>
      </c>
      <c r="I60" s="189">
        <v>5</v>
      </c>
      <c r="J60" s="189">
        <v>5</v>
      </c>
      <c r="K60" s="189">
        <v>5</v>
      </c>
      <c r="L60" s="189">
        <v>5</v>
      </c>
      <c r="M60" s="189">
        <v>4</v>
      </c>
      <c r="N60" s="189">
        <v>4</v>
      </c>
      <c r="O60" s="189">
        <v>4</v>
      </c>
      <c r="P60" s="189">
        <v>4</v>
      </c>
      <c r="Q60" s="189">
        <v>4</v>
      </c>
      <c r="R60" s="189">
        <v>4</v>
      </c>
      <c r="S60" s="189">
        <v>4</v>
      </c>
      <c r="T60" s="189">
        <v>4</v>
      </c>
    </row>
    <row r="61" spans="1:21" s="190" customFormat="1" x14ac:dyDescent="0.2">
      <c r="A61" s="191">
        <v>45067.496862337968</v>
      </c>
      <c r="B61" s="189" t="s">
        <v>412</v>
      </c>
      <c r="C61" s="189" t="s">
        <v>20</v>
      </c>
      <c r="D61" s="189" t="s">
        <v>31</v>
      </c>
      <c r="E61" s="189" t="s">
        <v>22</v>
      </c>
      <c r="F61" s="189" t="s">
        <v>131</v>
      </c>
      <c r="G61" s="189" t="s">
        <v>113</v>
      </c>
      <c r="H61" s="189" t="s">
        <v>144</v>
      </c>
      <c r="I61" s="189">
        <v>5</v>
      </c>
      <c r="J61" s="189">
        <v>5</v>
      </c>
      <c r="K61" s="189">
        <v>5</v>
      </c>
      <c r="L61" s="189">
        <v>5</v>
      </c>
      <c r="M61" s="189">
        <v>5</v>
      </c>
      <c r="N61" s="189">
        <v>5</v>
      </c>
      <c r="O61" s="189">
        <v>5</v>
      </c>
      <c r="P61" s="189">
        <v>5</v>
      </c>
      <c r="Q61" s="189">
        <v>5</v>
      </c>
      <c r="R61" s="189">
        <v>5</v>
      </c>
      <c r="S61" s="189">
        <v>5</v>
      </c>
      <c r="T61" s="189">
        <v>5</v>
      </c>
      <c r="U61" s="189" t="s">
        <v>471</v>
      </c>
    </row>
    <row r="62" spans="1:21" s="190" customFormat="1" x14ac:dyDescent="0.2">
      <c r="A62" s="191">
        <v>45067.497427835653</v>
      </c>
      <c r="B62" s="189" t="s">
        <v>413</v>
      </c>
      <c r="C62" s="189" t="s">
        <v>25</v>
      </c>
      <c r="D62" s="189" t="s">
        <v>21</v>
      </c>
      <c r="E62" s="189" t="s">
        <v>27</v>
      </c>
      <c r="F62" s="189" t="s">
        <v>128</v>
      </c>
      <c r="G62" s="189" t="s">
        <v>108</v>
      </c>
      <c r="H62" s="189" t="s">
        <v>144</v>
      </c>
      <c r="I62" s="189">
        <v>5</v>
      </c>
      <c r="J62" s="189">
        <v>5</v>
      </c>
      <c r="K62" s="189">
        <v>5</v>
      </c>
      <c r="L62" s="189">
        <v>5</v>
      </c>
      <c r="M62" s="189">
        <v>4</v>
      </c>
      <c r="N62" s="189">
        <v>4</v>
      </c>
      <c r="O62" s="189">
        <v>4</v>
      </c>
      <c r="P62" s="189">
        <v>4</v>
      </c>
      <c r="Q62" s="189">
        <v>5</v>
      </c>
      <c r="R62" s="189">
        <v>5</v>
      </c>
      <c r="S62" s="189">
        <v>5</v>
      </c>
      <c r="T62" s="189">
        <v>5</v>
      </c>
      <c r="U62" s="189" t="s">
        <v>414</v>
      </c>
    </row>
    <row r="63" spans="1:21" s="190" customFormat="1" x14ac:dyDescent="0.2">
      <c r="A63" s="191">
        <v>45068.607971331017</v>
      </c>
      <c r="B63" s="189" t="s">
        <v>418</v>
      </c>
      <c r="C63" s="189" t="s">
        <v>25</v>
      </c>
      <c r="D63" s="189" t="s">
        <v>26</v>
      </c>
      <c r="E63" s="189" t="s">
        <v>27</v>
      </c>
      <c r="F63" s="189" t="s">
        <v>132</v>
      </c>
      <c r="G63" s="189" t="s">
        <v>109</v>
      </c>
      <c r="H63" s="189" t="s">
        <v>144</v>
      </c>
      <c r="I63" s="189">
        <v>4</v>
      </c>
      <c r="J63" s="189">
        <v>4</v>
      </c>
      <c r="K63" s="189">
        <v>4</v>
      </c>
      <c r="L63" s="189">
        <v>3</v>
      </c>
      <c r="M63" s="189">
        <v>4</v>
      </c>
      <c r="N63" s="189">
        <v>4</v>
      </c>
      <c r="O63" s="189">
        <v>3</v>
      </c>
      <c r="P63" s="189">
        <v>4</v>
      </c>
      <c r="Q63" s="189">
        <v>4</v>
      </c>
      <c r="R63" s="189">
        <v>2</v>
      </c>
      <c r="S63" s="189">
        <v>3</v>
      </c>
      <c r="T63" s="189">
        <v>4</v>
      </c>
      <c r="U63" s="189" t="s">
        <v>30</v>
      </c>
    </row>
    <row r="64" spans="1:21" ht="23.25" x14ac:dyDescent="0.2">
      <c r="I64" s="1">
        <f>AVERAGE(I2:I63)</f>
        <v>4.709677419354839</v>
      </c>
      <c r="J64" s="1">
        <f t="shared" ref="J64:T64" si="0">AVERAGE(J2:J63)</f>
        <v>4.741935483870968</v>
      </c>
      <c r="K64" s="1">
        <f t="shared" si="0"/>
        <v>4.6885245901639347</v>
      </c>
      <c r="L64" s="1">
        <f t="shared" si="0"/>
        <v>4.7049180327868854</v>
      </c>
      <c r="M64" s="1">
        <f t="shared" si="0"/>
        <v>4.645161290322581</v>
      </c>
      <c r="N64" s="1">
        <f t="shared" si="0"/>
        <v>4.467741935483871</v>
      </c>
      <c r="O64" s="1">
        <f t="shared" si="0"/>
        <v>4.645161290322581</v>
      </c>
      <c r="P64" s="1">
        <f t="shared" si="0"/>
        <v>4.7049180327868854</v>
      </c>
      <c r="Q64" s="1">
        <f t="shared" si="0"/>
        <v>4.7540983606557381</v>
      </c>
      <c r="R64" s="1">
        <f t="shared" si="0"/>
        <v>3.4193548387096775</v>
      </c>
      <c r="S64" s="1">
        <f t="shared" si="0"/>
        <v>4.17741935483871</v>
      </c>
      <c r="T64" s="1">
        <f t="shared" si="0"/>
        <v>4.403225806451613</v>
      </c>
    </row>
    <row r="65" spans="1:20" ht="23.25" x14ac:dyDescent="0.2">
      <c r="I65" s="2">
        <f>STDEV(I2:I63)</f>
        <v>0.58357565916816523</v>
      </c>
      <c r="J65" s="2">
        <f t="shared" ref="J65:T65" si="1">STDEV(J2:J63)</f>
        <v>0.44114173295701603</v>
      </c>
      <c r="K65" s="2">
        <f t="shared" si="1"/>
        <v>0.64655455058737688</v>
      </c>
      <c r="L65" s="2">
        <f t="shared" si="1"/>
        <v>0.58720417502722133</v>
      </c>
      <c r="M65" s="2">
        <f t="shared" si="1"/>
        <v>0.48237031531795982</v>
      </c>
      <c r="N65" s="2">
        <f t="shared" si="1"/>
        <v>0.74035308225826157</v>
      </c>
      <c r="O65" s="2">
        <f t="shared" si="1"/>
        <v>0.60318211353085938</v>
      </c>
      <c r="P65" s="2">
        <f t="shared" si="1"/>
        <v>0.49478151053712555</v>
      </c>
      <c r="Q65" s="2">
        <f t="shared" si="1"/>
        <v>0.56732523608355989</v>
      </c>
      <c r="R65" s="2">
        <f t="shared" si="1"/>
        <v>1.2353852136575638</v>
      </c>
      <c r="S65" s="2">
        <f t="shared" si="1"/>
        <v>0.66589502319384419</v>
      </c>
      <c r="T65" s="2">
        <f t="shared" si="1"/>
        <v>0.58561099994581467</v>
      </c>
    </row>
    <row r="66" spans="1:20" ht="23.25" x14ac:dyDescent="0.2">
      <c r="I66" s="3">
        <f>AVERAGE(I2:I65)</f>
        <v>4.6452070793519216</v>
      </c>
      <c r="J66" s="3">
        <f t="shared" ref="J66:T66" si="2">AVERAGE(J2:J65)</f>
        <v>4.6747355815129374</v>
      </c>
      <c r="K66" s="3">
        <f t="shared" si="2"/>
        <v>4.6243663355674807</v>
      </c>
      <c r="L66" s="3">
        <f t="shared" si="2"/>
        <v>4.639557495362129</v>
      </c>
      <c r="M66" s="3">
        <f t="shared" si="2"/>
        <v>4.580117681338133</v>
      </c>
      <c r="N66" s="3">
        <f t="shared" si="2"/>
        <v>4.4095014846522202</v>
      </c>
      <c r="O66" s="3">
        <f t="shared" si="2"/>
        <v>4.5820053656852098</v>
      </c>
      <c r="P66" s="3">
        <f t="shared" si="2"/>
        <v>4.6380904689416509</v>
      </c>
      <c r="Q66" s="3">
        <f t="shared" si="2"/>
        <v>4.6876416443926869</v>
      </c>
      <c r="R66" s="3">
        <f t="shared" si="2"/>
        <v>3.385230313318238</v>
      </c>
      <c r="S66" s="3">
        <f t="shared" si="2"/>
        <v>4.122551787156759</v>
      </c>
      <c r="T66" s="3">
        <f t="shared" si="2"/>
        <v>4.3435755750999592</v>
      </c>
    </row>
    <row r="67" spans="1:20" ht="23.25" x14ac:dyDescent="0.2">
      <c r="I67" s="4">
        <f>STDEV(I2:I63)</f>
        <v>0.58357565916816523</v>
      </c>
      <c r="J67" s="4">
        <f t="shared" ref="J67:T67" si="3">STDEV(J2:J63)</f>
        <v>0.44114173295701603</v>
      </c>
      <c r="K67" s="4">
        <f t="shared" si="3"/>
        <v>0.64655455058737688</v>
      </c>
      <c r="L67" s="4">
        <f t="shared" si="3"/>
        <v>0.58720417502722133</v>
      </c>
      <c r="M67" s="4">
        <f t="shared" si="3"/>
        <v>0.48237031531795982</v>
      </c>
      <c r="N67" s="4">
        <f t="shared" si="3"/>
        <v>0.74035308225826157</v>
      </c>
      <c r="O67" s="4">
        <f t="shared" si="3"/>
        <v>0.60318211353085938</v>
      </c>
      <c r="P67" s="4">
        <f t="shared" si="3"/>
        <v>0.49478151053712555</v>
      </c>
      <c r="Q67" s="4">
        <f t="shared" si="3"/>
        <v>0.56732523608355989</v>
      </c>
      <c r="R67" s="4">
        <f t="shared" si="3"/>
        <v>1.2353852136575638</v>
      </c>
      <c r="S67" s="4">
        <f t="shared" si="3"/>
        <v>0.66589502319384419</v>
      </c>
      <c r="T67" s="4">
        <f t="shared" si="3"/>
        <v>0.58561099994581467</v>
      </c>
    </row>
    <row r="68" spans="1:20" ht="24" x14ac:dyDescent="0.55000000000000004">
      <c r="A68" s="100" t="s">
        <v>92</v>
      </c>
      <c r="D68" s="136" t="s">
        <v>91</v>
      </c>
      <c r="E68" s="5"/>
      <c r="F68" s="134"/>
      <c r="G68" s="136" t="s">
        <v>94</v>
      </c>
      <c r="H68" s="5"/>
    </row>
    <row r="69" spans="1:20" ht="24" x14ac:dyDescent="0.55000000000000004">
      <c r="A69" s="119" t="s">
        <v>25</v>
      </c>
      <c r="B69" s="120">
        <f>COUNTIF(C2:C63,"หญิง")</f>
        <v>37</v>
      </c>
      <c r="D69" s="166" t="s">
        <v>128</v>
      </c>
      <c r="E69" s="122">
        <f>COUNTIF(F2:F63,"คณะศึกษาศาสตร์")</f>
        <v>45</v>
      </c>
      <c r="F69" s="5"/>
      <c r="G69" s="170" t="s">
        <v>99</v>
      </c>
      <c r="H69" s="122">
        <f>COUNTIF(G2:G63,"เทคโนโลยีและสื่อสารการศึกษา")</f>
        <v>1</v>
      </c>
    </row>
    <row r="70" spans="1:20" ht="24" x14ac:dyDescent="0.55000000000000004">
      <c r="A70" s="119" t="s">
        <v>20</v>
      </c>
      <c r="B70" s="120">
        <f>COUNTIF(C2:C63,"ชาย")</f>
        <v>25</v>
      </c>
      <c r="D70" s="166" t="s">
        <v>132</v>
      </c>
      <c r="E70" s="122">
        <f>COUNTIF(F2:F64,"คณะบริหารธุรกิจ เศรษฐกิจและการสื่อสาร")</f>
        <v>5</v>
      </c>
      <c r="F70" s="5"/>
      <c r="G70" s="168" t="s">
        <v>97</v>
      </c>
      <c r="H70" s="122">
        <f>COUNTIF(G2:G64,"หลักสูตรและการสอน")</f>
        <v>2</v>
      </c>
    </row>
    <row r="71" spans="1:20" ht="24" x14ac:dyDescent="0.55000000000000004">
      <c r="B71" s="118">
        <f>SUBTOTAL(9,B69:B70)</f>
        <v>62</v>
      </c>
      <c r="D71" s="166" t="s">
        <v>131</v>
      </c>
      <c r="E71" s="122">
        <f>COUNTIF(F2:F65,"คณะมนุษยศาสตร์")</f>
        <v>3</v>
      </c>
      <c r="F71" s="5"/>
      <c r="G71" s="168" t="s">
        <v>108</v>
      </c>
      <c r="H71" s="122">
        <f>COUNTIF(G2:G65,"การบริหารการศึกษา")</f>
        <v>38</v>
      </c>
    </row>
    <row r="72" spans="1:20" ht="24" x14ac:dyDescent="0.55000000000000004">
      <c r="D72" s="166" t="s">
        <v>139</v>
      </c>
      <c r="E72" s="122">
        <f>COUNTIF(F2:F66,"คณะสังคมศาสตร์")</f>
        <v>2</v>
      </c>
      <c r="F72" s="5"/>
      <c r="G72" s="170" t="s">
        <v>113</v>
      </c>
      <c r="H72" s="122">
        <f>COUNTIF(G2:G66,"ดุริยางคศิลป์")</f>
        <v>2</v>
      </c>
    </row>
    <row r="73" spans="1:20" ht="24" x14ac:dyDescent="0.55000000000000004">
      <c r="A73" s="100" t="s">
        <v>93</v>
      </c>
      <c r="B73" s="134"/>
      <c r="D73" s="166" t="s">
        <v>135</v>
      </c>
      <c r="E73" s="122">
        <f>COUNTIF(F2:F67,"คณะพยาบาลศาสตร์")</f>
        <v>2</v>
      </c>
      <c r="F73" s="5"/>
      <c r="G73" s="170" t="s">
        <v>183</v>
      </c>
      <c r="H73" s="122">
        <f>COUNTIF(G2:G67,"การบริหารเทคโนโลยีสารสนเทศเชิงกลยุทธ์")</f>
        <v>1</v>
      </c>
    </row>
    <row r="74" spans="1:20" ht="24" x14ac:dyDescent="0.55000000000000004">
      <c r="A74" s="119" t="s">
        <v>27</v>
      </c>
      <c r="B74" s="120">
        <f>COUNTIF(E2:E64,"ปริญญาโท")</f>
        <v>53</v>
      </c>
      <c r="D74" s="166" t="s">
        <v>140</v>
      </c>
      <c r="E74" s="122">
        <f>COUNTIF(F2:F68,"คณะสหเวชศาสตร์")</f>
        <v>1</v>
      </c>
      <c r="F74" s="5"/>
      <c r="G74" s="199" t="s">
        <v>292</v>
      </c>
      <c r="H74" s="122">
        <f>COUNTIF(G2:G68,"การสื่อสาร")</f>
        <v>1</v>
      </c>
    </row>
    <row r="75" spans="1:20" ht="24" x14ac:dyDescent="0.55000000000000004">
      <c r="A75" s="119" t="s">
        <v>22</v>
      </c>
      <c r="B75" s="120">
        <f>COUNTIF(E2:E63,"ปริญญาเอก")</f>
        <v>9</v>
      </c>
      <c r="D75" s="166" t="s">
        <v>143</v>
      </c>
      <c r="E75" s="122">
        <f>COUNTIF(F2:F69,"คณะสถาปัตยกรรมศาสตร์ ศิลปะและการออกแบบ")</f>
        <v>1</v>
      </c>
      <c r="F75" s="5"/>
      <c r="G75" s="170" t="s">
        <v>391</v>
      </c>
      <c r="H75" s="122">
        <f>COUNTIF(G2:G69,"วิทยาศาสตร์การแพทย์")</f>
        <v>1</v>
      </c>
    </row>
    <row r="76" spans="1:20" ht="24" x14ac:dyDescent="0.55000000000000004">
      <c r="A76" s="5"/>
      <c r="B76" s="135">
        <f>SUBTOTAL(9,B73:B75)</f>
        <v>62</v>
      </c>
      <c r="D76" s="167" t="s">
        <v>147</v>
      </c>
      <c r="E76" s="122">
        <f>COUNTIF(F2:F70,"คณะเกษตรศาสตร์ ทรัพยากรธรรมชาติและสิ่งแวดล้อม")</f>
        <v>1</v>
      </c>
      <c r="F76" s="5"/>
      <c r="G76" s="170" t="s">
        <v>311</v>
      </c>
      <c r="H76" s="122">
        <f>COUNTIF(G2:G70,"การพยาบาลผู้ใหญ่และผู้สูงอายุ")</f>
        <v>2</v>
      </c>
    </row>
    <row r="77" spans="1:20" ht="24" x14ac:dyDescent="0.55000000000000004">
      <c r="D77" s="166" t="s">
        <v>146</v>
      </c>
      <c r="E77" s="122">
        <f>COUNTIF(F2:F71,"คณะวิทยาศาสตร์")</f>
        <v>1</v>
      </c>
      <c r="F77" s="5"/>
      <c r="G77" s="170" t="s">
        <v>319</v>
      </c>
      <c r="H77" s="122">
        <f>COUNTIF(G2:G71,"รัฐศาสตร์")</f>
        <v>2</v>
      </c>
    </row>
    <row r="78" spans="1:20" ht="24" x14ac:dyDescent="0.55000000000000004">
      <c r="A78" s="119" t="s">
        <v>26</v>
      </c>
      <c r="B78" s="120">
        <f>COUNTIF(D2:D63,"20-30 ปี")</f>
        <v>34</v>
      </c>
      <c r="D78" s="166" t="s">
        <v>175</v>
      </c>
      <c r="E78" s="122">
        <f>COUNTIF(F3:F72,"คณะวิทยาศาสตร์การแพทย์")</f>
        <v>1</v>
      </c>
      <c r="F78" s="5"/>
      <c r="G78" s="170" t="s">
        <v>109</v>
      </c>
      <c r="H78" s="122">
        <f>COUNTIF(G2:G72,"บริหารธุรกิจ")</f>
        <v>3</v>
      </c>
    </row>
    <row r="79" spans="1:20" ht="24" x14ac:dyDescent="0.55000000000000004">
      <c r="A79" s="119" t="s">
        <v>24</v>
      </c>
      <c r="B79" s="120">
        <f>COUNTIF(D2:D63,"31-40 ปี")</f>
        <v>21</v>
      </c>
      <c r="E79" s="118">
        <f>SUM(E69:E78)</f>
        <v>62</v>
      </c>
      <c r="F79" s="5"/>
      <c r="G79" s="170" t="s">
        <v>474</v>
      </c>
      <c r="H79" s="122">
        <f>COUNTIF(G2:G73,"วิทยาศาสตร์คอมพิวเตอร์")</f>
        <v>1</v>
      </c>
    </row>
    <row r="80" spans="1:20" ht="24" x14ac:dyDescent="0.55000000000000004">
      <c r="A80" s="119" t="s">
        <v>21</v>
      </c>
      <c r="B80" s="120">
        <f>COUNTIF(D2:D64,"41-50 ปี")</f>
        <v>5</v>
      </c>
      <c r="G80" s="170" t="s">
        <v>349</v>
      </c>
      <c r="H80" s="122">
        <f>COUNTIF(G2:G74,"เทคโนโลยีชีวภาพทางการเกษตร")</f>
        <v>1</v>
      </c>
    </row>
    <row r="81" spans="1:8" ht="24" customHeight="1" x14ac:dyDescent="0.55000000000000004">
      <c r="A81" s="119" t="s">
        <v>31</v>
      </c>
      <c r="B81" s="120">
        <f>COUNTIF(D2:D64,"51 ปีขึ้นไป")</f>
        <v>2</v>
      </c>
      <c r="G81" s="170" t="s">
        <v>105</v>
      </c>
      <c r="H81" s="122">
        <f>COUNTIF(G2:G75,"ภาษาไทย")</f>
        <v>3</v>
      </c>
    </row>
    <row r="82" spans="1:8" ht="19.5" customHeight="1" x14ac:dyDescent="0.55000000000000004">
      <c r="B82" s="118">
        <f>SUBTOTAL(9,B78:B81)</f>
        <v>62</v>
      </c>
      <c r="G82" s="169" t="s">
        <v>170</v>
      </c>
      <c r="H82" s="122">
        <f>COUNTIF(G2:G76,"เทคนิคการแพทย์")</f>
        <v>1</v>
      </c>
    </row>
    <row r="83" spans="1:8" ht="19.5" customHeight="1" x14ac:dyDescent="0.55000000000000004">
      <c r="G83" s="170" t="s">
        <v>225</v>
      </c>
      <c r="H83" s="122">
        <f>COUNTIF(G2:G77,"สังคมศึกษา")</f>
        <v>1</v>
      </c>
    </row>
    <row r="84" spans="1:8" ht="19.5" customHeight="1" x14ac:dyDescent="0.55000000000000004">
      <c r="G84" s="170" t="s">
        <v>473</v>
      </c>
      <c r="H84" s="122">
        <f>COUNTIF(G2:G78,"สถาปัตยกรรมศาสตร์ ")</f>
        <v>1</v>
      </c>
    </row>
    <row r="85" spans="1:8" ht="19.5" customHeight="1" x14ac:dyDescent="0.55000000000000004">
      <c r="G85" s="170" t="s">
        <v>274</v>
      </c>
      <c r="H85" s="122">
        <f>COUNTIF(G3:G79,"พัฒนศึกษา")</f>
        <v>1</v>
      </c>
    </row>
    <row r="86" spans="1:8" ht="19.5" customHeight="1" x14ac:dyDescent="0.2">
      <c r="H86" s="118">
        <f>SUM(H69:H85)</f>
        <v>62</v>
      </c>
    </row>
    <row r="87" spans="1:8" ht="19.5" customHeight="1" x14ac:dyDescent="0.2"/>
    <row r="88" spans="1:8" ht="19.5" customHeight="1" x14ac:dyDescent="0.2"/>
    <row r="89" spans="1:8" ht="19.5" customHeight="1" x14ac:dyDescent="0.2"/>
    <row r="90" spans="1:8" ht="19.5" customHeight="1" x14ac:dyDescent="0.2"/>
    <row r="91" spans="1:8" ht="19.5" customHeight="1" x14ac:dyDescent="0.2"/>
    <row r="92" spans="1:8" ht="19.5" customHeight="1" x14ac:dyDescent="0.2"/>
    <row r="93" spans="1:8" ht="19.5" customHeight="1" x14ac:dyDescent="0.2"/>
    <row r="94" spans="1:8" ht="19.5" customHeight="1" x14ac:dyDescent="0.2"/>
    <row r="95" spans="1:8" ht="19.5" customHeight="1" x14ac:dyDescent="0.2"/>
    <row r="96" spans="1:8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</sheetData>
  <autoFilter ref="G1:G102" xr:uid="{C9D22B0C-5DE8-4FF1-B0BB-D876AC4A71A5}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CC88-7394-426F-835D-2A2E7FB49329}">
  <sheetPr>
    <tabColor rgb="FF00B050"/>
  </sheetPr>
  <dimension ref="A1:U73"/>
  <sheetViews>
    <sheetView topLeftCell="M7" zoomScaleNormal="100" workbookViewId="0">
      <selection activeCell="U28" sqref="U28"/>
    </sheetView>
  </sheetViews>
  <sheetFormatPr defaultColWidth="12.7109375" defaultRowHeight="12.75" x14ac:dyDescent="0.2"/>
  <cols>
    <col min="1" max="3" width="18.85546875" customWidth="1"/>
    <col min="4" max="4" width="44.7109375" bestFit="1" customWidth="1"/>
    <col min="5" max="6" width="18.85546875" customWidth="1"/>
    <col min="7" max="7" width="30" bestFit="1" customWidth="1"/>
    <col min="8" max="8" width="20.42578125" bestFit="1" customWidth="1"/>
    <col min="9" max="27" width="18.85546875" customWidth="1"/>
  </cols>
  <sheetData>
    <row r="1" spans="1:21" ht="15.75" customHeight="1" x14ac:dyDescent="0.2">
      <c r="A1" s="163" t="s">
        <v>0</v>
      </c>
      <c r="B1" s="163" t="s">
        <v>95</v>
      </c>
      <c r="C1" s="163" t="s">
        <v>1</v>
      </c>
      <c r="D1" s="163" t="s">
        <v>2</v>
      </c>
      <c r="E1" s="163" t="s">
        <v>3</v>
      </c>
      <c r="F1" s="163" t="s">
        <v>4</v>
      </c>
      <c r="G1" s="163" t="s">
        <v>5</v>
      </c>
      <c r="H1" s="163" t="s">
        <v>6</v>
      </c>
      <c r="I1" s="163" t="s">
        <v>7</v>
      </c>
      <c r="J1" s="163" t="s">
        <v>8</v>
      </c>
      <c r="K1" s="163" t="s">
        <v>9</v>
      </c>
      <c r="L1" s="163" t="s">
        <v>10</v>
      </c>
      <c r="M1" s="163" t="s">
        <v>11</v>
      </c>
      <c r="N1" s="163" t="s">
        <v>12</v>
      </c>
      <c r="O1" s="163" t="s">
        <v>13</v>
      </c>
      <c r="P1" s="163" t="s">
        <v>14</v>
      </c>
      <c r="Q1" s="163" t="s">
        <v>15</v>
      </c>
      <c r="R1" s="163" t="s">
        <v>16</v>
      </c>
      <c r="S1" s="163" t="s">
        <v>17</v>
      </c>
      <c r="T1" s="163" t="s">
        <v>18</v>
      </c>
      <c r="U1" s="163" t="s">
        <v>19</v>
      </c>
    </row>
    <row r="2" spans="1:21" ht="15.75" customHeight="1" x14ac:dyDescent="0.2">
      <c r="A2" s="164">
        <v>45066.412231539347</v>
      </c>
      <c r="B2" s="165" t="s">
        <v>217</v>
      </c>
      <c r="C2" s="165" t="s">
        <v>25</v>
      </c>
      <c r="D2" s="165" t="s">
        <v>21</v>
      </c>
      <c r="E2" s="165" t="s">
        <v>22</v>
      </c>
      <c r="F2" s="165" t="s">
        <v>128</v>
      </c>
      <c r="G2" s="165" t="s">
        <v>99</v>
      </c>
      <c r="H2" s="165" t="s">
        <v>29</v>
      </c>
      <c r="I2" s="165">
        <v>5</v>
      </c>
      <c r="J2" s="165">
        <v>5</v>
      </c>
      <c r="K2" s="165">
        <v>5</v>
      </c>
      <c r="L2" s="165">
        <v>5</v>
      </c>
      <c r="M2" s="165">
        <v>5</v>
      </c>
      <c r="N2" s="165">
        <v>5</v>
      </c>
      <c r="O2" s="165">
        <v>5</v>
      </c>
      <c r="P2" s="165">
        <v>5</v>
      </c>
      <c r="Q2" s="165">
        <v>5</v>
      </c>
      <c r="R2" s="165">
        <v>5</v>
      </c>
      <c r="S2" s="165">
        <v>5</v>
      </c>
      <c r="T2" s="165">
        <v>5</v>
      </c>
      <c r="U2" s="165"/>
    </row>
    <row r="3" spans="1:21" ht="15.75" customHeight="1" x14ac:dyDescent="0.2">
      <c r="A3" s="164">
        <v>45066.418589374996</v>
      </c>
      <c r="B3" s="165" t="s">
        <v>218</v>
      </c>
      <c r="C3" s="165" t="s">
        <v>20</v>
      </c>
      <c r="D3" s="165" t="s">
        <v>26</v>
      </c>
      <c r="E3" s="165" t="s">
        <v>27</v>
      </c>
      <c r="F3" s="165" t="s">
        <v>128</v>
      </c>
      <c r="G3" s="165" t="s">
        <v>99</v>
      </c>
      <c r="H3" s="165" t="s">
        <v>29</v>
      </c>
      <c r="I3" s="165">
        <v>5</v>
      </c>
      <c r="J3" s="165">
        <v>4</v>
      </c>
      <c r="K3" s="165">
        <v>5</v>
      </c>
      <c r="L3" s="165">
        <v>5</v>
      </c>
      <c r="M3" s="165">
        <v>5</v>
      </c>
      <c r="N3" s="165">
        <v>5</v>
      </c>
      <c r="O3" s="165">
        <v>5</v>
      </c>
      <c r="P3" s="165">
        <v>5</v>
      </c>
      <c r="Q3" s="165">
        <v>5</v>
      </c>
      <c r="R3" s="165">
        <v>5</v>
      </c>
      <c r="S3" s="165">
        <v>5</v>
      </c>
      <c r="T3" s="165">
        <v>5</v>
      </c>
      <c r="U3" s="165" t="s">
        <v>30</v>
      </c>
    </row>
    <row r="4" spans="1:21" ht="15.75" customHeight="1" x14ac:dyDescent="0.2">
      <c r="A4" s="164">
        <v>45066.41910024306</v>
      </c>
      <c r="B4" s="165" t="s">
        <v>220</v>
      </c>
      <c r="C4" s="165" t="s">
        <v>25</v>
      </c>
      <c r="D4" s="165" t="s">
        <v>26</v>
      </c>
      <c r="E4" s="165" t="s">
        <v>27</v>
      </c>
      <c r="F4" s="165" t="s">
        <v>128</v>
      </c>
      <c r="G4" s="165" t="s">
        <v>99</v>
      </c>
      <c r="H4" s="165" t="s">
        <v>29</v>
      </c>
      <c r="I4" s="165">
        <v>5</v>
      </c>
      <c r="J4" s="165">
        <v>5</v>
      </c>
      <c r="K4" s="165">
        <v>5</v>
      </c>
      <c r="L4" s="165">
        <v>5</v>
      </c>
      <c r="M4" s="165">
        <v>5</v>
      </c>
      <c r="N4" s="165">
        <v>5</v>
      </c>
      <c r="O4" s="165">
        <v>5</v>
      </c>
      <c r="P4" s="165">
        <v>5</v>
      </c>
      <c r="Q4" s="165">
        <v>5</v>
      </c>
      <c r="R4" s="165">
        <v>5</v>
      </c>
      <c r="S4" s="165">
        <v>5</v>
      </c>
      <c r="T4" s="165">
        <v>5</v>
      </c>
    </row>
    <row r="5" spans="1:21" ht="15.75" customHeight="1" x14ac:dyDescent="0.2">
      <c r="A5" s="164">
        <v>45066.427221342594</v>
      </c>
      <c r="B5" s="165" t="s">
        <v>256</v>
      </c>
      <c r="C5" s="165" t="s">
        <v>25</v>
      </c>
      <c r="D5" s="165" t="s">
        <v>26</v>
      </c>
      <c r="E5" s="165" t="s">
        <v>27</v>
      </c>
      <c r="F5" s="165" t="s">
        <v>175</v>
      </c>
      <c r="G5" s="165" t="s">
        <v>257</v>
      </c>
      <c r="H5" s="165" t="s">
        <v>29</v>
      </c>
      <c r="I5" s="165">
        <v>5</v>
      </c>
      <c r="J5" s="165">
        <v>4</v>
      </c>
      <c r="K5" s="165">
        <v>4</v>
      </c>
      <c r="L5" s="165">
        <v>4</v>
      </c>
      <c r="M5" s="165">
        <v>4</v>
      </c>
      <c r="N5" s="165">
        <v>5</v>
      </c>
      <c r="O5" s="165">
        <v>5</v>
      </c>
      <c r="P5" s="165">
        <v>5</v>
      </c>
      <c r="Q5" s="165">
        <v>5</v>
      </c>
      <c r="R5" s="165">
        <v>3</v>
      </c>
      <c r="S5" s="165">
        <v>4</v>
      </c>
      <c r="T5" s="165">
        <v>4</v>
      </c>
      <c r="U5" s="165"/>
    </row>
    <row r="6" spans="1:21" ht="15.75" customHeight="1" x14ac:dyDescent="0.2">
      <c r="A6" s="164">
        <v>45066.428699178243</v>
      </c>
      <c r="B6" s="165" t="s">
        <v>260</v>
      </c>
      <c r="C6" s="165" t="s">
        <v>20</v>
      </c>
      <c r="D6" s="165" t="s">
        <v>26</v>
      </c>
      <c r="E6" s="165" t="s">
        <v>27</v>
      </c>
      <c r="F6" s="165" t="s">
        <v>132</v>
      </c>
      <c r="G6" s="165" t="s">
        <v>109</v>
      </c>
      <c r="H6" s="165" t="s">
        <v>29</v>
      </c>
      <c r="I6" s="165">
        <v>5</v>
      </c>
      <c r="J6" s="165">
        <v>4</v>
      </c>
      <c r="K6" s="165">
        <v>4</v>
      </c>
      <c r="L6" s="165">
        <v>5</v>
      </c>
      <c r="M6" s="165">
        <v>4</v>
      </c>
      <c r="N6" s="165">
        <v>4</v>
      </c>
      <c r="O6" s="165">
        <v>5</v>
      </c>
      <c r="P6" s="165">
        <v>4</v>
      </c>
      <c r="Q6" s="165">
        <v>5</v>
      </c>
      <c r="R6" s="165">
        <v>4</v>
      </c>
      <c r="S6" s="165">
        <v>4</v>
      </c>
      <c r="T6" s="165">
        <v>5</v>
      </c>
      <c r="U6" s="165"/>
    </row>
    <row r="7" spans="1:21" ht="15.75" customHeight="1" x14ac:dyDescent="0.2">
      <c r="A7" s="164">
        <v>45066.429660995374</v>
      </c>
      <c r="B7" s="165" t="s">
        <v>266</v>
      </c>
      <c r="C7" s="165" t="s">
        <v>25</v>
      </c>
      <c r="D7" s="165" t="s">
        <v>24</v>
      </c>
      <c r="E7" s="165" t="s">
        <v>22</v>
      </c>
      <c r="F7" s="165" t="s">
        <v>135</v>
      </c>
      <c r="G7" s="165" t="s">
        <v>141</v>
      </c>
      <c r="H7" s="165" t="s">
        <v>29</v>
      </c>
      <c r="I7" s="165">
        <v>5</v>
      </c>
      <c r="J7" s="165">
        <v>5</v>
      </c>
      <c r="K7" s="165">
        <v>5</v>
      </c>
      <c r="L7" s="165">
        <v>5</v>
      </c>
      <c r="M7" s="165">
        <v>5</v>
      </c>
      <c r="N7" s="165">
        <v>1</v>
      </c>
      <c r="O7" s="165">
        <v>3</v>
      </c>
      <c r="P7" s="165">
        <v>3</v>
      </c>
      <c r="Q7" s="165">
        <v>5</v>
      </c>
      <c r="R7" s="165">
        <v>3</v>
      </c>
      <c r="S7" s="165">
        <v>4</v>
      </c>
      <c r="T7" s="165">
        <v>4</v>
      </c>
      <c r="U7" s="165" t="s">
        <v>453</v>
      </c>
    </row>
    <row r="8" spans="1:21" ht="15.75" customHeight="1" x14ac:dyDescent="0.2">
      <c r="A8" s="164">
        <v>45066.429823287035</v>
      </c>
      <c r="B8" s="165" t="s">
        <v>267</v>
      </c>
      <c r="C8" s="165" t="s">
        <v>25</v>
      </c>
      <c r="D8" s="165" t="s">
        <v>24</v>
      </c>
      <c r="E8" s="165" t="s">
        <v>27</v>
      </c>
      <c r="F8" s="165" t="s">
        <v>136</v>
      </c>
      <c r="G8" s="158" t="s">
        <v>98</v>
      </c>
      <c r="H8" s="165" t="s">
        <v>29</v>
      </c>
      <c r="I8" s="165">
        <v>5</v>
      </c>
      <c r="J8" s="165">
        <v>5</v>
      </c>
      <c r="K8" s="165">
        <v>5</v>
      </c>
      <c r="L8" s="165">
        <v>5</v>
      </c>
      <c r="M8" s="165">
        <v>5</v>
      </c>
      <c r="N8" s="165">
        <v>5</v>
      </c>
      <c r="O8" s="165">
        <v>5</v>
      </c>
      <c r="P8" s="165">
        <v>5</v>
      </c>
      <c r="Q8" s="165">
        <v>5</v>
      </c>
      <c r="R8" s="165">
        <v>3</v>
      </c>
      <c r="S8" s="165">
        <v>5</v>
      </c>
      <c r="T8" s="165">
        <v>5</v>
      </c>
      <c r="U8" s="165"/>
    </row>
    <row r="9" spans="1:21" ht="15.75" customHeight="1" x14ac:dyDescent="0.2">
      <c r="A9" s="164">
        <v>45066.431218206024</v>
      </c>
      <c r="B9" s="165" t="s">
        <v>269</v>
      </c>
      <c r="C9" s="165" t="s">
        <v>20</v>
      </c>
      <c r="D9" s="165" t="s">
        <v>26</v>
      </c>
      <c r="E9" s="165" t="s">
        <v>27</v>
      </c>
      <c r="F9" s="165" t="s">
        <v>128</v>
      </c>
      <c r="G9" s="158" t="s">
        <v>137</v>
      </c>
      <c r="H9" s="165" t="s">
        <v>29</v>
      </c>
      <c r="I9" s="165">
        <v>5</v>
      </c>
      <c r="J9" s="165">
        <v>4</v>
      </c>
      <c r="K9" s="165">
        <v>3</v>
      </c>
      <c r="L9" s="165">
        <v>3</v>
      </c>
      <c r="M9" s="165">
        <v>5</v>
      </c>
      <c r="N9" s="165">
        <v>5</v>
      </c>
      <c r="O9" s="165">
        <v>5</v>
      </c>
      <c r="P9" s="165">
        <v>5</v>
      </c>
      <c r="Q9" s="165">
        <v>5</v>
      </c>
      <c r="R9" s="165">
        <v>3</v>
      </c>
      <c r="S9" s="165">
        <v>4</v>
      </c>
      <c r="T9" s="165">
        <v>4</v>
      </c>
      <c r="U9" s="165" t="s">
        <v>270</v>
      </c>
    </row>
    <row r="10" spans="1:21" ht="15.75" customHeight="1" x14ac:dyDescent="0.2">
      <c r="A10" s="164">
        <v>45066.437259282407</v>
      </c>
      <c r="B10" s="165" t="s">
        <v>276</v>
      </c>
      <c r="C10" s="165" t="s">
        <v>25</v>
      </c>
      <c r="D10" s="165" t="s">
        <v>24</v>
      </c>
      <c r="E10" s="165" t="s">
        <v>27</v>
      </c>
      <c r="F10" s="165" t="s">
        <v>128</v>
      </c>
      <c r="G10" s="165" t="s">
        <v>108</v>
      </c>
      <c r="H10" s="165" t="s">
        <v>29</v>
      </c>
      <c r="I10" s="165">
        <v>5</v>
      </c>
      <c r="J10" s="165">
        <v>5</v>
      </c>
      <c r="K10" s="165">
        <v>5</v>
      </c>
      <c r="L10" s="165">
        <v>5</v>
      </c>
      <c r="M10" s="165">
        <v>5</v>
      </c>
      <c r="N10" s="165">
        <v>5</v>
      </c>
      <c r="O10" s="165">
        <v>5</v>
      </c>
      <c r="P10" s="165">
        <v>5</v>
      </c>
      <c r="Q10" s="165">
        <v>5</v>
      </c>
      <c r="R10" s="165">
        <v>5</v>
      </c>
      <c r="S10" s="165">
        <v>5</v>
      </c>
      <c r="T10" s="165">
        <v>5</v>
      </c>
      <c r="U10" s="165"/>
    </row>
    <row r="11" spans="1:21" ht="15.75" customHeight="1" x14ac:dyDescent="0.2">
      <c r="A11" s="164">
        <v>45066.43744991898</v>
      </c>
      <c r="B11" s="165" t="s">
        <v>278</v>
      </c>
      <c r="C11" s="165" t="s">
        <v>20</v>
      </c>
      <c r="D11" s="165" t="s">
        <v>24</v>
      </c>
      <c r="E11" s="165" t="s">
        <v>27</v>
      </c>
      <c r="F11" s="165" t="s">
        <v>128</v>
      </c>
      <c r="G11" s="158" t="s">
        <v>99</v>
      </c>
      <c r="H11" s="165" t="s">
        <v>29</v>
      </c>
      <c r="I11" s="165">
        <v>5</v>
      </c>
      <c r="J11" s="165">
        <v>5</v>
      </c>
      <c r="K11" s="165">
        <v>5</v>
      </c>
      <c r="L11" s="165">
        <v>5</v>
      </c>
      <c r="M11" s="165">
        <v>5</v>
      </c>
      <c r="N11" s="165">
        <v>5</v>
      </c>
      <c r="O11" s="165">
        <v>5</v>
      </c>
      <c r="P11" s="165">
        <v>5</v>
      </c>
      <c r="Q11" s="165">
        <v>5</v>
      </c>
      <c r="R11" s="165">
        <v>5</v>
      </c>
      <c r="S11" s="165">
        <v>5</v>
      </c>
      <c r="T11" s="165">
        <v>5</v>
      </c>
      <c r="U11" s="165"/>
    </row>
    <row r="12" spans="1:21" ht="15.75" customHeight="1" x14ac:dyDescent="0.2">
      <c r="A12" s="164">
        <v>45066.4378005787</v>
      </c>
      <c r="B12" s="165" t="s">
        <v>280</v>
      </c>
      <c r="C12" s="165" t="s">
        <v>25</v>
      </c>
      <c r="D12" s="165" t="s">
        <v>24</v>
      </c>
      <c r="E12" s="165" t="s">
        <v>22</v>
      </c>
      <c r="F12" s="165" t="s">
        <v>131</v>
      </c>
      <c r="G12" s="165" t="s">
        <v>105</v>
      </c>
      <c r="H12" s="165" t="s">
        <v>29</v>
      </c>
      <c r="I12" s="165">
        <v>5</v>
      </c>
      <c r="J12" s="165">
        <v>5</v>
      </c>
      <c r="K12" s="165">
        <v>5</v>
      </c>
      <c r="L12" s="165">
        <v>4</v>
      </c>
      <c r="M12" s="165">
        <v>5</v>
      </c>
      <c r="N12" s="165">
        <v>5</v>
      </c>
      <c r="O12" s="165">
        <v>5</v>
      </c>
      <c r="P12" s="165">
        <v>5</v>
      </c>
      <c r="Q12" s="165">
        <v>5</v>
      </c>
      <c r="R12" s="165">
        <v>3</v>
      </c>
      <c r="S12" s="165">
        <v>4</v>
      </c>
      <c r="T12" s="165">
        <v>5</v>
      </c>
      <c r="U12" s="165" t="s">
        <v>455</v>
      </c>
    </row>
    <row r="13" spans="1:21" ht="15.75" customHeight="1" x14ac:dyDescent="0.2">
      <c r="A13" s="164">
        <v>45066.43818957176</v>
      </c>
      <c r="B13" s="165" t="s">
        <v>281</v>
      </c>
      <c r="C13" s="165" t="s">
        <v>25</v>
      </c>
      <c r="D13" s="165" t="s">
        <v>24</v>
      </c>
      <c r="E13" s="165" t="s">
        <v>27</v>
      </c>
      <c r="F13" s="165" t="s">
        <v>128</v>
      </c>
      <c r="G13" s="165" t="s">
        <v>108</v>
      </c>
      <c r="H13" s="165" t="s">
        <v>29</v>
      </c>
      <c r="I13" s="165">
        <v>5</v>
      </c>
      <c r="J13" s="165">
        <v>5</v>
      </c>
      <c r="K13" s="165">
        <v>5</v>
      </c>
      <c r="L13" s="165">
        <v>5</v>
      </c>
      <c r="M13" s="165">
        <v>5</v>
      </c>
      <c r="N13" s="165">
        <v>5</v>
      </c>
      <c r="O13" s="165">
        <v>5</v>
      </c>
      <c r="P13" s="165">
        <v>5</v>
      </c>
      <c r="Q13" s="165">
        <v>5</v>
      </c>
      <c r="R13" s="165">
        <v>3</v>
      </c>
      <c r="S13" s="165">
        <v>4</v>
      </c>
      <c r="T13" s="165">
        <v>4</v>
      </c>
      <c r="U13" s="165"/>
    </row>
    <row r="14" spans="1:21" ht="15.75" customHeight="1" x14ac:dyDescent="0.2">
      <c r="A14" s="164">
        <v>45066.439215474536</v>
      </c>
      <c r="B14" s="165" t="s">
        <v>284</v>
      </c>
      <c r="C14" s="165" t="s">
        <v>20</v>
      </c>
      <c r="D14" s="165" t="s">
        <v>26</v>
      </c>
      <c r="E14" s="165" t="s">
        <v>27</v>
      </c>
      <c r="F14" s="165" t="s">
        <v>132</v>
      </c>
      <c r="G14" s="165" t="s">
        <v>227</v>
      </c>
      <c r="H14" s="165" t="s">
        <v>29</v>
      </c>
      <c r="I14" s="165">
        <v>5</v>
      </c>
      <c r="J14" s="165">
        <v>4</v>
      </c>
      <c r="K14" s="165">
        <v>4</v>
      </c>
      <c r="L14" s="165">
        <v>4</v>
      </c>
      <c r="M14" s="165">
        <v>4</v>
      </c>
      <c r="N14" s="165">
        <v>4</v>
      </c>
      <c r="O14" s="165">
        <v>4</v>
      </c>
      <c r="P14" s="165">
        <v>4</v>
      </c>
      <c r="Q14" s="165">
        <v>4</v>
      </c>
      <c r="R14" s="165">
        <v>3</v>
      </c>
      <c r="S14" s="165">
        <v>4</v>
      </c>
      <c r="T14" s="165">
        <v>4</v>
      </c>
      <c r="U14" s="165"/>
    </row>
    <row r="15" spans="1:21" ht="15.75" customHeight="1" x14ac:dyDescent="0.2">
      <c r="A15" s="164">
        <v>45066.442746782406</v>
      </c>
      <c r="B15" s="165" t="s">
        <v>291</v>
      </c>
      <c r="C15" s="165" t="s">
        <v>25</v>
      </c>
      <c r="D15" s="165" t="s">
        <v>26</v>
      </c>
      <c r="E15" s="165" t="s">
        <v>27</v>
      </c>
      <c r="F15" s="165" t="s">
        <v>132</v>
      </c>
      <c r="G15" s="165" t="s">
        <v>292</v>
      </c>
      <c r="H15" s="165" t="s">
        <v>29</v>
      </c>
      <c r="I15" s="165">
        <v>5</v>
      </c>
      <c r="J15" s="165">
        <v>5</v>
      </c>
      <c r="K15" s="165">
        <v>5</v>
      </c>
      <c r="L15" s="165">
        <v>5</v>
      </c>
      <c r="M15" s="165">
        <v>4</v>
      </c>
      <c r="N15" s="165">
        <v>5</v>
      </c>
      <c r="O15" s="165">
        <v>5</v>
      </c>
      <c r="P15" s="165">
        <v>4</v>
      </c>
      <c r="Q15" s="165">
        <v>5</v>
      </c>
      <c r="R15" s="165">
        <v>5</v>
      </c>
      <c r="S15" s="165">
        <v>5</v>
      </c>
      <c r="T15" s="165">
        <v>5</v>
      </c>
      <c r="U15" s="165"/>
    </row>
    <row r="16" spans="1:21" ht="15.75" customHeight="1" x14ac:dyDescent="0.2">
      <c r="A16" s="164">
        <v>45066.445037789352</v>
      </c>
      <c r="B16" s="165" t="s">
        <v>299</v>
      </c>
      <c r="C16" s="165" t="s">
        <v>25</v>
      </c>
      <c r="D16" s="165" t="s">
        <v>21</v>
      </c>
      <c r="E16" s="165" t="s">
        <v>22</v>
      </c>
      <c r="F16" s="165" t="s">
        <v>148</v>
      </c>
      <c r="G16" s="165" t="s">
        <v>300</v>
      </c>
      <c r="H16" s="165" t="s">
        <v>29</v>
      </c>
      <c r="I16" s="165">
        <v>5</v>
      </c>
      <c r="J16" s="165">
        <v>4</v>
      </c>
      <c r="K16" s="165">
        <v>4</v>
      </c>
      <c r="L16" s="165">
        <v>4</v>
      </c>
      <c r="M16" s="165">
        <v>4</v>
      </c>
      <c r="N16" s="165">
        <v>4</v>
      </c>
      <c r="O16" s="165">
        <v>4</v>
      </c>
      <c r="P16" s="165">
        <v>4</v>
      </c>
      <c r="Q16" s="165">
        <v>4</v>
      </c>
      <c r="R16" s="165">
        <v>4</v>
      </c>
      <c r="S16" s="165">
        <v>4</v>
      </c>
      <c r="T16" s="165">
        <v>4</v>
      </c>
      <c r="U16" s="165"/>
    </row>
    <row r="17" spans="1:21" ht="15.75" customHeight="1" x14ac:dyDescent="0.2">
      <c r="A17" s="164">
        <v>45066.448474490739</v>
      </c>
      <c r="B17" s="165" t="s">
        <v>302</v>
      </c>
      <c r="C17" s="165" t="s">
        <v>25</v>
      </c>
      <c r="D17" s="165" t="s">
        <v>26</v>
      </c>
      <c r="E17" s="165" t="s">
        <v>27</v>
      </c>
      <c r="F17" s="165" t="s">
        <v>114</v>
      </c>
      <c r="G17" s="165" t="s">
        <v>145</v>
      </c>
      <c r="H17" s="165" t="s">
        <v>29</v>
      </c>
      <c r="I17" s="165">
        <v>4</v>
      </c>
      <c r="J17" s="165">
        <v>5</v>
      </c>
      <c r="K17" s="165">
        <v>4</v>
      </c>
      <c r="L17" s="165">
        <v>4</v>
      </c>
      <c r="M17" s="165">
        <v>4</v>
      </c>
      <c r="N17" s="165">
        <v>4</v>
      </c>
      <c r="O17" s="165">
        <v>4</v>
      </c>
      <c r="P17" s="165">
        <v>4</v>
      </c>
      <c r="Q17" s="165">
        <v>4</v>
      </c>
      <c r="R17" s="165">
        <v>3</v>
      </c>
      <c r="S17" s="165">
        <v>4</v>
      </c>
      <c r="T17" s="165">
        <v>4</v>
      </c>
      <c r="U17" s="165" t="s">
        <v>30</v>
      </c>
    </row>
    <row r="18" spans="1:21" ht="15.75" customHeight="1" x14ac:dyDescent="0.2">
      <c r="A18" s="164">
        <v>45066.45090275463</v>
      </c>
      <c r="B18" s="165" t="s">
        <v>305</v>
      </c>
      <c r="C18" s="165" t="s">
        <v>25</v>
      </c>
      <c r="D18" s="165" t="s">
        <v>24</v>
      </c>
      <c r="E18" s="165" t="s">
        <v>27</v>
      </c>
      <c r="F18" s="165" t="s">
        <v>140</v>
      </c>
      <c r="G18" s="165" t="s">
        <v>306</v>
      </c>
      <c r="H18" s="165" t="s">
        <v>29</v>
      </c>
      <c r="I18" s="165">
        <v>4</v>
      </c>
      <c r="J18" s="165">
        <v>4</v>
      </c>
      <c r="K18" s="165">
        <v>4</v>
      </c>
      <c r="L18" s="165">
        <v>4</v>
      </c>
      <c r="M18" s="165">
        <v>4</v>
      </c>
      <c r="N18" s="165">
        <v>4</v>
      </c>
      <c r="O18" s="165">
        <v>5</v>
      </c>
      <c r="P18" s="165">
        <v>4</v>
      </c>
      <c r="Q18" s="165">
        <v>5</v>
      </c>
      <c r="R18" s="165">
        <v>3</v>
      </c>
      <c r="S18" s="165">
        <v>4</v>
      </c>
      <c r="T18" s="165">
        <v>4</v>
      </c>
      <c r="U18" s="165" t="s">
        <v>458</v>
      </c>
    </row>
    <row r="19" spans="1:21" ht="15.75" customHeight="1" x14ac:dyDescent="0.2">
      <c r="A19" s="164">
        <v>45066.452765775466</v>
      </c>
      <c r="B19" s="165" t="s">
        <v>308</v>
      </c>
      <c r="C19" s="165" t="s">
        <v>20</v>
      </c>
      <c r="D19" s="165" t="s">
        <v>24</v>
      </c>
      <c r="E19" s="165" t="s">
        <v>27</v>
      </c>
      <c r="F19" s="165" t="s">
        <v>128</v>
      </c>
      <c r="G19" s="165" t="s">
        <v>105</v>
      </c>
      <c r="H19" s="165" t="s">
        <v>29</v>
      </c>
      <c r="I19" s="165">
        <v>5</v>
      </c>
      <c r="J19" s="165">
        <v>4</v>
      </c>
      <c r="K19" s="165">
        <v>5</v>
      </c>
      <c r="L19" s="165">
        <v>4</v>
      </c>
      <c r="M19" s="165">
        <v>5</v>
      </c>
      <c r="N19" s="165">
        <v>4</v>
      </c>
      <c r="O19" s="165">
        <v>4</v>
      </c>
      <c r="P19" s="165">
        <v>4</v>
      </c>
      <c r="Q19" s="165">
        <v>4</v>
      </c>
      <c r="R19" s="165">
        <v>3</v>
      </c>
      <c r="S19" s="165">
        <v>4</v>
      </c>
      <c r="T19" s="165">
        <v>4</v>
      </c>
      <c r="U19" s="165"/>
    </row>
    <row r="20" spans="1:21" ht="15.75" customHeight="1" x14ac:dyDescent="0.2">
      <c r="A20" s="164">
        <v>45066.452825439817</v>
      </c>
      <c r="B20" s="165" t="s">
        <v>309</v>
      </c>
      <c r="C20" s="165" t="s">
        <v>25</v>
      </c>
      <c r="D20" s="165" t="s">
        <v>26</v>
      </c>
      <c r="E20" s="165" t="s">
        <v>27</v>
      </c>
      <c r="F20" s="165" t="s">
        <v>128</v>
      </c>
      <c r="G20" s="165" t="s">
        <v>105</v>
      </c>
      <c r="H20" s="165" t="s">
        <v>29</v>
      </c>
      <c r="I20" s="165">
        <v>4</v>
      </c>
      <c r="J20" s="165">
        <v>4</v>
      </c>
      <c r="K20" s="165">
        <v>5</v>
      </c>
      <c r="L20" s="165">
        <v>5</v>
      </c>
      <c r="M20" s="165">
        <v>5</v>
      </c>
      <c r="N20" s="165">
        <v>5</v>
      </c>
      <c r="O20" s="165">
        <v>5</v>
      </c>
      <c r="P20" s="165">
        <v>5</v>
      </c>
      <c r="Q20" s="165">
        <v>5</v>
      </c>
      <c r="R20" s="165">
        <v>4</v>
      </c>
      <c r="S20" s="165">
        <v>4</v>
      </c>
      <c r="T20" s="165">
        <v>4</v>
      </c>
      <c r="U20" s="165" t="s">
        <v>30</v>
      </c>
    </row>
    <row r="21" spans="1:21" ht="15.75" customHeight="1" x14ac:dyDescent="0.2">
      <c r="A21" s="164">
        <v>45066.453722164355</v>
      </c>
      <c r="B21" s="165" t="s">
        <v>312</v>
      </c>
      <c r="C21" s="165" t="s">
        <v>25</v>
      </c>
      <c r="D21" s="165" t="s">
        <v>26</v>
      </c>
      <c r="E21" s="165" t="s">
        <v>27</v>
      </c>
      <c r="F21" s="165" t="s">
        <v>147</v>
      </c>
      <c r="G21" s="165" t="s">
        <v>313</v>
      </c>
      <c r="H21" s="165" t="s">
        <v>29</v>
      </c>
      <c r="I21" s="165">
        <v>5</v>
      </c>
      <c r="J21" s="165">
        <v>5</v>
      </c>
      <c r="K21" s="165">
        <v>5</v>
      </c>
      <c r="L21" s="165">
        <v>5</v>
      </c>
      <c r="M21" s="165">
        <v>5</v>
      </c>
      <c r="N21" s="165">
        <v>5</v>
      </c>
      <c r="O21" s="165">
        <v>5</v>
      </c>
      <c r="P21" s="165">
        <v>5</v>
      </c>
      <c r="Q21" s="165">
        <v>5</v>
      </c>
      <c r="R21" s="165">
        <v>5</v>
      </c>
      <c r="S21" s="165">
        <v>5</v>
      </c>
      <c r="T21" s="165">
        <v>5</v>
      </c>
      <c r="U21" s="165"/>
    </row>
    <row r="22" spans="1:21" ht="15.75" customHeight="1" x14ac:dyDescent="0.2">
      <c r="A22" s="164">
        <v>45066.456420925926</v>
      </c>
      <c r="B22" s="165" t="s">
        <v>314</v>
      </c>
      <c r="C22" s="165" t="s">
        <v>20</v>
      </c>
      <c r="D22" s="165" t="s">
        <v>26</v>
      </c>
      <c r="E22" s="165" t="s">
        <v>27</v>
      </c>
      <c r="F22" s="165" t="s">
        <v>146</v>
      </c>
      <c r="G22" s="165" t="s">
        <v>184</v>
      </c>
      <c r="H22" s="165" t="s">
        <v>29</v>
      </c>
      <c r="I22" s="165">
        <v>4</v>
      </c>
      <c r="J22" s="165">
        <v>4</v>
      </c>
      <c r="K22" s="165">
        <v>4</v>
      </c>
      <c r="L22" s="165">
        <v>4</v>
      </c>
      <c r="M22" s="165">
        <v>4</v>
      </c>
      <c r="N22" s="165">
        <v>4</v>
      </c>
      <c r="O22" s="165">
        <v>4</v>
      </c>
      <c r="P22" s="165">
        <v>4</v>
      </c>
      <c r="Q22" s="165">
        <v>4</v>
      </c>
      <c r="R22" s="165">
        <v>4</v>
      </c>
      <c r="S22" s="165">
        <v>4</v>
      </c>
      <c r="T22" s="165">
        <v>4</v>
      </c>
      <c r="U22" s="165" t="s">
        <v>30</v>
      </c>
    </row>
    <row r="23" spans="1:21" ht="15.75" customHeight="1" x14ac:dyDescent="0.2">
      <c r="A23" s="164">
        <v>45066.456693530097</v>
      </c>
      <c r="B23" s="165" t="s">
        <v>315</v>
      </c>
      <c r="C23" s="165" t="s">
        <v>20</v>
      </c>
      <c r="D23" s="165" t="s">
        <v>21</v>
      </c>
      <c r="E23" s="165" t="s">
        <v>22</v>
      </c>
      <c r="F23" s="165" t="s">
        <v>133</v>
      </c>
      <c r="G23" s="165" t="s">
        <v>134</v>
      </c>
      <c r="H23" s="165" t="s">
        <v>29</v>
      </c>
      <c r="I23" s="165">
        <v>4</v>
      </c>
      <c r="J23" s="165">
        <v>4</v>
      </c>
      <c r="K23" s="165">
        <v>4</v>
      </c>
      <c r="L23" s="165">
        <v>3</v>
      </c>
      <c r="M23" s="165">
        <v>4</v>
      </c>
      <c r="N23" s="165">
        <v>3</v>
      </c>
      <c r="O23" s="165">
        <v>4</v>
      </c>
      <c r="P23" s="165">
        <v>4</v>
      </c>
      <c r="Q23" s="165">
        <v>5</v>
      </c>
      <c r="R23" s="165">
        <v>2</v>
      </c>
      <c r="S23" s="165">
        <v>4</v>
      </c>
      <c r="T23" s="165">
        <v>3</v>
      </c>
      <c r="U23" s="165" t="s">
        <v>316</v>
      </c>
    </row>
    <row r="24" spans="1:21" ht="15.75" customHeight="1" x14ac:dyDescent="0.2">
      <c r="A24" s="164">
        <v>45066.458403576384</v>
      </c>
      <c r="B24" s="165" t="s">
        <v>318</v>
      </c>
      <c r="C24" s="165" t="s">
        <v>20</v>
      </c>
      <c r="D24" s="165" t="s">
        <v>26</v>
      </c>
      <c r="E24" s="165" t="s">
        <v>27</v>
      </c>
      <c r="F24" s="165" t="s">
        <v>139</v>
      </c>
      <c r="G24" s="165" t="s">
        <v>319</v>
      </c>
      <c r="H24" s="165" t="s">
        <v>29</v>
      </c>
      <c r="I24" s="165">
        <v>4</v>
      </c>
      <c r="J24" s="165">
        <v>4</v>
      </c>
      <c r="K24" s="165">
        <v>4</v>
      </c>
      <c r="L24" s="165">
        <v>4</v>
      </c>
      <c r="M24" s="165">
        <v>4</v>
      </c>
      <c r="N24" s="165">
        <v>4</v>
      </c>
      <c r="O24" s="165">
        <v>4</v>
      </c>
      <c r="P24" s="165">
        <v>4</v>
      </c>
      <c r="Q24" s="165">
        <v>4</v>
      </c>
      <c r="R24" s="165">
        <v>3</v>
      </c>
      <c r="S24" s="165">
        <v>4</v>
      </c>
      <c r="T24" s="165">
        <v>3</v>
      </c>
      <c r="U24" s="165" t="s">
        <v>30</v>
      </c>
    </row>
    <row r="25" spans="1:21" ht="15.75" customHeight="1" x14ac:dyDescent="0.2">
      <c r="A25" s="164">
        <v>45066.460866018519</v>
      </c>
      <c r="B25" s="165" t="s">
        <v>321</v>
      </c>
      <c r="C25" s="165" t="s">
        <v>25</v>
      </c>
      <c r="D25" s="165" t="s">
        <v>24</v>
      </c>
      <c r="E25" s="165" t="s">
        <v>22</v>
      </c>
      <c r="F25" s="165" t="s">
        <v>135</v>
      </c>
      <c r="G25" s="165" t="s">
        <v>141</v>
      </c>
      <c r="H25" s="165" t="s">
        <v>29</v>
      </c>
      <c r="I25" s="165">
        <v>5</v>
      </c>
      <c r="J25" s="165">
        <v>5</v>
      </c>
      <c r="K25" s="165">
        <v>5</v>
      </c>
      <c r="L25" s="165">
        <v>5</v>
      </c>
      <c r="M25" s="165">
        <v>5</v>
      </c>
      <c r="N25" s="165">
        <v>5</v>
      </c>
      <c r="O25" s="165">
        <v>5</v>
      </c>
      <c r="P25" s="165">
        <v>5</v>
      </c>
      <c r="Q25" s="165">
        <v>5</v>
      </c>
      <c r="R25" s="165">
        <v>4</v>
      </c>
      <c r="S25" s="165">
        <v>5</v>
      </c>
      <c r="T25" s="165">
        <v>5</v>
      </c>
      <c r="U25" s="165" t="s">
        <v>172</v>
      </c>
    </row>
    <row r="26" spans="1:21" ht="15.75" customHeight="1" x14ac:dyDescent="0.2">
      <c r="A26" s="164">
        <v>45066.462568877316</v>
      </c>
      <c r="B26" s="165" t="s">
        <v>322</v>
      </c>
      <c r="C26" s="165" t="s">
        <v>20</v>
      </c>
      <c r="D26" s="165" t="s">
        <v>24</v>
      </c>
      <c r="E26" s="165" t="s">
        <v>22</v>
      </c>
      <c r="F26" s="165" t="s">
        <v>133</v>
      </c>
      <c r="G26" s="165" t="s">
        <v>245</v>
      </c>
      <c r="H26" s="165" t="s">
        <v>29</v>
      </c>
      <c r="I26" s="165">
        <v>5</v>
      </c>
      <c r="J26" s="165">
        <v>5</v>
      </c>
      <c r="K26" s="165">
        <v>5</v>
      </c>
      <c r="L26" s="165">
        <v>5</v>
      </c>
      <c r="M26" s="165">
        <v>5</v>
      </c>
      <c r="N26" s="165">
        <v>5</v>
      </c>
      <c r="O26" s="165">
        <v>5</v>
      </c>
      <c r="P26" s="165">
        <v>5</v>
      </c>
      <c r="Q26" s="165">
        <v>5</v>
      </c>
      <c r="R26" s="165">
        <v>2</v>
      </c>
      <c r="S26" s="165">
        <v>4</v>
      </c>
      <c r="T26" s="165">
        <v>5</v>
      </c>
      <c r="U26" s="165"/>
    </row>
    <row r="27" spans="1:21" ht="15.75" customHeight="1" x14ac:dyDescent="0.2">
      <c r="A27" s="164">
        <v>45066.467010092594</v>
      </c>
      <c r="B27" s="165" t="s">
        <v>323</v>
      </c>
      <c r="C27" s="165" t="s">
        <v>25</v>
      </c>
      <c r="D27" s="165" t="s">
        <v>24</v>
      </c>
      <c r="E27" s="165" t="s">
        <v>27</v>
      </c>
      <c r="F27" s="165" t="s">
        <v>128</v>
      </c>
      <c r="G27" s="165" t="s">
        <v>108</v>
      </c>
      <c r="H27" s="165" t="s">
        <v>29</v>
      </c>
      <c r="I27" s="165">
        <v>5</v>
      </c>
      <c r="J27" s="165">
        <v>5</v>
      </c>
      <c r="K27" s="165">
        <v>5</v>
      </c>
      <c r="L27" s="165">
        <v>5</v>
      </c>
      <c r="M27" s="165">
        <v>5</v>
      </c>
      <c r="N27" s="165">
        <v>5</v>
      </c>
      <c r="O27" s="165">
        <v>5</v>
      </c>
      <c r="P27" s="165">
        <v>5</v>
      </c>
      <c r="Q27" s="165">
        <v>5</v>
      </c>
      <c r="R27" s="165">
        <v>5</v>
      </c>
      <c r="S27" s="165">
        <v>5</v>
      </c>
      <c r="T27" s="165">
        <v>5</v>
      </c>
      <c r="U27" s="165" t="s">
        <v>30</v>
      </c>
    </row>
    <row r="28" spans="1:21" ht="15.75" customHeight="1" x14ac:dyDescent="0.2">
      <c r="A28" s="164">
        <v>45066.467841840276</v>
      </c>
      <c r="B28" s="165" t="s">
        <v>326</v>
      </c>
      <c r="C28" s="165" t="s">
        <v>25</v>
      </c>
      <c r="D28" s="165" t="s">
        <v>26</v>
      </c>
      <c r="E28" s="165" t="s">
        <v>27</v>
      </c>
      <c r="F28" s="165" t="s">
        <v>135</v>
      </c>
      <c r="G28" s="165" t="s">
        <v>311</v>
      </c>
      <c r="H28" s="165" t="s">
        <v>29</v>
      </c>
      <c r="I28" s="165">
        <v>4</v>
      </c>
      <c r="J28" s="165">
        <v>4</v>
      </c>
      <c r="K28" s="165">
        <v>4</v>
      </c>
      <c r="L28" s="165">
        <v>2</v>
      </c>
      <c r="M28" s="165">
        <v>4</v>
      </c>
      <c r="N28" s="165">
        <v>3</v>
      </c>
      <c r="O28" s="165">
        <v>4</v>
      </c>
      <c r="P28" s="165">
        <v>4</v>
      </c>
      <c r="Q28" s="165">
        <v>4</v>
      </c>
      <c r="R28" s="165">
        <v>3</v>
      </c>
      <c r="S28" s="165">
        <v>4</v>
      </c>
      <c r="T28" s="165">
        <v>4</v>
      </c>
      <c r="U28" s="165" t="s">
        <v>460</v>
      </c>
    </row>
    <row r="29" spans="1:21" ht="15.75" customHeight="1" x14ac:dyDescent="0.2">
      <c r="A29" s="164">
        <v>45066.468262731483</v>
      </c>
      <c r="B29" s="165" t="s">
        <v>327</v>
      </c>
      <c r="C29" s="165" t="s">
        <v>20</v>
      </c>
      <c r="D29" s="165" t="s">
        <v>26</v>
      </c>
      <c r="E29" s="165" t="s">
        <v>27</v>
      </c>
      <c r="F29" s="165" t="s">
        <v>132</v>
      </c>
      <c r="G29" s="165" t="s">
        <v>328</v>
      </c>
      <c r="H29" s="165" t="s">
        <v>29</v>
      </c>
      <c r="I29" s="165">
        <v>3</v>
      </c>
      <c r="J29" s="165">
        <v>3</v>
      </c>
      <c r="K29" s="165">
        <v>2</v>
      </c>
      <c r="L29" s="165">
        <v>2</v>
      </c>
      <c r="M29" s="165">
        <v>3</v>
      </c>
      <c r="N29" s="165">
        <v>2</v>
      </c>
      <c r="O29" s="165">
        <v>3</v>
      </c>
      <c r="P29" s="165">
        <v>4</v>
      </c>
      <c r="Q29" s="165">
        <v>3</v>
      </c>
      <c r="R29" s="165">
        <v>3</v>
      </c>
      <c r="S29" s="165">
        <v>3</v>
      </c>
      <c r="T29" s="165">
        <v>3</v>
      </c>
      <c r="U29" s="165"/>
    </row>
    <row r="30" spans="1:21" ht="15.75" customHeight="1" x14ac:dyDescent="0.2">
      <c r="A30" s="164">
        <v>45066.475394513887</v>
      </c>
      <c r="B30" s="165" t="s">
        <v>329</v>
      </c>
      <c r="C30" s="165" t="s">
        <v>25</v>
      </c>
      <c r="D30" s="165" t="s">
        <v>21</v>
      </c>
      <c r="E30" s="165" t="s">
        <v>27</v>
      </c>
      <c r="F30" s="165" t="s">
        <v>330</v>
      </c>
      <c r="G30" s="165" t="s">
        <v>331</v>
      </c>
      <c r="H30" s="165" t="s">
        <v>29</v>
      </c>
      <c r="I30" s="165">
        <v>4</v>
      </c>
      <c r="J30" s="165">
        <v>4</v>
      </c>
      <c r="K30" s="165">
        <v>4</v>
      </c>
      <c r="L30" s="165">
        <v>4</v>
      </c>
      <c r="M30" s="165">
        <v>4</v>
      </c>
      <c r="N30" s="165">
        <v>4</v>
      </c>
      <c r="O30" s="165">
        <v>4</v>
      </c>
      <c r="P30" s="165">
        <v>4</v>
      </c>
      <c r="Q30" s="165">
        <v>4</v>
      </c>
      <c r="R30" s="165">
        <v>2</v>
      </c>
      <c r="S30" s="165">
        <v>4</v>
      </c>
      <c r="T30" s="165">
        <v>4</v>
      </c>
      <c r="U30" s="165" t="s">
        <v>172</v>
      </c>
    </row>
    <row r="31" spans="1:21" ht="15.75" customHeight="1" x14ac:dyDescent="0.2">
      <c r="A31" s="164">
        <v>45066.476232048612</v>
      </c>
      <c r="B31" s="165" t="s">
        <v>333</v>
      </c>
      <c r="C31" s="165" t="s">
        <v>25</v>
      </c>
      <c r="D31" s="165" t="s">
        <v>24</v>
      </c>
      <c r="E31" s="165" t="s">
        <v>27</v>
      </c>
      <c r="F31" s="165" t="s">
        <v>128</v>
      </c>
      <c r="G31" s="165" t="s">
        <v>108</v>
      </c>
      <c r="H31" s="165" t="s">
        <v>29</v>
      </c>
      <c r="I31" s="165">
        <v>5</v>
      </c>
      <c r="J31" s="165">
        <v>5</v>
      </c>
      <c r="K31" s="165">
        <v>5</v>
      </c>
      <c r="L31" s="165">
        <v>5</v>
      </c>
      <c r="M31" s="165">
        <v>5</v>
      </c>
      <c r="N31" s="165">
        <v>5</v>
      </c>
      <c r="O31" s="165">
        <v>5</v>
      </c>
      <c r="P31" s="165">
        <v>5</v>
      </c>
      <c r="Q31" s="165">
        <v>5</v>
      </c>
      <c r="R31" s="165">
        <v>5</v>
      </c>
      <c r="S31" s="165">
        <v>5</v>
      </c>
      <c r="T31" s="165">
        <v>5</v>
      </c>
      <c r="U31" s="165"/>
    </row>
    <row r="32" spans="1:21" ht="15.75" customHeight="1" x14ac:dyDescent="0.2">
      <c r="A32" s="164">
        <v>45068.590333738422</v>
      </c>
      <c r="B32" s="165" t="s">
        <v>415</v>
      </c>
      <c r="C32" s="165" t="s">
        <v>25</v>
      </c>
      <c r="D32" s="165" t="s">
        <v>26</v>
      </c>
      <c r="E32" s="165" t="s">
        <v>27</v>
      </c>
      <c r="F32" s="165" t="s">
        <v>132</v>
      </c>
      <c r="G32" s="158" t="s">
        <v>475</v>
      </c>
      <c r="H32" s="165" t="s">
        <v>29</v>
      </c>
      <c r="I32" s="165">
        <v>4</v>
      </c>
      <c r="J32" s="165">
        <v>4</v>
      </c>
      <c r="K32" s="165">
        <v>4</v>
      </c>
      <c r="L32" s="165">
        <v>4</v>
      </c>
      <c r="M32" s="165">
        <v>4</v>
      </c>
      <c r="N32" s="165">
        <v>4</v>
      </c>
      <c r="O32" s="165">
        <v>4</v>
      </c>
      <c r="P32" s="165">
        <v>4</v>
      </c>
      <c r="Q32" s="165">
        <v>4</v>
      </c>
      <c r="R32" s="165">
        <v>3</v>
      </c>
      <c r="S32" s="165">
        <v>4</v>
      </c>
      <c r="T32" s="165">
        <v>4</v>
      </c>
      <c r="U32" s="165"/>
    </row>
    <row r="33" spans="1:21" ht="15.75" customHeight="1" x14ac:dyDescent="0.2">
      <c r="A33" s="164">
        <v>45068.590693333332</v>
      </c>
      <c r="B33" s="165" t="s">
        <v>416</v>
      </c>
      <c r="C33" s="165" t="s">
        <v>20</v>
      </c>
      <c r="D33" s="165" t="s">
        <v>26</v>
      </c>
      <c r="E33" s="165" t="s">
        <v>27</v>
      </c>
      <c r="F33" s="165" t="s">
        <v>132</v>
      </c>
      <c r="G33" s="158" t="s">
        <v>475</v>
      </c>
      <c r="H33" s="165" t="s">
        <v>29</v>
      </c>
      <c r="I33" s="165">
        <v>4</v>
      </c>
      <c r="J33" s="165">
        <v>4</v>
      </c>
      <c r="K33" s="165">
        <v>4</v>
      </c>
      <c r="L33" s="165">
        <v>4</v>
      </c>
      <c r="M33" s="165">
        <v>4</v>
      </c>
      <c r="N33" s="165">
        <v>4</v>
      </c>
      <c r="O33" s="165">
        <v>3</v>
      </c>
      <c r="P33" s="165">
        <v>4</v>
      </c>
      <c r="Q33" s="165">
        <v>4</v>
      </c>
      <c r="R33" s="165">
        <v>3</v>
      </c>
      <c r="S33" s="165">
        <v>3</v>
      </c>
      <c r="T33" s="165">
        <v>4</v>
      </c>
      <c r="U33" s="165"/>
    </row>
    <row r="34" spans="1:21" ht="15.75" customHeight="1" x14ac:dyDescent="0.2">
      <c r="A34" s="164">
        <v>45068.632990520833</v>
      </c>
      <c r="B34" s="165" t="s">
        <v>419</v>
      </c>
      <c r="C34" s="165" t="s">
        <v>25</v>
      </c>
      <c r="D34" s="165" t="s">
        <v>26</v>
      </c>
      <c r="E34" s="165" t="s">
        <v>27</v>
      </c>
      <c r="F34" s="165" t="s">
        <v>132</v>
      </c>
      <c r="G34" s="158" t="s">
        <v>475</v>
      </c>
      <c r="H34" s="165" t="s">
        <v>29</v>
      </c>
      <c r="I34" s="165">
        <v>5</v>
      </c>
      <c r="J34" s="165">
        <v>5</v>
      </c>
      <c r="K34" s="165">
        <v>4</v>
      </c>
      <c r="L34" s="165">
        <v>5</v>
      </c>
      <c r="M34" s="165">
        <v>4</v>
      </c>
      <c r="N34" s="165">
        <v>3</v>
      </c>
      <c r="O34" s="165">
        <v>3</v>
      </c>
      <c r="P34" s="165">
        <v>4</v>
      </c>
      <c r="Q34" s="165">
        <v>4</v>
      </c>
      <c r="R34" s="165">
        <v>3</v>
      </c>
      <c r="S34" s="165">
        <v>4</v>
      </c>
      <c r="T34" s="165">
        <v>4</v>
      </c>
      <c r="U34" s="165" t="s">
        <v>472</v>
      </c>
    </row>
    <row r="35" spans="1:21" ht="23.25" x14ac:dyDescent="0.2">
      <c r="I35" s="1">
        <f>AVERAGE(I2:I34)</f>
        <v>4.6363636363636367</v>
      </c>
      <c r="J35" s="1">
        <f t="shared" ref="J35:T35" si="0">AVERAGE(J2:J34)</f>
        <v>4.4545454545454541</v>
      </c>
      <c r="K35" s="1">
        <f t="shared" si="0"/>
        <v>4.4242424242424239</v>
      </c>
      <c r="L35" s="1">
        <f t="shared" si="0"/>
        <v>4.333333333333333</v>
      </c>
      <c r="M35" s="1">
        <f t="shared" si="0"/>
        <v>4.4848484848484844</v>
      </c>
      <c r="N35" s="1">
        <f t="shared" si="0"/>
        <v>4.2727272727272725</v>
      </c>
      <c r="O35" s="1">
        <f t="shared" si="0"/>
        <v>4.4545454545454541</v>
      </c>
      <c r="P35" s="1">
        <f t="shared" si="0"/>
        <v>4.4545454545454541</v>
      </c>
      <c r="Q35" s="1">
        <f t="shared" si="0"/>
        <v>4.6060606060606064</v>
      </c>
      <c r="R35" s="1">
        <f t="shared" si="0"/>
        <v>3.606060606060606</v>
      </c>
      <c r="S35" s="1">
        <f t="shared" si="0"/>
        <v>4.2727272727272725</v>
      </c>
      <c r="T35" s="1">
        <f t="shared" si="0"/>
        <v>4.333333333333333</v>
      </c>
    </row>
    <row r="36" spans="1:21" ht="23.25" x14ac:dyDescent="0.2">
      <c r="I36" s="2">
        <f>STDEV(I2:I34)</f>
        <v>0.54875893034771039</v>
      </c>
      <c r="J36" s="2">
        <f t="shared" ref="J36:T36" si="1">STDEV(J2:J34)</f>
        <v>0.56407607481776478</v>
      </c>
      <c r="K36" s="2">
        <f t="shared" si="1"/>
        <v>0.70844473277309195</v>
      </c>
      <c r="L36" s="2">
        <f t="shared" si="1"/>
        <v>0.85391256382996727</v>
      </c>
      <c r="M36" s="2">
        <f t="shared" si="1"/>
        <v>0.56575238185601817</v>
      </c>
      <c r="N36" s="2">
        <f t="shared" si="1"/>
        <v>0.97700842091839379</v>
      </c>
      <c r="O36" s="2">
        <f t="shared" si="1"/>
        <v>0.71111308396190864</v>
      </c>
      <c r="P36" s="2">
        <f t="shared" si="1"/>
        <v>0.56407607481776478</v>
      </c>
      <c r="Q36" s="2">
        <f t="shared" si="1"/>
        <v>0.55561868328208786</v>
      </c>
      <c r="R36" s="2">
        <f t="shared" si="1"/>
        <v>0.99810426369799721</v>
      </c>
      <c r="S36" s="2">
        <f t="shared" si="1"/>
        <v>0.57406049728704833</v>
      </c>
      <c r="T36" s="2">
        <f t="shared" si="1"/>
        <v>0.64549722436790369</v>
      </c>
    </row>
    <row r="37" spans="1:21" ht="23.25" x14ac:dyDescent="0.2">
      <c r="I37" s="3">
        <f>AVERAGE(I2:I36)</f>
        <v>4.5195749304774662</v>
      </c>
      <c r="J37" s="3">
        <f t="shared" ref="J37:T37" si="2">AVERAGE(J2:J36)</f>
        <v>4.3433891865532352</v>
      </c>
      <c r="K37" s="3">
        <f t="shared" si="2"/>
        <v>4.3180767759147294</v>
      </c>
      <c r="L37" s="3">
        <f t="shared" si="2"/>
        <v>4.2339213113475234</v>
      </c>
      <c r="M37" s="3">
        <f t="shared" si="2"/>
        <v>4.3728743104772718</v>
      </c>
      <c r="N37" s="3">
        <f t="shared" si="2"/>
        <v>4.1785638769613049</v>
      </c>
      <c r="O37" s="3">
        <f t="shared" si="2"/>
        <v>4.3475902439573542</v>
      </c>
      <c r="P37" s="3">
        <f t="shared" si="2"/>
        <v>4.3433891865532352</v>
      </c>
      <c r="Q37" s="3">
        <f t="shared" si="2"/>
        <v>4.4903336939812197</v>
      </c>
      <c r="R37" s="3">
        <f t="shared" si="2"/>
        <v>3.5315475677073889</v>
      </c>
      <c r="S37" s="3">
        <f t="shared" si="2"/>
        <v>4.167051079143266</v>
      </c>
      <c r="T37" s="3">
        <f t="shared" si="2"/>
        <v>4.2279665873628929</v>
      </c>
    </row>
    <row r="38" spans="1:21" ht="23.25" x14ac:dyDescent="0.2">
      <c r="I38" s="4">
        <f>STDEV(I2:I34)</f>
        <v>0.54875893034771039</v>
      </c>
      <c r="J38" s="4">
        <f t="shared" ref="J38:T38" si="3">STDEV(J2:J34)</f>
        <v>0.56407607481776478</v>
      </c>
      <c r="K38" s="4">
        <f t="shared" si="3"/>
        <v>0.70844473277309195</v>
      </c>
      <c r="L38" s="4">
        <f t="shared" si="3"/>
        <v>0.85391256382996727</v>
      </c>
      <c r="M38" s="4">
        <f t="shared" si="3"/>
        <v>0.56575238185601817</v>
      </c>
      <c r="N38" s="4">
        <f t="shared" si="3"/>
        <v>0.97700842091839379</v>
      </c>
      <c r="O38" s="4">
        <f t="shared" si="3"/>
        <v>0.71111308396190864</v>
      </c>
      <c r="P38" s="4">
        <f t="shared" si="3"/>
        <v>0.56407607481776478</v>
      </c>
      <c r="Q38" s="4">
        <f t="shared" si="3"/>
        <v>0.55561868328208786</v>
      </c>
      <c r="R38" s="4">
        <f t="shared" si="3"/>
        <v>0.99810426369799721</v>
      </c>
      <c r="S38" s="4">
        <f t="shared" si="3"/>
        <v>0.57406049728704833</v>
      </c>
      <c r="T38" s="4">
        <f t="shared" si="3"/>
        <v>0.64549722436790369</v>
      </c>
    </row>
    <row r="39" spans="1:21" ht="24" x14ac:dyDescent="0.55000000000000004">
      <c r="A39" s="100" t="s">
        <v>92</v>
      </c>
      <c r="D39" s="136" t="s">
        <v>91</v>
      </c>
      <c r="E39" s="5"/>
      <c r="F39" s="134"/>
      <c r="H39" s="5"/>
    </row>
    <row r="40" spans="1:21" ht="24" x14ac:dyDescent="0.55000000000000004">
      <c r="A40" s="119" t="s">
        <v>25</v>
      </c>
      <c r="B40" s="120">
        <f>COUNTIF(C2:C34,"หญิง")</f>
        <v>21</v>
      </c>
      <c r="D40" s="166" t="s">
        <v>128</v>
      </c>
      <c r="E40" s="122">
        <f>COUNTIF(F2:F34,"คณะศึกษาศาสตร์")</f>
        <v>11</v>
      </c>
      <c r="F40" s="5"/>
      <c r="G40" s="136" t="s">
        <v>94</v>
      </c>
    </row>
    <row r="41" spans="1:21" ht="24" x14ac:dyDescent="0.55000000000000004">
      <c r="A41" s="119" t="s">
        <v>20</v>
      </c>
      <c r="B41" s="120">
        <f>COUNTIF(C2:C34,"ชาย")</f>
        <v>12</v>
      </c>
      <c r="D41" s="166" t="s">
        <v>175</v>
      </c>
      <c r="E41" s="122">
        <f>COUNTIF(F2:F35,"คณะวิทยาศาสตร์การแพทย์")</f>
        <v>1</v>
      </c>
      <c r="F41" s="5"/>
      <c r="G41" s="170" t="s">
        <v>99</v>
      </c>
      <c r="H41" s="122">
        <f>COUNTIF(G2:G34,"เทคโนโลยีและสื่อสารการศึกษา")</f>
        <v>4</v>
      </c>
    </row>
    <row r="42" spans="1:21" ht="24" x14ac:dyDescent="0.55000000000000004">
      <c r="B42" s="118">
        <f>SUBTOTAL(9,B40:B41)</f>
        <v>33</v>
      </c>
      <c r="D42" s="166" t="s">
        <v>132</v>
      </c>
      <c r="E42" s="122">
        <f>COUNTIF(F2:F36,"คณะบริหารธุรกิจ เศรษฐกิจและการสื่อสาร")</f>
        <v>7</v>
      </c>
      <c r="F42" s="5"/>
      <c r="G42" s="170" t="s">
        <v>257</v>
      </c>
      <c r="H42" s="122">
        <f>COUNTIF(G2:G35,"สรีวิทยา")</f>
        <v>1</v>
      </c>
    </row>
    <row r="43" spans="1:21" ht="24" x14ac:dyDescent="0.55000000000000004">
      <c r="D43" s="166" t="s">
        <v>135</v>
      </c>
      <c r="E43" s="122">
        <f>COUNTIF(F2:F37,"คณะพยาบาลศาสตร์")</f>
        <v>3</v>
      </c>
      <c r="F43" s="5"/>
      <c r="G43" s="170" t="s">
        <v>109</v>
      </c>
      <c r="H43" s="122">
        <f>COUNTIF(G2:G36,"บริหารธุรกิจ")</f>
        <v>1</v>
      </c>
    </row>
    <row r="44" spans="1:21" ht="24" x14ac:dyDescent="0.55000000000000004">
      <c r="A44" s="100" t="s">
        <v>93</v>
      </c>
      <c r="B44" s="134"/>
      <c r="D44" s="199" t="s">
        <v>136</v>
      </c>
      <c r="E44" s="122">
        <f>COUNTIF(F2:F38,"คณะสาธารณสุขศาสตร์")</f>
        <v>1</v>
      </c>
      <c r="F44" s="5"/>
      <c r="G44" s="170" t="s">
        <v>141</v>
      </c>
      <c r="H44" s="122">
        <f>COUNTIF(G2:G37,"พยาบาลศาสตร์")</f>
        <v>2</v>
      </c>
    </row>
    <row r="45" spans="1:21" ht="24" x14ac:dyDescent="0.55000000000000004">
      <c r="A45" s="119" t="s">
        <v>27</v>
      </c>
      <c r="B45" s="120">
        <f>COUNTIF(E2:E34,"ปริญญาโท")</f>
        <v>26</v>
      </c>
      <c r="D45" s="199" t="s">
        <v>133</v>
      </c>
      <c r="E45" s="122">
        <f>COUNTIF(F2:F39,"คณะวิศวกรรมศาสตร์")</f>
        <v>2</v>
      </c>
      <c r="F45" s="5"/>
      <c r="G45" s="170" t="s">
        <v>98</v>
      </c>
      <c r="H45" s="122">
        <f>COUNTIF(G2:G38,"สาธารณสุขศาสตร์")</f>
        <v>1</v>
      </c>
    </row>
    <row r="46" spans="1:21" ht="24" x14ac:dyDescent="0.55000000000000004">
      <c r="A46" s="119" t="s">
        <v>22</v>
      </c>
      <c r="B46" s="120">
        <f>COUNTIF(E2:E34,"ปริญญาเอก")</f>
        <v>7</v>
      </c>
      <c r="D46" s="199" t="s">
        <v>139</v>
      </c>
      <c r="E46" s="122">
        <f>COUNTIF(F2:F40,"คณะสังคมศาสตร์")</f>
        <v>1</v>
      </c>
      <c r="F46" s="5"/>
      <c r="G46" s="170" t="s">
        <v>137</v>
      </c>
      <c r="H46" s="122">
        <f>COUNTIF(G2:G39,"คณิตศาสตร์")</f>
        <v>1</v>
      </c>
    </row>
    <row r="47" spans="1:21" ht="24" x14ac:dyDescent="0.55000000000000004">
      <c r="A47" s="5"/>
      <c r="B47" s="135">
        <f>SUBTOTAL(9,B44:B46)</f>
        <v>33</v>
      </c>
      <c r="D47" s="199" t="s">
        <v>330</v>
      </c>
      <c r="E47" s="122">
        <f>COUNTIF(F2:F41,"คณะทันตแพทยศาสตร์")</f>
        <v>1</v>
      </c>
      <c r="F47" s="5"/>
      <c r="G47" s="170" t="s">
        <v>108</v>
      </c>
      <c r="H47" s="122">
        <f>COUNTIF(G2:G40,"การบริหารการศึกษา")</f>
        <v>4</v>
      </c>
    </row>
    <row r="48" spans="1:21" ht="24" x14ac:dyDescent="0.55000000000000004">
      <c r="D48" s="199" t="s">
        <v>114</v>
      </c>
      <c r="E48" s="122">
        <f>COUNTIF(F2:F42,"วิทยาลัยพลังงานทดแทนและสมาร์ตกริดเทคโนโลยี")</f>
        <v>1</v>
      </c>
      <c r="F48" s="5"/>
      <c r="G48" s="199" t="s">
        <v>313</v>
      </c>
      <c r="H48" s="122">
        <f>COUNTIF(G2:G41,"วิทยาศาสตร์และเทคโนโลยีการอาหาร")</f>
        <v>1</v>
      </c>
    </row>
    <row r="49" spans="1:8" ht="24" x14ac:dyDescent="0.55000000000000004">
      <c r="A49" s="119" t="s">
        <v>26</v>
      </c>
      <c r="B49" s="120">
        <f>COUNTIF(D2:D35,"20-30 ปี")</f>
        <v>17</v>
      </c>
      <c r="D49" s="199" t="s">
        <v>140</v>
      </c>
      <c r="E49" s="122">
        <f>COUNTIF(F2:F43,"คณะสหเวชศาสตร์")</f>
        <v>1</v>
      </c>
      <c r="F49" s="5"/>
      <c r="G49" s="199" t="s">
        <v>105</v>
      </c>
      <c r="H49" s="122">
        <f>COUNTIF(G2:G42,"ภาษาไทย")</f>
        <v>3</v>
      </c>
    </row>
    <row r="50" spans="1:8" ht="24" x14ac:dyDescent="0.55000000000000004">
      <c r="A50" s="119" t="s">
        <v>24</v>
      </c>
      <c r="B50" s="120">
        <f>COUNTIF(D2:D35,"31-40 ปี")</f>
        <v>12</v>
      </c>
      <c r="D50" s="199" t="s">
        <v>148</v>
      </c>
      <c r="E50" s="122">
        <f>COUNTIF(F2:F44,"คณะเภสัชศาสตร์")</f>
        <v>1</v>
      </c>
      <c r="F50" s="5"/>
      <c r="G50" s="199" t="s">
        <v>331</v>
      </c>
      <c r="H50" s="122">
        <f>COUNTIF(G2:G43,"ทันตกรรมผู้สูงอายุ")</f>
        <v>1</v>
      </c>
    </row>
    <row r="51" spans="1:8" ht="24" x14ac:dyDescent="0.55000000000000004">
      <c r="A51" s="119" t="s">
        <v>21</v>
      </c>
      <c r="B51" s="120">
        <f>COUNTIF(D2:D34,"41-50 ปี")</f>
        <v>4</v>
      </c>
      <c r="D51" s="199" t="s">
        <v>147</v>
      </c>
      <c r="E51" s="122">
        <f>COUNTIF(F2:F45,"คณะเกษตรศาสตร์ ทรัพยากรธรรมชาติและสิ่งแวดล้อม")</f>
        <v>1</v>
      </c>
      <c r="G51" s="199" t="s">
        <v>227</v>
      </c>
      <c r="H51" s="122">
        <f>COUNTIF(G2:G44,"บัญชี")</f>
        <v>1</v>
      </c>
    </row>
    <row r="52" spans="1:8" ht="24" customHeight="1" x14ac:dyDescent="0.55000000000000004">
      <c r="A52" s="119" t="s">
        <v>31</v>
      </c>
      <c r="B52" s="120"/>
      <c r="D52" s="199" t="s">
        <v>131</v>
      </c>
      <c r="E52" s="122">
        <f>COUNTIF(F2:F46,"คณะมนุษยศาสตร์")</f>
        <v>1</v>
      </c>
      <c r="G52" s="199" t="s">
        <v>292</v>
      </c>
      <c r="H52" s="122">
        <f>COUNTIF(G2:G45,"การสื่อสาร")</f>
        <v>1</v>
      </c>
    </row>
    <row r="53" spans="1:8" ht="24.75" customHeight="1" x14ac:dyDescent="0.55000000000000004">
      <c r="B53" s="118">
        <f>SUBTOTAL(9,B49:B52)</f>
        <v>33</v>
      </c>
      <c r="D53" s="199" t="s">
        <v>146</v>
      </c>
      <c r="E53" s="122">
        <f>COUNTIF(F3:F47,"คณะวิทยาศาสตร์")</f>
        <v>1</v>
      </c>
      <c r="G53" s="199" t="s">
        <v>300</v>
      </c>
      <c r="H53" s="122">
        <f>COUNTIF(G2:G46,"เทคโนโลยีเภสัชกรรม")</f>
        <v>1</v>
      </c>
    </row>
    <row r="54" spans="1:8" ht="24" customHeight="1" x14ac:dyDescent="0.55000000000000004">
      <c r="E54" s="200">
        <f>SUM(E40:E53)</f>
        <v>33</v>
      </c>
      <c r="G54" s="199" t="s">
        <v>145</v>
      </c>
      <c r="H54" s="122">
        <f>COUNTIF(G2:G47,"สมาร์ตกริดเทคโนโลยี")</f>
        <v>1</v>
      </c>
    </row>
    <row r="55" spans="1:8" ht="19.5" customHeight="1" x14ac:dyDescent="0.55000000000000004">
      <c r="D55" s="165"/>
      <c r="G55" s="199" t="s">
        <v>306</v>
      </c>
      <c r="H55" s="122">
        <f>COUNTIF(G2:G48,"ฟิสิกส์การแพทย์")</f>
        <v>1</v>
      </c>
    </row>
    <row r="56" spans="1:8" ht="19.5" customHeight="1" x14ac:dyDescent="0.55000000000000004">
      <c r="G56" s="199" t="s">
        <v>184</v>
      </c>
      <c r="H56" s="122">
        <f>COUNTIF(G2:G49,"วิทยาการคอมพิวเตอร์")</f>
        <v>1</v>
      </c>
    </row>
    <row r="57" spans="1:8" ht="19.5" customHeight="1" x14ac:dyDescent="0.55000000000000004">
      <c r="G57" s="199" t="s">
        <v>134</v>
      </c>
      <c r="H57" s="122">
        <f>COUNTIF(G2:G50,"วิศวกรรมเครื่องกล")</f>
        <v>1</v>
      </c>
    </row>
    <row r="58" spans="1:8" ht="24" x14ac:dyDescent="0.55000000000000004">
      <c r="G58" s="199" t="s">
        <v>319</v>
      </c>
      <c r="H58" s="122">
        <f>COUNTIF(G2:G51,"รัฐศาสตร์")</f>
        <v>1</v>
      </c>
    </row>
    <row r="59" spans="1:8" ht="24" x14ac:dyDescent="0.55000000000000004">
      <c r="G59" s="199" t="s">
        <v>141</v>
      </c>
      <c r="H59" s="122">
        <f>COUNTIF(G2:G52,"พยาบาลศาสตร์")</f>
        <v>3</v>
      </c>
    </row>
    <row r="60" spans="1:8" ht="24" x14ac:dyDescent="0.55000000000000004">
      <c r="G60" s="199" t="s">
        <v>245</v>
      </c>
      <c r="H60" s="122">
        <f>COUNTIF(G2:G53,"วิศวกรรมสิ่งแวดล้อม")</f>
        <v>1</v>
      </c>
    </row>
    <row r="61" spans="1:8" ht="24" x14ac:dyDescent="0.55000000000000004">
      <c r="G61" s="199" t="s">
        <v>328</v>
      </c>
      <c r="H61" s="122">
        <f>COUNTIF(G2:G54,"นวัตกรรมผู้ประกอบการ")</f>
        <v>1</v>
      </c>
    </row>
    <row r="62" spans="1:8" ht="24" x14ac:dyDescent="0.55000000000000004">
      <c r="G62" s="199" t="s">
        <v>311</v>
      </c>
      <c r="H62" s="122">
        <f>COUNTIF(G2:G55,"การพยาบาลผู้ใหญ่และผู้สูงอายุ")</f>
        <v>1</v>
      </c>
    </row>
    <row r="63" spans="1:8" ht="24" x14ac:dyDescent="0.55000000000000004">
      <c r="H63" s="135">
        <f>SUM(H41:H62)</f>
        <v>33</v>
      </c>
    </row>
    <row r="64" spans="1:8" ht="24" x14ac:dyDescent="0.55000000000000004">
      <c r="H64" s="5"/>
    </row>
    <row r="65" spans="8:8" ht="24" x14ac:dyDescent="0.55000000000000004">
      <c r="H65" s="5"/>
    </row>
    <row r="66" spans="8:8" ht="24" x14ac:dyDescent="0.55000000000000004">
      <c r="H66" s="5"/>
    </row>
    <row r="67" spans="8:8" ht="24" x14ac:dyDescent="0.55000000000000004">
      <c r="H67" s="5"/>
    </row>
    <row r="68" spans="8:8" ht="24" x14ac:dyDescent="0.55000000000000004">
      <c r="H68" s="5"/>
    </row>
    <row r="69" spans="8:8" ht="24" x14ac:dyDescent="0.55000000000000004">
      <c r="H69" s="5"/>
    </row>
    <row r="70" spans="8:8" ht="24" x14ac:dyDescent="0.55000000000000004">
      <c r="H70" s="5"/>
    </row>
    <row r="71" spans="8:8" ht="24" x14ac:dyDescent="0.55000000000000004">
      <c r="H71" s="5"/>
    </row>
    <row r="72" spans="8:8" ht="24" x14ac:dyDescent="0.55000000000000004">
      <c r="H72" s="5"/>
    </row>
    <row r="73" spans="8:8" ht="24" x14ac:dyDescent="0.55000000000000004">
      <c r="H73" s="5"/>
    </row>
  </sheetData>
  <autoFilter ref="G2:G11" xr:uid="{42CFD62E-4224-46E8-B073-30CC93CE665E}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A1C1E-4459-42C4-842C-AB7705AC0672}">
  <sheetPr>
    <tabColor rgb="FF7030A0"/>
  </sheetPr>
  <dimension ref="A1:U35"/>
  <sheetViews>
    <sheetView topLeftCell="H1" zoomScaleNormal="100" workbookViewId="0">
      <selection activeCell="M23" sqref="M23"/>
    </sheetView>
  </sheetViews>
  <sheetFormatPr defaultColWidth="12.7109375" defaultRowHeight="12.75" x14ac:dyDescent="0.2"/>
  <cols>
    <col min="1" max="1" width="31.5703125" bestFit="1" customWidth="1"/>
    <col min="2" max="3" width="18.85546875" customWidth="1"/>
    <col min="4" max="4" width="44.7109375" bestFit="1" customWidth="1"/>
    <col min="5" max="27" width="18.85546875" customWidth="1"/>
  </cols>
  <sheetData>
    <row r="1" spans="1:21" s="190" customFormat="1" ht="15.75" customHeight="1" x14ac:dyDescent="0.2">
      <c r="A1" s="189" t="s">
        <v>0</v>
      </c>
      <c r="B1" s="189" t="s">
        <v>95</v>
      </c>
      <c r="C1" s="189" t="s">
        <v>1</v>
      </c>
      <c r="D1" s="189" t="s">
        <v>2</v>
      </c>
      <c r="E1" s="189" t="s">
        <v>3</v>
      </c>
      <c r="F1" s="189" t="s">
        <v>4</v>
      </c>
      <c r="G1" s="189" t="s">
        <v>5</v>
      </c>
      <c r="H1" s="189" t="s">
        <v>6</v>
      </c>
      <c r="I1" s="189" t="s">
        <v>7</v>
      </c>
      <c r="J1" s="189" t="s">
        <v>8</v>
      </c>
      <c r="K1" s="189" t="s">
        <v>9</v>
      </c>
      <c r="L1" s="189" t="s">
        <v>10</v>
      </c>
      <c r="M1" s="189" t="s">
        <v>11</v>
      </c>
      <c r="N1" s="189" t="s">
        <v>12</v>
      </c>
      <c r="O1" s="189" t="s">
        <v>13</v>
      </c>
      <c r="P1" s="189" t="s">
        <v>14</v>
      </c>
      <c r="Q1" s="189" t="s">
        <v>15</v>
      </c>
      <c r="R1" s="189" t="s">
        <v>16</v>
      </c>
      <c r="S1" s="189" t="s">
        <v>17</v>
      </c>
      <c r="T1" s="189" t="s">
        <v>18</v>
      </c>
      <c r="U1" s="189" t="s">
        <v>19</v>
      </c>
    </row>
    <row r="2" spans="1:21" s="190" customFormat="1" ht="15.75" customHeight="1" x14ac:dyDescent="0.2">
      <c r="A2" s="191">
        <v>45066.41919925926</v>
      </c>
      <c r="B2" s="189" t="s">
        <v>222</v>
      </c>
      <c r="C2" s="189" t="s">
        <v>25</v>
      </c>
      <c r="D2" s="189" t="s">
        <v>26</v>
      </c>
      <c r="E2" s="189" t="s">
        <v>27</v>
      </c>
      <c r="F2" s="189" t="s">
        <v>128</v>
      </c>
      <c r="G2" s="189" t="s">
        <v>99</v>
      </c>
      <c r="H2" s="189" t="s">
        <v>28</v>
      </c>
      <c r="I2" s="189">
        <v>4</v>
      </c>
      <c r="J2" s="189">
        <v>4</v>
      </c>
      <c r="K2" s="189">
        <v>4</v>
      </c>
      <c r="L2" s="189">
        <v>5</v>
      </c>
      <c r="M2" s="189">
        <v>5</v>
      </c>
      <c r="N2" s="189">
        <v>4</v>
      </c>
      <c r="O2" s="189">
        <v>4</v>
      </c>
      <c r="P2" s="189">
        <v>4</v>
      </c>
      <c r="Q2" s="189">
        <v>4</v>
      </c>
      <c r="R2" s="189">
        <v>5</v>
      </c>
      <c r="S2" s="189">
        <v>5</v>
      </c>
      <c r="T2" s="189">
        <v>5</v>
      </c>
      <c r="U2" s="189" t="s">
        <v>223</v>
      </c>
    </row>
    <row r="3" spans="1:21" s="190" customFormat="1" ht="15.75" customHeight="1" x14ac:dyDescent="0.2">
      <c r="A3" s="191">
        <v>45066.419247291662</v>
      </c>
      <c r="B3" s="189" t="s">
        <v>224</v>
      </c>
      <c r="C3" s="189" t="s">
        <v>20</v>
      </c>
      <c r="D3" s="189" t="s">
        <v>26</v>
      </c>
      <c r="E3" s="189" t="s">
        <v>27</v>
      </c>
      <c r="F3" s="189" t="s">
        <v>128</v>
      </c>
      <c r="G3" s="189" t="s">
        <v>225</v>
      </c>
      <c r="H3" s="189" t="s">
        <v>28</v>
      </c>
      <c r="I3" s="189">
        <v>4</v>
      </c>
      <c r="J3" s="189">
        <v>4</v>
      </c>
      <c r="K3" s="189">
        <v>4</v>
      </c>
      <c r="L3" s="189">
        <v>4</v>
      </c>
      <c r="M3" s="189">
        <v>4</v>
      </c>
      <c r="N3" s="189">
        <v>4</v>
      </c>
      <c r="O3" s="189">
        <v>4</v>
      </c>
      <c r="P3" s="189">
        <v>4</v>
      </c>
      <c r="Q3" s="189">
        <v>4</v>
      </c>
      <c r="R3" s="189">
        <v>4</v>
      </c>
      <c r="S3" s="189">
        <v>4</v>
      </c>
      <c r="T3" s="189">
        <v>4</v>
      </c>
      <c r="U3" s="189" t="s">
        <v>30</v>
      </c>
    </row>
    <row r="4" spans="1:21" s="190" customFormat="1" ht="15.75" customHeight="1" x14ac:dyDescent="0.2">
      <c r="A4" s="191">
        <v>45066.419412511576</v>
      </c>
      <c r="B4" s="189" t="s">
        <v>226</v>
      </c>
      <c r="C4" s="189" t="s">
        <v>25</v>
      </c>
      <c r="D4" s="189" t="s">
        <v>26</v>
      </c>
      <c r="E4" s="189" t="s">
        <v>27</v>
      </c>
      <c r="F4" s="189" t="s">
        <v>132</v>
      </c>
      <c r="G4" s="189" t="s">
        <v>247</v>
      </c>
      <c r="H4" s="189" t="s">
        <v>28</v>
      </c>
      <c r="I4" s="189">
        <v>5</v>
      </c>
      <c r="J4" s="189">
        <v>5</v>
      </c>
      <c r="K4" s="189">
        <v>5</v>
      </c>
      <c r="L4" s="189">
        <v>5</v>
      </c>
      <c r="M4" s="189">
        <v>5</v>
      </c>
      <c r="N4" s="189">
        <v>5</v>
      </c>
      <c r="O4" s="189">
        <v>5</v>
      </c>
      <c r="P4" s="189">
        <v>5</v>
      </c>
      <c r="Q4" s="189">
        <v>5</v>
      </c>
      <c r="R4" s="189">
        <v>5</v>
      </c>
      <c r="S4" s="189">
        <v>5</v>
      </c>
      <c r="T4" s="189">
        <v>5</v>
      </c>
    </row>
    <row r="5" spans="1:21" s="190" customFormat="1" ht="15.75" customHeight="1" x14ac:dyDescent="0.2">
      <c r="A5" s="191">
        <v>45066.419434722222</v>
      </c>
      <c r="B5" s="189" t="s">
        <v>228</v>
      </c>
      <c r="C5" s="189" t="s">
        <v>20</v>
      </c>
      <c r="D5" s="189" t="s">
        <v>24</v>
      </c>
      <c r="E5" s="189" t="s">
        <v>22</v>
      </c>
      <c r="F5" s="189" t="s">
        <v>128</v>
      </c>
      <c r="G5" s="196" t="s">
        <v>476</v>
      </c>
      <c r="H5" s="189" t="s">
        <v>28</v>
      </c>
      <c r="I5" s="189">
        <v>5</v>
      </c>
      <c r="J5" s="189">
        <v>5</v>
      </c>
      <c r="K5" s="189">
        <v>5</v>
      </c>
      <c r="L5" s="189">
        <v>5</v>
      </c>
      <c r="M5" s="189">
        <v>5</v>
      </c>
      <c r="N5" s="189">
        <v>5</v>
      </c>
      <c r="O5" s="189">
        <v>5</v>
      </c>
      <c r="P5" s="189">
        <v>5</v>
      </c>
      <c r="Q5" s="189">
        <v>5</v>
      </c>
      <c r="R5" s="189">
        <v>5</v>
      </c>
      <c r="S5" s="189">
        <v>5</v>
      </c>
      <c r="T5" s="189">
        <v>5</v>
      </c>
      <c r="U5" s="189" t="s">
        <v>230</v>
      </c>
    </row>
    <row r="6" spans="1:21" s="190" customFormat="1" ht="15.75" customHeight="1" x14ac:dyDescent="0.2">
      <c r="A6" s="191">
        <v>45066.422841030093</v>
      </c>
      <c r="B6" s="189" t="s">
        <v>246</v>
      </c>
      <c r="C6" s="189" t="s">
        <v>25</v>
      </c>
      <c r="D6" s="189" t="s">
        <v>24</v>
      </c>
      <c r="E6" s="189" t="s">
        <v>27</v>
      </c>
      <c r="F6" s="189" t="s">
        <v>132</v>
      </c>
      <c r="G6" s="189" t="s">
        <v>247</v>
      </c>
      <c r="H6" s="189" t="s">
        <v>28</v>
      </c>
      <c r="I6" s="189">
        <v>5</v>
      </c>
      <c r="J6" s="189">
        <v>5</v>
      </c>
      <c r="K6" s="189">
        <v>5</v>
      </c>
      <c r="L6" s="189">
        <v>5</v>
      </c>
      <c r="M6" s="189">
        <v>5</v>
      </c>
      <c r="N6" s="189">
        <v>5</v>
      </c>
      <c r="O6" s="189">
        <v>5</v>
      </c>
      <c r="P6" s="189">
        <v>4</v>
      </c>
      <c r="Q6" s="189">
        <v>5</v>
      </c>
      <c r="R6" s="189">
        <v>5</v>
      </c>
      <c r="S6" s="189">
        <v>5</v>
      </c>
      <c r="T6" s="189">
        <v>5</v>
      </c>
    </row>
    <row r="7" spans="1:21" s="190" customFormat="1" ht="15.75" customHeight="1" x14ac:dyDescent="0.2">
      <c r="A7" s="191">
        <v>45066.423000520837</v>
      </c>
      <c r="B7" s="189" t="s">
        <v>248</v>
      </c>
      <c r="C7" s="189" t="s">
        <v>25</v>
      </c>
      <c r="D7" s="189" t="s">
        <v>26</v>
      </c>
      <c r="E7" s="189" t="s">
        <v>27</v>
      </c>
      <c r="F7" s="189" t="s">
        <v>136</v>
      </c>
      <c r="G7" s="196" t="s">
        <v>98</v>
      </c>
      <c r="H7" s="189" t="s">
        <v>28</v>
      </c>
      <c r="I7" s="189">
        <v>5</v>
      </c>
      <c r="J7" s="189">
        <v>5</v>
      </c>
      <c r="K7" s="189">
        <v>5</v>
      </c>
      <c r="L7" s="189">
        <v>5</v>
      </c>
      <c r="M7" s="189">
        <v>4</v>
      </c>
      <c r="N7" s="189">
        <v>3</v>
      </c>
      <c r="O7" s="189">
        <v>5</v>
      </c>
      <c r="P7" s="189">
        <v>5</v>
      </c>
      <c r="Q7" s="189">
        <v>5</v>
      </c>
      <c r="R7" s="189">
        <v>3</v>
      </c>
      <c r="S7" s="189">
        <v>4</v>
      </c>
      <c r="T7" s="189">
        <v>4</v>
      </c>
      <c r="U7" s="189" t="s">
        <v>249</v>
      </c>
    </row>
    <row r="8" spans="1:21" s="190" customFormat="1" ht="15.75" customHeight="1" x14ac:dyDescent="0.2">
      <c r="A8" s="191">
        <v>45066.424669652777</v>
      </c>
      <c r="B8" s="189" t="s">
        <v>251</v>
      </c>
      <c r="C8" s="189" t="s">
        <v>20</v>
      </c>
      <c r="D8" s="189" t="s">
        <v>26</v>
      </c>
      <c r="E8" s="189" t="s">
        <v>27</v>
      </c>
      <c r="F8" s="189" t="s">
        <v>128</v>
      </c>
      <c r="G8" s="189" t="s">
        <v>252</v>
      </c>
      <c r="H8" s="189" t="s">
        <v>28</v>
      </c>
      <c r="I8" s="189">
        <v>5</v>
      </c>
      <c r="J8" s="189">
        <v>5</v>
      </c>
      <c r="K8" s="189">
        <v>5</v>
      </c>
      <c r="L8" s="189">
        <v>5</v>
      </c>
      <c r="M8" s="189">
        <v>5</v>
      </c>
      <c r="N8" s="189">
        <v>5</v>
      </c>
      <c r="O8" s="189">
        <v>5</v>
      </c>
      <c r="P8" s="189">
        <v>5</v>
      </c>
      <c r="Q8" s="189">
        <v>5</v>
      </c>
      <c r="R8" s="189">
        <v>3</v>
      </c>
      <c r="S8" s="189">
        <v>4</v>
      </c>
      <c r="T8" s="189">
        <v>5</v>
      </c>
    </row>
    <row r="9" spans="1:21" s="190" customFormat="1" ht="15.75" customHeight="1" x14ac:dyDescent="0.2">
      <c r="A9" s="191">
        <v>45066.428443506942</v>
      </c>
      <c r="B9" s="189" t="s">
        <v>258</v>
      </c>
      <c r="C9" s="189" t="s">
        <v>25</v>
      </c>
      <c r="D9" s="189" t="s">
        <v>26</v>
      </c>
      <c r="E9" s="189" t="s">
        <v>27</v>
      </c>
      <c r="F9" s="189" t="s">
        <v>132</v>
      </c>
      <c r="G9" s="189" t="s">
        <v>183</v>
      </c>
      <c r="H9" s="189" t="s">
        <v>28</v>
      </c>
      <c r="I9" s="189">
        <v>5</v>
      </c>
      <c r="J9" s="189">
        <v>5</v>
      </c>
      <c r="K9" s="189">
        <v>4</v>
      </c>
      <c r="L9" s="189">
        <v>4</v>
      </c>
      <c r="M9" s="189">
        <v>5</v>
      </c>
      <c r="N9" s="189">
        <v>5</v>
      </c>
      <c r="O9" s="189">
        <v>5</v>
      </c>
      <c r="P9" s="189">
        <v>5</v>
      </c>
      <c r="Q9" s="189">
        <v>5</v>
      </c>
      <c r="R9" s="189">
        <v>4</v>
      </c>
      <c r="S9" s="189">
        <v>4</v>
      </c>
      <c r="T9" s="189">
        <v>5</v>
      </c>
      <c r="U9" s="189" t="s">
        <v>259</v>
      </c>
    </row>
    <row r="10" spans="1:21" s="190" customFormat="1" x14ac:dyDescent="0.2">
      <c r="A10" s="191">
        <v>45066.437734988431</v>
      </c>
      <c r="B10" s="189" t="s">
        <v>279</v>
      </c>
      <c r="C10" s="189" t="s">
        <v>20</v>
      </c>
      <c r="D10" s="189" t="s">
        <v>26</v>
      </c>
      <c r="E10" s="189" t="s">
        <v>27</v>
      </c>
      <c r="F10" s="189" t="s">
        <v>133</v>
      </c>
      <c r="G10" s="189" t="s">
        <v>134</v>
      </c>
      <c r="H10" s="189" t="s">
        <v>28</v>
      </c>
      <c r="I10" s="189">
        <v>4</v>
      </c>
      <c r="J10" s="189">
        <v>4</v>
      </c>
      <c r="K10" s="189">
        <v>4</v>
      </c>
      <c r="L10" s="189">
        <v>4</v>
      </c>
      <c r="M10" s="189">
        <v>4</v>
      </c>
      <c r="N10" s="189">
        <v>4</v>
      </c>
      <c r="O10" s="189">
        <v>4</v>
      </c>
      <c r="P10" s="189">
        <v>4</v>
      </c>
      <c r="Q10" s="189">
        <v>4</v>
      </c>
      <c r="R10" s="189">
        <v>4</v>
      </c>
      <c r="S10" s="189">
        <v>4</v>
      </c>
      <c r="T10" s="189">
        <v>4</v>
      </c>
    </row>
    <row r="11" spans="1:21" s="190" customFormat="1" x14ac:dyDescent="0.2">
      <c r="A11" s="191">
        <v>45066.456968946761</v>
      </c>
      <c r="B11" s="189" t="s">
        <v>317</v>
      </c>
      <c r="C11" s="189" t="s">
        <v>20</v>
      </c>
      <c r="D11" s="189" t="s">
        <v>21</v>
      </c>
      <c r="E11" s="189" t="s">
        <v>27</v>
      </c>
      <c r="F11" s="189" t="s">
        <v>131</v>
      </c>
      <c r="G11" s="189" t="s">
        <v>105</v>
      </c>
      <c r="H11" s="189" t="s">
        <v>28</v>
      </c>
      <c r="I11" s="189">
        <v>4</v>
      </c>
      <c r="J11" s="189">
        <v>3</v>
      </c>
      <c r="K11" s="189">
        <v>4</v>
      </c>
      <c r="L11" s="189">
        <v>4</v>
      </c>
      <c r="M11" s="189">
        <v>4</v>
      </c>
      <c r="N11" s="189">
        <v>5</v>
      </c>
      <c r="O11" s="189">
        <v>5</v>
      </c>
      <c r="P11" s="189">
        <v>5</v>
      </c>
      <c r="Q11" s="189">
        <v>5</v>
      </c>
      <c r="R11" s="189">
        <v>2</v>
      </c>
      <c r="S11" s="189">
        <v>4</v>
      </c>
      <c r="T11" s="189">
        <v>4</v>
      </c>
    </row>
    <row r="12" spans="1:21" ht="23.25" x14ac:dyDescent="0.2">
      <c r="I12" s="1">
        <f>AVERAGE(I2:I11)</f>
        <v>4.5999999999999996</v>
      </c>
      <c r="J12" s="1">
        <f t="shared" ref="J12:T12" si="0">AVERAGE(J2:J11)</f>
        <v>4.5</v>
      </c>
      <c r="K12" s="1">
        <f t="shared" si="0"/>
        <v>4.5</v>
      </c>
      <c r="L12" s="1">
        <f t="shared" si="0"/>
        <v>4.5999999999999996</v>
      </c>
      <c r="M12" s="1">
        <f t="shared" si="0"/>
        <v>4.5999999999999996</v>
      </c>
      <c r="N12" s="1">
        <f t="shared" si="0"/>
        <v>4.5</v>
      </c>
      <c r="O12" s="1">
        <f t="shared" si="0"/>
        <v>4.7</v>
      </c>
      <c r="P12" s="1">
        <f t="shared" si="0"/>
        <v>4.5999999999999996</v>
      </c>
      <c r="Q12" s="1">
        <f t="shared" si="0"/>
        <v>4.7</v>
      </c>
      <c r="R12" s="1">
        <f t="shared" si="0"/>
        <v>4</v>
      </c>
      <c r="S12" s="1">
        <f t="shared" si="0"/>
        <v>4.4000000000000004</v>
      </c>
      <c r="T12" s="1">
        <f t="shared" si="0"/>
        <v>4.5999999999999996</v>
      </c>
    </row>
    <row r="13" spans="1:21" ht="23.25" x14ac:dyDescent="0.2">
      <c r="I13" s="2">
        <f>STDEV(I2:I11)</f>
        <v>0.51639777949432286</v>
      </c>
      <c r="J13" s="2">
        <f t="shared" ref="J13:T13" si="1">STDEV(J2:J11)</f>
        <v>0.70710678118654757</v>
      </c>
      <c r="K13" s="2">
        <f t="shared" si="1"/>
        <v>0.52704627669472992</v>
      </c>
      <c r="L13" s="2">
        <f t="shared" si="1"/>
        <v>0.51639777949432286</v>
      </c>
      <c r="M13" s="2">
        <f t="shared" si="1"/>
        <v>0.51639777949432286</v>
      </c>
      <c r="N13" s="2">
        <f t="shared" si="1"/>
        <v>0.70710678118654757</v>
      </c>
      <c r="O13" s="2">
        <f t="shared" si="1"/>
        <v>0.48304589153964794</v>
      </c>
      <c r="P13" s="2">
        <f t="shared" si="1"/>
        <v>0.51639777949432286</v>
      </c>
      <c r="Q13" s="2">
        <f t="shared" si="1"/>
        <v>0.48304589153964794</v>
      </c>
      <c r="R13" s="2">
        <f t="shared" si="1"/>
        <v>1.0540925533894598</v>
      </c>
      <c r="S13" s="2">
        <f t="shared" si="1"/>
        <v>0.51639777949432286</v>
      </c>
      <c r="T13" s="2">
        <f t="shared" si="1"/>
        <v>0.51639777949432286</v>
      </c>
    </row>
    <row r="14" spans="1:21" ht="23.25" x14ac:dyDescent="0.2">
      <c r="I14" s="3">
        <f>AVERAGE(I2:I13)</f>
        <v>4.2596998149578598</v>
      </c>
      <c r="J14" s="3">
        <f t="shared" ref="J14:T14" si="2">AVERAGE(J2:J13)</f>
        <v>4.1839255650988791</v>
      </c>
      <c r="K14" s="3">
        <f t="shared" si="2"/>
        <v>4.1689205230578947</v>
      </c>
      <c r="L14" s="3">
        <f t="shared" si="2"/>
        <v>4.2596998149578598</v>
      </c>
      <c r="M14" s="3">
        <f t="shared" si="2"/>
        <v>4.2596998149578598</v>
      </c>
      <c r="N14" s="3">
        <f t="shared" si="2"/>
        <v>4.1839255650988791</v>
      </c>
      <c r="O14" s="3">
        <f t="shared" si="2"/>
        <v>4.3485871576283044</v>
      </c>
      <c r="P14" s="3">
        <f t="shared" si="2"/>
        <v>4.2596998149578598</v>
      </c>
      <c r="Q14" s="3">
        <f t="shared" si="2"/>
        <v>4.3485871576283044</v>
      </c>
      <c r="R14" s="3">
        <f t="shared" si="2"/>
        <v>3.7545077127824551</v>
      </c>
      <c r="S14" s="3">
        <f t="shared" si="2"/>
        <v>4.0763664816245262</v>
      </c>
      <c r="T14" s="3">
        <f t="shared" si="2"/>
        <v>4.2596998149578598</v>
      </c>
    </row>
    <row r="15" spans="1:21" ht="23.25" x14ac:dyDescent="0.2">
      <c r="I15" s="4">
        <f>STDEV(I2:I11)</f>
        <v>0.51639777949432286</v>
      </c>
      <c r="J15" s="4">
        <f t="shared" ref="J15:T15" si="3">STDEV(J2:J11)</f>
        <v>0.70710678118654757</v>
      </c>
      <c r="K15" s="4">
        <f t="shared" si="3"/>
        <v>0.52704627669472992</v>
      </c>
      <c r="L15" s="4">
        <f t="shared" si="3"/>
        <v>0.51639777949432286</v>
      </c>
      <c r="M15" s="4">
        <f t="shared" si="3"/>
        <v>0.51639777949432286</v>
      </c>
      <c r="N15" s="4">
        <f t="shared" si="3"/>
        <v>0.70710678118654757</v>
      </c>
      <c r="O15" s="4">
        <f t="shared" si="3"/>
        <v>0.48304589153964794</v>
      </c>
      <c r="P15" s="4">
        <f t="shared" si="3"/>
        <v>0.51639777949432286</v>
      </c>
      <c r="Q15" s="4">
        <f t="shared" si="3"/>
        <v>0.48304589153964794</v>
      </c>
      <c r="R15" s="4">
        <f t="shared" si="3"/>
        <v>1.0540925533894598</v>
      </c>
      <c r="S15" s="4">
        <f t="shared" si="3"/>
        <v>0.51639777949432286</v>
      </c>
      <c r="T15" s="4">
        <f t="shared" si="3"/>
        <v>0.51639777949432286</v>
      </c>
    </row>
    <row r="16" spans="1:21" ht="24" x14ac:dyDescent="0.55000000000000004">
      <c r="A16" s="100" t="s">
        <v>92</v>
      </c>
      <c r="D16" s="136" t="s">
        <v>91</v>
      </c>
      <c r="E16" s="5"/>
      <c r="F16" s="134"/>
      <c r="H16" s="5"/>
    </row>
    <row r="17" spans="1:8" ht="24" x14ac:dyDescent="0.55000000000000004">
      <c r="A17" s="119" t="s">
        <v>25</v>
      </c>
      <c r="B17" s="120">
        <f>COUNTIF(C2:C11,"หญิง")</f>
        <v>5</v>
      </c>
      <c r="D17" s="166" t="s">
        <v>128</v>
      </c>
      <c r="E17" s="120">
        <f>COUNTIF(F2:F12,"คณะศึกษาศาสตร์")</f>
        <v>4</v>
      </c>
      <c r="F17" s="5"/>
      <c r="H17" s="5"/>
    </row>
    <row r="18" spans="1:8" ht="24" x14ac:dyDescent="0.55000000000000004">
      <c r="A18" s="119" t="s">
        <v>20</v>
      </c>
      <c r="B18" s="120">
        <f>COUNTIF(C2:C11,"ชาย")</f>
        <v>5</v>
      </c>
      <c r="D18" s="166" t="s">
        <v>131</v>
      </c>
      <c r="E18" s="120">
        <f>COUNTIF(F2:F12,"คณะมนุษยศาสตร์")</f>
        <v>1</v>
      </c>
      <c r="F18" s="5"/>
      <c r="H18" s="5"/>
    </row>
    <row r="19" spans="1:8" ht="24" x14ac:dyDescent="0.55000000000000004">
      <c r="B19" s="118">
        <f>SUBTOTAL(9,B17:B18)</f>
        <v>10</v>
      </c>
      <c r="D19" s="170" t="s">
        <v>132</v>
      </c>
      <c r="E19" s="120">
        <f>COUNTIF(F2:F16,"คณะบริหารธุรกิจ เศรษฐกิจและการสื่อสาร")</f>
        <v>3</v>
      </c>
      <c r="F19" s="5"/>
      <c r="H19" s="5"/>
    </row>
    <row r="20" spans="1:8" ht="24" x14ac:dyDescent="0.55000000000000004">
      <c r="D20" s="166" t="s">
        <v>136</v>
      </c>
      <c r="E20" s="120">
        <f>COUNTIF(F2:F14,"คณะสาธารณสุขศาสตร์")</f>
        <v>1</v>
      </c>
      <c r="F20" s="5"/>
      <c r="H20" s="5"/>
    </row>
    <row r="21" spans="1:8" ht="24" x14ac:dyDescent="0.55000000000000004">
      <c r="A21" s="100" t="s">
        <v>93</v>
      </c>
      <c r="B21" s="134"/>
      <c r="D21" s="170" t="s">
        <v>133</v>
      </c>
      <c r="E21" s="120">
        <f>COUNTIF(F2:F17,"คณะวิศวกรรมศาสตร์")</f>
        <v>1</v>
      </c>
      <c r="F21" s="5"/>
      <c r="H21" s="5"/>
    </row>
    <row r="22" spans="1:8" ht="24" x14ac:dyDescent="0.55000000000000004">
      <c r="A22" s="119" t="s">
        <v>27</v>
      </c>
      <c r="B22" s="120">
        <f>COUNTIF(E2:E11,"ปริญญาโท")</f>
        <v>9</v>
      </c>
      <c r="E22" s="118">
        <f>SUM(E17:E21)</f>
        <v>10</v>
      </c>
      <c r="F22" s="5"/>
      <c r="H22" s="5"/>
    </row>
    <row r="23" spans="1:8" ht="24" x14ac:dyDescent="0.55000000000000004">
      <c r="A23" s="119" t="s">
        <v>22</v>
      </c>
      <c r="B23" s="120">
        <f>COUNTIF(E3:E5,"ปริญญาเอก")</f>
        <v>1</v>
      </c>
      <c r="F23" s="5"/>
      <c r="H23" s="5"/>
    </row>
    <row r="24" spans="1:8" ht="24" x14ac:dyDescent="0.55000000000000004">
      <c r="A24" s="5"/>
      <c r="B24" s="135">
        <f>SUBTOTAL(9,B21:B23)</f>
        <v>10</v>
      </c>
      <c r="D24" s="174" t="s">
        <v>94</v>
      </c>
      <c r="F24" s="5"/>
      <c r="H24" s="5"/>
    </row>
    <row r="25" spans="1:8" ht="24" x14ac:dyDescent="0.55000000000000004">
      <c r="D25" s="173" t="s">
        <v>99</v>
      </c>
      <c r="E25" s="120">
        <f>COUNTIF(G2:G5,"เทคโนโลยีและสื่อสารการศึกษา")</f>
        <v>1</v>
      </c>
      <c r="F25" s="5"/>
      <c r="H25" s="5"/>
    </row>
    <row r="26" spans="1:8" ht="24" x14ac:dyDescent="0.55000000000000004">
      <c r="A26" s="119" t="s">
        <v>26</v>
      </c>
      <c r="B26" s="120">
        <f>COUNTIF(D2:D12,"20-30 ปี")</f>
        <v>7</v>
      </c>
      <c r="D26" s="173" t="s">
        <v>225</v>
      </c>
      <c r="E26" s="120">
        <v>1</v>
      </c>
      <c r="F26" s="5"/>
      <c r="H26" s="5"/>
    </row>
    <row r="27" spans="1:8" ht="24" x14ac:dyDescent="0.55000000000000004">
      <c r="A27" s="119" t="s">
        <v>24</v>
      </c>
      <c r="B27" s="120">
        <f>COUNTIF(D2:D11,"31-40 ปี")</f>
        <v>2</v>
      </c>
      <c r="D27" s="173"/>
      <c r="E27" s="120"/>
      <c r="F27" s="5"/>
      <c r="H27" s="5"/>
    </row>
    <row r="28" spans="1:8" ht="24" x14ac:dyDescent="0.55000000000000004">
      <c r="A28" s="119" t="s">
        <v>21</v>
      </c>
      <c r="B28" s="120">
        <f>COUNTIF(D3:D11,"41-50 ปี")</f>
        <v>1</v>
      </c>
      <c r="D28" s="173" t="s">
        <v>476</v>
      </c>
      <c r="E28" s="120">
        <v>1</v>
      </c>
      <c r="H28" s="5"/>
    </row>
    <row r="29" spans="1:8" ht="24" customHeight="1" x14ac:dyDescent="0.55000000000000004">
      <c r="A29" s="119" t="s">
        <v>31</v>
      </c>
      <c r="B29" s="120">
        <f>COUNTIF(D3:D5,"51 ปีขึ้นไป")</f>
        <v>0</v>
      </c>
      <c r="D29" s="173" t="s">
        <v>247</v>
      </c>
      <c r="E29" s="120">
        <v>2</v>
      </c>
      <c r="H29" s="5"/>
    </row>
    <row r="30" spans="1:8" ht="24.75" customHeight="1" x14ac:dyDescent="0.55000000000000004">
      <c r="B30" s="118">
        <f>SUBTOTAL(9,B26:B29)</f>
        <v>10</v>
      </c>
      <c r="D30" s="173" t="s">
        <v>98</v>
      </c>
      <c r="E30" s="120">
        <v>1</v>
      </c>
      <c r="H30" s="5"/>
    </row>
    <row r="31" spans="1:8" ht="24" customHeight="1" x14ac:dyDescent="0.55000000000000004">
      <c r="D31" s="173" t="s">
        <v>252</v>
      </c>
      <c r="E31" s="120">
        <v>1</v>
      </c>
      <c r="H31" s="5"/>
    </row>
    <row r="32" spans="1:8" ht="24" customHeight="1" x14ac:dyDescent="0.55000000000000004">
      <c r="D32" s="173" t="s">
        <v>183</v>
      </c>
      <c r="E32" s="120">
        <v>1</v>
      </c>
      <c r="H32" s="5"/>
    </row>
    <row r="33" spans="4:5" ht="24" x14ac:dyDescent="0.55000000000000004">
      <c r="D33" s="173" t="s">
        <v>134</v>
      </c>
      <c r="E33" s="120">
        <v>1</v>
      </c>
    </row>
    <row r="34" spans="4:5" ht="24" x14ac:dyDescent="0.55000000000000004">
      <c r="D34" s="173" t="s">
        <v>105</v>
      </c>
      <c r="E34" s="120">
        <v>1</v>
      </c>
    </row>
    <row r="35" spans="4:5" ht="15" x14ac:dyDescent="0.2">
      <c r="D35" s="172"/>
      <c r="E35" s="118">
        <f>SUM(E25:E34)</f>
        <v>10</v>
      </c>
    </row>
  </sheetData>
  <autoFilter ref="F1:F37" xr:uid="{271F40A7-BFEA-45F2-A1AC-8CDB8FA2BB85}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B2B2-EBFA-4E67-BF68-B868223CFE9D}">
  <sheetPr>
    <tabColor theme="8" tint="0.39997558519241921"/>
  </sheetPr>
  <dimension ref="A1:U62"/>
  <sheetViews>
    <sheetView topLeftCell="F1" zoomScale="80" zoomScaleNormal="80" workbookViewId="0">
      <selection activeCell="U27" sqref="U27"/>
    </sheetView>
  </sheetViews>
  <sheetFormatPr defaultColWidth="12.7109375" defaultRowHeight="12.75" x14ac:dyDescent="0.2"/>
  <cols>
    <col min="1" max="3" width="18.85546875" customWidth="1"/>
    <col min="4" max="4" width="35.5703125" bestFit="1" customWidth="1"/>
    <col min="5" max="5" width="18.85546875" customWidth="1"/>
    <col min="6" max="6" width="18.7109375" customWidth="1"/>
    <col min="7" max="7" width="34.7109375" bestFit="1" customWidth="1"/>
    <col min="8" max="8" width="22.5703125" bestFit="1" customWidth="1"/>
    <col min="9" max="27" width="18.85546875" customWidth="1"/>
  </cols>
  <sheetData>
    <row r="1" spans="1:21" s="190" customFormat="1" ht="15.75" customHeight="1" x14ac:dyDescent="0.2">
      <c r="A1" s="189" t="s">
        <v>0</v>
      </c>
      <c r="B1" s="189" t="s">
        <v>95</v>
      </c>
      <c r="C1" s="189" t="s">
        <v>1</v>
      </c>
      <c r="D1" s="189" t="s">
        <v>2</v>
      </c>
      <c r="E1" s="189" t="s">
        <v>3</v>
      </c>
      <c r="F1" s="189" t="s">
        <v>4</v>
      </c>
      <c r="G1" s="189" t="s">
        <v>5</v>
      </c>
      <c r="H1" s="189" t="s">
        <v>6</v>
      </c>
      <c r="I1" s="189" t="s">
        <v>7</v>
      </c>
      <c r="J1" s="189" t="s">
        <v>8</v>
      </c>
      <c r="K1" s="189" t="s">
        <v>9</v>
      </c>
      <c r="L1" s="189" t="s">
        <v>10</v>
      </c>
      <c r="M1" s="189" t="s">
        <v>11</v>
      </c>
      <c r="N1" s="189" t="s">
        <v>12</v>
      </c>
      <c r="O1" s="189" t="s">
        <v>13</v>
      </c>
      <c r="P1" s="189" t="s">
        <v>14</v>
      </c>
      <c r="Q1" s="189" t="s">
        <v>15</v>
      </c>
      <c r="R1" s="189" t="s">
        <v>16</v>
      </c>
      <c r="S1" s="189" t="s">
        <v>17</v>
      </c>
      <c r="T1" s="189" t="s">
        <v>18</v>
      </c>
      <c r="U1" s="189" t="s">
        <v>19</v>
      </c>
    </row>
    <row r="2" spans="1:21" s="190" customFormat="1" ht="15.75" customHeight="1" x14ac:dyDescent="0.2">
      <c r="A2" s="191">
        <v>45066.422005949076</v>
      </c>
      <c r="B2" s="189" t="s">
        <v>240</v>
      </c>
      <c r="C2" s="189" t="s">
        <v>20</v>
      </c>
      <c r="D2" s="189" t="s">
        <v>24</v>
      </c>
      <c r="E2" s="189" t="s">
        <v>22</v>
      </c>
      <c r="F2" s="189" t="s">
        <v>128</v>
      </c>
      <c r="G2" s="189" t="s">
        <v>241</v>
      </c>
      <c r="H2" s="189" t="s">
        <v>173</v>
      </c>
      <c r="I2" s="189">
        <v>4</v>
      </c>
      <c r="J2" s="189">
        <v>4</v>
      </c>
      <c r="K2" s="189">
        <v>4</v>
      </c>
      <c r="L2" s="189">
        <v>4</v>
      </c>
      <c r="M2" s="189">
        <v>4</v>
      </c>
      <c r="N2" s="189">
        <v>4</v>
      </c>
      <c r="O2" s="189">
        <v>4</v>
      </c>
      <c r="P2" s="189">
        <v>4</v>
      </c>
      <c r="Q2" s="189">
        <v>4</v>
      </c>
      <c r="R2" s="189">
        <v>3</v>
      </c>
      <c r="S2" s="189">
        <v>3</v>
      </c>
      <c r="T2" s="189">
        <v>4</v>
      </c>
      <c r="U2" s="189" t="s">
        <v>30</v>
      </c>
    </row>
    <row r="3" spans="1:21" s="190" customFormat="1" ht="15.75" customHeight="1" x14ac:dyDescent="0.2">
      <c r="A3" s="191">
        <v>45066.422310000002</v>
      </c>
      <c r="B3" s="189" t="s">
        <v>242</v>
      </c>
      <c r="C3" s="189" t="s">
        <v>20</v>
      </c>
      <c r="D3" s="189" t="s">
        <v>21</v>
      </c>
      <c r="E3" s="189" t="s">
        <v>22</v>
      </c>
      <c r="F3" s="189" t="s">
        <v>128</v>
      </c>
      <c r="G3" s="189" t="s">
        <v>243</v>
      </c>
      <c r="H3" s="189" t="s">
        <v>173</v>
      </c>
      <c r="I3" s="189">
        <v>5</v>
      </c>
      <c r="J3" s="189">
        <v>5</v>
      </c>
      <c r="K3" s="189">
        <v>5</v>
      </c>
      <c r="L3" s="189">
        <v>5</v>
      </c>
      <c r="M3" s="189">
        <v>5</v>
      </c>
      <c r="N3" s="189">
        <v>5</v>
      </c>
      <c r="O3" s="189">
        <v>5</v>
      </c>
      <c r="P3" s="196">
        <v>5</v>
      </c>
      <c r="Q3" s="189">
        <v>5</v>
      </c>
      <c r="R3" s="189">
        <v>5</v>
      </c>
      <c r="S3" s="189">
        <v>5</v>
      </c>
      <c r="T3" s="189">
        <v>5</v>
      </c>
    </row>
    <row r="4" spans="1:21" s="190" customFormat="1" ht="15.75" customHeight="1" x14ac:dyDescent="0.2">
      <c r="A4" s="191">
        <v>45066.422649791668</v>
      </c>
      <c r="B4" s="189" t="s">
        <v>171</v>
      </c>
      <c r="C4" s="189" t="s">
        <v>20</v>
      </c>
      <c r="D4" s="189" t="s">
        <v>24</v>
      </c>
      <c r="E4" s="189" t="s">
        <v>22</v>
      </c>
      <c r="F4" s="189" t="s">
        <v>128</v>
      </c>
      <c r="G4" s="189" t="s">
        <v>97</v>
      </c>
      <c r="H4" s="189" t="s">
        <v>173</v>
      </c>
      <c r="I4" s="189">
        <v>5</v>
      </c>
      <c r="J4" s="189">
        <v>5</v>
      </c>
      <c r="K4" s="189">
        <v>5</v>
      </c>
      <c r="L4" s="189">
        <v>5</v>
      </c>
      <c r="M4" s="189">
        <v>5</v>
      </c>
      <c r="N4" s="189">
        <v>5</v>
      </c>
      <c r="O4" s="189">
        <v>5</v>
      </c>
      <c r="P4" s="189">
        <v>5</v>
      </c>
      <c r="Q4" s="189">
        <v>5</v>
      </c>
      <c r="R4" s="189">
        <v>5</v>
      </c>
      <c r="S4" s="189">
        <v>5</v>
      </c>
      <c r="T4" s="189">
        <v>5</v>
      </c>
      <c r="U4" s="189" t="s">
        <v>451</v>
      </c>
    </row>
    <row r="5" spans="1:21" s="190" customFormat="1" ht="15.75" customHeight="1" x14ac:dyDescent="0.2">
      <c r="A5" s="191">
        <v>45066.423190567133</v>
      </c>
      <c r="B5" s="189" t="s">
        <v>176</v>
      </c>
      <c r="C5" s="189" t="s">
        <v>20</v>
      </c>
      <c r="D5" s="189" t="s">
        <v>21</v>
      </c>
      <c r="E5" s="189" t="s">
        <v>22</v>
      </c>
      <c r="F5" s="189" t="s">
        <v>128</v>
      </c>
      <c r="G5" s="189" t="s">
        <v>105</v>
      </c>
      <c r="H5" s="189" t="s">
        <v>173</v>
      </c>
      <c r="I5" s="189">
        <v>5</v>
      </c>
      <c r="J5" s="189">
        <v>5</v>
      </c>
      <c r="K5" s="189">
        <v>5</v>
      </c>
      <c r="L5" s="189">
        <v>5</v>
      </c>
      <c r="M5" s="189">
        <v>4</v>
      </c>
      <c r="N5" s="189">
        <v>5</v>
      </c>
      <c r="O5" s="189">
        <v>5</v>
      </c>
      <c r="P5" s="189">
        <v>5</v>
      </c>
      <c r="Q5" s="189">
        <v>5</v>
      </c>
      <c r="R5" s="189">
        <v>3</v>
      </c>
      <c r="S5" s="189">
        <v>4</v>
      </c>
      <c r="T5" s="189">
        <v>5</v>
      </c>
    </row>
    <row r="6" spans="1:21" s="190" customFormat="1" ht="15.75" customHeight="1" x14ac:dyDescent="0.2">
      <c r="A6" s="191">
        <v>45066.423851053245</v>
      </c>
      <c r="B6" s="189" t="s">
        <v>250</v>
      </c>
      <c r="C6" s="189" t="s">
        <v>20</v>
      </c>
      <c r="D6" s="189" t="s">
        <v>21</v>
      </c>
      <c r="E6" s="189" t="s">
        <v>22</v>
      </c>
      <c r="F6" s="189" t="s">
        <v>128</v>
      </c>
      <c r="G6" s="189" t="s">
        <v>108</v>
      </c>
      <c r="H6" s="189" t="s">
        <v>173</v>
      </c>
      <c r="I6" s="189">
        <v>4</v>
      </c>
      <c r="J6" s="189">
        <v>4</v>
      </c>
      <c r="K6" s="189">
        <v>4</v>
      </c>
      <c r="L6" s="189">
        <v>4</v>
      </c>
      <c r="M6" s="189">
        <v>4</v>
      </c>
      <c r="N6" s="189">
        <v>3</v>
      </c>
      <c r="O6" s="189">
        <v>3</v>
      </c>
      <c r="P6" s="189">
        <v>3</v>
      </c>
      <c r="Q6" s="189">
        <v>4</v>
      </c>
      <c r="R6" s="189">
        <v>3</v>
      </c>
      <c r="S6" s="189">
        <v>3</v>
      </c>
      <c r="T6" s="189">
        <v>3</v>
      </c>
      <c r="U6" s="197" t="s">
        <v>452</v>
      </c>
    </row>
    <row r="7" spans="1:21" s="190" customFormat="1" ht="15.75" customHeight="1" x14ac:dyDescent="0.2">
      <c r="A7" s="191">
        <v>45066.425327673613</v>
      </c>
      <c r="B7" s="189" t="s">
        <v>253</v>
      </c>
      <c r="C7" s="189" t="s">
        <v>20</v>
      </c>
      <c r="D7" s="189" t="s">
        <v>24</v>
      </c>
      <c r="E7" s="189" t="s">
        <v>22</v>
      </c>
      <c r="F7" s="189" t="s">
        <v>128</v>
      </c>
      <c r="G7" s="189" t="s">
        <v>112</v>
      </c>
      <c r="H7" s="189" t="s">
        <v>173</v>
      </c>
      <c r="I7" s="189">
        <v>5</v>
      </c>
      <c r="J7" s="189">
        <v>5</v>
      </c>
      <c r="K7" s="189">
        <v>5</v>
      </c>
      <c r="L7" s="189">
        <v>5</v>
      </c>
      <c r="M7" s="189">
        <v>5</v>
      </c>
      <c r="N7" s="189">
        <v>5</v>
      </c>
      <c r="O7" s="189">
        <v>5</v>
      </c>
      <c r="P7" s="189">
        <v>5</v>
      </c>
      <c r="Q7" s="189">
        <v>5</v>
      </c>
      <c r="R7" s="189">
        <v>5</v>
      </c>
      <c r="S7" s="189">
        <v>5</v>
      </c>
      <c r="T7" s="189">
        <v>5</v>
      </c>
    </row>
    <row r="8" spans="1:21" s="190" customFormat="1" ht="15.75" customHeight="1" x14ac:dyDescent="0.2">
      <c r="A8" s="191">
        <v>45066.429218067133</v>
      </c>
      <c r="B8" s="189" t="s">
        <v>262</v>
      </c>
      <c r="C8" s="189" t="s">
        <v>20</v>
      </c>
      <c r="D8" s="189" t="s">
        <v>24</v>
      </c>
      <c r="E8" s="189" t="s">
        <v>27</v>
      </c>
      <c r="F8" s="189" t="s">
        <v>131</v>
      </c>
      <c r="G8" s="189" t="s">
        <v>113</v>
      </c>
      <c r="H8" s="189" t="s">
        <v>173</v>
      </c>
      <c r="I8" s="189">
        <v>5</v>
      </c>
      <c r="J8" s="189">
        <v>5</v>
      </c>
      <c r="K8" s="189">
        <v>5</v>
      </c>
      <c r="L8" s="189">
        <v>5</v>
      </c>
      <c r="M8" s="189">
        <v>5</v>
      </c>
      <c r="N8" s="189">
        <v>5</v>
      </c>
      <c r="O8" s="189">
        <v>5</v>
      </c>
      <c r="P8" s="189">
        <v>5</v>
      </c>
      <c r="Q8" s="189">
        <v>5</v>
      </c>
      <c r="R8" s="189">
        <v>5</v>
      </c>
      <c r="S8" s="189">
        <v>5</v>
      </c>
      <c r="T8" s="189">
        <v>5</v>
      </c>
    </row>
    <row r="9" spans="1:21" s="190" customFormat="1" ht="15.75" customHeight="1" x14ac:dyDescent="0.2">
      <c r="A9" s="191">
        <v>45066.42922174769</v>
      </c>
      <c r="B9" s="189" t="s">
        <v>263</v>
      </c>
      <c r="C9" s="189" t="s">
        <v>25</v>
      </c>
      <c r="D9" s="189" t="s">
        <v>24</v>
      </c>
      <c r="E9" s="189" t="s">
        <v>22</v>
      </c>
      <c r="F9" s="189" t="s">
        <v>128</v>
      </c>
      <c r="G9" s="189" t="s">
        <v>112</v>
      </c>
      <c r="H9" s="189" t="s">
        <v>173</v>
      </c>
      <c r="I9" s="189">
        <v>4</v>
      </c>
      <c r="J9" s="189">
        <v>5</v>
      </c>
      <c r="K9" s="189">
        <v>3</v>
      </c>
      <c r="L9" s="189">
        <v>4</v>
      </c>
      <c r="M9" s="189">
        <v>4</v>
      </c>
      <c r="N9" s="189">
        <v>4</v>
      </c>
      <c r="O9" s="189">
        <v>5</v>
      </c>
      <c r="P9" s="189">
        <v>5</v>
      </c>
      <c r="Q9" s="189">
        <v>5</v>
      </c>
      <c r="R9" s="189">
        <v>3</v>
      </c>
      <c r="S9" s="189">
        <v>4</v>
      </c>
      <c r="T9" s="189">
        <v>4</v>
      </c>
    </row>
    <row r="10" spans="1:21" s="190" customFormat="1" ht="15.75" customHeight="1" x14ac:dyDescent="0.2">
      <c r="A10" s="191">
        <v>45066.429485914356</v>
      </c>
      <c r="B10" s="189" t="s">
        <v>264</v>
      </c>
      <c r="C10" s="189" t="s">
        <v>20</v>
      </c>
      <c r="D10" s="189" t="s">
        <v>24</v>
      </c>
      <c r="E10" s="189" t="s">
        <v>22</v>
      </c>
      <c r="F10" s="189" t="s">
        <v>143</v>
      </c>
      <c r="G10" s="189" t="s">
        <v>177</v>
      </c>
      <c r="H10" s="189" t="s">
        <v>173</v>
      </c>
      <c r="I10" s="189">
        <v>5</v>
      </c>
      <c r="J10" s="189">
        <v>5</v>
      </c>
      <c r="K10" s="189">
        <v>5</v>
      </c>
      <c r="L10" s="189">
        <v>5</v>
      </c>
      <c r="M10" s="189">
        <v>5</v>
      </c>
      <c r="N10" s="189">
        <v>5</v>
      </c>
      <c r="O10" s="189">
        <v>5</v>
      </c>
      <c r="P10" s="189">
        <v>5</v>
      </c>
      <c r="Q10" s="189">
        <v>5</v>
      </c>
      <c r="R10" s="189">
        <v>5</v>
      </c>
      <c r="S10" s="189">
        <v>5</v>
      </c>
      <c r="T10" s="189">
        <v>5</v>
      </c>
      <c r="U10" s="189" t="s">
        <v>265</v>
      </c>
    </row>
    <row r="11" spans="1:21" s="190" customFormat="1" ht="15.75" customHeight="1" x14ac:dyDescent="0.2">
      <c r="A11" s="191">
        <v>45066.430888333329</v>
      </c>
      <c r="B11" s="189" t="s">
        <v>268</v>
      </c>
      <c r="C11" s="189" t="s">
        <v>25</v>
      </c>
      <c r="D11" s="189" t="s">
        <v>26</v>
      </c>
      <c r="E11" s="189" t="s">
        <v>22</v>
      </c>
      <c r="F11" s="189" t="s">
        <v>131</v>
      </c>
      <c r="G11" s="189" t="s">
        <v>113</v>
      </c>
      <c r="H11" s="189" t="s">
        <v>173</v>
      </c>
      <c r="I11" s="189">
        <v>5</v>
      </c>
      <c r="J11" s="189">
        <v>5</v>
      </c>
      <c r="K11" s="189">
        <v>5</v>
      </c>
      <c r="L11" s="189">
        <v>5</v>
      </c>
      <c r="M11" s="189">
        <v>4</v>
      </c>
      <c r="N11" s="189">
        <v>4</v>
      </c>
      <c r="O11" s="189">
        <v>4</v>
      </c>
      <c r="P11" s="189">
        <v>4</v>
      </c>
      <c r="Q11" s="189">
        <v>4</v>
      </c>
      <c r="R11" s="189">
        <v>2</v>
      </c>
      <c r="S11" s="189">
        <v>4</v>
      </c>
      <c r="T11" s="189">
        <v>4</v>
      </c>
    </row>
    <row r="12" spans="1:21" s="190" customFormat="1" ht="15.75" customHeight="1" x14ac:dyDescent="0.2">
      <c r="A12" s="191">
        <v>45066.431439907406</v>
      </c>
      <c r="B12" s="189" t="s">
        <v>271</v>
      </c>
      <c r="C12" s="189" t="s">
        <v>20</v>
      </c>
      <c r="D12" s="189" t="s">
        <v>26</v>
      </c>
      <c r="E12" s="189" t="s">
        <v>22</v>
      </c>
      <c r="F12" s="189" t="s">
        <v>143</v>
      </c>
      <c r="G12" s="196" t="s">
        <v>169</v>
      </c>
      <c r="H12" s="189" t="s">
        <v>173</v>
      </c>
      <c r="I12" s="189">
        <v>4</v>
      </c>
      <c r="J12" s="189">
        <v>5</v>
      </c>
      <c r="K12" s="189">
        <v>4</v>
      </c>
      <c r="L12" s="189">
        <v>4</v>
      </c>
      <c r="M12" s="189">
        <v>4</v>
      </c>
      <c r="N12" s="189">
        <v>4</v>
      </c>
      <c r="O12" s="189">
        <v>5</v>
      </c>
      <c r="P12" s="189">
        <v>5</v>
      </c>
      <c r="Q12" s="189">
        <v>5</v>
      </c>
      <c r="R12" s="189">
        <v>4</v>
      </c>
      <c r="S12" s="189">
        <v>4</v>
      </c>
      <c r="T12" s="189">
        <v>4</v>
      </c>
    </row>
    <row r="13" spans="1:21" s="190" customFormat="1" x14ac:dyDescent="0.2">
      <c r="A13" s="191">
        <v>45066.43232576389</v>
      </c>
      <c r="B13" s="189" t="s">
        <v>272</v>
      </c>
      <c r="C13" s="189" t="s">
        <v>20</v>
      </c>
      <c r="D13" s="189" t="s">
        <v>26</v>
      </c>
      <c r="E13" s="189" t="s">
        <v>22</v>
      </c>
      <c r="F13" s="189" t="s">
        <v>128</v>
      </c>
      <c r="G13" s="189" t="s">
        <v>97</v>
      </c>
      <c r="H13" s="189" t="s">
        <v>173</v>
      </c>
      <c r="I13" s="189">
        <v>5</v>
      </c>
      <c r="J13" s="189">
        <v>5</v>
      </c>
      <c r="K13" s="189">
        <v>5</v>
      </c>
      <c r="L13" s="189">
        <v>5</v>
      </c>
      <c r="M13" s="189">
        <v>5</v>
      </c>
      <c r="N13" s="189">
        <v>5</v>
      </c>
      <c r="O13" s="189">
        <v>5</v>
      </c>
      <c r="P13" s="189">
        <v>5</v>
      </c>
      <c r="Q13" s="189">
        <v>5</v>
      </c>
      <c r="R13" s="189">
        <v>5</v>
      </c>
      <c r="S13" s="189">
        <v>4</v>
      </c>
      <c r="T13" s="189">
        <v>5</v>
      </c>
      <c r="U13" s="189" t="s">
        <v>454</v>
      </c>
    </row>
    <row r="14" spans="1:21" s="190" customFormat="1" x14ac:dyDescent="0.2">
      <c r="A14" s="191">
        <v>45066.433118726854</v>
      </c>
      <c r="B14" s="189" t="s">
        <v>273</v>
      </c>
      <c r="C14" s="189" t="s">
        <v>20</v>
      </c>
      <c r="D14" s="189" t="s">
        <v>24</v>
      </c>
      <c r="E14" s="189" t="s">
        <v>22</v>
      </c>
      <c r="F14" s="189" t="s">
        <v>128</v>
      </c>
      <c r="G14" s="189" t="s">
        <v>274</v>
      </c>
      <c r="H14" s="189" t="s">
        <v>173</v>
      </c>
      <c r="I14" s="189">
        <v>5</v>
      </c>
      <c r="J14" s="189">
        <v>5</v>
      </c>
      <c r="K14" s="189">
        <v>5</v>
      </c>
      <c r="L14" s="189">
        <v>5</v>
      </c>
      <c r="M14" s="189">
        <v>5</v>
      </c>
      <c r="N14" s="189">
        <v>5</v>
      </c>
      <c r="O14" s="189">
        <v>5</v>
      </c>
      <c r="P14" s="189">
        <v>5</v>
      </c>
      <c r="Q14" s="189">
        <v>5</v>
      </c>
      <c r="R14" s="189">
        <v>3</v>
      </c>
      <c r="S14" s="189">
        <v>4</v>
      </c>
      <c r="T14" s="189">
        <v>4</v>
      </c>
      <c r="U14" s="189" t="s">
        <v>30</v>
      </c>
    </row>
    <row r="15" spans="1:21" s="190" customFormat="1" x14ac:dyDescent="0.2">
      <c r="A15" s="191">
        <v>45066.438839699069</v>
      </c>
      <c r="B15" s="189" t="s">
        <v>282</v>
      </c>
      <c r="C15" s="189" t="s">
        <v>25</v>
      </c>
      <c r="D15" s="189" t="s">
        <v>21</v>
      </c>
      <c r="E15" s="189" t="s">
        <v>22</v>
      </c>
      <c r="F15" s="189" t="s">
        <v>135</v>
      </c>
      <c r="G15" s="189" t="s">
        <v>141</v>
      </c>
      <c r="H15" s="189" t="s">
        <v>173</v>
      </c>
      <c r="I15" s="189">
        <v>5</v>
      </c>
      <c r="J15" s="189">
        <v>5</v>
      </c>
      <c r="K15" s="189">
        <v>5</v>
      </c>
      <c r="L15" s="189">
        <v>5</v>
      </c>
      <c r="M15" s="189">
        <v>4</v>
      </c>
      <c r="N15" s="189">
        <v>4</v>
      </c>
      <c r="O15" s="189">
        <v>4</v>
      </c>
      <c r="P15" s="189">
        <v>4</v>
      </c>
      <c r="Q15" s="189">
        <v>4</v>
      </c>
      <c r="R15" s="189">
        <v>2</v>
      </c>
      <c r="S15" s="189">
        <v>4</v>
      </c>
      <c r="T15" s="189">
        <v>4</v>
      </c>
      <c r="U15" s="189" t="s">
        <v>456</v>
      </c>
    </row>
    <row r="16" spans="1:21" s="190" customFormat="1" x14ac:dyDescent="0.2">
      <c r="A16" s="191">
        <v>45066.440581527779</v>
      </c>
      <c r="B16" s="189" t="s">
        <v>288</v>
      </c>
      <c r="C16" s="189" t="s">
        <v>25</v>
      </c>
      <c r="D16" s="189" t="s">
        <v>24</v>
      </c>
      <c r="E16" s="189" t="s">
        <v>22</v>
      </c>
      <c r="F16" s="189" t="s">
        <v>128</v>
      </c>
      <c r="G16" s="189" t="s">
        <v>97</v>
      </c>
      <c r="H16" s="189" t="s">
        <v>173</v>
      </c>
      <c r="I16" s="189">
        <v>5</v>
      </c>
      <c r="J16" s="189">
        <v>5</v>
      </c>
      <c r="K16" s="189">
        <v>5</v>
      </c>
      <c r="L16" s="189">
        <v>5</v>
      </c>
      <c r="M16" s="189">
        <v>5</v>
      </c>
      <c r="N16" s="189">
        <v>5</v>
      </c>
      <c r="O16" s="189">
        <v>5</v>
      </c>
      <c r="P16" s="189">
        <v>5</v>
      </c>
      <c r="Q16" s="189">
        <v>5</v>
      </c>
      <c r="R16" s="189">
        <v>3</v>
      </c>
      <c r="S16" s="189">
        <v>4</v>
      </c>
      <c r="T16" s="189">
        <v>4</v>
      </c>
    </row>
    <row r="17" spans="1:21" s="190" customFormat="1" x14ac:dyDescent="0.2">
      <c r="A17" s="191">
        <v>45066.441211168982</v>
      </c>
      <c r="B17" s="189" t="s">
        <v>289</v>
      </c>
      <c r="C17" s="189" t="s">
        <v>25</v>
      </c>
      <c r="D17" s="189" t="s">
        <v>24</v>
      </c>
      <c r="E17" s="189" t="s">
        <v>22</v>
      </c>
      <c r="F17" s="189" t="s">
        <v>128</v>
      </c>
      <c r="G17" s="189" t="s">
        <v>97</v>
      </c>
      <c r="H17" s="189" t="s">
        <v>173</v>
      </c>
      <c r="I17" s="189">
        <v>5</v>
      </c>
      <c r="J17" s="189">
        <v>5</v>
      </c>
      <c r="K17" s="189">
        <v>5</v>
      </c>
      <c r="L17" s="189">
        <v>4</v>
      </c>
      <c r="M17" s="189">
        <v>5</v>
      </c>
      <c r="N17" s="189">
        <v>4</v>
      </c>
      <c r="O17" s="189">
        <v>5</v>
      </c>
      <c r="P17" s="189">
        <v>5</v>
      </c>
      <c r="Q17" s="189">
        <v>5</v>
      </c>
      <c r="R17" s="189">
        <v>3</v>
      </c>
      <c r="S17" s="189">
        <v>4</v>
      </c>
      <c r="T17" s="189">
        <v>4</v>
      </c>
      <c r="U17" s="189" t="s">
        <v>290</v>
      </c>
    </row>
    <row r="18" spans="1:21" s="190" customFormat="1" x14ac:dyDescent="0.2">
      <c r="A18" s="191">
        <v>45066.441864120367</v>
      </c>
      <c r="B18" s="189" t="s">
        <v>174</v>
      </c>
      <c r="C18" s="189" t="s">
        <v>20</v>
      </c>
      <c r="D18" s="189" t="s">
        <v>26</v>
      </c>
      <c r="E18" s="189" t="s">
        <v>22</v>
      </c>
      <c r="F18" s="189" t="s">
        <v>128</v>
      </c>
      <c r="G18" s="189" t="s">
        <v>105</v>
      </c>
      <c r="H18" s="189" t="s">
        <v>173</v>
      </c>
      <c r="I18" s="189">
        <v>5</v>
      </c>
      <c r="J18" s="189">
        <v>5</v>
      </c>
      <c r="K18" s="189">
        <v>5</v>
      </c>
      <c r="L18" s="189">
        <v>5</v>
      </c>
      <c r="M18" s="189">
        <v>5</v>
      </c>
      <c r="N18" s="189">
        <v>5</v>
      </c>
      <c r="O18" s="189">
        <v>5</v>
      </c>
      <c r="P18" s="189">
        <v>5</v>
      </c>
      <c r="Q18" s="189">
        <v>5</v>
      </c>
      <c r="R18" s="189">
        <v>3</v>
      </c>
      <c r="S18" s="189">
        <v>4</v>
      </c>
      <c r="T18" s="189">
        <v>5</v>
      </c>
    </row>
    <row r="19" spans="1:21" s="190" customFormat="1" x14ac:dyDescent="0.2">
      <c r="A19" s="191">
        <v>45066.443454780092</v>
      </c>
      <c r="B19" s="189" t="s">
        <v>293</v>
      </c>
      <c r="C19" s="189" t="s">
        <v>20</v>
      </c>
      <c r="D19" s="189" t="s">
        <v>24</v>
      </c>
      <c r="E19" s="189" t="s">
        <v>27</v>
      </c>
      <c r="F19" s="189" t="s">
        <v>128</v>
      </c>
      <c r="G19" s="189" t="s">
        <v>99</v>
      </c>
      <c r="H19" s="189" t="s">
        <v>173</v>
      </c>
      <c r="I19" s="189">
        <v>5</v>
      </c>
      <c r="J19" s="189">
        <v>5</v>
      </c>
      <c r="K19" s="189">
        <v>5</v>
      </c>
      <c r="L19" s="189">
        <v>5</v>
      </c>
      <c r="M19" s="189">
        <v>5</v>
      </c>
      <c r="N19" s="189">
        <v>5</v>
      </c>
      <c r="O19" s="189">
        <v>5</v>
      </c>
      <c r="P19" s="189">
        <v>5</v>
      </c>
      <c r="Q19" s="189">
        <v>5</v>
      </c>
      <c r="R19" s="189">
        <v>3</v>
      </c>
      <c r="S19" s="189">
        <v>5</v>
      </c>
      <c r="T19" s="189">
        <v>5</v>
      </c>
    </row>
    <row r="20" spans="1:21" s="190" customFormat="1" x14ac:dyDescent="0.2">
      <c r="A20" s="191">
        <v>45066.44485190972</v>
      </c>
      <c r="B20" s="189" t="s">
        <v>296</v>
      </c>
      <c r="C20" s="189" t="s">
        <v>20</v>
      </c>
      <c r="D20" s="189" t="s">
        <v>24</v>
      </c>
      <c r="E20" s="189" t="s">
        <v>22</v>
      </c>
      <c r="F20" s="189" t="s">
        <v>135</v>
      </c>
      <c r="G20" s="189" t="s">
        <v>141</v>
      </c>
      <c r="H20" s="189" t="s">
        <v>173</v>
      </c>
      <c r="I20" s="189">
        <v>5</v>
      </c>
      <c r="J20" s="189">
        <v>5</v>
      </c>
      <c r="K20" s="189">
        <v>5</v>
      </c>
      <c r="L20" s="189">
        <v>5</v>
      </c>
      <c r="M20" s="189">
        <v>5</v>
      </c>
      <c r="N20" s="189">
        <v>5</v>
      </c>
      <c r="O20" s="189">
        <v>5</v>
      </c>
      <c r="P20" s="189">
        <v>5</v>
      </c>
      <c r="Q20" s="189">
        <v>5</v>
      </c>
      <c r="R20" s="189">
        <v>3</v>
      </c>
      <c r="S20" s="189">
        <v>4</v>
      </c>
      <c r="T20" s="189">
        <v>4</v>
      </c>
    </row>
    <row r="21" spans="1:21" s="190" customFormat="1" x14ac:dyDescent="0.2">
      <c r="A21" s="191">
        <v>45066.450950081024</v>
      </c>
      <c r="B21" s="189" t="s">
        <v>307</v>
      </c>
      <c r="C21" s="189" t="s">
        <v>25</v>
      </c>
      <c r="D21" s="189" t="s">
        <v>24</v>
      </c>
      <c r="E21" s="189" t="s">
        <v>22</v>
      </c>
      <c r="F21" s="189" t="s">
        <v>132</v>
      </c>
      <c r="G21" s="189" t="s">
        <v>179</v>
      </c>
      <c r="H21" s="189" t="s">
        <v>173</v>
      </c>
      <c r="I21" s="189">
        <v>5</v>
      </c>
      <c r="J21" s="189">
        <v>5</v>
      </c>
      <c r="K21" s="189">
        <v>5</v>
      </c>
      <c r="L21" s="189">
        <v>5</v>
      </c>
      <c r="M21" s="189">
        <v>5</v>
      </c>
      <c r="N21" s="189">
        <v>5</v>
      </c>
      <c r="O21" s="189">
        <v>5</v>
      </c>
      <c r="P21" s="189">
        <v>5</v>
      </c>
      <c r="Q21" s="189">
        <v>5</v>
      </c>
      <c r="R21" s="189">
        <v>5</v>
      </c>
      <c r="S21" s="189">
        <v>5</v>
      </c>
      <c r="T21" s="189">
        <v>5</v>
      </c>
    </row>
    <row r="22" spans="1:21" s="190" customFormat="1" x14ac:dyDescent="0.2">
      <c r="A22" s="191">
        <v>45066.460016608791</v>
      </c>
      <c r="B22" s="189" t="s">
        <v>320</v>
      </c>
      <c r="C22" s="189" t="s">
        <v>25</v>
      </c>
      <c r="D22" s="189" t="s">
        <v>24</v>
      </c>
      <c r="E22" s="189" t="s">
        <v>22</v>
      </c>
      <c r="F22" s="189" t="s">
        <v>132</v>
      </c>
      <c r="G22" s="189" t="s">
        <v>179</v>
      </c>
      <c r="H22" s="189" t="s">
        <v>173</v>
      </c>
      <c r="I22" s="189">
        <v>5</v>
      </c>
      <c r="J22" s="189">
        <v>5</v>
      </c>
      <c r="K22" s="189">
        <v>5</v>
      </c>
      <c r="L22" s="189">
        <v>5</v>
      </c>
      <c r="M22" s="189">
        <v>5</v>
      </c>
      <c r="N22" s="189">
        <v>3</v>
      </c>
      <c r="O22" s="189">
        <v>5</v>
      </c>
      <c r="P22" s="189">
        <v>5</v>
      </c>
      <c r="Q22" s="189">
        <v>5</v>
      </c>
      <c r="R22" s="189">
        <v>4</v>
      </c>
      <c r="S22" s="189">
        <v>4</v>
      </c>
      <c r="T22" s="189">
        <v>4</v>
      </c>
    </row>
    <row r="23" spans="1:21" s="190" customFormat="1" ht="16.5" customHeight="1" x14ac:dyDescent="0.2">
      <c r="A23" s="191">
        <v>45066.467736203704</v>
      </c>
      <c r="B23" s="189" t="s">
        <v>324</v>
      </c>
      <c r="C23" s="189" t="s">
        <v>25</v>
      </c>
      <c r="D23" s="189" t="s">
        <v>24</v>
      </c>
      <c r="E23" s="189" t="s">
        <v>27</v>
      </c>
      <c r="F23" s="189" t="s">
        <v>114</v>
      </c>
      <c r="G23" s="189" t="s">
        <v>325</v>
      </c>
      <c r="H23" s="189" t="s">
        <v>173</v>
      </c>
      <c r="I23" s="189">
        <v>5</v>
      </c>
      <c r="J23" s="189">
        <v>5</v>
      </c>
      <c r="K23" s="189">
        <v>3</v>
      </c>
      <c r="L23" s="189">
        <v>5</v>
      </c>
      <c r="M23" s="189">
        <v>4</v>
      </c>
      <c r="N23" s="189">
        <v>3</v>
      </c>
      <c r="O23" s="189">
        <v>4</v>
      </c>
      <c r="P23" s="189">
        <v>3</v>
      </c>
      <c r="Q23" s="189">
        <v>5</v>
      </c>
      <c r="R23" s="189">
        <v>5</v>
      </c>
      <c r="S23" s="189">
        <v>5</v>
      </c>
      <c r="T23" s="189">
        <v>5</v>
      </c>
      <c r="U23" s="197" t="s">
        <v>459</v>
      </c>
    </row>
    <row r="24" spans="1:21" s="190" customFormat="1" x14ac:dyDescent="0.2">
      <c r="A24" s="191">
        <v>45066.476057708336</v>
      </c>
      <c r="B24" s="189" t="s">
        <v>332</v>
      </c>
      <c r="C24" s="189" t="s">
        <v>25</v>
      </c>
      <c r="D24" s="189" t="s">
        <v>21</v>
      </c>
      <c r="E24" s="189" t="s">
        <v>22</v>
      </c>
      <c r="F24" s="189" t="s">
        <v>135</v>
      </c>
      <c r="G24" s="189" t="s">
        <v>141</v>
      </c>
      <c r="H24" s="189" t="s">
        <v>173</v>
      </c>
      <c r="I24" s="189">
        <v>4</v>
      </c>
      <c r="J24" s="189">
        <v>5</v>
      </c>
      <c r="K24" s="189">
        <v>5</v>
      </c>
      <c r="L24" s="189">
        <v>5</v>
      </c>
      <c r="M24" s="189">
        <v>5</v>
      </c>
      <c r="N24" s="189">
        <v>5</v>
      </c>
      <c r="O24" s="189">
        <v>5</v>
      </c>
      <c r="P24" s="189">
        <v>5</v>
      </c>
      <c r="Q24" s="189">
        <v>5</v>
      </c>
      <c r="R24" s="189">
        <v>3</v>
      </c>
      <c r="S24" s="189">
        <v>4</v>
      </c>
      <c r="T24" s="189">
        <v>4</v>
      </c>
    </row>
    <row r="25" spans="1:21" s="190" customFormat="1" x14ac:dyDescent="0.2">
      <c r="A25" s="191">
        <v>45066.476854884255</v>
      </c>
      <c r="B25" s="189" t="s">
        <v>334</v>
      </c>
      <c r="C25" s="189" t="s">
        <v>20</v>
      </c>
      <c r="D25" s="189" t="s">
        <v>24</v>
      </c>
      <c r="E25" s="189" t="s">
        <v>22</v>
      </c>
      <c r="F25" s="189" t="s">
        <v>133</v>
      </c>
      <c r="G25" s="189" t="s">
        <v>335</v>
      </c>
      <c r="H25" s="189" t="s">
        <v>173</v>
      </c>
      <c r="I25" s="189">
        <v>3</v>
      </c>
      <c r="J25" s="189">
        <v>1</v>
      </c>
      <c r="K25" s="189">
        <v>2</v>
      </c>
      <c r="L25" s="189">
        <v>1</v>
      </c>
      <c r="M25" s="189">
        <v>5</v>
      </c>
      <c r="N25" s="189">
        <v>5</v>
      </c>
      <c r="O25" s="189">
        <v>5</v>
      </c>
      <c r="P25" s="189">
        <v>5</v>
      </c>
      <c r="Q25" s="189">
        <v>5</v>
      </c>
      <c r="R25" s="189">
        <v>3</v>
      </c>
      <c r="S25" s="189">
        <v>3</v>
      </c>
      <c r="T25" s="189">
        <v>3</v>
      </c>
      <c r="U25" s="189" t="s">
        <v>336</v>
      </c>
    </row>
    <row r="26" spans="1:21" s="190" customFormat="1" x14ac:dyDescent="0.2">
      <c r="A26" s="191">
        <v>45066.481607754627</v>
      </c>
      <c r="B26" s="189" t="s">
        <v>337</v>
      </c>
      <c r="C26" s="189" t="s">
        <v>25</v>
      </c>
      <c r="D26" s="189" t="s">
        <v>24</v>
      </c>
      <c r="E26" s="189" t="s">
        <v>22</v>
      </c>
      <c r="F26" s="189" t="s">
        <v>135</v>
      </c>
      <c r="G26" s="189" t="s">
        <v>141</v>
      </c>
      <c r="H26" s="189" t="s">
        <v>173</v>
      </c>
      <c r="I26" s="189">
        <v>5</v>
      </c>
      <c r="J26" s="189">
        <v>5</v>
      </c>
      <c r="K26" s="189">
        <v>5</v>
      </c>
      <c r="L26" s="189">
        <v>5</v>
      </c>
      <c r="M26" s="189">
        <v>4</v>
      </c>
      <c r="N26" s="189">
        <v>4</v>
      </c>
      <c r="O26" s="189">
        <v>3</v>
      </c>
      <c r="P26" s="189">
        <v>3</v>
      </c>
      <c r="Q26" s="189">
        <v>4</v>
      </c>
      <c r="R26" s="189">
        <v>3</v>
      </c>
      <c r="S26" s="189">
        <v>4</v>
      </c>
      <c r="T26" s="189">
        <v>4</v>
      </c>
      <c r="U26" s="189" t="s">
        <v>461</v>
      </c>
    </row>
    <row r="27" spans="1:21" s="190" customFormat="1" x14ac:dyDescent="0.2">
      <c r="A27" s="191">
        <v>45066.496158310183</v>
      </c>
      <c r="B27" s="189" t="s">
        <v>338</v>
      </c>
      <c r="C27" s="189" t="s">
        <v>25</v>
      </c>
      <c r="D27" s="189" t="s">
        <v>31</v>
      </c>
      <c r="E27" s="189" t="s">
        <v>22</v>
      </c>
      <c r="F27" s="189" t="s">
        <v>135</v>
      </c>
      <c r="G27" s="196" t="s">
        <v>141</v>
      </c>
      <c r="H27" s="189" t="s">
        <v>173</v>
      </c>
      <c r="I27" s="189">
        <v>5</v>
      </c>
      <c r="J27" s="189">
        <v>5</v>
      </c>
      <c r="K27" s="189">
        <v>5</v>
      </c>
      <c r="L27" s="189">
        <v>5</v>
      </c>
      <c r="M27" s="189">
        <v>5</v>
      </c>
      <c r="N27" s="189">
        <v>5</v>
      </c>
      <c r="O27" s="189">
        <v>5</v>
      </c>
      <c r="P27" s="189">
        <v>5</v>
      </c>
      <c r="Q27" s="189">
        <v>5</v>
      </c>
      <c r="R27" s="189">
        <v>3</v>
      </c>
      <c r="S27" s="189">
        <v>4</v>
      </c>
      <c r="T27" s="189">
        <v>4</v>
      </c>
      <c r="U27" s="189" t="s">
        <v>462</v>
      </c>
    </row>
    <row r="28" spans="1:21" s="190" customFormat="1" x14ac:dyDescent="0.2">
      <c r="A28" s="191">
        <v>45066.496284525463</v>
      </c>
      <c r="B28" s="189" t="s">
        <v>340</v>
      </c>
      <c r="C28" s="189" t="s">
        <v>20</v>
      </c>
      <c r="D28" s="189" t="s">
        <v>24</v>
      </c>
      <c r="E28" s="189" t="s">
        <v>22</v>
      </c>
      <c r="F28" s="189" t="s">
        <v>114</v>
      </c>
      <c r="G28" s="189" t="s">
        <v>145</v>
      </c>
      <c r="H28" s="189" t="s">
        <v>173</v>
      </c>
      <c r="I28" s="189">
        <v>4</v>
      </c>
      <c r="J28" s="189">
        <v>4</v>
      </c>
      <c r="K28" s="189">
        <v>4</v>
      </c>
      <c r="L28" s="189">
        <v>3</v>
      </c>
      <c r="M28" s="189">
        <v>4</v>
      </c>
      <c r="N28" s="189">
        <v>4</v>
      </c>
      <c r="O28" s="189">
        <v>4</v>
      </c>
      <c r="P28" s="189">
        <v>3</v>
      </c>
      <c r="Q28" s="189">
        <v>4</v>
      </c>
      <c r="R28" s="189">
        <v>3</v>
      </c>
      <c r="S28" s="189">
        <v>4</v>
      </c>
      <c r="T28" s="189">
        <v>4</v>
      </c>
      <c r="U28" s="189" t="s">
        <v>341</v>
      </c>
    </row>
    <row r="29" spans="1:21" s="190" customFormat="1" x14ac:dyDescent="0.2">
      <c r="A29" s="191">
        <v>45066.500360810183</v>
      </c>
      <c r="B29" s="189" t="s">
        <v>342</v>
      </c>
      <c r="C29" s="189" t="s">
        <v>25</v>
      </c>
      <c r="D29" s="189" t="s">
        <v>24</v>
      </c>
      <c r="E29" s="189" t="s">
        <v>27</v>
      </c>
      <c r="F29" s="189" t="s">
        <v>135</v>
      </c>
      <c r="G29" s="189" t="s">
        <v>141</v>
      </c>
      <c r="H29" s="189" t="s">
        <v>173</v>
      </c>
      <c r="I29" s="189">
        <v>5</v>
      </c>
      <c r="J29" s="189">
        <v>4</v>
      </c>
      <c r="K29" s="189">
        <v>4</v>
      </c>
      <c r="L29" s="189">
        <v>4</v>
      </c>
      <c r="M29" s="189">
        <v>4</v>
      </c>
      <c r="N29" s="189">
        <v>4</v>
      </c>
      <c r="O29" s="189">
        <v>4</v>
      </c>
      <c r="P29" s="189">
        <v>4</v>
      </c>
      <c r="Q29" s="189">
        <v>4</v>
      </c>
      <c r="R29" s="189">
        <v>4</v>
      </c>
      <c r="S29" s="189">
        <v>4</v>
      </c>
      <c r="T29" s="189">
        <v>4</v>
      </c>
    </row>
    <row r="30" spans="1:21" s="190" customFormat="1" x14ac:dyDescent="0.2">
      <c r="A30" s="191">
        <v>45066.524211851851</v>
      </c>
      <c r="B30" s="189" t="s">
        <v>343</v>
      </c>
      <c r="C30" s="189" t="s">
        <v>20</v>
      </c>
      <c r="D30" s="189" t="s">
        <v>24</v>
      </c>
      <c r="E30" s="189" t="s">
        <v>22</v>
      </c>
      <c r="F30" s="189" t="s">
        <v>139</v>
      </c>
      <c r="G30" s="189" t="s">
        <v>319</v>
      </c>
      <c r="H30" s="189" t="s">
        <v>173</v>
      </c>
      <c r="J30" s="189">
        <v>5</v>
      </c>
      <c r="K30" s="189">
        <v>5</v>
      </c>
      <c r="L30" s="189">
        <v>4</v>
      </c>
      <c r="M30" s="189">
        <v>5</v>
      </c>
      <c r="N30" s="189">
        <v>5</v>
      </c>
      <c r="O30" s="189">
        <v>5</v>
      </c>
      <c r="P30" s="189">
        <v>5</v>
      </c>
      <c r="Q30" s="189">
        <v>5</v>
      </c>
      <c r="R30" s="189">
        <v>3</v>
      </c>
      <c r="S30" s="189">
        <v>4</v>
      </c>
      <c r="T30" s="189">
        <v>4</v>
      </c>
    </row>
    <row r="31" spans="1:21" ht="23.25" x14ac:dyDescent="0.2">
      <c r="I31" s="1">
        <f>AVERAGE(I2:I30)</f>
        <v>4.7142857142857144</v>
      </c>
      <c r="J31" s="1">
        <f t="shared" ref="J31:T31" si="0">AVERAGE(J2:J30)</f>
        <v>4.7241379310344831</v>
      </c>
      <c r="K31" s="1">
        <f t="shared" si="0"/>
        <v>4.5862068965517242</v>
      </c>
      <c r="L31" s="1">
        <f t="shared" si="0"/>
        <v>4.5517241379310347</v>
      </c>
      <c r="M31" s="1">
        <f t="shared" si="0"/>
        <v>4.6206896551724137</v>
      </c>
      <c r="N31" s="1">
        <f t="shared" si="0"/>
        <v>4.4827586206896548</v>
      </c>
      <c r="O31" s="1">
        <f t="shared" si="0"/>
        <v>4.6551724137931032</v>
      </c>
      <c r="P31" s="1">
        <f t="shared" si="0"/>
        <v>4.5862068965517242</v>
      </c>
      <c r="Q31" s="1">
        <f t="shared" si="0"/>
        <v>4.7586206896551726</v>
      </c>
      <c r="R31" s="1">
        <f t="shared" si="0"/>
        <v>3.5862068965517242</v>
      </c>
      <c r="S31" s="1">
        <f t="shared" si="0"/>
        <v>4.1724137931034484</v>
      </c>
      <c r="T31" s="1">
        <f t="shared" si="0"/>
        <v>4.3103448275862073</v>
      </c>
    </row>
    <row r="32" spans="1:21" ht="23.25" x14ac:dyDescent="0.2">
      <c r="I32" s="2">
        <f>STDEV(I2:I31)</f>
        <v>0.52489065916782218</v>
      </c>
      <c r="J32" s="2">
        <f t="shared" ref="J32:T32" si="1">STDEV(J2:J31)</f>
        <v>0.7832977028690048</v>
      </c>
      <c r="K32" s="2">
        <f t="shared" si="1"/>
        <v>0.76641761278941201</v>
      </c>
      <c r="L32" s="2">
        <f t="shared" si="1"/>
        <v>0.85444908230095262</v>
      </c>
      <c r="M32" s="2">
        <f t="shared" si="1"/>
        <v>0.48521542343000856</v>
      </c>
      <c r="N32" s="2">
        <f t="shared" si="1"/>
        <v>0.67572130835398159</v>
      </c>
      <c r="O32" s="2">
        <f t="shared" si="1"/>
        <v>0.6032019201564075</v>
      </c>
      <c r="P32" s="2">
        <f t="shared" si="1"/>
        <v>0.72002113854555805</v>
      </c>
      <c r="Q32" s="2">
        <f t="shared" si="1"/>
        <v>0.42791978089623633</v>
      </c>
      <c r="R32" s="2">
        <f t="shared" si="1"/>
        <v>0.9655172413793095</v>
      </c>
      <c r="S32" s="2">
        <f t="shared" si="1"/>
        <v>0.59125614480973354</v>
      </c>
      <c r="T32" s="2">
        <f t="shared" si="1"/>
        <v>0.59326381152017926</v>
      </c>
    </row>
    <row r="33" spans="1:20" ht="23.25" x14ac:dyDescent="0.2">
      <c r="I33" s="3">
        <f>AVERAGE(I2:I32)</f>
        <v>4.5746392124484512</v>
      </c>
      <c r="J33" s="3">
        <f t="shared" ref="J33:T33" si="2">AVERAGE(J2:J32)</f>
        <v>4.5970140527065633</v>
      </c>
      <c r="K33" s="3">
        <f t="shared" si="2"/>
        <v>4.4629878873981008</v>
      </c>
      <c r="L33" s="3">
        <f t="shared" si="2"/>
        <v>4.432457200652645</v>
      </c>
      <c r="M33" s="3">
        <f t="shared" si="2"/>
        <v>4.4872872606000787</v>
      </c>
      <c r="N33" s="3">
        <f t="shared" si="2"/>
        <v>4.3599509654530202</v>
      </c>
      <c r="O33" s="3">
        <f t="shared" si="2"/>
        <v>4.5244636881919202</v>
      </c>
      <c r="P33" s="3">
        <f t="shared" si="2"/>
        <v>4.4614912269386213</v>
      </c>
      <c r="Q33" s="3">
        <f t="shared" si="2"/>
        <v>4.6189206603403683</v>
      </c>
      <c r="R33" s="3">
        <f t="shared" si="2"/>
        <v>3.5016685205784204</v>
      </c>
      <c r="S33" s="3">
        <f t="shared" si="2"/>
        <v>4.0568925786423602</v>
      </c>
      <c r="T33" s="3">
        <f t="shared" si="2"/>
        <v>4.1904389883582711</v>
      </c>
    </row>
    <row r="34" spans="1:20" ht="23.25" x14ac:dyDescent="0.2">
      <c r="I34" s="4">
        <f>STDEV(I2:I30)</f>
        <v>0.53452248382484713</v>
      </c>
      <c r="J34" s="4">
        <f t="shared" ref="J34:T34" si="3">STDEV(J2:J30)</f>
        <v>0.79716245539762143</v>
      </c>
      <c r="K34" s="4">
        <f t="shared" si="3"/>
        <v>0.77998357946591002</v>
      </c>
      <c r="L34" s="4">
        <f t="shared" si="3"/>
        <v>0.86957324905264977</v>
      </c>
      <c r="M34" s="4">
        <f t="shared" si="3"/>
        <v>0.49380397379123864</v>
      </c>
      <c r="N34" s="4">
        <f t="shared" si="3"/>
        <v>0.68768190607350477</v>
      </c>
      <c r="O34" s="4">
        <f t="shared" si="3"/>
        <v>0.61387888922848166</v>
      </c>
      <c r="P34" s="4">
        <f t="shared" si="3"/>
        <v>0.73276586493086726</v>
      </c>
      <c r="Q34" s="4">
        <f t="shared" si="3"/>
        <v>0.4354941703556926</v>
      </c>
      <c r="R34" s="4">
        <f t="shared" si="3"/>
        <v>0.98260736888103506</v>
      </c>
      <c r="S34" s="4">
        <f t="shared" si="3"/>
        <v>0.60172166781431469</v>
      </c>
      <c r="T34" s="4">
        <f t="shared" si="3"/>
        <v>0.60376487120768729</v>
      </c>
    </row>
    <row r="35" spans="1:20" ht="24" x14ac:dyDescent="0.55000000000000004">
      <c r="A35" s="100" t="s">
        <v>92</v>
      </c>
      <c r="D35" s="136" t="s">
        <v>91</v>
      </c>
      <c r="E35" s="5"/>
      <c r="F35" s="134"/>
      <c r="H35" s="5"/>
    </row>
    <row r="36" spans="1:20" ht="24" x14ac:dyDescent="0.55000000000000004">
      <c r="A36" s="119" t="s">
        <v>25</v>
      </c>
      <c r="B36" s="120">
        <f>COUNTIF(C2:C30,"หญิง")</f>
        <v>12</v>
      </c>
      <c r="D36" s="166" t="s">
        <v>128</v>
      </c>
      <c r="E36" s="120">
        <f>COUNTIF(F2:F30,"คณะศึกษาศาสตร์")</f>
        <v>13</v>
      </c>
      <c r="F36" s="5"/>
      <c r="G36" s="202" t="s">
        <v>241</v>
      </c>
      <c r="H36" s="120">
        <f>COUNTIF(G2:G30,"พละศึกษาและวิทยาศาสตร์การออกกำลังกาย")</f>
        <v>1</v>
      </c>
    </row>
    <row r="37" spans="1:20" ht="24" x14ac:dyDescent="0.55000000000000004">
      <c r="A37" s="119" t="s">
        <v>20</v>
      </c>
      <c r="B37" s="120">
        <f>COUNTIF(C2:C30,"ชาย")</f>
        <v>17</v>
      </c>
      <c r="D37" s="166" t="s">
        <v>114</v>
      </c>
      <c r="E37" s="120">
        <f>COUNTIF(F2:F31,"วิทยาลัยพลังงานทดแทนและสมาร์ตกริดเทคโนโลยี")</f>
        <v>2</v>
      </c>
      <c r="F37" s="5"/>
      <c r="G37" s="202" t="s">
        <v>243</v>
      </c>
      <c r="H37" s="120">
        <f>COUNTIF(G2:G31,"นวัตกรรมทางการวัดผลการเรียนรู้")</f>
        <v>1</v>
      </c>
    </row>
    <row r="38" spans="1:20" ht="24" x14ac:dyDescent="0.55000000000000004">
      <c r="B38" s="118">
        <f>SUBTOTAL(9,B36:B37)</f>
        <v>29</v>
      </c>
      <c r="D38" s="166" t="s">
        <v>132</v>
      </c>
      <c r="E38" s="120">
        <f>COUNTIF(F2:F32,"คณะบริหารธุรกิจ เศรษฐกิจและการสื่อสาร")</f>
        <v>2</v>
      </c>
      <c r="F38" s="5"/>
      <c r="G38" s="202" t="s">
        <v>97</v>
      </c>
      <c r="H38" s="120">
        <f>COUNTIF(G2:G32,"หลักสูตรและการสอน")</f>
        <v>4</v>
      </c>
    </row>
    <row r="39" spans="1:20" ht="24" x14ac:dyDescent="0.55000000000000004">
      <c r="D39" s="201" t="s">
        <v>133</v>
      </c>
      <c r="E39" s="120">
        <f>COUNTIF(F2:F33,"คณะวิศวกรรมศาสตร์")</f>
        <v>1</v>
      </c>
      <c r="F39" s="5"/>
      <c r="G39" s="202" t="s">
        <v>105</v>
      </c>
      <c r="H39" s="120">
        <f>COUNTIF(G2:G33,"ภาษาไทย")</f>
        <v>2</v>
      </c>
    </row>
    <row r="40" spans="1:20" ht="24" x14ac:dyDescent="0.55000000000000004">
      <c r="A40" s="100" t="s">
        <v>93</v>
      </c>
      <c r="B40" s="134"/>
      <c r="D40" s="171" t="s">
        <v>135</v>
      </c>
      <c r="E40" s="120">
        <f>COUNTIF(F2:F38,"คณะพยาบาลศาสตร์")</f>
        <v>6</v>
      </c>
      <c r="F40" s="5"/>
      <c r="G40" s="202" t="s">
        <v>108</v>
      </c>
      <c r="H40" s="120">
        <f>COUNTIF(G2:G34,"การบริหารการศึกษา")</f>
        <v>1</v>
      </c>
    </row>
    <row r="41" spans="1:20" ht="24" x14ac:dyDescent="0.55000000000000004">
      <c r="A41" s="119" t="s">
        <v>27</v>
      </c>
      <c r="B41" s="120">
        <f>COUNTIF(E2:E30,"ปริญญาโท")</f>
        <v>4</v>
      </c>
      <c r="D41" s="170" t="s">
        <v>139</v>
      </c>
      <c r="E41" s="120">
        <f>COUNTIF(F2:F35,"คณะสังคมศาสตร์")</f>
        <v>1</v>
      </c>
      <c r="F41" s="5"/>
      <c r="G41" s="202" t="s">
        <v>145</v>
      </c>
      <c r="H41" s="120">
        <f>COUNTIF(G2:G35,"สมาร์ตกริดเทคโนโลยี")</f>
        <v>1</v>
      </c>
    </row>
    <row r="42" spans="1:20" ht="24" x14ac:dyDescent="0.55000000000000004">
      <c r="A42" s="119" t="s">
        <v>22</v>
      </c>
      <c r="B42" s="120">
        <f>COUNTIF(E2:E30,"ปริญญาเอก")</f>
        <v>25</v>
      </c>
      <c r="D42" s="170" t="s">
        <v>131</v>
      </c>
      <c r="E42" s="120">
        <f>COUNTIF(F2:F36,"คณะมนุษยศาสตร์")</f>
        <v>2</v>
      </c>
      <c r="F42" s="5"/>
      <c r="G42" s="202" t="s">
        <v>113</v>
      </c>
      <c r="H42" s="120">
        <f>COUNTIF(G2:G36,"ดุริยางคศิลป์")</f>
        <v>2</v>
      </c>
    </row>
    <row r="43" spans="1:20" ht="24" x14ac:dyDescent="0.55000000000000004">
      <c r="A43" s="5"/>
      <c r="B43" s="135">
        <f>SUBTOTAL(9,B40:B42)</f>
        <v>29</v>
      </c>
      <c r="D43" s="169" t="s">
        <v>143</v>
      </c>
      <c r="E43" s="120">
        <f>COUNTIF(F2:F37,"คณะสถาปัตยกรรมศาสตร์ ศิลปะและการออกแบบ")</f>
        <v>2</v>
      </c>
      <c r="F43" s="5"/>
      <c r="G43" s="202" t="s">
        <v>319</v>
      </c>
      <c r="H43" s="120">
        <f>COUNTIF(G2:G37,"รัฐศาสตร์")</f>
        <v>1</v>
      </c>
    </row>
    <row r="44" spans="1:20" ht="24" x14ac:dyDescent="0.55000000000000004">
      <c r="E44" s="118">
        <f>SUM(E36:E43)</f>
        <v>29</v>
      </c>
      <c r="F44" s="5"/>
      <c r="G44" s="202" t="s">
        <v>177</v>
      </c>
      <c r="H44" s="120">
        <f>COUNTIF(G2:G38,"ศิลปะและการออกแบบ")</f>
        <v>1</v>
      </c>
    </row>
    <row r="45" spans="1:20" ht="24" x14ac:dyDescent="0.55000000000000004">
      <c r="A45" s="119" t="s">
        <v>26</v>
      </c>
      <c r="B45" s="120">
        <f>COUNTIF(D2:D31,"20-30 ปี")</f>
        <v>4</v>
      </c>
      <c r="F45" s="5"/>
      <c r="G45" s="202" t="s">
        <v>113</v>
      </c>
      <c r="H45" s="120">
        <f>COUNTIF(G2:G39,"ดุริยางคศิลป์")</f>
        <v>2</v>
      </c>
    </row>
    <row r="46" spans="1:20" ht="24" x14ac:dyDescent="0.55000000000000004">
      <c r="A46" s="119" t="s">
        <v>24</v>
      </c>
      <c r="B46" s="120">
        <f>COUNTIF(D2:D30,"31-40 ปี")</f>
        <v>19</v>
      </c>
      <c r="F46" s="5"/>
      <c r="G46" s="202" t="s">
        <v>169</v>
      </c>
      <c r="H46" s="120">
        <f>COUNTIF(G2:G40,"สถาปัตยกรรมศาสตร์")</f>
        <v>1</v>
      </c>
    </row>
    <row r="47" spans="1:20" ht="24" x14ac:dyDescent="0.55000000000000004">
      <c r="A47" s="119" t="s">
        <v>21</v>
      </c>
      <c r="B47" s="120">
        <f>COUNTIF(D2:D31,"41-50 ปี")</f>
        <v>5</v>
      </c>
      <c r="G47" s="202" t="s">
        <v>325</v>
      </c>
      <c r="H47" s="120">
        <f>COUNTIF(G2:G41,"การจัดการสมาร์ทซิตี้และนวัตกรรมดิจิทัล")</f>
        <v>1</v>
      </c>
    </row>
    <row r="48" spans="1:20" ht="24" customHeight="1" x14ac:dyDescent="0.55000000000000004">
      <c r="A48" s="119" t="s">
        <v>31</v>
      </c>
      <c r="B48" s="120">
        <f>COUNTIF(D2:D30,"51 ปีขึ้นไป")</f>
        <v>1</v>
      </c>
      <c r="G48" s="202" t="s">
        <v>274</v>
      </c>
      <c r="H48" s="120">
        <f>COUNTIF(G2:G42,"พัฒนศึกษา")</f>
        <v>1</v>
      </c>
    </row>
    <row r="49" spans="2:8" ht="24" customHeight="1" x14ac:dyDescent="0.55000000000000004">
      <c r="B49" s="118">
        <f>SUBTOTAL(9,B45:B48)</f>
        <v>29</v>
      </c>
      <c r="G49" s="202" t="s">
        <v>141</v>
      </c>
      <c r="H49" s="120">
        <f>COUNTIF(G2:G43,"พยาบาลศาสตร์")</f>
        <v>6</v>
      </c>
    </row>
    <row r="50" spans="2:8" ht="24" customHeight="1" x14ac:dyDescent="0.55000000000000004">
      <c r="G50" s="202" t="s">
        <v>99</v>
      </c>
      <c r="H50" s="120">
        <f>COUNTIF(G2:G44,"เทคโนโลยีและสื่อสารการศึกษา")</f>
        <v>1</v>
      </c>
    </row>
    <row r="51" spans="2:8" ht="24" customHeight="1" x14ac:dyDescent="0.55000000000000004">
      <c r="G51" s="202" t="s">
        <v>179</v>
      </c>
      <c r="H51" s="120">
        <f>COUNTIF(G2:G45,"เศรษฐศาสตร์")</f>
        <v>2</v>
      </c>
    </row>
    <row r="52" spans="2:8" ht="24" customHeight="1" x14ac:dyDescent="0.55000000000000004">
      <c r="G52" s="202" t="s">
        <v>335</v>
      </c>
      <c r="H52" s="120">
        <f>COUNTIF(G3:G46,"วิศวชีวเวช")</f>
        <v>1</v>
      </c>
    </row>
    <row r="53" spans="2:8" ht="24" customHeight="1" x14ac:dyDescent="0.55000000000000004">
      <c r="H53" s="203">
        <f>SUM(H36:H52)</f>
        <v>29</v>
      </c>
    </row>
    <row r="54" spans="2:8" ht="24" customHeight="1" x14ac:dyDescent="0.2"/>
    <row r="55" spans="2:8" ht="24" customHeight="1" x14ac:dyDescent="0.2"/>
    <row r="56" spans="2:8" ht="24" customHeight="1" x14ac:dyDescent="0.2"/>
    <row r="57" spans="2:8" ht="24" customHeight="1" x14ac:dyDescent="0.2">
      <c r="G57" s="189"/>
    </row>
    <row r="58" spans="2:8" ht="24" customHeight="1" x14ac:dyDescent="0.2"/>
    <row r="59" spans="2:8" ht="24" customHeight="1" x14ac:dyDescent="0.2">
      <c r="G59" s="189"/>
    </row>
    <row r="60" spans="2:8" ht="24" customHeight="1" x14ac:dyDescent="0.2">
      <c r="G60" s="189"/>
    </row>
    <row r="61" spans="2:8" ht="24" customHeight="1" x14ac:dyDescent="0.2"/>
    <row r="62" spans="2:8" ht="24" customHeight="1" x14ac:dyDescent="0.2">
      <c r="G62" s="189"/>
    </row>
  </sheetData>
  <autoFilter ref="F1:F62" xr:uid="{0953F837-7609-4C9B-84EA-34659F5B569A}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G682"/>
  <sheetViews>
    <sheetView topLeftCell="A31" zoomScale="110" zoomScaleNormal="110" workbookViewId="0">
      <selection activeCell="A322" sqref="A322:A323"/>
    </sheetView>
  </sheetViews>
  <sheetFormatPr defaultColWidth="9.140625" defaultRowHeight="21.75" x14ac:dyDescent="0.5"/>
  <cols>
    <col min="1" max="1" width="74.7109375" style="98" customWidth="1"/>
    <col min="2" max="2" width="7.140625" style="99" bestFit="1" customWidth="1"/>
    <col min="3" max="3" width="8.28515625" style="99" customWidth="1"/>
    <col min="4" max="4" width="8.5703125" style="62" customWidth="1"/>
    <col min="5" max="5" width="7.140625" style="62" customWidth="1"/>
    <col min="6" max="6" width="11.42578125" style="62" bestFit="1" customWidth="1"/>
    <col min="7" max="16384" width="9.140625" style="62"/>
  </cols>
  <sheetData>
    <row r="1" spans="1:5" s="14" customFormat="1" ht="30.75" x14ac:dyDescent="0.7">
      <c r="A1" s="212" t="s">
        <v>36</v>
      </c>
      <c r="B1" s="212"/>
      <c r="C1" s="212"/>
      <c r="D1" s="212"/>
    </row>
    <row r="2" spans="1:5" s="14" customFormat="1" ht="27.75" x14ac:dyDescent="0.65">
      <c r="A2" s="213" t="s">
        <v>477</v>
      </c>
      <c r="B2" s="213"/>
      <c r="C2" s="213"/>
      <c r="D2" s="213"/>
    </row>
    <row r="3" spans="1:5" s="14" customFormat="1" ht="12" customHeight="1" x14ac:dyDescent="0.5">
      <c r="A3" s="15"/>
      <c r="B3" s="16"/>
      <c r="C3" s="16"/>
    </row>
    <row r="4" spans="1:5" s="7" customFormat="1" ht="24" x14ac:dyDescent="0.55000000000000004">
      <c r="A4" s="6" t="s">
        <v>37</v>
      </c>
      <c r="B4" s="10"/>
      <c r="C4" s="10"/>
    </row>
    <row r="5" spans="1:5" s="7" customFormat="1" ht="24" x14ac:dyDescent="0.55000000000000004">
      <c r="A5" s="6" t="s">
        <v>483</v>
      </c>
      <c r="B5" s="10"/>
      <c r="C5" s="10"/>
    </row>
    <row r="6" spans="1:5" s="7" customFormat="1" ht="24" x14ac:dyDescent="0.55000000000000004">
      <c r="A6" s="133" t="s">
        <v>478</v>
      </c>
      <c r="B6" s="5"/>
      <c r="C6" s="5"/>
      <c r="E6" s="5"/>
    </row>
    <row r="7" spans="1:5" s="7" customFormat="1" ht="24" x14ac:dyDescent="0.55000000000000004">
      <c r="A7" s="133" t="s">
        <v>479</v>
      </c>
      <c r="B7" s="5"/>
      <c r="C7" s="5"/>
      <c r="E7" s="5"/>
    </row>
    <row r="8" spans="1:5" s="7" customFormat="1" ht="24" x14ac:dyDescent="0.55000000000000004">
      <c r="A8" s="6" t="s">
        <v>480</v>
      </c>
      <c r="B8" s="5"/>
      <c r="C8" s="5"/>
      <c r="E8" s="5"/>
    </row>
    <row r="9" spans="1:5" s="7" customFormat="1" ht="24" x14ac:dyDescent="0.55000000000000004">
      <c r="A9" s="6" t="s">
        <v>481</v>
      </c>
      <c r="B9" s="5"/>
      <c r="C9" s="5"/>
      <c r="E9" s="5"/>
    </row>
    <row r="10" spans="1:5" s="7" customFormat="1" ht="24" x14ac:dyDescent="0.55000000000000004">
      <c r="A10" s="6" t="s">
        <v>482</v>
      </c>
      <c r="B10" s="5"/>
      <c r="C10" s="5"/>
      <c r="E10" s="5"/>
    </row>
    <row r="11" spans="1:5" s="7" customFormat="1" ht="12.75" customHeight="1" x14ac:dyDescent="0.55000000000000004">
      <c r="A11" s="6"/>
      <c r="B11" s="5"/>
      <c r="C11" s="5"/>
      <c r="E11" s="5"/>
    </row>
    <row r="12" spans="1:5" s="7" customFormat="1" ht="21.75" customHeight="1" x14ac:dyDescent="0.55000000000000004">
      <c r="A12" s="17" t="s">
        <v>38</v>
      </c>
      <c r="B12" s="10"/>
      <c r="C12" s="10"/>
    </row>
    <row r="13" spans="1:5" s="7" customFormat="1" ht="19.5" customHeight="1" x14ac:dyDescent="0.55000000000000004">
      <c r="A13" s="18" t="s">
        <v>39</v>
      </c>
      <c r="B13" s="10"/>
      <c r="C13" s="10"/>
    </row>
    <row r="14" spans="1:5" s="7" customFormat="1" ht="19.5" customHeight="1" x14ac:dyDescent="0.55000000000000004">
      <c r="A14" s="18" t="s">
        <v>40</v>
      </c>
      <c r="B14" s="10"/>
      <c r="C14" s="10"/>
    </row>
    <row r="15" spans="1:5" s="7" customFormat="1" ht="22.5" customHeight="1" x14ac:dyDescent="0.55000000000000004">
      <c r="A15" s="126" t="s">
        <v>41</v>
      </c>
      <c r="B15" s="20" t="s">
        <v>42</v>
      </c>
      <c r="C15" s="127" t="s">
        <v>43</v>
      </c>
    </row>
    <row r="16" spans="1:5" s="7" customFormat="1" ht="24" x14ac:dyDescent="0.55000000000000004">
      <c r="A16" s="21" t="s">
        <v>44</v>
      </c>
      <c r="B16" s="22"/>
      <c r="C16" s="23"/>
    </row>
    <row r="17" spans="1:3" s="7" customFormat="1" ht="24" x14ac:dyDescent="0.55000000000000004">
      <c r="A17" s="24" t="s">
        <v>46</v>
      </c>
      <c r="B17" s="25">
        <v>11</v>
      </c>
      <c r="C17" s="26">
        <f>B17*100/149</f>
        <v>7.3825503355704694</v>
      </c>
    </row>
    <row r="18" spans="1:3" s="7" customFormat="1" ht="24" x14ac:dyDescent="0.55000000000000004">
      <c r="A18" s="27" t="s">
        <v>45</v>
      </c>
      <c r="B18" s="28">
        <v>4</v>
      </c>
      <c r="C18" s="29">
        <f>B18*100/149</f>
        <v>2.6845637583892619</v>
      </c>
    </row>
    <row r="19" spans="1:3" s="7" customFormat="1" ht="24" x14ac:dyDescent="0.55000000000000004">
      <c r="A19" s="24" t="s">
        <v>149</v>
      </c>
      <c r="B19" s="25"/>
      <c r="C19" s="26"/>
    </row>
    <row r="20" spans="1:3" s="7" customFormat="1" ht="24" x14ac:dyDescent="0.55000000000000004">
      <c r="A20" s="24" t="s">
        <v>46</v>
      </c>
      <c r="B20" s="25">
        <v>37</v>
      </c>
      <c r="C20" s="26">
        <f>B20*100/149</f>
        <v>24.832214765100669</v>
      </c>
    </row>
    <row r="21" spans="1:3" s="7" customFormat="1" ht="24" x14ac:dyDescent="0.55000000000000004">
      <c r="A21" s="27" t="s">
        <v>45</v>
      </c>
      <c r="B21" s="28">
        <v>25</v>
      </c>
      <c r="C21" s="26">
        <f>B21*100/149</f>
        <v>16.778523489932887</v>
      </c>
    </row>
    <row r="22" spans="1:3" s="7" customFormat="1" ht="24" x14ac:dyDescent="0.55000000000000004">
      <c r="A22" s="21" t="s">
        <v>213</v>
      </c>
      <c r="B22" s="22"/>
      <c r="C22" s="23"/>
    </row>
    <row r="23" spans="1:3" s="7" customFormat="1" ht="24" x14ac:dyDescent="0.55000000000000004">
      <c r="A23" s="24" t="s">
        <v>46</v>
      </c>
      <c r="B23" s="25">
        <v>21</v>
      </c>
      <c r="C23" s="26">
        <f>B23*100/149</f>
        <v>14.093959731543624</v>
      </c>
    </row>
    <row r="24" spans="1:3" s="7" customFormat="1" ht="24" x14ac:dyDescent="0.55000000000000004">
      <c r="A24" s="27" t="s">
        <v>45</v>
      </c>
      <c r="B24" s="28">
        <v>12</v>
      </c>
      <c r="C24" s="26">
        <f>B24*100/149</f>
        <v>8.053691275167786</v>
      </c>
    </row>
    <row r="25" spans="1:3" s="7" customFormat="1" ht="24" x14ac:dyDescent="0.55000000000000004">
      <c r="A25" s="24" t="s">
        <v>47</v>
      </c>
      <c r="B25" s="25"/>
      <c r="C25" s="23"/>
    </row>
    <row r="26" spans="1:3" s="7" customFormat="1" ht="24" x14ac:dyDescent="0.55000000000000004">
      <c r="A26" s="24" t="s">
        <v>46</v>
      </c>
      <c r="B26" s="25">
        <v>5</v>
      </c>
      <c r="C26" s="26">
        <f>B26*100/149</f>
        <v>3.3557046979865772</v>
      </c>
    </row>
    <row r="27" spans="1:3" s="7" customFormat="1" ht="24" x14ac:dyDescent="0.55000000000000004">
      <c r="A27" s="27" t="s">
        <v>45</v>
      </c>
      <c r="B27" s="32">
        <v>5</v>
      </c>
      <c r="C27" s="29">
        <f>B27*100/149</f>
        <v>3.3557046979865772</v>
      </c>
    </row>
    <row r="28" spans="1:3" s="7" customFormat="1" ht="24" x14ac:dyDescent="0.55000000000000004">
      <c r="A28" s="24" t="s">
        <v>197</v>
      </c>
      <c r="B28" s="25"/>
      <c r="C28" s="26"/>
    </row>
    <row r="29" spans="1:3" s="7" customFormat="1" ht="24" x14ac:dyDescent="0.55000000000000004">
      <c r="A29" s="24" t="s">
        <v>46</v>
      </c>
      <c r="B29" s="25">
        <v>12</v>
      </c>
      <c r="C29" s="26">
        <f>B29*100/149</f>
        <v>8.053691275167786</v>
      </c>
    </row>
    <row r="30" spans="1:3" s="7" customFormat="1" ht="24" x14ac:dyDescent="0.55000000000000004">
      <c r="A30" s="24" t="s">
        <v>45</v>
      </c>
      <c r="B30" s="25">
        <v>17</v>
      </c>
      <c r="C30" s="29">
        <f>B30*100/149</f>
        <v>11.409395973154362</v>
      </c>
    </row>
    <row r="31" spans="1:3" s="7" customFormat="1" ht="21" customHeight="1" thickBot="1" x14ac:dyDescent="0.6">
      <c r="A31" s="128" t="s">
        <v>48</v>
      </c>
      <c r="B31" s="129">
        <f>SUM(B17:B30)</f>
        <v>149</v>
      </c>
      <c r="C31" s="123">
        <f>B31*100/149</f>
        <v>100</v>
      </c>
    </row>
    <row r="32" spans="1:3" s="7" customFormat="1" ht="19.5" customHeight="1" thickTop="1" x14ac:dyDescent="0.55000000000000004">
      <c r="A32" s="34"/>
      <c r="B32" s="35"/>
      <c r="C32" s="36"/>
    </row>
    <row r="33" spans="1:4" s="7" customFormat="1" ht="24" x14ac:dyDescent="0.55000000000000004">
      <c r="A33" s="6" t="s">
        <v>491</v>
      </c>
      <c r="B33" s="10"/>
      <c r="C33" s="10"/>
    </row>
    <row r="34" spans="1:4" s="7" customFormat="1" ht="24" x14ac:dyDescent="0.55000000000000004">
      <c r="A34" s="6" t="s">
        <v>492</v>
      </c>
      <c r="B34" s="10"/>
      <c r="C34" s="10"/>
    </row>
    <row r="35" spans="1:4" s="7" customFormat="1" ht="24" x14ac:dyDescent="0.55000000000000004">
      <c r="A35" s="6" t="s">
        <v>681</v>
      </c>
      <c r="B35" s="10"/>
      <c r="C35" s="10"/>
    </row>
    <row r="36" spans="1:4" s="7" customFormat="1" ht="24" x14ac:dyDescent="0.55000000000000004">
      <c r="A36" s="6" t="s">
        <v>682</v>
      </c>
      <c r="B36" s="10"/>
      <c r="C36" s="10"/>
    </row>
    <row r="37" spans="1:4" s="7" customFormat="1" ht="13.5" customHeight="1" x14ac:dyDescent="0.55000000000000004">
      <c r="A37" s="6"/>
      <c r="B37" s="10"/>
      <c r="C37" s="10"/>
    </row>
    <row r="38" spans="1:4" s="112" customFormat="1" ht="21" customHeight="1" x14ac:dyDescent="0.2">
      <c r="A38" s="17" t="s">
        <v>49</v>
      </c>
      <c r="B38" s="141"/>
      <c r="C38" s="141"/>
    </row>
    <row r="39" spans="1:4" s="112" customFormat="1" ht="18.75" customHeight="1" x14ac:dyDescent="0.2">
      <c r="A39" s="140" t="s">
        <v>41</v>
      </c>
      <c r="B39" s="139" t="s">
        <v>42</v>
      </c>
      <c r="C39" s="139" t="s">
        <v>43</v>
      </c>
    </row>
    <row r="40" spans="1:4" s="7" customFormat="1" ht="24" x14ac:dyDescent="0.55000000000000004">
      <c r="A40" s="21" t="s">
        <v>44</v>
      </c>
      <c r="B40" s="30"/>
      <c r="C40" s="30"/>
    </row>
    <row r="41" spans="1:4" s="7" customFormat="1" ht="24" x14ac:dyDescent="0.55000000000000004">
      <c r="A41" s="24" t="s">
        <v>50</v>
      </c>
      <c r="B41" s="25">
        <v>10</v>
      </c>
      <c r="C41" s="26">
        <f>B41*100/149</f>
        <v>6.7114093959731544</v>
      </c>
      <c r="D41" s="40"/>
    </row>
    <row r="42" spans="1:4" s="7" customFormat="1" ht="24" x14ac:dyDescent="0.55000000000000004">
      <c r="A42" s="24" t="s">
        <v>51</v>
      </c>
      <c r="B42" s="25">
        <v>4</v>
      </c>
      <c r="C42" s="26">
        <f t="shared" ref="C42:C43" si="0">B42*100/149</f>
        <v>2.6845637583892619</v>
      </c>
      <c r="D42" s="40"/>
    </row>
    <row r="43" spans="1:4" s="7" customFormat="1" ht="24" x14ac:dyDescent="0.55000000000000004">
      <c r="A43" s="27" t="s">
        <v>52</v>
      </c>
      <c r="B43" s="28">
        <v>1</v>
      </c>
      <c r="C43" s="29">
        <f t="shared" si="0"/>
        <v>0.67114093959731547</v>
      </c>
      <c r="D43" s="40"/>
    </row>
    <row r="44" spans="1:4" s="7" customFormat="1" ht="24" x14ac:dyDescent="0.55000000000000004">
      <c r="A44" s="24" t="s">
        <v>149</v>
      </c>
      <c r="B44" s="25"/>
      <c r="C44" s="26"/>
      <c r="D44" s="40"/>
    </row>
    <row r="45" spans="1:4" s="7" customFormat="1" ht="24" x14ac:dyDescent="0.55000000000000004">
      <c r="A45" s="24" t="s">
        <v>50</v>
      </c>
      <c r="B45" s="25">
        <v>34</v>
      </c>
      <c r="C45" s="26">
        <f>B45*100/149</f>
        <v>22.818791946308725</v>
      </c>
      <c r="D45" s="40"/>
    </row>
    <row r="46" spans="1:4" s="7" customFormat="1" ht="24" x14ac:dyDescent="0.55000000000000004">
      <c r="A46" s="24" t="s">
        <v>51</v>
      </c>
      <c r="B46" s="25">
        <v>21</v>
      </c>
      <c r="C46" s="26">
        <f t="shared" ref="C46:C48" si="1">B46*100/149</f>
        <v>14.093959731543624</v>
      </c>
      <c r="D46" s="40"/>
    </row>
    <row r="47" spans="1:4" s="7" customFormat="1" ht="24" x14ac:dyDescent="0.55000000000000004">
      <c r="A47" s="24" t="s">
        <v>52</v>
      </c>
      <c r="B47" s="25">
        <v>5</v>
      </c>
      <c r="C47" s="26">
        <f t="shared" si="1"/>
        <v>3.3557046979865772</v>
      </c>
      <c r="D47" s="40"/>
    </row>
    <row r="48" spans="1:4" s="7" customFormat="1" ht="24" x14ac:dyDescent="0.55000000000000004">
      <c r="A48" s="27" t="s">
        <v>115</v>
      </c>
      <c r="B48" s="28">
        <v>2</v>
      </c>
      <c r="C48" s="26">
        <f t="shared" si="1"/>
        <v>1.3422818791946309</v>
      </c>
      <c r="D48" s="40"/>
    </row>
    <row r="49" spans="1:4" s="7" customFormat="1" ht="24" x14ac:dyDescent="0.55000000000000004">
      <c r="A49" s="21" t="s">
        <v>214</v>
      </c>
      <c r="B49" s="30"/>
      <c r="C49" s="30"/>
    </row>
    <row r="50" spans="1:4" s="7" customFormat="1" ht="24" x14ac:dyDescent="0.55000000000000004">
      <c r="A50" s="24" t="s">
        <v>50</v>
      </c>
      <c r="B50" s="25">
        <v>17</v>
      </c>
      <c r="C50" s="26">
        <f>B50*100/149</f>
        <v>11.409395973154362</v>
      </c>
      <c r="D50" s="40"/>
    </row>
    <row r="51" spans="1:4" s="7" customFormat="1" ht="24" x14ac:dyDescent="0.55000000000000004">
      <c r="A51" s="24" t="s">
        <v>51</v>
      </c>
      <c r="B51" s="25">
        <v>12</v>
      </c>
      <c r="C51" s="26">
        <f t="shared" ref="C51:C52" si="2">B51*100/149</f>
        <v>8.053691275167786</v>
      </c>
      <c r="D51" s="40"/>
    </row>
    <row r="52" spans="1:4" s="7" customFormat="1" ht="24" x14ac:dyDescent="0.55000000000000004">
      <c r="A52" s="27" t="s">
        <v>52</v>
      </c>
      <c r="B52" s="28">
        <v>4</v>
      </c>
      <c r="C52" s="26">
        <f t="shared" si="2"/>
        <v>2.6845637583892619</v>
      </c>
      <c r="D52" s="40"/>
    </row>
    <row r="53" spans="1:4" s="7" customFormat="1" ht="24" x14ac:dyDescent="0.55000000000000004">
      <c r="A53" s="204" t="s">
        <v>47</v>
      </c>
      <c r="B53" s="30"/>
      <c r="C53" s="23"/>
    </row>
    <row r="54" spans="1:4" s="7" customFormat="1" ht="24" x14ac:dyDescent="0.55000000000000004">
      <c r="A54" s="43" t="s">
        <v>50</v>
      </c>
      <c r="B54" s="31">
        <v>7</v>
      </c>
      <c r="C54" s="26">
        <f>B54*100/149</f>
        <v>4.6979865771812079</v>
      </c>
      <c r="D54" s="40"/>
    </row>
    <row r="55" spans="1:4" s="7" customFormat="1" ht="24" x14ac:dyDescent="0.55000000000000004">
      <c r="A55" s="43" t="s">
        <v>51</v>
      </c>
      <c r="B55" s="31">
        <v>2</v>
      </c>
      <c r="C55" s="26">
        <f t="shared" ref="C55:C56" si="3">B55*100/149</f>
        <v>1.3422818791946309</v>
      </c>
      <c r="D55" s="40"/>
    </row>
    <row r="56" spans="1:4" s="7" customFormat="1" ht="24" x14ac:dyDescent="0.55000000000000004">
      <c r="A56" s="44" t="s">
        <v>52</v>
      </c>
      <c r="B56" s="32">
        <v>1</v>
      </c>
      <c r="C56" s="29">
        <f t="shared" si="3"/>
        <v>0.67114093959731547</v>
      </c>
      <c r="D56" s="40"/>
    </row>
    <row r="57" spans="1:4" s="7" customFormat="1" ht="24" x14ac:dyDescent="0.55000000000000004">
      <c r="A57" s="24" t="s">
        <v>198</v>
      </c>
      <c r="B57" s="31"/>
      <c r="C57" s="26"/>
    </row>
    <row r="58" spans="1:4" s="7" customFormat="1" ht="24" x14ac:dyDescent="0.55000000000000004">
      <c r="A58" s="24" t="s">
        <v>50</v>
      </c>
      <c r="B58" s="25">
        <v>4</v>
      </c>
      <c r="C58" s="26">
        <f>B58*100/149</f>
        <v>2.6845637583892619</v>
      </c>
      <c r="D58" s="40"/>
    </row>
    <row r="59" spans="1:4" s="7" customFormat="1" ht="24" x14ac:dyDescent="0.55000000000000004">
      <c r="A59" s="24" t="s">
        <v>51</v>
      </c>
      <c r="B59" s="25">
        <v>19</v>
      </c>
      <c r="C59" s="26">
        <f t="shared" ref="C59:C61" si="4">B59*100/149</f>
        <v>12.751677852348994</v>
      </c>
      <c r="D59" s="40"/>
    </row>
    <row r="60" spans="1:4" s="7" customFormat="1" ht="24" x14ac:dyDescent="0.55000000000000004">
      <c r="A60" s="24" t="s">
        <v>52</v>
      </c>
      <c r="B60" s="25">
        <v>5</v>
      </c>
      <c r="C60" s="26">
        <f t="shared" si="4"/>
        <v>3.3557046979865772</v>
      </c>
      <c r="D60" s="40"/>
    </row>
    <row r="61" spans="1:4" s="7" customFormat="1" ht="24" x14ac:dyDescent="0.55000000000000004">
      <c r="A61" s="24" t="s">
        <v>115</v>
      </c>
      <c r="B61" s="25">
        <v>1</v>
      </c>
      <c r="C61" s="26">
        <f t="shared" si="4"/>
        <v>0.67114093959731547</v>
      </c>
      <c r="D61" s="40"/>
    </row>
    <row r="62" spans="1:4" s="7" customFormat="1" ht="21" customHeight="1" thickBot="1" x14ac:dyDescent="0.6">
      <c r="A62" s="143" t="s">
        <v>48</v>
      </c>
      <c r="B62" s="144">
        <f>SUM(B40:B61)</f>
        <v>149</v>
      </c>
      <c r="C62" s="145">
        <f>B62*100/149</f>
        <v>100</v>
      </c>
      <c r="D62" s="39"/>
    </row>
    <row r="63" spans="1:4" s="7" customFormat="1" ht="21" customHeight="1" thickTop="1" x14ac:dyDescent="0.55000000000000004">
      <c r="A63" s="211"/>
      <c r="B63" s="124"/>
      <c r="C63" s="125"/>
      <c r="D63" s="40"/>
    </row>
    <row r="64" spans="1:4" s="7" customFormat="1" ht="24" x14ac:dyDescent="0.55000000000000004">
      <c r="A64" s="34"/>
      <c r="B64" s="35"/>
      <c r="C64" s="36"/>
      <c r="D64" s="40"/>
    </row>
    <row r="65" spans="1:4" s="7" customFormat="1" ht="24" x14ac:dyDescent="0.55000000000000004">
      <c r="A65" s="6" t="s">
        <v>493</v>
      </c>
      <c r="B65" s="10"/>
      <c r="C65" s="10"/>
    </row>
    <row r="66" spans="1:4" s="7" customFormat="1" ht="24" x14ac:dyDescent="0.55000000000000004">
      <c r="A66" s="6" t="s">
        <v>494</v>
      </c>
      <c r="B66" s="10"/>
      <c r="C66" s="10"/>
    </row>
    <row r="67" spans="1:4" s="7" customFormat="1" ht="24" x14ac:dyDescent="0.55000000000000004">
      <c r="A67" s="6" t="s">
        <v>664</v>
      </c>
      <c r="B67" s="10"/>
      <c r="C67" s="10"/>
    </row>
    <row r="68" spans="1:4" s="7" customFormat="1" ht="24" x14ac:dyDescent="0.55000000000000004">
      <c r="A68" s="6" t="s">
        <v>665</v>
      </c>
      <c r="B68" s="10"/>
      <c r="C68" s="10"/>
    </row>
    <row r="69" spans="1:4" s="7" customFormat="1" ht="24" x14ac:dyDescent="0.55000000000000004">
      <c r="A69" s="6" t="s">
        <v>666</v>
      </c>
      <c r="B69" s="10"/>
      <c r="C69" s="10"/>
    </row>
    <row r="70" spans="1:4" s="7" customFormat="1" ht="24" x14ac:dyDescent="0.55000000000000004">
      <c r="A70" s="6" t="s">
        <v>667</v>
      </c>
      <c r="B70" s="10"/>
      <c r="C70" s="10"/>
    </row>
    <row r="71" spans="1:4" s="7" customFormat="1" ht="24" x14ac:dyDescent="0.55000000000000004">
      <c r="A71" s="6"/>
      <c r="B71" s="10"/>
      <c r="C71" s="10"/>
    </row>
    <row r="72" spans="1:4" s="7" customFormat="1" ht="24" x14ac:dyDescent="0.55000000000000004">
      <c r="A72" s="6"/>
      <c r="B72" s="10"/>
      <c r="C72" s="10"/>
    </row>
    <row r="73" spans="1:4" s="7" customFormat="1" ht="24" x14ac:dyDescent="0.55000000000000004">
      <c r="A73" s="37" t="s">
        <v>53</v>
      </c>
      <c r="B73" s="10"/>
      <c r="C73" s="10"/>
    </row>
    <row r="74" spans="1:4" s="7" customFormat="1" ht="24" x14ac:dyDescent="0.55000000000000004">
      <c r="A74" s="19" t="s">
        <v>41</v>
      </c>
      <c r="B74" s="20" t="s">
        <v>42</v>
      </c>
      <c r="C74" s="20" t="s">
        <v>43</v>
      </c>
    </row>
    <row r="75" spans="1:4" s="7" customFormat="1" ht="24" x14ac:dyDescent="0.55000000000000004">
      <c r="A75" s="21" t="s">
        <v>54</v>
      </c>
      <c r="B75" s="42"/>
      <c r="C75" s="42"/>
      <c r="D75" s="40"/>
    </row>
    <row r="76" spans="1:4" s="7" customFormat="1" ht="24" x14ac:dyDescent="0.55000000000000004">
      <c r="A76" s="24" t="s">
        <v>55</v>
      </c>
      <c r="B76" s="25">
        <v>14</v>
      </c>
      <c r="C76" s="26">
        <f>B76*100/149</f>
        <v>9.3959731543624159</v>
      </c>
      <c r="D76" s="40"/>
    </row>
    <row r="77" spans="1:4" s="7" customFormat="1" ht="24" x14ac:dyDescent="0.55000000000000004">
      <c r="A77" s="27" t="s">
        <v>56</v>
      </c>
      <c r="B77" s="32">
        <v>1</v>
      </c>
      <c r="C77" s="29">
        <f>B77*100/149</f>
        <v>0.67114093959731547</v>
      </c>
      <c r="D77" s="40"/>
    </row>
    <row r="78" spans="1:4" s="7" customFormat="1" ht="24" x14ac:dyDescent="0.55000000000000004">
      <c r="A78" s="24" t="s">
        <v>150</v>
      </c>
      <c r="B78" s="25"/>
      <c r="C78" s="26"/>
      <c r="D78" s="40"/>
    </row>
    <row r="79" spans="1:4" s="7" customFormat="1" ht="24" x14ac:dyDescent="0.55000000000000004">
      <c r="A79" s="24" t="s">
        <v>55</v>
      </c>
      <c r="B79" s="25">
        <v>53</v>
      </c>
      <c r="C79" s="26">
        <f>B79*100/149</f>
        <v>35.570469798657719</v>
      </c>
      <c r="D79" s="40"/>
    </row>
    <row r="80" spans="1:4" s="7" customFormat="1" ht="24" x14ac:dyDescent="0.55000000000000004">
      <c r="A80" s="27" t="s">
        <v>56</v>
      </c>
      <c r="B80" s="32">
        <v>9</v>
      </c>
      <c r="C80" s="29">
        <f>B80*100/149</f>
        <v>6.0402684563758386</v>
      </c>
      <c r="D80" s="40"/>
    </row>
    <row r="81" spans="1:4" s="7" customFormat="1" ht="24" x14ac:dyDescent="0.55000000000000004">
      <c r="A81" s="24" t="s">
        <v>213</v>
      </c>
      <c r="B81" s="25"/>
      <c r="C81" s="26"/>
      <c r="D81" s="40"/>
    </row>
    <row r="82" spans="1:4" s="7" customFormat="1" ht="24" x14ac:dyDescent="0.55000000000000004">
      <c r="A82" s="24" t="s">
        <v>55</v>
      </c>
      <c r="B82" s="25">
        <v>26</v>
      </c>
      <c r="C82" s="26">
        <f>B82*100/149</f>
        <v>17.449664429530202</v>
      </c>
      <c r="D82" s="40"/>
    </row>
    <row r="83" spans="1:4" s="7" customFormat="1" ht="24" x14ac:dyDescent="0.55000000000000004">
      <c r="A83" s="27" t="s">
        <v>56</v>
      </c>
      <c r="B83" s="32">
        <v>7</v>
      </c>
      <c r="C83" s="29">
        <f>B83*100/149</f>
        <v>4.6979865771812079</v>
      </c>
      <c r="D83" s="40"/>
    </row>
    <row r="84" spans="1:4" s="7" customFormat="1" ht="24" x14ac:dyDescent="0.55000000000000004">
      <c r="A84" s="24" t="s">
        <v>47</v>
      </c>
      <c r="B84" s="31"/>
      <c r="C84" s="26"/>
      <c r="D84" s="40"/>
    </row>
    <row r="85" spans="1:4" s="7" customFormat="1" ht="24" x14ac:dyDescent="0.55000000000000004">
      <c r="A85" s="24" t="s">
        <v>55</v>
      </c>
      <c r="B85" s="25">
        <v>9</v>
      </c>
      <c r="C85" s="26">
        <f>B85*100/149</f>
        <v>6.0402684563758386</v>
      </c>
      <c r="D85" s="40"/>
    </row>
    <row r="86" spans="1:4" s="7" customFormat="1" ht="24" x14ac:dyDescent="0.55000000000000004">
      <c r="A86" s="27" t="s">
        <v>56</v>
      </c>
      <c r="B86" s="32">
        <v>1</v>
      </c>
      <c r="C86" s="29">
        <f>B86*100/149</f>
        <v>0.67114093959731547</v>
      </c>
      <c r="D86" s="40"/>
    </row>
    <row r="87" spans="1:4" s="7" customFormat="1" ht="24" x14ac:dyDescent="0.55000000000000004">
      <c r="A87" s="24" t="s">
        <v>198</v>
      </c>
      <c r="B87" s="31"/>
      <c r="C87" s="26"/>
    </row>
    <row r="88" spans="1:4" s="7" customFormat="1" ht="24" x14ac:dyDescent="0.55000000000000004">
      <c r="A88" s="43" t="s">
        <v>55</v>
      </c>
      <c r="B88" s="25">
        <v>4</v>
      </c>
      <c r="C88" s="26">
        <f>B88*100/149</f>
        <v>2.6845637583892619</v>
      </c>
      <c r="D88" s="40"/>
    </row>
    <row r="89" spans="1:4" s="7" customFormat="1" ht="24" x14ac:dyDescent="0.55000000000000004">
      <c r="A89" s="44" t="s">
        <v>56</v>
      </c>
      <c r="B89" s="28">
        <v>25</v>
      </c>
      <c r="C89" s="29">
        <f>B89*100/149</f>
        <v>16.778523489932887</v>
      </c>
      <c r="D89" s="40"/>
    </row>
    <row r="90" spans="1:4" s="7" customFormat="1" ht="24.75" thickBot="1" x14ac:dyDescent="0.6">
      <c r="A90" s="146" t="s">
        <v>48</v>
      </c>
      <c r="B90" s="147">
        <f>SUM(B76:B89)</f>
        <v>149</v>
      </c>
      <c r="C90" s="123">
        <f>B90*100/149</f>
        <v>100</v>
      </c>
    </row>
    <row r="91" spans="1:4" s="7" customFormat="1" ht="24.75" thickTop="1" x14ac:dyDescent="0.55000000000000004">
      <c r="A91" s="45"/>
      <c r="B91" s="35"/>
      <c r="C91" s="36"/>
    </row>
    <row r="92" spans="1:4" s="7" customFormat="1" ht="24" x14ac:dyDescent="0.55000000000000004">
      <c r="A92" s="45"/>
      <c r="B92" s="35"/>
      <c r="C92" s="36"/>
    </row>
    <row r="93" spans="1:4" s="7" customFormat="1" ht="24" x14ac:dyDescent="0.55000000000000004">
      <c r="A93" s="45"/>
      <c r="B93" s="35"/>
      <c r="C93" s="36"/>
    </row>
    <row r="94" spans="1:4" s="7" customFormat="1" ht="24" x14ac:dyDescent="0.55000000000000004">
      <c r="A94" s="6" t="s">
        <v>495</v>
      </c>
      <c r="B94" s="10"/>
      <c r="C94" s="10"/>
    </row>
    <row r="95" spans="1:4" s="7" customFormat="1" ht="24" x14ac:dyDescent="0.55000000000000004">
      <c r="A95" s="6" t="s">
        <v>496</v>
      </c>
      <c r="B95" s="10"/>
      <c r="C95" s="10"/>
    </row>
    <row r="96" spans="1:4" s="7" customFormat="1" ht="24" x14ac:dyDescent="0.55000000000000004">
      <c r="A96" s="6" t="s">
        <v>497</v>
      </c>
      <c r="B96" s="10"/>
      <c r="C96" s="10"/>
    </row>
    <row r="97" spans="1:3" s="7" customFormat="1" ht="24" x14ac:dyDescent="0.55000000000000004">
      <c r="A97" s="6" t="s">
        <v>662</v>
      </c>
      <c r="B97" s="10"/>
      <c r="C97" s="10"/>
    </row>
    <row r="98" spans="1:3" s="7" customFormat="1" ht="24" x14ac:dyDescent="0.55000000000000004">
      <c r="A98" s="6" t="s">
        <v>588</v>
      </c>
      <c r="B98" s="10"/>
      <c r="C98" s="10"/>
    </row>
    <row r="99" spans="1:3" s="7" customFormat="1" ht="24" x14ac:dyDescent="0.55000000000000004">
      <c r="A99" s="6"/>
      <c r="B99" s="10"/>
      <c r="C99" s="10"/>
    </row>
    <row r="100" spans="1:3" s="103" customFormat="1" ht="23.25" x14ac:dyDescent="0.55000000000000004">
      <c r="A100" s="101" t="s">
        <v>57</v>
      </c>
      <c r="B100" s="102"/>
      <c r="C100" s="102"/>
    </row>
    <row r="101" spans="1:3" s="103" customFormat="1" ht="19.5" customHeight="1" x14ac:dyDescent="0.55000000000000004">
      <c r="A101" s="104" t="s">
        <v>41</v>
      </c>
      <c r="B101" s="105" t="s">
        <v>42</v>
      </c>
      <c r="C101" s="105" t="s">
        <v>43</v>
      </c>
    </row>
    <row r="102" spans="1:3" s="103" customFormat="1" ht="23.25" x14ac:dyDescent="0.55000000000000004">
      <c r="A102" s="106" t="s">
        <v>58</v>
      </c>
      <c r="B102" s="107"/>
      <c r="C102" s="108"/>
    </row>
    <row r="103" spans="1:3" s="112" customFormat="1" ht="18.75" customHeight="1" x14ac:dyDescent="0.2">
      <c r="A103" s="109" t="s">
        <v>59</v>
      </c>
      <c r="B103" s="161">
        <v>5</v>
      </c>
      <c r="C103" s="111">
        <f>B103*100/149</f>
        <v>3.3557046979865772</v>
      </c>
    </row>
    <row r="104" spans="1:3" s="103" customFormat="1" ht="24" x14ac:dyDescent="0.55000000000000004">
      <c r="A104" s="109" t="s">
        <v>151</v>
      </c>
      <c r="B104" s="161">
        <v>1</v>
      </c>
      <c r="C104" s="111">
        <f t="shared" ref="C104:C110" si="5">B104*100/149</f>
        <v>0.67114093959731547</v>
      </c>
    </row>
    <row r="105" spans="1:3" s="103" customFormat="1" ht="24" x14ac:dyDescent="0.55000000000000004">
      <c r="A105" s="109" t="s">
        <v>103</v>
      </c>
      <c r="B105" s="161">
        <v>1</v>
      </c>
      <c r="C105" s="111">
        <f t="shared" si="5"/>
        <v>0.67114093959731547</v>
      </c>
    </row>
    <row r="106" spans="1:3" s="103" customFormat="1" ht="24" x14ac:dyDescent="0.55000000000000004">
      <c r="A106" s="109" t="s">
        <v>153</v>
      </c>
      <c r="B106" s="161">
        <v>1</v>
      </c>
      <c r="C106" s="111">
        <f t="shared" si="5"/>
        <v>0.67114093959731547</v>
      </c>
    </row>
    <row r="107" spans="1:3" s="103" customFormat="1" ht="24" x14ac:dyDescent="0.55000000000000004">
      <c r="A107" s="109" t="s">
        <v>106</v>
      </c>
      <c r="B107" s="161">
        <v>4</v>
      </c>
      <c r="C107" s="111">
        <f t="shared" si="5"/>
        <v>2.6845637583892619</v>
      </c>
    </row>
    <row r="108" spans="1:3" s="103" customFormat="1" ht="24" x14ac:dyDescent="0.55000000000000004">
      <c r="A108" s="109" t="s">
        <v>117</v>
      </c>
      <c r="B108" s="161">
        <v>1</v>
      </c>
      <c r="C108" s="111">
        <f t="shared" si="5"/>
        <v>0.67114093959731547</v>
      </c>
    </row>
    <row r="109" spans="1:3" s="103" customFormat="1" ht="24" x14ac:dyDescent="0.55000000000000004">
      <c r="A109" s="109" t="s">
        <v>102</v>
      </c>
      <c r="B109" s="161">
        <v>1</v>
      </c>
      <c r="C109" s="111">
        <f t="shared" si="5"/>
        <v>0.67114093959731547</v>
      </c>
    </row>
    <row r="110" spans="1:3" s="112" customFormat="1" ht="18.75" customHeight="1" x14ac:dyDescent="0.2">
      <c r="A110" s="114" t="s">
        <v>101</v>
      </c>
      <c r="B110" s="148">
        <v>1</v>
      </c>
      <c r="C110" s="159">
        <f t="shared" si="5"/>
        <v>0.67114093959731547</v>
      </c>
    </row>
    <row r="111" spans="1:3" s="112" customFormat="1" ht="18.75" customHeight="1" x14ac:dyDescent="0.2">
      <c r="A111" s="160" t="s">
        <v>149</v>
      </c>
      <c r="B111" s="110"/>
      <c r="C111" s="111"/>
    </row>
    <row r="112" spans="1:3" s="112" customFormat="1" ht="18.75" customHeight="1" x14ac:dyDescent="0.2">
      <c r="A112" s="109" t="s">
        <v>59</v>
      </c>
      <c r="B112" s="161">
        <v>45</v>
      </c>
      <c r="C112" s="111">
        <f>B112*100/149</f>
        <v>30.201342281879196</v>
      </c>
    </row>
    <row r="113" spans="1:4" s="112" customFormat="1" ht="18.75" customHeight="1" x14ac:dyDescent="0.2">
      <c r="A113" s="109" t="s">
        <v>587</v>
      </c>
      <c r="B113" s="110">
        <v>5</v>
      </c>
      <c r="C113" s="111">
        <f t="shared" ref="C113:C121" si="6">B113*100/149</f>
        <v>3.3557046979865772</v>
      </c>
    </row>
    <row r="114" spans="1:4" s="112" customFormat="1" ht="18.75" customHeight="1" x14ac:dyDescent="0.2">
      <c r="A114" s="109" t="s">
        <v>106</v>
      </c>
      <c r="B114" s="110">
        <v>3</v>
      </c>
      <c r="C114" s="111">
        <f t="shared" si="6"/>
        <v>2.0134228187919465</v>
      </c>
      <c r="D114" s="113"/>
    </row>
    <row r="115" spans="1:4" s="112" customFormat="1" ht="18.75" customHeight="1" x14ac:dyDescent="0.2">
      <c r="A115" s="109" t="s">
        <v>154</v>
      </c>
      <c r="B115" s="110">
        <v>2</v>
      </c>
      <c r="C115" s="111">
        <f t="shared" si="6"/>
        <v>1.3422818791946309</v>
      </c>
    </row>
    <row r="116" spans="1:4" s="112" customFormat="1" ht="18.75" customHeight="1" x14ac:dyDescent="0.2">
      <c r="A116" s="109" t="s">
        <v>151</v>
      </c>
      <c r="B116" s="110">
        <v>2</v>
      </c>
      <c r="C116" s="111">
        <f t="shared" si="6"/>
        <v>1.3422818791946309</v>
      </c>
    </row>
    <row r="117" spans="1:4" s="112" customFormat="1" ht="18.75" customHeight="1" x14ac:dyDescent="0.2">
      <c r="A117" s="109" t="s">
        <v>153</v>
      </c>
      <c r="B117" s="110">
        <v>1</v>
      </c>
      <c r="C117" s="111">
        <f t="shared" si="6"/>
        <v>0.67114093959731547</v>
      </c>
    </row>
    <row r="118" spans="1:4" s="112" customFormat="1" ht="18.75" customHeight="1" x14ac:dyDescent="0.2">
      <c r="A118" s="109" t="s">
        <v>116</v>
      </c>
      <c r="B118" s="110">
        <v>1</v>
      </c>
      <c r="C118" s="111">
        <f t="shared" si="6"/>
        <v>0.67114093959731547</v>
      </c>
    </row>
    <row r="119" spans="1:4" s="112" customFormat="1" ht="18.75" customHeight="1" x14ac:dyDescent="0.2">
      <c r="A119" s="109" t="s">
        <v>118</v>
      </c>
      <c r="B119" s="110">
        <v>1</v>
      </c>
      <c r="C119" s="111">
        <f t="shared" si="6"/>
        <v>0.67114093959731547</v>
      </c>
    </row>
    <row r="120" spans="1:4" s="112" customFormat="1" ht="18.75" customHeight="1" x14ac:dyDescent="0.2">
      <c r="A120" s="109" t="s">
        <v>102</v>
      </c>
      <c r="B120" s="110">
        <v>1</v>
      </c>
      <c r="C120" s="111">
        <f t="shared" si="6"/>
        <v>0.67114093959731547</v>
      </c>
    </row>
    <row r="121" spans="1:4" s="112" customFormat="1" ht="18.75" customHeight="1" x14ac:dyDescent="0.2">
      <c r="A121" s="114" t="s">
        <v>199</v>
      </c>
      <c r="B121" s="175">
        <v>1</v>
      </c>
      <c r="C121" s="159">
        <f t="shared" si="6"/>
        <v>0.67114093959731547</v>
      </c>
    </row>
    <row r="122" spans="1:4" s="112" customFormat="1" ht="18.75" customHeight="1" x14ac:dyDescent="0.2">
      <c r="A122" s="177"/>
      <c r="B122" s="161"/>
      <c r="C122" s="178"/>
    </row>
    <row r="123" spans="1:4" s="112" customFormat="1" ht="18.75" customHeight="1" x14ac:dyDescent="0.2">
      <c r="A123" s="177"/>
      <c r="B123" s="161"/>
      <c r="C123" s="178"/>
    </row>
    <row r="124" spans="1:4" s="112" customFormat="1" ht="18.75" customHeight="1" x14ac:dyDescent="0.2">
      <c r="A124" s="177"/>
      <c r="B124" s="161"/>
      <c r="C124" s="178"/>
    </row>
    <row r="125" spans="1:4" s="112" customFormat="1" ht="18.75" customHeight="1" x14ac:dyDescent="0.2">
      <c r="A125" s="177"/>
      <c r="B125" s="161"/>
      <c r="C125" s="178"/>
    </row>
    <row r="126" spans="1:4" s="112" customFormat="1" ht="18.75" customHeight="1" x14ac:dyDescent="0.2">
      <c r="A126" s="177"/>
      <c r="B126" s="161"/>
      <c r="C126" s="178"/>
    </row>
    <row r="127" spans="1:4" s="112" customFormat="1" ht="18.75" customHeight="1" x14ac:dyDescent="0.2">
      <c r="A127" s="177"/>
      <c r="B127" s="161"/>
      <c r="C127" s="178"/>
    </row>
    <row r="128" spans="1:4" s="103" customFormat="1" ht="19.5" customHeight="1" x14ac:dyDescent="0.55000000000000004">
      <c r="A128" s="104" t="s">
        <v>41</v>
      </c>
      <c r="B128" s="105" t="s">
        <v>42</v>
      </c>
      <c r="C128" s="105" t="s">
        <v>43</v>
      </c>
    </row>
    <row r="129" spans="1:4" s="103" customFormat="1" ht="23.25" x14ac:dyDescent="0.55000000000000004">
      <c r="A129" s="106" t="s">
        <v>213</v>
      </c>
      <c r="B129" s="108"/>
      <c r="C129" s="108"/>
    </row>
    <row r="130" spans="1:4" s="112" customFormat="1" ht="18.75" customHeight="1" x14ac:dyDescent="0.2">
      <c r="A130" s="109" t="s">
        <v>59</v>
      </c>
      <c r="B130" s="176">
        <v>11</v>
      </c>
      <c r="C130" s="111">
        <f>B130*100/149</f>
        <v>7.3825503355704694</v>
      </c>
    </row>
    <row r="131" spans="1:4" s="112" customFormat="1" ht="18.75" customHeight="1" x14ac:dyDescent="0.2">
      <c r="A131" s="109" t="s">
        <v>199</v>
      </c>
      <c r="B131" s="176">
        <v>1</v>
      </c>
      <c r="C131" s="111">
        <f t="shared" ref="C131:C143" si="7">B131*100/149</f>
        <v>0.67114093959731547</v>
      </c>
    </row>
    <row r="132" spans="1:4" s="112" customFormat="1" ht="18.75" customHeight="1" x14ac:dyDescent="0.2">
      <c r="A132" s="109" t="s">
        <v>103</v>
      </c>
      <c r="B132" s="176">
        <v>7</v>
      </c>
      <c r="C132" s="111">
        <f t="shared" si="7"/>
        <v>4.6979865771812079</v>
      </c>
    </row>
    <row r="133" spans="1:4" s="112" customFormat="1" ht="18.75" customHeight="1" x14ac:dyDescent="0.2">
      <c r="A133" s="109" t="s">
        <v>151</v>
      </c>
      <c r="B133" s="176">
        <v>3</v>
      </c>
      <c r="C133" s="111">
        <f t="shared" si="7"/>
        <v>2.0134228187919465</v>
      </c>
    </row>
    <row r="134" spans="1:4" s="112" customFormat="1" ht="18.75" customHeight="1" x14ac:dyDescent="0.2">
      <c r="A134" s="109" t="s">
        <v>100</v>
      </c>
      <c r="B134" s="176">
        <v>1</v>
      </c>
      <c r="C134" s="111">
        <f t="shared" si="7"/>
        <v>0.67114093959731547</v>
      </c>
    </row>
    <row r="135" spans="1:4" s="112" customFormat="1" ht="18.75" customHeight="1" x14ac:dyDescent="0.2">
      <c r="A135" s="109" t="s">
        <v>101</v>
      </c>
      <c r="B135" s="176">
        <v>2</v>
      </c>
      <c r="C135" s="111">
        <f t="shared" si="7"/>
        <v>1.3422818791946309</v>
      </c>
    </row>
    <row r="136" spans="1:4" s="112" customFormat="1" ht="18.75" customHeight="1" x14ac:dyDescent="0.2">
      <c r="A136" s="109" t="s">
        <v>154</v>
      </c>
      <c r="B136" s="176">
        <v>1</v>
      </c>
      <c r="C136" s="111">
        <f t="shared" si="7"/>
        <v>0.67114093959731547</v>
      </c>
    </row>
    <row r="137" spans="1:4" s="112" customFormat="1" ht="18.75" customHeight="1" x14ac:dyDescent="0.2">
      <c r="A137" s="109" t="s">
        <v>498</v>
      </c>
      <c r="B137" s="176">
        <v>1</v>
      </c>
      <c r="C137" s="111">
        <f t="shared" si="7"/>
        <v>0.67114093959731547</v>
      </c>
    </row>
    <row r="138" spans="1:4" s="112" customFormat="1" ht="18.75" customHeight="1" x14ac:dyDescent="0.2">
      <c r="A138" s="109" t="s">
        <v>117</v>
      </c>
      <c r="B138" s="176">
        <v>1</v>
      </c>
      <c r="C138" s="111">
        <f t="shared" si="7"/>
        <v>0.67114093959731547</v>
      </c>
    </row>
    <row r="139" spans="1:4" s="112" customFormat="1" ht="18.75" customHeight="1" x14ac:dyDescent="0.2">
      <c r="A139" s="109" t="s">
        <v>153</v>
      </c>
      <c r="B139" s="176">
        <v>1</v>
      </c>
      <c r="C139" s="111">
        <f t="shared" si="7"/>
        <v>0.67114093959731547</v>
      </c>
    </row>
    <row r="140" spans="1:4" s="112" customFormat="1" ht="18.75" customHeight="1" x14ac:dyDescent="0.2">
      <c r="A140" s="109" t="s">
        <v>152</v>
      </c>
      <c r="B140" s="176">
        <v>1</v>
      </c>
      <c r="C140" s="111">
        <f t="shared" si="7"/>
        <v>0.67114093959731547</v>
      </c>
    </row>
    <row r="141" spans="1:4" s="112" customFormat="1" ht="20.25" customHeight="1" x14ac:dyDescent="0.2">
      <c r="A141" s="109" t="s">
        <v>118</v>
      </c>
      <c r="B141" s="176">
        <v>1</v>
      </c>
      <c r="C141" s="111">
        <f t="shared" si="7"/>
        <v>0.67114093959731547</v>
      </c>
    </row>
    <row r="142" spans="1:4" s="103" customFormat="1" ht="20.25" customHeight="1" x14ac:dyDescent="0.55000000000000004">
      <c r="A142" s="109" t="s">
        <v>106</v>
      </c>
      <c r="B142" s="176">
        <v>1</v>
      </c>
      <c r="C142" s="111">
        <f t="shared" si="7"/>
        <v>0.67114093959731547</v>
      </c>
    </row>
    <row r="143" spans="1:4" s="103" customFormat="1" ht="20.25" customHeight="1" x14ac:dyDescent="0.55000000000000004">
      <c r="A143" s="114" t="s">
        <v>102</v>
      </c>
      <c r="B143" s="175">
        <v>1</v>
      </c>
      <c r="C143" s="159">
        <f t="shared" si="7"/>
        <v>0.67114093959731547</v>
      </c>
    </row>
    <row r="144" spans="1:4" s="112" customFormat="1" ht="18.75" customHeight="1" x14ac:dyDescent="0.2">
      <c r="A144" s="157" t="s">
        <v>60</v>
      </c>
      <c r="B144" s="138"/>
      <c r="C144" s="115"/>
      <c r="D144" s="113"/>
    </row>
    <row r="145" spans="1:4" s="112" customFormat="1" ht="18.75" customHeight="1" x14ac:dyDescent="0.2">
      <c r="A145" s="109" t="s">
        <v>59</v>
      </c>
      <c r="B145" s="110">
        <v>4</v>
      </c>
      <c r="C145" s="111">
        <f>B145*100/149</f>
        <v>2.6845637583892619</v>
      </c>
    </row>
    <row r="146" spans="1:4" s="112" customFormat="1" ht="18.75" customHeight="1" x14ac:dyDescent="0.2">
      <c r="A146" s="109" t="s">
        <v>106</v>
      </c>
      <c r="B146" s="110">
        <v>1</v>
      </c>
      <c r="C146" s="111">
        <f t="shared" ref="C146:C149" si="8">B146*100/149</f>
        <v>0.67114093959731547</v>
      </c>
    </row>
    <row r="147" spans="1:4" s="112" customFormat="1" ht="18.75" customHeight="1" x14ac:dyDescent="0.2">
      <c r="A147" s="109" t="s">
        <v>103</v>
      </c>
      <c r="B147" s="110">
        <v>3</v>
      </c>
      <c r="C147" s="111">
        <f t="shared" si="8"/>
        <v>2.0134228187919465</v>
      </c>
      <c r="D147" s="113"/>
    </row>
    <row r="148" spans="1:4" s="112" customFormat="1" ht="18.75" customHeight="1" x14ac:dyDescent="0.2">
      <c r="A148" s="109" t="s">
        <v>100</v>
      </c>
      <c r="B148" s="110">
        <v>1</v>
      </c>
      <c r="C148" s="111">
        <f t="shared" si="8"/>
        <v>0.67114093959731547</v>
      </c>
      <c r="D148" s="113"/>
    </row>
    <row r="149" spans="1:4" s="112" customFormat="1" ht="18.75" customHeight="1" x14ac:dyDescent="0.2">
      <c r="A149" s="109" t="s">
        <v>101</v>
      </c>
      <c r="B149" s="110">
        <v>1</v>
      </c>
      <c r="C149" s="111">
        <f t="shared" si="8"/>
        <v>0.67114093959731547</v>
      </c>
      <c r="D149" s="113"/>
    </row>
    <row r="150" spans="1:4" s="112" customFormat="1" ht="18.75" customHeight="1" x14ac:dyDescent="0.2">
      <c r="A150" s="157" t="s">
        <v>198</v>
      </c>
      <c r="B150" s="138"/>
      <c r="C150" s="115"/>
      <c r="D150" s="113"/>
    </row>
    <row r="151" spans="1:4" s="112" customFormat="1" ht="18.75" customHeight="1" x14ac:dyDescent="0.2">
      <c r="A151" s="109" t="s">
        <v>59</v>
      </c>
      <c r="B151" s="110">
        <v>13</v>
      </c>
      <c r="C151" s="111">
        <f>B151*100/149</f>
        <v>8.724832214765101</v>
      </c>
    </row>
    <row r="152" spans="1:4" s="112" customFormat="1" ht="18.75" customHeight="1" x14ac:dyDescent="0.2">
      <c r="A152" s="109" t="s">
        <v>117</v>
      </c>
      <c r="B152" s="110">
        <v>2</v>
      </c>
      <c r="C152" s="111">
        <f t="shared" ref="C152:C158" si="9">B152*100/149</f>
        <v>1.3422818791946309</v>
      </c>
    </row>
    <row r="153" spans="1:4" s="112" customFormat="1" ht="18.75" customHeight="1" x14ac:dyDescent="0.2">
      <c r="A153" s="109" t="s">
        <v>103</v>
      </c>
      <c r="B153" s="110">
        <v>2</v>
      </c>
      <c r="C153" s="111">
        <f t="shared" si="9"/>
        <v>1.3422818791946309</v>
      </c>
      <c r="D153" s="113"/>
    </row>
    <row r="154" spans="1:4" s="112" customFormat="1" ht="18.75" customHeight="1" x14ac:dyDescent="0.2">
      <c r="A154" s="109" t="s">
        <v>101</v>
      </c>
      <c r="B154" s="110">
        <v>1</v>
      </c>
      <c r="C154" s="111">
        <f t="shared" si="9"/>
        <v>0.67114093959731547</v>
      </c>
      <c r="D154" s="113"/>
    </row>
    <row r="155" spans="1:4" s="112" customFormat="1" ht="18.75" customHeight="1" x14ac:dyDescent="0.2">
      <c r="A155" s="109" t="s">
        <v>151</v>
      </c>
      <c r="B155" s="110">
        <v>6</v>
      </c>
      <c r="C155" s="111">
        <f t="shared" si="9"/>
        <v>4.026845637583893</v>
      </c>
      <c r="D155" s="113"/>
    </row>
    <row r="156" spans="1:4" s="112" customFormat="1" ht="18.75" customHeight="1" x14ac:dyDescent="0.2">
      <c r="A156" s="109" t="s">
        <v>154</v>
      </c>
      <c r="B156" s="110">
        <v>1</v>
      </c>
      <c r="C156" s="111">
        <f t="shared" si="9"/>
        <v>0.67114093959731547</v>
      </c>
      <c r="D156" s="113"/>
    </row>
    <row r="157" spans="1:4" s="112" customFormat="1" ht="18.75" customHeight="1" x14ac:dyDescent="0.2">
      <c r="A157" s="109" t="s">
        <v>106</v>
      </c>
      <c r="B157" s="110">
        <v>2</v>
      </c>
      <c r="C157" s="111">
        <f t="shared" si="9"/>
        <v>1.3422818791946309</v>
      </c>
      <c r="D157" s="113"/>
    </row>
    <row r="158" spans="1:4" s="112" customFormat="1" ht="18.75" customHeight="1" x14ac:dyDescent="0.2">
      <c r="A158" s="109" t="s">
        <v>116</v>
      </c>
      <c r="B158" s="110">
        <v>2</v>
      </c>
      <c r="C158" s="111">
        <f t="shared" si="9"/>
        <v>1.3422818791946309</v>
      </c>
      <c r="D158" s="113"/>
    </row>
    <row r="159" spans="1:4" s="112" customFormat="1" ht="24.75" thickBot="1" x14ac:dyDescent="0.25">
      <c r="A159" s="143" t="s">
        <v>48</v>
      </c>
      <c r="B159" s="149">
        <f>SUM(B102:B158)</f>
        <v>149</v>
      </c>
      <c r="C159" s="145">
        <f>B159*100/149</f>
        <v>100</v>
      </c>
    </row>
    <row r="160" spans="1:4" s="112" customFormat="1" ht="18" customHeight="1" thickTop="1" x14ac:dyDescent="0.2">
      <c r="B160" s="124"/>
      <c r="C160" s="125"/>
    </row>
    <row r="161" spans="1:4" s="112" customFormat="1" ht="18" customHeight="1" x14ac:dyDescent="0.2">
      <c r="B161" s="124"/>
      <c r="C161" s="125"/>
    </row>
    <row r="162" spans="1:4" s="112" customFormat="1" ht="18" customHeight="1" x14ac:dyDescent="0.2">
      <c r="B162" s="124"/>
      <c r="C162" s="125"/>
    </row>
    <row r="163" spans="1:4" s="112" customFormat="1" ht="18" customHeight="1" x14ac:dyDescent="0.2">
      <c r="B163" s="124"/>
      <c r="C163" s="125"/>
    </row>
    <row r="164" spans="1:4" s="112" customFormat="1" ht="18" customHeight="1" x14ac:dyDescent="0.2">
      <c r="B164" s="124"/>
      <c r="C164" s="125"/>
    </row>
    <row r="165" spans="1:4" s="7" customFormat="1" ht="24" x14ac:dyDescent="0.55000000000000004">
      <c r="A165" s="116" t="s">
        <v>107</v>
      </c>
      <c r="B165" s="10"/>
      <c r="C165" s="10"/>
    </row>
    <row r="166" spans="1:4" s="7" customFormat="1" ht="24" x14ac:dyDescent="0.55000000000000004">
      <c r="A166" s="117" t="s">
        <v>683</v>
      </c>
      <c r="B166" s="35"/>
      <c r="C166" s="36"/>
    </row>
    <row r="167" spans="1:4" s="7" customFormat="1" ht="24" x14ac:dyDescent="0.55000000000000004">
      <c r="A167" s="117" t="s">
        <v>685</v>
      </c>
      <c r="B167" s="35"/>
      <c r="C167" s="36"/>
    </row>
    <row r="168" spans="1:4" s="7" customFormat="1" ht="24" x14ac:dyDescent="0.55000000000000004">
      <c r="A168" s="117" t="s">
        <v>684</v>
      </c>
      <c r="B168" s="35"/>
      <c r="C168" s="36"/>
    </row>
    <row r="169" spans="1:4" s="7" customFormat="1" ht="24" x14ac:dyDescent="0.55000000000000004">
      <c r="A169" s="117" t="s">
        <v>499</v>
      </c>
      <c r="B169" s="35"/>
      <c r="C169" s="36"/>
    </row>
    <row r="170" spans="1:4" s="7" customFormat="1" ht="24" x14ac:dyDescent="0.55000000000000004">
      <c r="A170" s="117" t="s">
        <v>500</v>
      </c>
      <c r="B170" s="35"/>
      <c r="C170" s="36"/>
    </row>
    <row r="171" spans="1:4" s="7" customFormat="1" ht="24" x14ac:dyDescent="0.55000000000000004">
      <c r="A171" s="6" t="s">
        <v>501</v>
      </c>
      <c r="B171" s="10"/>
      <c r="C171" s="10"/>
    </row>
    <row r="172" spans="1:4" s="7" customFormat="1" ht="24" x14ac:dyDescent="0.55000000000000004">
      <c r="A172" s="6" t="s">
        <v>502</v>
      </c>
      <c r="B172" s="10"/>
      <c r="C172" s="10"/>
    </row>
    <row r="173" spans="1:4" s="7" customFormat="1" ht="24" x14ac:dyDescent="0.55000000000000004">
      <c r="A173" s="6"/>
      <c r="B173" s="10"/>
      <c r="C173" s="10"/>
    </row>
    <row r="174" spans="1:4" s="7" customFormat="1" ht="21.75" customHeight="1" x14ac:dyDescent="0.55000000000000004">
      <c r="A174" s="37" t="s">
        <v>61</v>
      </c>
      <c r="B174" s="10"/>
      <c r="C174" s="10"/>
    </row>
    <row r="175" spans="1:4" s="7" customFormat="1" ht="24" x14ac:dyDescent="0.55000000000000004">
      <c r="A175" s="47" t="s">
        <v>41</v>
      </c>
      <c r="B175" s="20" t="s">
        <v>42</v>
      </c>
      <c r="C175" s="20" t="s">
        <v>43</v>
      </c>
    </row>
    <row r="176" spans="1:4" s="7" customFormat="1" ht="24" x14ac:dyDescent="0.55000000000000004">
      <c r="A176" s="21" t="s">
        <v>62</v>
      </c>
      <c r="B176" s="38"/>
      <c r="C176" s="38"/>
      <c r="D176" s="39"/>
    </row>
    <row r="177" spans="1:4" s="7" customFormat="1" ht="24" x14ac:dyDescent="0.55000000000000004">
      <c r="A177" s="24" t="s">
        <v>125</v>
      </c>
      <c r="B177" s="25">
        <v>5</v>
      </c>
      <c r="C177" s="26">
        <f>B177*100/149</f>
        <v>3.3557046979865772</v>
      </c>
      <c r="D177" s="40"/>
    </row>
    <row r="178" spans="1:4" s="7" customFormat="1" ht="24" x14ac:dyDescent="0.55000000000000004">
      <c r="A178" s="24" t="s">
        <v>503</v>
      </c>
      <c r="B178" s="25">
        <v>1</v>
      </c>
      <c r="C178" s="26">
        <f t="shared" ref="C178:C187" si="10">B178*100/149</f>
        <v>0.67114093959731547</v>
      </c>
      <c r="D178" s="40"/>
    </row>
    <row r="179" spans="1:4" s="7" customFormat="1" ht="24" x14ac:dyDescent="0.55000000000000004">
      <c r="A179" s="24" t="s">
        <v>504</v>
      </c>
      <c r="B179" s="25">
        <v>1</v>
      </c>
      <c r="C179" s="26">
        <f t="shared" si="10"/>
        <v>0.67114093959731547</v>
      </c>
      <c r="D179" s="40"/>
    </row>
    <row r="180" spans="1:4" s="7" customFormat="1" ht="24" x14ac:dyDescent="0.55000000000000004">
      <c r="A180" s="24" t="s">
        <v>505</v>
      </c>
      <c r="B180" s="25">
        <v>1</v>
      </c>
      <c r="C180" s="26">
        <f t="shared" si="10"/>
        <v>0.67114093959731547</v>
      </c>
      <c r="D180" s="40"/>
    </row>
    <row r="181" spans="1:4" s="7" customFormat="1" ht="24" x14ac:dyDescent="0.55000000000000004">
      <c r="A181" s="43" t="s">
        <v>506</v>
      </c>
      <c r="B181" s="31">
        <v>1</v>
      </c>
      <c r="C181" s="26">
        <f t="shared" si="10"/>
        <v>0.67114093959731547</v>
      </c>
      <c r="D181" s="40"/>
    </row>
    <row r="182" spans="1:4" s="7" customFormat="1" ht="24" x14ac:dyDescent="0.55000000000000004">
      <c r="A182" s="43" t="s">
        <v>121</v>
      </c>
      <c r="B182" s="31">
        <v>1</v>
      </c>
      <c r="C182" s="26">
        <f t="shared" si="10"/>
        <v>0.67114093959731547</v>
      </c>
      <c r="D182" s="40"/>
    </row>
    <row r="183" spans="1:4" s="7" customFormat="1" ht="24" x14ac:dyDescent="0.55000000000000004">
      <c r="A183" s="43" t="s">
        <v>119</v>
      </c>
      <c r="B183" s="31">
        <v>1</v>
      </c>
      <c r="C183" s="26">
        <f t="shared" si="10"/>
        <v>0.67114093959731547</v>
      </c>
      <c r="D183" s="40"/>
    </row>
    <row r="184" spans="1:4" s="7" customFormat="1" ht="24" x14ac:dyDescent="0.55000000000000004">
      <c r="A184" s="43" t="s">
        <v>120</v>
      </c>
      <c r="B184" s="31">
        <v>1</v>
      </c>
      <c r="C184" s="26">
        <f t="shared" si="10"/>
        <v>0.67114093959731547</v>
      </c>
      <c r="D184" s="40"/>
    </row>
    <row r="185" spans="1:4" s="7" customFormat="1" ht="24" x14ac:dyDescent="0.55000000000000004">
      <c r="A185" s="43" t="s">
        <v>507</v>
      </c>
      <c r="B185" s="31">
        <v>1</v>
      </c>
      <c r="C185" s="26">
        <f t="shared" si="10"/>
        <v>0.67114093959731547</v>
      </c>
      <c r="D185" s="40"/>
    </row>
    <row r="186" spans="1:4" s="7" customFormat="1" ht="24" x14ac:dyDescent="0.55000000000000004">
      <c r="A186" s="43" t="s">
        <v>155</v>
      </c>
      <c r="B186" s="31">
        <v>1</v>
      </c>
      <c r="C186" s="26">
        <f t="shared" si="10"/>
        <v>0.67114093959731547</v>
      </c>
      <c r="D186" s="40"/>
    </row>
    <row r="187" spans="1:4" s="7" customFormat="1" ht="24" x14ac:dyDescent="0.55000000000000004">
      <c r="A187" s="44" t="s">
        <v>508</v>
      </c>
      <c r="B187" s="32">
        <v>1</v>
      </c>
      <c r="C187" s="29">
        <f t="shared" si="10"/>
        <v>0.67114093959731547</v>
      </c>
      <c r="D187" s="40"/>
    </row>
    <row r="188" spans="1:4" s="7" customFormat="1" ht="24" x14ac:dyDescent="0.55000000000000004">
      <c r="A188" s="45"/>
      <c r="B188" s="153"/>
      <c r="C188" s="154"/>
      <c r="D188" s="40"/>
    </row>
    <row r="189" spans="1:4" s="7" customFormat="1" ht="24" x14ac:dyDescent="0.55000000000000004">
      <c r="A189" s="45"/>
      <c r="B189" s="153"/>
      <c r="C189" s="154"/>
      <c r="D189" s="40"/>
    </row>
    <row r="190" spans="1:4" s="7" customFormat="1" ht="24" x14ac:dyDescent="0.55000000000000004">
      <c r="A190" s="45"/>
      <c r="B190" s="153"/>
      <c r="C190" s="154"/>
      <c r="D190" s="40"/>
    </row>
    <row r="191" spans="1:4" s="7" customFormat="1" ht="24" x14ac:dyDescent="0.55000000000000004">
      <c r="A191" s="45"/>
      <c r="B191" s="153"/>
      <c r="C191" s="154"/>
      <c r="D191" s="40"/>
    </row>
    <row r="192" spans="1:4" s="7" customFormat="1" ht="24" x14ac:dyDescent="0.55000000000000004">
      <c r="A192" s="45"/>
      <c r="B192" s="153"/>
      <c r="C192" s="154"/>
      <c r="D192" s="40"/>
    </row>
    <row r="193" spans="1:4" s="7" customFormat="1" ht="24" x14ac:dyDescent="0.55000000000000004">
      <c r="A193" s="45"/>
      <c r="B193" s="153"/>
      <c r="C193" s="154"/>
      <c r="D193" s="40"/>
    </row>
    <row r="194" spans="1:4" s="7" customFormat="1" ht="24" x14ac:dyDescent="0.55000000000000004">
      <c r="A194" s="45"/>
      <c r="B194" s="153"/>
      <c r="C194" s="154"/>
      <c r="D194" s="40"/>
    </row>
    <row r="195" spans="1:4" s="7" customFormat="1" ht="24" x14ac:dyDescent="0.55000000000000004">
      <c r="A195" s="47" t="s">
        <v>41</v>
      </c>
      <c r="B195" s="20" t="s">
        <v>42</v>
      </c>
      <c r="C195" s="20" t="s">
        <v>43</v>
      </c>
    </row>
    <row r="196" spans="1:4" s="7" customFormat="1" ht="24" x14ac:dyDescent="0.55000000000000004">
      <c r="A196" s="21" t="s">
        <v>158</v>
      </c>
      <c r="B196" s="38"/>
      <c r="C196" s="38"/>
      <c r="D196" s="39"/>
    </row>
    <row r="197" spans="1:4" s="7" customFormat="1" ht="24" x14ac:dyDescent="0.55000000000000004">
      <c r="A197" s="24" t="s">
        <v>121</v>
      </c>
      <c r="B197" s="25">
        <v>1</v>
      </c>
      <c r="C197" s="26">
        <f>B197*100/149</f>
        <v>0.67114093959731547</v>
      </c>
      <c r="D197" s="40"/>
    </row>
    <row r="198" spans="1:4" s="7" customFormat="1" ht="24" x14ac:dyDescent="0.55000000000000004">
      <c r="A198" s="24" t="s">
        <v>119</v>
      </c>
      <c r="B198" s="25">
        <v>2</v>
      </c>
      <c r="C198" s="26">
        <f t="shared" ref="C198:C213" si="11">B198*100/149</f>
        <v>1.3422818791946309</v>
      </c>
      <c r="D198" s="40"/>
    </row>
    <row r="199" spans="1:4" s="7" customFormat="1" ht="24" x14ac:dyDescent="0.55000000000000004">
      <c r="A199" s="24" t="s">
        <v>123</v>
      </c>
      <c r="B199" s="25">
        <v>38</v>
      </c>
      <c r="C199" s="26">
        <f t="shared" si="11"/>
        <v>25.503355704697988</v>
      </c>
      <c r="D199" s="40"/>
    </row>
    <row r="200" spans="1:4" s="7" customFormat="1" ht="24" x14ac:dyDescent="0.55000000000000004">
      <c r="A200" s="24" t="s">
        <v>122</v>
      </c>
      <c r="B200" s="25">
        <v>2</v>
      </c>
      <c r="C200" s="26">
        <f t="shared" si="11"/>
        <v>1.3422818791946309</v>
      </c>
      <c r="D200" s="40"/>
    </row>
    <row r="201" spans="1:4" s="7" customFormat="1" ht="24" x14ac:dyDescent="0.55000000000000004">
      <c r="A201" s="24" t="s">
        <v>201</v>
      </c>
      <c r="B201" s="25">
        <v>1</v>
      </c>
      <c r="C201" s="26">
        <f t="shared" si="11"/>
        <v>0.67114093959731547</v>
      </c>
      <c r="D201" s="40"/>
    </row>
    <row r="202" spans="1:4" s="7" customFormat="1" ht="24" x14ac:dyDescent="0.55000000000000004">
      <c r="A202" s="24" t="s">
        <v>509</v>
      </c>
      <c r="B202" s="25">
        <v>1</v>
      </c>
      <c r="C202" s="26">
        <f t="shared" si="11"/>
        <v>0.67114093959731547</v>
      </c>
      <c r="D202" s="40"/>
    </row>
    <row r="203" spans="1:4" s="7" customFormat="1" ht="24" x14ac:dyDescent="0.55000000000000004">
      <c r="A203" s="24" t="s">
        <v>510</v>
      </c>
      <c r="B203" s="25">
        <v>1</v>
      </c>
      <c r="C203" s="26">
        <f t="shared" si="11"/>
        <v>0.67114093959731547</v>
      </c>
      <c r="D203" s="40"/>
    </row>
    <row r="204" spans="1:4" s="7" customFormat="1" ht="24" x14ac:dyDescent="0.55000000000000004">
      <c r="A204" s="24" t="s">
        <v>506</v>
      </c>
      <c r="B204" s="25">
        <v>2</v>
      </c>
      <c r="C204" s="26">
        <f t="shared" si="11"/>
        <v>1.3422818791946309</v>
      </c>
      <c r="D204" s="40"/>
    </row>
    <row r="205" spans="1:4" s="7" customFormat="1" ht="24" x14ac:dyDescent="0.55000000000000004">
      <c r="A205" s="24" t="s">
        <v>511</v>
      </c>
      <c r="B205" s="25">
        <v>2</v>
      </c>
      <c r="C205" s="26">
        <f t="shared" si="11"/>
        <v>1.3422818791946309</v>
      </c>
      <c r="D205" s="40"/>
    </row>
    <row r="206" spans="1:4" s="7" customFormat="1" ht="24" x14ac:dyDescent="0.55000000000000004">
      <c r="A206" s="24" t="s">
        <v>120</v>
      </c>
      <c r="B206" s="25">
        <v>3</v>
      </c>
      <c r="C206" s="26">
        <f t="shared" si="11"/>
        <v>2.0134228187919465</v>
      </c>
      <c r="D206" s="40"/>
    </row>
    <row r="207" spans="1:4" s="7" customFormat="1" ht="24" x14ac:dyDescent="0.55000000000000004">
      <c r="A207" s="24" t="s">
        <v>512</v>
      </c>
      <c r="B207" s="25">
        <v>1</v>
      </c>
      <c r="C207" s="26">
        <f t="shared" si="11"/>
        <v>0.67114093959731547</v>
      </c>
      <c r="D207" s="40"/>
    </row>
    <row r="208" spans="1:4" s="7" customFormat="1" ht="24" x14ac:dyDescent="0.55000000000000004">
      <c r="A208" s="43" t="s">
        <v>513</v>
      </c>
      <c r="B208" s="31">
        <v>1</v>
      </c>
      <c r="C208" s="26">
        <f t="shared" si="11"/>
        <v>0.67114093959731547</v>
      </c>
      <c r="D208" s="40"/>
    </row>
    <row r="209" spans="1:4" s="7" customFormat="1" ht="24" x14ac:dyDescent="0.55000000000000004">
      <c r="A209" s="43" t="s">
        <v>125</v>
      </c>
      <c r="B209" s="31">
        <v>3</v>
      </c>
      <c r="C209" s="26">
        <f t="shared" si="11"/>
        <v>2.0134228187919465</v>
      </c>
      <c r="D209" s="40"/>
    </row>
    <row r="210" spans="1:4" s="7" customFormat="1" ht="24" x14ac:dyDescent="0.55000000000000004">
      <c r="A210" s="43" t="s">
        <v>200</v>
      </c>
      <c r="B210" s="31">
        <v>1</v>
      </c>
      <c r="C210" s="26">
        <f t="shared" si="11"/>
        <v>0.67114093959731547</v>
      </c>
      <c r="D210" s="40"/>
    </row>
    <row r="211" spans="1:4" s="7" customFormat="1" ht="24" x14ac:dyDescent="0.55000000000000004">
      <c r="A211" s="43" t="s">
        <v>503</v>
      </c>
      <c r="B211" s="31">
        <v>1</v>
      </c>
      <c r="C211" s="26">
        <f t="shared" si="11"/>
        <v>0.67114093959731547</v>
      </c>
      <c r="D211" s="40"/>
    </row>
    <row r="212" spans="1:4" s="7" customFormat="1" ht="24" x14ac:dyDescent="0.55000000000000004">
      <c r="A212" s="43" t="s">
        <v>514</v>
      </c>
      <c r="B212" s="31">
        <v>1</v>
      </c>
      <c r="C212" s="26">
        <f t="shared" si="11"/>
        <v>0.67114093959731547</v>
      </c>
      <c r="D212" s="40"/>
    </row>
    <row r="213" spans="1:4" s="7" customFormat="1" ht="24" x14ac:dyDescent="0.55000000000000004">
      <c r="A213" s="44" t="s">
        <v>515</v>
      </c>
      <c r="B213" s="32">
        <v>1</v>
      </c>
      <c r="C213" s="29">
        <f t="shared" si="11"/>
        <v>0.67114093959731547</v>
      </c>
      <c r="D213" s="40"/>
    </row>
    <row r="214" spans="1:4" s="7" customFormat="1" ht="24" x14ac:dyDescent="0.55000000000000004">
      <c r="A214" s="45"/>
      <c r="B214" s="153"/>
      <c r="C214" s="154"/>
      <c r="D214" s="40"/>
    </row>
    <row r="215" spans="1:4" s="7" customFormat="1" ht="24" x14ac:dyDescent="0.55000000000000004">
      <c r="A215" s="45"/>
      <c r="B215" s="153"/>
      <c r="C215" s="154"/>
      <c r="D215" s="40"/>
    </row>
    <row r="216" spans="1:4" s="7" customFormat="1" ht="24" x14ac:dyDescent="0.55000000000000004">
      <c r="A216" s="45"/>
      <c r="B216" s="153"/>
      <c r="C216" s="154"/>
      <c r="D216" s="40"/>
    </row>
    <row r="217" spans="1:4" s="7" customFormat="1" ht="24" x14ac:dyDescent="0.55000000000000004">
      <c r="A217" s="45"/>
      <c r="B217" s="153"/>
      <c r="C217" s="154"/>
      <c r="D217" s="40"/>
    </row>
    <row r="218" spans="1:4" s="7" customFormat="1" ht="24" x14ac:dyDescent="0.55000000000000004">
      <c r="A218" s="45"/>
      <c r="B218" s="153"/>
      <c r="C218" s="154"/>
      <c r="D218" s="40"/>
    </row>
    <row r="219" spans="1:4" s="7" customFormat="1" ht="24" x14ac:dyDescent="0.55000000000000004">
      <c r="A219" s="45"/>
      <c r="B219" s="153"/>
      <c r="C219" s="154"/>
      <c r="D219" s="40"/>
    </row>
    <row r="220" spans="1:4" s="7" customFormat="1" ht="24" x14ac:dyDescent="0.55000000000000004">
      <c r="A220" s="45"/>
      <c r="B220" s="153"/>
      <c r="C220" s="154"/>
      <c r="D220" s="40"/>
    </row>
    <row r="221" spans="1:4" s="7" customFormat="1" ht="24" x14ac:dyDescent="0.55000000000000004">
      <c r="A221" s="45"/>
      <c r="B221" s="153"/>
      <c r="C221" s="154"/>
      <c r="D221" s="40"/>
    </row>
    <row r="222" spans="1:4" s="7" customFormat="1" ht="24" x14ac:dyDescent="0.55000000000000004">
      <c r="A222" s="45"/>
      <c r="B222" s="153"/>
      <c r="C222" s="154"/>
      <c r="D222" s="40"/>
    </row>
    <row r="223" spans="1:4" s="7" customFormat="1" ht="24" x14ac:dyDescent="0.55000000000000004">
      <c r="A223" s="45"/>
      <c r="B223" s="153"/>
      <c r="C223" s="154"/>
      <c r="D223" s="40"/>
    </row>
    <row r="224" spans="1:4" s="7" customFormat="1" ht="24" x14ac:dyDescent="0.55000000000000004">
      <c r="A224" s="47" t="s">
        <v>41</v>
      </c>
      <c r="B224" s="20" t="s">
        <v>42</v>
      </c>
      <c r="C224" s="20" t="s">
        <v>43</v>
      </c>
    </row>
    <row r="225" spans="1:4" s="7" customFormat="1" ht="24" x14ac:dyDescent="0.55000000000000004">
      <c r="A225" s="24" t="s">
        <v>213</v>
      </c>
      <c r="B225" s="25"/>
      <c r="C225" s="26"/>
      <c r="D225" s="40"/>
    </row>
    <row r="226" spans="1:4" s="7" customFormat="1" ht="24" x14ac:dyDescent="0.55000000000000004">
      <c r="A226" s="24" t="s">
        <v>121</v>
      </c>
      <c r="B226" s="25">
        <v>4</v>
      </c>
      <c r="C226" s="26">
        <f>B226*100/149</f>
        <v>2.6845637583892619</v>
      </c>
      <c r="D226" s="40"/>
    </row>
    <row r="227" spans="1:4" s="7" customFormat="1" ht="24" x14ac:dyDescent="0.55000000000000004">
      <c r="A227" s="24" t="s">
        <v>516</v>
      </c>
      <c r="B227" s="25">
        <v>1</v>
      </c>
      <c r="C227" s="26">
        <f t="shared" ref="C227:C247" si="12">B227*100/149</f>
        <v>0.67114093959731547</v>
      </c>
      <c r="D227" s="40"/>
    </row>
    <row r="228" spans="1:4" s="7" customFormat="1" ht="24" x14ac:dyDescent="0.55000000000000004">
      <c r="A228" s="43" t="s">
        <v>120</v>
      </c>
      <c r="B228" s="25">
        <v>1</v>
      </c>
      <c r="C228" s="26">
        <f t="shared" si="12"/>
        <v>0.67114093959731547</v>
      </c>
      <c r="D228" s="40"/>
    </row>
    <row r="229" spans="1:4" s="7" customFormat="1" ht="24" x14ac:dyDescent="0.55000000000000004">
      <c r="A229" s="24" t="s">
        <v>156</v>
      </c>
      <c r="B229" s="25">
        <v>2</v>
      </c>
      <c r="C229" s="26">
        <f t="shared" si="12"/>
        <v>1.3422818791946309</v>
      </c>
      <c r="D229" s="40"/>
    </row>
    <row r="230" spans="1:4" s="7" customFormat="1" ht="24" x14ac:dyDescent="0.55000000000000004">
      <c r="A230" s="24" t="s">
        <v>124</v>
      </c>
      <c r="B230" s="25">
        <v>1</v>
      </c>
      <c r="C230" s="26">
        <f t="shared" si="12"/>
        <v>0.67114093959731547</v>
      </c>
      <c r="D230" s="40"/>
    </row>
    <row r="231" spans="1:4" s="7" customFormat="1" ht="24" x14ac:dyDescent="0.55000000000000004">
      <c r="A231" s="24" t="s">
        <v>157</v>
      </c>
      <c r="B231" s="25">
        <v>1</v>
      </c>
      <c r="C231" s="26">
        <f t="shared" si="12"/>
        <v>0.67114093959731547</v>
      </c>
      <c r="D231" s="40"/>
    </row>
    <row r="232" spans="1:4" s="7" customFormat="1" ht="24" x14ac:dyDescent="0.55000000000000004">
      <c r="A232" s="24" t="s">
        <v>123</v>
      </c>
      <c r="B232" s="25">
        <v>4</v>
      </c>
      <c r="C232" s="26">
        <f t="shared" si="12"/>
        <v>2.6845637583892619</v>
      </c>
      <c r="D232" s="40"/>
    </row>
    <row r="233" spans="1:4" s="7" customFormat="1" ht="24" x14ac:dyDescent="0.55000000000000004">
      <c r="A233" s="24" t="s">
        <v>517</v>
      </c>
      <c r="B233" s="25">
        <v>1</v>
      </c>
      <c r="C233" s="26">
        <f t="shared" si="12"/>
        <v>0.67114093959731547</v>
      </c>
      <c r="D233" s="40"/>
    </row>
    <row r="234" spans="1:4" s="7" customFormat="1" ht="24" x14ac:dyDescent="0.55000000000000004">
      <c r="A234" s="24" t="s">
        <v>125</v>
      </c>
      <c r="B234" s="25">
        <v>3</v>
      </c>
      <c r="C234" s="26">
        <f t="shared" si="12"/>
        <v>2.0134228187919465</v>
      </c>
      <c r="D234" s="40"/>
    </row>
    <row r="235" spans="1:4" s="7" customFormat="1" ht="24" x14ac:dyDescent="0.55000000000000004">
      <c r="A235" s="24" t="s">
        <v>518</v>
      </c>
      <c r="B235" s="25">
        <v>1</v>
      </c>
      <c r="C235" s="26">
        <f t="shared" si="12"/>
        <v>0.67114093959731547</v>
      </c>
      <c r="D235" s="40"/>
    </row>
    <row r="236" spans="1:4" s="7" customFormat="1" ht="24" x14ac:dyDescent="0.55000000000000004">
      <c r="A236" s="24" t="s">
        <v>519</v>
      </c>
      <c r="B236" s="25">
        <v>1</v>
      </c>
      <c r="C236" s="26">
        <f t="shared" si="12"/>
        <v>0.67114093959731547</v>
      </c>
      <c r="D236" s="40"/>
    </row>
    <row r="237" spans="1:4" s="7" customFormat="1" ht="24" x14ac:dyDescent="0.55000000000000004">
      <c r="A237" s="24" t="s">
        <v>509</v>
      </c>
      <c r="B237" s="25">
        <v>1</v>
      </c>
      <c r="C237" s="26">
        <f t="shared" si="12"/>
        <v>0.67114093959731547</v>
      </c>
      <c r="D237" s="40"/>
    </row>
    <row r="238" spans="1:4" s="7" customFormat="1" ht="24" x14ac:dyDescent="0.55000000000000004">
      <c r="A238" s="24" t="s">
        <v>520</v>
      </c>
      <c r="B238" s="25">
        <v>1</v>
      </c>
      <c r="C238" s="26">
        <f t="shared" si="12"/>
        <v>0.67114093959731547</v>
      </c>
      <c r="D238" s="40"/>
    </row>
    <row r="239" spans="1:4" s="7" customFormat="1" ht="24" x14ac:dyDescent="0.55000000000000004">
      <c r="A239" s="24" t="s">
        <v>155</v>
      </c>
      <c r="B239" s="25">
        <v>1</v>
      </c>
      <c r="C239" s="26">
        <f t="shared" si="12"/>
        <v>0.67114093959731547</v>
      </c>
      <c r="D239" s="40"/>
    </row>
    <row r="240" spans="1:4" s="7" customFormat="1" ht="24" x14ac:dyDescent="0.55000000000000004">
      <c r="A240" s="24" t="s">
        <v>521</v>
      </c>
      <c r="B240" s="25">
        <v>1</v>
      </c>
      <c r="C240" s="26">
        <f t="shared" si="12"/>
        <v>0.67114093959731547</v>
      </c>
      <c r="D240" s="40"/>
    </row>
    <row r="241" spans="1:4" s="7" customFormat="1" ht="24" x14ac:dyDescent="0.55000000000000004">
      <c r="A241" s="24" t="s">
        <v>522</v>
      </c>
      <c r="B241" s="25">
        <v>1</v>
      </c>
      <c r="C241" s="26">
        <f t="shared" si="12"/>
        <v>0.67114093959731547</v>
      </c>
      <c r="D241" s="40"/>
    </row>
    <row r="242" spans="1:4" s="7" customFormat="1" ht="24" x14ac:dyDescent="0.55000000000000004">
      <c r="A242" s="24" t="s">
        <v>523</v>
      </c>
      <c r="B242" s="25">
        <v>1</v>
      </c>
      <c r="C242" s="26">
        <f t="shared" si="12"/>
        <v>0.67114093959731547</v>
      </c>
      <c r="D242" s="40"/>
    </row>
    <row r="243" spans="1:4" s="7" customFormat="1" ht="24" x14ac:dyDescent="0.55000000000000004">
      <c r="A243" s="24" t="s">
        <v>511</v>
      </c>
      <c r="B243" s="25">
        <v>1</v>
      </c>
      <c r="C243" s="26">
        <f t="shared" si="12"/>
        <v>0.67114093959731547</v>
      </c>
      <c r="D243" s="40"/>
    </row>
    <row r="244" spans="1:4" s="7" customFormat="1" ht="24" x14ac:dyDescent="0.55000000000000004">
      <c r="A244" s="24" t="s">
        <v>156</v>
      </c>
      <c r="B244" s="25">
        <v>3</v>
      </c>
      <c r="C244" s="26">
        <f t="shared" si="12"/>
        <v>2.0134228187919465</v>
      </c>
      <c r="D244" s="40"/>
    </row>
    <row r="245" spans="1:4" s="7" customFormat="1" ht="24" x14ac:dyDescent="0.55000000000000004">
      <c r="A245" s="24" t="s">
        <v>505</v>
      </c>
      <c r="B245" s="25">
        <v>1</v>
      </c>
      <c r="C245" s="26">
        <f t="shared" si="12"/>
        <v>0.67114093959731547</v>
      </c>
      <c r="D245" s="40"/>
    </row>
    <row r="246" spans="1:4" s="7" customFormat="1" ht="24" x14ac:dyDescent="0.55000000000000004">
      <c r="A246" s="24" t="s">
        <v>524</v>
      </c>
      <c r="B246" s="25">
        <v>1</v>
      </c>
      <c r="C246" s="26">
        <f t="shared" si="12"/>
        <v>0.67114093959731547</v>
      </c>
      <c r="D246" s="40"/>
    </row>
    <row r="247" spans="1:4" s="7" customFormat="1" ht="24" x14ac:dyDescent="0.55000000000000004">
      <c r="A247" s="27" t="s">
        <v>506</v>
      </c>
      <c r="B247" s="28">
        <v>1</v>
      </c>
      <c r="C247" s="29">
        <f t="shared" si="12"/>
        <v>0.67114093959731547</v>
      </c>
      <c r="D247" s="40"/>
    </row>
    <row r="248" spans="1:4" s="7" customFormat="1" ht="24" x14ac:dyDescent="0.55000000000000004">
      <c r="A248" s="45"/>
      <c r="B248" s="153"/>
      <c r="C248" s="154"/>
      <c r="D248" s="40"/>
    </row>
    <row r="249" spans="1:4" s="7" customFormat="1" ht="24" x14ac:dyDescent="0.55000000000000004">
      <c r="A249" s="45"/>
      <c r="B249" s="153"/>
      <c r="C249" s="154"/>
      <c r="D249" s="40"/>
    </row>
    <row r="250" spans="1:4" s="7" customFormat="1" ht="24" x14ac:dyDescent="0.55000000000000004">
      <c r="A250" s="45"/>
      <c r="B250" s="153"/>
      <c r="C250" s="154"/>
      <c r="D250" s="40"/>
    </row>
    <row r="251" spans="1:4" s="7" customFormat="1" ht="30.75" customHeight="1" x14ac:dyDescent="0.55000000000000004">
      <c r="A251" s="45"/>
      <c r="B251" s="153"/>
      <c r="C251" s="154"/>
      <c r="D251" s="40"/>
    </row>
    <row r="252" spans="1:4" s="7" customFormat="1" ht="20.25" customHeight="1" x14ac:dyDescent="0.55000000000000004">
      <c r="A252" s="47" t="s">
        <v>41</v>
      </c>
      <c r="B252" s="20" t="s">
        <v>42</v>
      </c>
      <c r="C252" s="20" t="s">
        <v>43</v>
      </c>
    </row>
    <row r="253" spans="1:4" s="7" customFormat="1" ht="24" x14ac:dyDescent="0.55000000000000004">
      <c r="A253" s="21" t="s">
        <v>47</v>
      </c>
      <c r="B253" s="22"/>
      <c r="C253" s="23"/>
      <c r="D253" s="40"/>
    </row>
    <row r="254" spans="1:4" s="7" customFormat="1" ht="24" x14ac:dyDescent="0.55000000000000004">
      <c r="A254" s="24" t="s">
        <v>121</v>
      </c>
      <c r="B254" s="25">
        <v>1</v>
      </c>
      <c r="C254" s="26">
        <f>B254*100/149</f>
        <v>0.67114093959731547</v>
      </c>
      <c r="D254" s="40"/>
    </row>
    <row r="255" spans="1:4" s="7" customFormat="1" ht="24" x14ac:dyDescent="0.55000000000000004">
      <c r="A255" s="24" t="s">
        <v>503</v>
      </c>
      <c r="B255" s="25">
        <v>1</v>
      </c>
      <c r="C255" s="26">
        <f t="shared" ref="C255:C262" si="13">B255*100/149</f>
        <v>0.67114093959731547</v>
      </c>
      <c r="D255" s="40"/>
    </row>
    <row r="256" spans="1:4" s="7" customFormat="1" ht="24" x14ac:dyDescent="0.55000000000000004">
      <c r="A256" s="24" t="s">
        <v>525</v>
      </c>
      <c r="B256" s="25">
        <v>1</v>
      </c>
      <c r="C256" s="26">
        <f t="shared" si="13"/>
        <v>0.67114093959731547</v>
      </c>
      <c r="D256" s="40"/>
    </row>
    <row r="257" spans="1:4" s="7" customFormat="1" ht="24" x14ac:dyDescent="0.55000000000000004">
      <c r="A257" s="24" t="s">
        <v>526</v>
      </c>
      <c r="B257" s="25">
        <v>2</v>
      </c>
      <c r="C257" s="26">
        <f>B257*100/149</f>
        <v>1.3422818791946309</v>
      </c>
      <c r="D257" s="40"/>
    </row>
    <row r="258" spans="1:4" s="7" customFormat="1" ht="24" x14ac:dyDescent="0.55000000000000004">
      <c r="A258" s="24" t="s">
        <v>124</v>
      </c>
      <c r="B258" s="25">
        <v>1</v>
      </c>
      <c r="C258" s="26">
        <f t="shared" si="13"/>
        <v>0.67114093959731547</v>
      </c>
      <c r="D258" s="40"/>
    </row>
    <row r="259" spans="1:4" s="7" customFormat="1" ht="24" x14ac:dyDescent="0.55000000000000004">
      <c r="A259" s="24" t="s">
        <v>527</v>
      </c>
      <c r="B259" s="25">
        <v>1</v>
      </c>
      <c r="C259" s="26">
        <f t="shared" si="13"/>
        <v>0.67114093959731547</v>
      </c>
      <c r="D259" s="40"/>
    </row>
    <row r="260" spans="1:4" s="7" customFormat="1" ht="24" x14ac:dyDescent="0.55000000000000004">
      <c r="A260" s="24" t="s">
        <v>201</v>
      </c>
      <c r="B260" s="25">
        <v>1</v>
      </c>
      <c r="C260" s="26">
        <f t="shared" si="13"/>
        <v>0.67114093959731547</v>
      </c>
      <c r="D260" s="40"/>
    </row>
    <row r="261" spans="1:4" s="7" customFormat="1" ht="24" x14ac:dyDescent="0.55000000000000004">
      <c r="A261" s="24" t="s">
        <v>523</v>
      </c>
      <c r="B261" s="25">
        <v>1</v>
      </c>
      <c r="C261" s="26">
        <f t="shared" si="13"/>
        <v>0.67114093959731547</v>
      </c>
      <c r="D261" s="40"/>
    </row>
    <row r="262" spans="1:4" s="7" customFormat="1" ht="24" x14ac:dyDescent="0.55000000000000004">
      <c r="A262" s="27" t="s">
        <v>125</v>
      </c>
      <c r="B262" s="28">
        <v>1</v>
      </c>
      <c r="C262" s="29">
        <f t="shared" si="13"/>
        <v>0.67114093959731547</v>
      </c>
      <c r="D262" s="40"/>
    </row>
    <row r="263" spans="1:4" s="7" customFormat="1" ht="24" x14ac:dyDescent="0.55000000000000004">
      <c r="A263" s="21" t="s">
        <v>205</v>
      </c>
      <c r="B263" s="22"/>
      <c r="C263" s="23"/>
      <c r="D263" s="40"/>
    </row>
    <row r="264" spans="1:4" s="7" customFormat="1" ht="24" x14ac:dyDescent="0.55000000000000004">
      <c r="A264" s="43" t="s">
        <v>528</v>
      </c>
      <c r="B264" s="25">
        <v>1</v>
      </c>
      <c r="C264" s="26">
        <f>B264*100/149</f>
        <v>0.67114093959731547</v>
      </c>
      <c r="D264" s="40"/>
    </row>
    <row r="265" spans="1:4" s="7" customFormat="1" ht="24" x14ac:dyDescent="0.55000000000000004">
      <c r="A265" s="43" t="s">
        <v>529</v>
      </c>
      <c r="B265" s="25">
        <v>1</v>
      </c>
      <c r="C265" s="26">
        <f t="shared" ref="C265:C280" si="14">B265*100/149</f>
        <v>0.67114093959731547</v>
      </c>
      <c r="D265" s="40"/>
    </row>
    <row r="266" spans="1:4" s="7" customFormat="1" ht="24" x14ac:dyDescent="0.55000000000000004">
      <c r="A266" s="43" t="s">
        <v>119</v>
      </c>
      <c r="B266" s="25">
        <v>4</v>
      </c>
      <c r="C266" s="26">
        <f t="shared" si="14"/>
        <v>2.6845637583892619</v>
      </c>
      <c r="D266" s="40"/>
    </row>
    <row r="267" spans="1:4" s="7" customFormat="1" ht="24" x14ac:dyDescent="0.55000000000000004">
      <c r="A267" s="43" t="s">
        <v>125</v>
      </c>
      <c r="B267" s="25">
        <v>2</v>
      </c>
      <c r="C267" s="26">
        <f t="shared" si="14"/>
        <v>1.3422818791946309</v>
      </c>
      <c r="D267" s="40"/>
    </row>
    <row r="268" spans="1:4" s="7" customFormat="1" ht="24" x14ac:dyDescent="0.55000000000000004">
      <c r="A268" s="43" t="s">
        <v>123</v>
      </c>
      <c r="B268" s="25">
        <v>1</v>
      </c>
      <c r="C268" s="26">
        <f t="shared" si="14"/>
        <v>0.67114093959731547</v>
      </c>
      <c r="D268" s="40"/>
    </row>
    <row r="269" spans="1:4" s="7" customFormat="1" ht="24" x14ac:dyDescent="0.55000000000000004">
      <c r="A269" s="43" t="s">
        <v>155</v>
      </c>
      <c r="B269" s="25">
        <v>1</v>
      </c>
      <c r="C269" s="26">
        <f t="shared" si="14"/>
        <v>0.67114093959731547</v>
      </c>
      <c r="D269" s="40"/>
    </row>
    <row r="270" spans="1:4" s="7" customFormat="1" ht="24" x14ac:dyDescent="0.55000000000000004">
      <c r="A270" s="43" t="s">
        <v>122</v>
      </c>
      <c r="B270" s="25">
        <v>2</v>
      </c>
      <c r="C270" s="26">
        <f t="shared" si="14"/>
        <v>1.3422818791946309</v>
      </c>
      <c r="D270" s="40"/>
    </row>
    <row r="271" spans="1:4" s="7" customFormat="1" ht="24" x14ac:dyDescent="0.55000000000000004">
      <c r="A271" s="43" t="s">
        <v>511</v>
      </c>
      <c r="B271" s="25">
        <v>1</v>
      </c>
      <c r="C271" s="26">
        <f t="shared" si="14"/>
        <v>0.67114093959731547</v>
      </c>
      <c r="D271" s="40"/>
    </row>
    <row r="272" spans="1:4" s="7" customFormat="1" ht="24" x14ac:dyDescent="0.55000000000000004">
      <c r="A272" s="43" t="s">
        <v>204</v>
      </c>
      <c r="B272" s="25">
        <v>1</v>
      </c>
      <c r="C272" s="26">
        <f t="shared" si="14"/>
        <v>0.67114093959731547</v>
      </c>
      <c r="D272" s="40"/>
    </row>
    <row r="273" spans="1:4" s="7" customFormat="1" ht="24" x14ac:dyDescent="0.55000000000000004">
      <c r="A273" s="43" t="s">
        <v>122</v>
      </c>
      <c r="B273" s="25">
        <v>2</v>
      </c>
      <c r="C273" s="26">
        <f t="shared" si="14"/>
        <v>1.3422818791946309</v>
      </c>
      <c r="D273" s="40"/>
    </row>
    <row r="274" spans="1:4" s="7" customFormat="1" ht="24" x14ac:dyDescent="0.55000000000000004">
      <c r="A274" s="43" t="s">
        <v>203</v>
      </c>
      <c r="B274" s="25">
        <v>1</v>
      </c>
      <c r="C274" s="26">
        <f t="shared" si="14"/>
        <v>0.67114093959731547</v>
      </c>
      <c r="D274" s="40"/>
    </row>
    <row r="275" spans="1:4" s="7" customFormat="1" ht="24" x14ac:dyDescent="0.55000000000000004">
      <c r="A275" s="43" t="s">
        <v>530</v>
      </c>
      <c r="B275" s="25">
        <v>1</v>
      </c>
      <c r="C275" s="26">
        <f t="shared" si="14"/>
        <v>0.67114093959731547</v>
      </c>
      <c r="D275" s="40"/>
    </row>
    <row r="276" spans="1:4" s="7" customFormat="1" ht="24" x14ac:dyDescent="0.55000000000000004">
      <c r="A276" s="43" t="s">
        <v>515</v>
      </c>
      <c r="B276" s="25">
        <v>1</v>
      </c>
      <c r="C276" s="26">
        <f t="shared" si="14"/>
        <v>0.67114093959731547</v>
      </c>
      <c r="D276" s="40"/>
    </row>
    <row r="277" spans="1:4" s="7" customFormat="1" ht="24" x14ac:dyDescent="0.55000000000000004">
      <c r="A277" s="43" t="s">
        <v>156</v>
      </c>
      <c r="B277" s="25">
        <v>6</v>
      </c>
      <c r="C277" s="26">
        <f t="shared" si="14"/>
        <v>4.026845637583893</v>
      </c>
      <c r="D277" s="40"/>
    </row>
    <row r="278" spans="1:4" s="7" customFormat="1" ht="24" x14ac:dyDescent="0.55000000000000004">
      <c r="A278" s="43" t="s">
        <v>121</v>
      </c>
      <c r="B278" s="25">
        <v>1</v>
      </c>
      <c r="C278" s="26">
        <f t="shared" si="14"/>
        <v>0.67114093959731547</v>
      </c>
      <c r="D278" s="40"/>
    </row>
    <row r="279" spans="1:4" s="7" customFormat="1" ht="24" x14ac:dyDescent="0.55000000000000004">
      <c r="A279" s="43" t="s">
        <v>202</v>
      </c>
      <c r="B279" s="25">
        <v>2</v>
      </c>
      <c r="C279" s="26">
        <f t="shared" si="14"/>
        <v>1.3422818791946309</v>
      </c>
      <c r="D279" s="40"/>
    </row>
    <row r="280" spans="1:4" s="7" customFormat="1" ht="24" x14ac:dyDescent="0.55000000000000004">
      <c r="A280" s="43" t="s">
        <v>531</v>
      </c>
      <c r="B280" s="25">
        <v>1</v>
      </c>
      <c r="C280" s="26">
        <f t="shared" si="14"/>
        <v>0.67114093959731547</v>
      </c>
      <c r="D280" s="40"/>
    </row>
    <row r="281" spans="1:4" s="7" customFormat="1" ht="24" x14ac:dyDescent="0.55000000000000004">
      <c r="A281" s="47" t="s">
        <v>48</v>
      </c>
      <c r="B281" s="20">
        <f>SUM(B177:B280)</f>
        <v>149</v>
      </c>
      <c r="C281" s="33">
        <f>B281*100/149</f>
        <v>100</v>
      </c>
    </row>
    <row r="282" spans="1:4" s="7" customFormat="1" ht="24" x14ac:dyDescent="0.55000000000000004">
      <c r="A282" s="117"/>
      <c r="B282" s="35"/>
      <c r="C282" s="36"/>
    </row>
    <row r="283" spans="1:4" s="103" customFormat="1" ht="23.25" x14ac:dyDescent="0.55000000000000004">
      <c r="A283" s="142" t="s">
        <v>532</v>
      </c>
      <c r="B283" s="102"/>
      <c r="C283" s="102"/>
    </row>
    <row r="284" spans="1:4" s="103" customFormat="1" ht="23.25" x14ac:dyDescent="0.55000000000000004">
      <c r="A284" s="181" t="s">
        <v>686</v>
      </c>
      <c r="B284" s="182"/>
      <c r="C284" s="183"/>
    </row>
    <row r="285" spans="1:4" s="103" customFormat="1" ht="23.25" x14ac:dyDescent="0.55000000000000004">
      <c r="A285" s="181" t="s">
        <v>687</v>
      </c>
      <c r="B285" s="182"/>
      <c r="C285" s="183"/>
    </row>
    <row r="286" spans="1:4" s="103" customFormat="1" ht="23.25" x14ac:dyDescent="0.55000000000000004">
      <c r="A286" s="181" t="s">
        <v>688</v>
      </c>
      <c r="B286" s="182"/>
      <c r="C286" s="183"/>
    </row>
    <row r="287" spans="1:4" s="103" customFormat="1" ht="23.25" x14ac:dyDescent="0.55000000000000004">
      <c r="A287" s="181" t="s">
        <v>689</v>
      </c>
      <c r="B287" s="182"/>
      <c r="C287" s="183"/>
    </row>
    <row r="288" spans="1:4" s="103" customFormat="1" ht="23.25" x14ac:dyDescent="0.55000000000000004">
      <c r="A288" s="184" t="s">
        <v>690</v>
      </c>
      <c r="B288" s="185"/>
      <c r="C288" s="186"/>
      <c r="D288" s="187"/>
    </row>
    <row r="289" spans="1:4" s="103" customFormat="1" ht="23.25" x14ac:dyDescent="0.55000000000000004">
      <c r="A289" s="184" t="s">
        <v>691</v>
      </c>
      <c r="B289" s="185"/>
      <c r="C289" s="186"/>
      <c r="D289" s="187"/>
    </row>
    <row r="290" spans="1:4" s="103" customFormat="1" ht="23.25" x14ac:dyDescent="0.55000000000000004">
      <c r="A290" s="184" t="s">
        <v>692</v>
      </c>
      <c r="B290" s="185"/>
      <c r="C290" s="186"/>
      <c r="D290" s="187"/>
    </row>
    <row r="291" spans="1:4" s="103" customFormat="1" ht="23.25" x14ac:dyDescent="0.55000000000000004">
      <c r="A291" s="184" t="s">
        <v>694</v>
      </c>
      <c r="B291" s="185"/>
      <c r="C291" s="186"/>
      <c r="D291" s="187"/>
    </row>
    <row r="292" spans="1:4" s="103" customFormat="1" ht="23.25" x14ac:dyDescent="0.55000000000000004">
      <c r="A292" s="184" t="s">
        <v>693</v>
      </c>
      <c r="B292" s="185"/>
      <c r="C292" s="186"/>
      <c r="D292" s="187"/>
    </row>
    <row r="293" spans="1:4" s="103" customFormat="1" ht="23.25" x14ac:dyDescent="0.55000000000000004">
      <c r="A293" s="142" t="s">
        <v>589</v>
      </c>
      <c r="B293" s="102"/>
      <c r="C293" s="102"/>
    </row>
    <row r="294" spans="1:4" s="103" customFormat="1" ht="23.25" x14ac:dyDescent="0.55000000000000004">
      <c r="A294" s="142" t="s">
        <v>590</v>
      </c>
      <c r="B294" s="102"/>
      <c r="C294" s="102"/>
    </row>
    <row r="295" spans="1:4" s="103" customFormat="1" ht="23.25" x14ac:dyDescent="0.55000000000000004">
      <c r="A295" s="142"/>
      <c r="B295" s="102"/>
      <c r="C295" s="102"/>
    </row>
    <row r="296" spans="1:4" s="50" customFormat="1" ht="24" x14ac:dyDescent="0.55000000000000004">
      <c r="A296" s="37" t="s">
        <v>63</v>
      </c>
      <c r="B296" s="48"/>
      <c r="C296" s="48"/>
      <c r="D296" s="49"/>
    </row>
    <row r="297" spans="1:4" s="14" customFormat="1" x14ac:dyDescent="0.5">
      <c r="A297" s="214" t="s">
        <v>64</v>
      </c>
      <c r="B297" s="216" t="s">
        <v>533</v>
      </c>
      <c r="C297" s="217"/>
      <c r="D297" s="218"/>
    </row>
    <row r="298" spans="1:4" s="14" customFormat="1" ht="56.25" x14ac:dyDescent="0.5">
      <c r="A298" s="215"/>
      <c r="B298" s="51" t="s">
        <v>65</v>
      </c>
      <c r="C298" s="52" t="s">
        <v>66</v>
      </c>
      <c r="D298" s="52" t="s">
        <v>67</v>
      </c>
    </row>
    <row r="299" spans="1:4" s="14" customFormat="1" x14ac:dyDescent="0.5">
      <c r="A299" s="53" t="s">
        <v>68</v>
      </c>
      <c r="B299" s="54">
        <f>'EIementary 2'!I17</f>
        <v>4.5999999999999996</v>
      </c>
      <c r="C299" s="54">
        <f>'EIementary 2'!I18</f>
        <v>0.6324555320336771</v>
      </c>
      <c r="D299" s="55" t="str">
        <f>IF(B299&gt;4.5,"มากที่สุด",IF(B299&gt;3.5,"มาก",IF(B299&gt;2.5,"ปานกลาง",IF(B299&gt;1.5,"น้อย",IF(B299&lt;=1.5,"น้อยที่สุด")))))</f>
        <v>มากที่สุด</v>
      </c>
    </row>
    <row r="300" spans="1:4" s="14" customFormat="1" x14ac:dyDescent="0.5">
      <c r="A300" s="53" t="s">
        <v>69</v>
      </c>
      <c r="B300" s="54">
        <f>'EIementary 2'!J17</f>
        <v>4.666666666666667</v>
      </c>
      <c r="C300" s="54">
        <f>'EIementary 2'!J18</f>
        <v>0.48795003647426521</v>
      </c>
      <c r="D300" s="55" t="str">
        <f t="shared" ref="D300:D309" si="15">IF(B300&gt;4.5,"มากที่สุด",IF(B300&gt;3.5,"มาก",IF(B300&gt;2.5,"ปานกลาง",IF(B300&gt;1.5,"น้อย",IF(B300&lt;=1.5,"น้อยที่สุด")))))</f>
        <v>มากที่สุด</v>
      </c>
    </row>
    <row r="301" spans="1:4" s="14" customFormat="1" x14ac:dyDescent="0.5">
      <c r="A301" s="53" t="s">
        <v>70</v>
      </c>
      <c r="B301" s="54">
        <f>'EIementary 2'!K17</f>
        <v>4.7333333333333334</v>
      </c>
      <c r="C301" s="54">
        <f>'EIementary 2'!K18</f>
        <v>0.59361683970466395</v>
      </c>
      <c r="D301" s="55" t="str">
        <f t="shared" si="15"/>
        <v>มากที่สุด</v>
      </c>
    </row>
    <row r="302" spans="1:4" s="14" customFormat="1" x14ac:dyDescent="0.5">
      <c r="A302" s="53" t="s">
        <v>71</v>
      </c>
      <c r="B302" s="54">
        <f>'EIementary 2'!L17</f>
        <v>4.666666666666667</v>
      </c>
      <c r="C302" s="54">
        <f>'EIementary 2'!L18</f>
        <v>0.61721339984836654</v>
      </c>
      <c r="D302" s="55" t="str">
        <f t="shared" si="15"/>
        <v>มากที่สุด</v>
      </c>
    </row>
    <row r="303" spans="1:4" s="14" customFormat="1" x14ac:dyDescent="0.5">
      <c r="A303" s="53" t="s">
        <v>72</v>
      </c>
      <c r="B303" s="54">
        <f>'EIementary 2'!M17</f>
        <v>4.7333333333333334</v>
      </c>
      <c r="C303" s="54">
        <f>'EIementary 2'!M18</f>
        <v>0.4577377082170635</v>
      </c>
      <c r="D303" s="55" t="str">
        <f t="shared" si="15"/>
        <v>มากที่สุด</v>
      </c>
    </row>
    <row r="304" spans="1:4" s="14" customFormat="1" x14ac:dyDescent="0.5">
      <c r="A304" s="53" t="s">
        <v>73</v>
      </c>
      <c r="B304" s="54">
        <f>'EIementary 2'!N17</f>
        <v>4.666666666666667</v>
      </c>
      <c r="C304" s="54">
        <f>'EIementary 2'!N18</f>
        <v>0.48795003647426521</v>
      </c>
      <c r="D304" s="55" t="str">
        <f t="shared" si="15"/>
        <v>มากที่สุด</v>
      </c>
    </row>
    <row r="305" spans="1:7" s="14" customFormat="1" x14ac:dyDescent="0.5">
      <c r="A305" s="53" t="s">
        <v>74</v>
      </c>
      <c r="B305" s="54">
        <f>'EIementary 2'!O17</f>
        <v>4.8</v>
      </c>
      <c r="C305" s="54">
        <f>'EIementary 2'!O18</f>
        <v>0.41403933560541251</v>
      </c>
      <c r="D305" s="55" t="str">
        <f t="shared" si="15"/>
        <v>มากที่สุด</v>
      </c>
    </row>
    <row r="306" spans="1:7" s="14" customFormat="1" x14ac:dyDescent="0.5">
      <c r="A306" s="53" t="s">
        <v>75</v>
      </c>
      <c r="B306" s="54">
        <f>'EIementary 2'!P17</f>
        <v>4.8666666666666663</v>
      </c>
      <c r="C306" s="54">
        <f>'EIementary 2'!P18</f>
        <v>0.35186577527449842</v>
      </c>
      <c r="D306" s="55" t="str">
        <f t="shared" si="15"/>
        <v>มากที่สุด</v>
      </c>
    </row>
    <row r="307" spans="1:7" s="14" customFormat="1" x14ac:dyDescent="0.5">
      <c r="A307" s="53" t="s">
        <v>76</v>
      </c>
      <c r="B307" s="54">
        <f>'EIementary 2'!Q17</f>
        <v>4.8571428571428568</v>
      </c>
      <c r="C307" s="54">
        <f>'EIementary 2'!Q18</f>
        <v>0.3631365196012814</v>
      </c>
      <c r="D307" s="55" t="str">
        <f t="shared" si="15"/>
        <v>มากที่สุด</v>
      </c>
    </row>
    <row r="308" spans="1:7" s="14" customFormat="1" x14ac:dyDescent="0.5">
      <c r="A308" s="53" t="s">
        <v>77</v>
      </c>
      <c r="B308" s="54">
        <f>'EIementary 2'!T17</f>
        <v>4.2666666666666666</v>
      </c>
      <c r="C308" s="54">
        <f>'EIementary 2'!T18</f>
        <v>0.59361683970466395</v>
      </c>
      <c r="D308" s="55" t="str">
        <f t="shared" si="15"/>
        <v>มาก</v>
      </c>
    </row>
    <row r="309" spans="1:7" s="14" customFormat="1" ht="22.5" thickBot="1" x14ac:dyDescent="0.55000000000000004">
      <c r="A309" s="56" t="s">
        <v>78</v>
      </c>
      <c r="B309" s="57">
        <f>AVERAGE(B299:B308)</f>
        <v>4.6857142857142851</v>
      </c>
      <c r="C309" s="57">
        <f>AVERAGE(C299:C308)</f>
        <v>0.49995820229381571</v>
      </c>
      <c r="D309" s="58" t="str">
        <f t="shared" si="15"/>
        <v>มากที่สุด</v>
      </c>
    </row>
    <row r="310" spans="1:7" ht="16.5" customHeight="1" thickTop="1" x14ac:dyDescent="0.5">
      <c r="A310" s="59"/>
      <c r="B310" s="60"/>
      <c r="C310" s="60"/>
      <c r="D310" s="61"/>
    </row>
    <row r="311" spans="1:7" ht="16.5" customHeight="1" x14ac:dyDescent="0.5">
      <c r="A311" s="59"/>
      <c r="B311" s="60"/>
      <c r="C311" s="60"/>
      <c r="D311" s="61"/>
    </row>
    <row r="312" spans="1:7" ht="16.5" customHeight="1" x14ac:dyDescent="0.5">
      <c r="A312" s="59"/>
      <c r="B312" s="60"/>
      <c r="C312" s="60"/>
      <c r="D312" s="61"/>
    </row>
    <row r="313" spans="1:7" s="103" customFormat="1" ht="23.25" x14ac:dyDescent="0.55000000000000004">
      <c r="A313" s="150" t="s">
        <v>111</v>
      </c>
      <c r="B313" s="151"/>
      <c r="C313" s="151"/>
      <c r="D313" s="152"/>
    </row>
    <row r="314" spans="1:7" s="103" customFormat="1" ht="23.25" x14ac:dyDescent="0.55000000000000004">
      <c r="A314" s="150" t="s">
        <v>534</v>
      </c>
      <c r="B314" s="151"/>
      <c r="C314" s="151"/>
      <c r="D314" s="152"/>
    </row>
    <row r="315" spans="1:7" s="103" customFormat="1" ht="23.25" x14ac:dyDescent="0.55000000000000004">
      <c r="A315" s="150" t="s">
        <v>535</v>
      </c>
      <c r="B315" s="151"/>
      <c r="C315" s="151"/>
      <c r="D315" s="152"/>
    </row>
    <row r="316" spans="1:7" s="103" customFormat="1" ht="23.25" x14ac:dyDescent="0.55000000000000004">
      <c r="A316" s="150" t="s">
        <v>536</v>
      </c>
      <c r="B316" s="151"/>
      <c r="C316" s="151"/>
      <c r="D316" s="152"/>
    </row>
    <row r="317" spans="1:7" s="103" customFormat="1" ht="23.25" x14ac:dyDescent="0.55000000000000004">
      <c r="A317" s="150" t="s">
        <v>537</v>
      </c>
      <c r="B317" s="151"/>
      <c r="C317" s="151"/>
      <c r="D317" s="152"/>
    </row>
    <row r="318" spans="1:7" s="103" customFormat="1" ht="23.25" x14ac:dyDescent="0.55000000000000004">
      <c r="A318" s="150" t="s">
        <v>538</v>
      </c>
      <c r="B318" s="151"/>
      <c r="C318" s="151"/>
      <c r="D318" s="152"/>
    </row>
    <row r="319" spans="1:7" s="103" customFormat="1" ht="23.25" x14ac:dyDescent="0.55000000000000004">
      <c r="A319" s="150"/>
      <c r="B319" s="151"/>
      <c r="C319" s="151"/>
      <c r="D319" s="152"/>
    </row>
    <row r="320" spans="1:7" s="11" customFormat="1" ht="24" x14ac:dyDescent="0.55000000000000004">
      <c r="A320" s="11" t="s">
        <v>79</v>
      </c>
      <c r="E320" s="66"/>
      <c r="F320" s="66"/>
      <c r="G320" s="66"/>
    </row>
    <row r="321" spans="1:7" s="11" customFormat="1" ht="24" x14ac:dyDescent="0.55000000000000004">
      <c r="A321" s="11" t="s">
        <v>541</v>
      </c>
      <c r="E321" s="66"/>
      <c r="F321" s="66"/>
      <c r="G321" s="66"/>
    </row>
    <row r="322" spans="1:7" s="11" customFormat="1" ht="25.5" customHeight="1" x14ac:dyDescent="0.55000000000000004">
      <c r="A322" s="219" t="s">
        <v>41</v>
      </c>
      <c r="B322" s="221"/>
      <c r="C322" s="223" t="s">
        <v>80</v>
      </c>
      <c r="D322" s="67" t="s">
        <v>81</v>
      </c>
      <c r="E322" s="66"/>
      <c r="F322" s="68"/>
      <c r="G322" s="66"/>
    </row>
    <row r="323" spans="1:7" s="11" customFormat="1" ht="25.5" customHeight="1" x14ac:dyDescent="0.55000000000000004">
      <c r="A323" s="220"/>
      <c r="B323" s="222"/>
      <c r="C323" s="224"/>
      <c r="D323" s="69" t="s">
        <v>82</v>
      </c>
      <c r="E323" s="66"/>
      <c r="F323" s="66"/>
      <c r="G323" s="66"/>
    </row>
    <row r="324" spans="1:7" s="7" customFormat="1" ht="24" x14ac:dyDescent="0.55000000000000004">
      <c r="A324" s="70" t="s">
        <v>83</v>
      </c>
      <c r="B324" s="71"/>
      <c r="C324" s="71"/>
      <c r="D324" s="41"/>
      <c r="E324" s="10"/>
      <c r="F324" s="10"/>
      <c r="G324" s="10"/>
    </row>
    <row r="325" spans="1:7" s="7" customFormat="1" ht="25.5" customHeight="1" x14ac:dyDescent="0.55000000000000004">
      <c r="A325" s="72" t="s">
        <v>84</v>
      </c>
      <c r="B325" s="73">
        <f>'EIementary 2'!R17</f>
        <v>3.0666666666666669</v>
      </c>
      <c r="C325" s="73">
        <f>'EIementary 2'!R18</f>
        <v>1.2227992865708155</v>
      </c>
      <c r="D325" s="74" t="str">
        <f>IF(B325&gt;4.5,"มากที่สุด",IF(B325&gt;3.5,"มาก",IF(B325&gt;2.5,"ปานกลาง",IF(B325&gt;1.5,"น้อย",IF(B325&lt;=1.5,"น้อยที่สุด")))))</f>
        <v>ปานกลาง</v>
      </c>
      <c r="E325" s="10"/>
      <c r="F325" s="10"/>
      <c r="G325" s="10"/>
    </row>
    <row r="326" spans="1:7" s="7" customFormat="1" ht="24.75" thickBot="1" x14ac:dyDescent="0.6">
      <c r="A326" s="75" t="s">
        <v>85</v>
      </c>
      <c r="B326" s="76">
        <f>AVERAGE(B325:B325)</f>
        <v>3.0666666666666669</v>
      </c>
      <c r="C326" s="76">
        <f>SUM(C325)</f>
        <v>1.2227992865708155</v>
      </c>
      <c r="D326" s="77" t="str">
        <f>IF(B326&gt;4.5,"มากที่สุด",IF(B326&gt;3.5,"มาก",IF(B326&gt;2.5,"ปานกลาง",IF(B326&gt;1.5,"น้อย",IF(B326&lt;=1.5,"น้อยที่สุด")))))</f>
        <v>ปานกลาง</v>
      </c>
      <c r="E326" s="10"/>
      <c r="F326" s="10"/>
      <c r="G326" s="10"/>
    </row>
    <row r="327" spans="1:7" s="7" customFormat="1" ht="24.75" thickTop="1" x14ac:dyDescent="0.55000000000000004">
      <c r="A327" s="78" t="s">
        <v>86</v>
      </c>
      <c r="B327" s="71"/>
      <c r="C327" s="71"/>
      <c r="D327" s="71"/>
      <c r="E327" s="10"/>
      <c r="F327" s="10"/>
      <c r="G327" s="10"/>
    </row>
    <row r="328" spans="1:7" s="7" customFormat="1" ht="25.5" customHeight="1" x14ac:dyDescent="0.55000000000000004">
      <c r="A328" s="72" t="s">
        <v>87</v>
      </c>
      <c r="B328" s="73">
        <f>'EIementary 2'!S17</f>
        <v>4.2</v>
      </c>
      <c r="C328" s="73">
        <f>'EIementary 2'!S18</f>
        <v>0.56061191058138671</v>
      </c>
      <c r="D328" s="79" t="str">
        <f>IF(B328&gt;4.5,"มากที่สุด",IF(B328&gt;3.5,"มาก",IF(B328&gt;2.5,"ปานกลาง",IF(B328&gt;1.5,"น้อย",IF(B328&lt;=1.5,"น้อยที่สุด")))))</f>
        <v>มาก</v>
      </c>
      <c r="E328" s="10"/>
      <c r="F328" s="10"/>
      <c r="G328" s="10"/>
    </row>
    <row r="329" spans="1:7" s="7" customFormat="1" ht="24.75" thickBot="1" x14ac:dyDescent="0.6">
      <c r="A329" s="75" t="s">
        <v>85</v>
      </c>
      <c r="B329" s="76">
        <f>AVERAGE(B328:B328)</f>
        <v>4.2</v>
      </c>
      <c r="C329" s="76">
        <f>SUM(C328)</f>
        <v>0.56061191058138671</v>
      </c>
      <c r="D329" s="80" t="str">
        <f>IF(B329&gt;4.5,"มากที่สุด",IF(B329&gt;3.5,"มาก",IF(B329&gt;2.5,"ปานกลาง",IF(B329&gt;1.5,"น้อย",IF(B329&lt;=1.5,"น้อยที่สุด")))))</f>
        <v>มาก</v>
      </c>
      <c r="E329" s="10"/>
      <c r="F329" s="10"/>
      <c r="G329" s="10"/>
    </row>
    <row r="330" spans="1:7" s="7" customFormat="1" ht="24.75" thickTop="1" x14ac:dyDescent="0.55000000000000004">
      <c r="A330" s="81"/>
      <c r="E330" s="10"/>
      <c r="F330" s="10"/>
      <c r="G330" s="10"/>
    </row>
    <row r="331" spans="1:7" s="7" customFormat="1" ht="24" x14ac:dyDescent="0.55000000000000004">
      <c r="A331" s="7" t="s">
        <v>110</v>
      </c>
    </row>
    <row r="332" spans="1:7" s="7" customFormat="1" ht="24" x14ac:dyDescent="0.55000000000000004">
      <c r="A332" s="7" t="s">
        <v>539</v>
      </c>
    </row>
    <row r="333" spans="1:7" s="7" customFormat="1" ht="24" x14ac:dyDescent="0.55000000000000004">
      <c r="A333" s="7" t="s">
        <v>540</v>
      </c>
    </row>
    <row r="334" spans="1:7" s="7" customFormat="1" ht="24" x14ac:dyDescent="0.55000000000000004"/>
    <row r="335" spans="1:7" s="7" customFormat="1" ht="24" x14ac:dyDescent="0.55000000000000004"/>
    <row r="336" spans="1:7" s="7" customFormat="1" ht="24" x14ac:dyDescent="0.55000000000000004"/>
    <row r="337" spans="1:4" s="7" customFormat="1" ht="24" x14ac:dyDescent="0.55000000000000004"/>
    <row r="338" spans="1:4" s="7" customFormat="1" ht="24" x14ac:dyDescent="0.55000000000000004"/>
    <row r="339" spans="1:4" s="7" customFormat="1" ht="24" x14ac:dyDescent="0.55000000000000004"/>
    <row r="340" spans="1:4" s="7" customFormat="1" ht="24" x14ac:dyDescent="0.55000000000000004"/>
    <row r="341" spans="1:4" s="7" customFormat="1" ht="24" x14ac:dyDescent="0.55000000000000004"/>
    <row r="342" spans="1:4" s="50" customFormat="1" ht="24" x14ac:dyDescent="0.55000000000000004">
      <c r="A342" s="37" t="s">
        <v>159</v>
      </c>
      <c r="B342" s="48"/>
      <c r="C342" s="48"/>
      <c r="D342" s="49"/>
    </row>
    <row r="343" spans="1:4" s="14" customFormat="1" x14ac:dyDescent="0.5">
      <c r="A343" s="214" t="s">
        <v>64</v>
      </c>
      <c r="B343" s="216" t="s">
        <v>542</v>
      </c>
      <c r="C343" s="217"/>
      <c r="D343" s="218"/>
    </row>
    <row r="344" spans="1:4" s="14" customFormat="1" ht="56.25" x14ac:dyDescent="0.5">
      <c r="A344" s="215"/>
      <c r="B344" s="51" t="s">
        <v>65</v>
      </c>
      <c r="C344" s="52" t="s">
        <v>66</v>
      </c>
      <c r="D344" s="52" t="s">
        <v>67</v>
      </c>
    </row>
    <row r="345" spans="1:4" s="14" customFormat="1" x14ac:dyDescent="0.5">
      <c r="A345" s="53" t="s">
        <v>68</v>
      </c>
      <c r="B345" s="54">
        <v>4.62</v>
      </c>
      <c r="C345" s="54">
        <f>lntermediate!I65</f>
        <v>0.58357565916816523</v>
      </c>
      <c r="D345" s="55" t="s">
        <v>129</v>
      </c>
    </row>
    <row r="346" spans="1:4" s="14" customFormat="1" x14ac:dyDescent="0.5">
      <c r="A346" s="53" t="s">
        <v>69</v>
      </c>
      <c r="B346" s="54">
        <f>lntermediate!J64</f>
        <v>4.741935483870968</v>
      </c>
      <c r="C346" s="54">
        <f>lntermediate!J65</f>
        <v>0.44114173295701603</v>
      </c>
      <c r="D346" s="55" t="str">
        <f t="shared" ref="D346:D355" si="16">IF(B346&gt;4.5,"มากที่สุด",IF(B346&gt;3.5,"มาก",IF(B346&gt;2.5,"ปานกลาง",IF(B346&gt;1.5,"น้อย",IF(B346&lt;=1.5,"น้อยที่สุด")))))</f>
        <v>มากที่สุด</v>
      </c>
    </row>
    <row r="347" spans="1:4" s="14" customFormat="1" x14ac:dyDescent="0.5">
      <c r="A347" s="53" t="s">
        <v>70</v>
      </c>
      <c r="B347" s="54">
        <f>lntermediate!K64</f>
        <v>4.6885245901639347</v>
      </c>
      <c r="C347" s="54">
        <f>lntermediate!K65</f>
        <v>0.64655455058737688</v>
      </c>
      <c r="D347" s="55" t="str">
        <f t="shared" si="16"/>
        <v>มากที่สุด</v>
      </c>
    </row>
    <row r="348" spans="1:4" s="14" customFormat="1" x14ac:dyDescent="0.5">
      <c r="A348" s="53" t="s">
        <v>71</v>
      </c>
      <c r="B348" s="54">
        <f>lntermediate!L64</f>
        <v>4.7049180327868854</v>
      </c>
      <c r="C348" s="54">
        <f>lntermediate!L65</f>
        <v>0.58720417502722133</v>
      </c>
      <c r="D348" s="55" t="str">
        <f t="shared" si="16"/>
        <v>มากที่สุด</v>
      </c>
    </row>
    <row r="349" spans="1:4" s="14" customFormat="1" x14ac:dyDescent="0.5">
      <c r="A349" s="53" t="s">
        <v>72</v>
      </c>
      <c r="B349" s="54">
        <f>lntermediate!M64</f>
        <v>4.645161290322581</v>
      </c>
      <c r="C349" s="54">
        <f>lntermediate!M65</f>
        <v>0.48237031531795982</v>
      </c>
      <c r="D349" s="55" t="str">
        <f t="shared" si="16"/>
        <v>มากที่สุด</v>
      </c>
    </row>
    <row r="350" spans="1:4" s="14" customFormat="1" x14ac:dyDescent="0.5">
      <c r="A350" s="53" t="s">
        <v>73</v>
      </c>
      <c r="B350" s="54">
        <f>lntermediate!N64</f>
        <v>4.467741935483871</v>
      </c>
      <c r="C350" s="54">
        <f>lntermediate!N65</f>
        <v>0.74035308225826157</v>
      </c>
      <c r="D350" s="55" t="str">
        <f t="shared" si="16"/>
        <v>มาก</v>
      </c>
    </row>
    <row r="351" spans="1:4" s="14" customFormat="1" x14ac:dyDescent="0.5">
      <c r="A351" s="53" t="s">
        <v>74</v>
      </c>
      <c r="B351" s="54">
        <f>lntermediate!O64</f>
        <v>4.645161290322581</v>
      </c>
      <c r="C351" s="54">
        <f>lntermediate!O65</f>
        <v>0.60318211353085938</v>
      </c>
      <c r="D351" s="55" t="str">
        <f t="shared" si="16"/>
        <v>มากที่สุด</v>
      </c>
    </row>
    <row r="352" spans="1:4" s="14" customFormat="1" x14ac:dyDescent="0.5">
      <c r="A352" s="53" t="s">
        <v>75</v>
      </c>
      <c r="B352" s="54">
        <f>lntermediate!P64</f>
        <v>4.7049180327868854</v>
      </c>
      <c r="C352" s="54">
        <f>lntermediate!P65</f>
        <v>0.49478151053712555</v>
      </c>
      <c r="D352" s="55" t="str">
        <f t="shared" si="16"/>
        <v>มากที่สุด</v>
      </c>
    </row>
    <row r="353" spans="1:4" s="14" customFormat="1" x14ac:dyDescent="0.5">
      <c r="A353" s="53" t="s">
        <v>76</v>
      </c>
      <c r="B353" s="54">
        <f>lntermediate!Q64</f>
        <v>4.7540983606557381</v>
      </c>
      <c r="C353" s="54">
        <f>lntermediate!Q65</f>
        <v>0.56732523608355989</v>
      </c>
      <c r="D353" s="55" t="str">
        <f t="shared" si="16"/>
        <v>มากที่สุด</v>
      </c>
    </row>
    <row r="354" spans="1:4" s="14" customFormat="1" x14ac:dyDescent="0.5">
      <c r="A354" s="53" t="s">
        <v>77</v>
      </c>
      <c r="B354" s="54">
        <f>lntermediate!T64</f>
        <v>4.403225806451613</v>
      </c>
      <c r="C354" s="54">
        <f>lntermediate!T65</f>
        <v>0.58561099994581467</v>
      </c>
      <c r="D354" s="55" t="str">
        <f t="shared" si="16"/>
        <v>มาก</v>
      </c>
    </row>
    <row r="355" spans="1:4" s="14" customFormat="1" ht="22.5" thickBot="1" x14ac:dyDescent="0.55000000000000004">
      <c r="A355" s="56" t="s">
        <v>78</v>
      </c>
      <c r="B355" s="57">
        <f>AVERAGE(B345:B354)</f>
        <v>4.6375684822845056</v>
      </c>
      <c r="C355" s="57">
        <f>AVERAGE(C345:C354)</f>
        <v>0.57320993754133609</v>
      </c>
      <c r="D355" s="58" t="str">
        <f t="shared" si="16"/>
        <v>มากที่สุด</v>
      </c>
    </row>
    <row r="356" spans="1:4" ht="22.5" thickTop="1" x14ac:dyDescent="0.5">
      <c r="A356" s="59"/>
      <c r="B356" s="60"/>
      <c r="C356" s="60"/>
      <c r="D356" s="61"/>
    </row>
    <row r="357" spans="1:4" s="103" customFormat="1" ht="23.25" x14ac:dyDescent="0.55000000000000004">
      <c r="A357" s="150" t="s">
        <v>111</v>
      </c>
      <c r="B357" s="151"/>
      <c r="C357" s="151"/>
      <c r="D357" s="152"/>
    </row>
    <row r="358" spans="1:4" s="103" customFormat="1" ht="23.25" x14ac:dyDescent="0.55000000000000004">
      <c r="A358" s="150" t="s">
        <v>668</v>
      </c>
      <c r="B358" s="151"/>
      <c r="C358" s="151"/>
      <c r="D358" s="152"/>
    </row>
    <row r="359" spans="1:4" s="103" customFormat="1" ht="23.25" x14ac:dyDescent="0.55000000000000004">
      <c r="A359" s="150" t="s">
        <v>543</v>
      </c>
      <c r="B359" s="151"/>
      <c r="C359" s="151"/>
      <c r="D359" s="152"/>
    </row>
    <row r="360" spans="1:4" s="103" customFormat="1" ht="23.25" x14ac:dyDescent="0.55000000000000004">
      <c r="A360" s="150" t="s">
        <v>544</v>
      </c>
      <c r="B360" s="151"/>
      <c r="C360" s="151"/>
      <c r="D360" s="152"/>
    </row>
    <row r="361" spans="1:4" s="103" customFormat="1" ht="23.25" x14ac:dyDescent="0.55000000000000004">
      <c r="A361" s="150" t="s">
        <v>663</v>
      </c>
      <c r="B361" s="151"/>
      <c r="C361" s="151"/>
      <c r="D361" s="152"/>
    </row>
    <row r="362" spans="1:4" s="103" customFormat="1" ht="23.25" x14ac:dyDescent="0.55000000000000004">
      <c r="A362" s="150" t="s">
        <v>669</v>
      </c>
      <c r="B362" s="151"/>
      <c r="C362" s="151"/>
      <c r="D362" s="152"/>
    </row>
    <row r="363" spans="1:4" s="103" customFormat="1" ht="23.25" x14ac:dyDescent="0.55000000000000004">
      <c r="A363" s="150"/>
      <c r="B363" s="151"/>
      <c r="C363" s="151"/>
      <c r="D363" s="152"/>
    </row>
    <row r="364" spans="1:4" s="103" customFormat="1" ht="23.25" x14ac:dyDescent="0.55000000000000004">
      <c r="A364" s="150"/>
      <c r="B364" s="151"/>
      <c r="C364" s="151"/>
      <c r="D364" s="152"/>
    </row>
    <row r="365" spans="1:4" s="103" customFormat="1" ht="23.25" x14ac:dyDescent="0.55000000000000004">
      <c r="A365" s="150"/>
      <c r="B365" s="151"/>
      <c r="C365" s="151"/>
      <c r="D365" s="152"/>
    </row>
    <row r="366" spans="1:4" s="103" customFormat="1" ht="23.25" x14ac:dyDescent="0.55000000000000004">
      <c r="A366" s="150"/>
      <c r="B366" s="151"/>
      <c r="C366" s="151"/>
      <c r="D366" s="152"/>
    </row>
    <row r="367" spans="1:4" s="103" customFormat="1" ht="23.25" x14ac:dyDescent="0.55000000000000004">
      <c r="A367" s="150"/>
      <c r="B367" s="151"/>
      <c r="C367" s="151"/>
      <c r="D367" s="152"/>
    </row>
    <row r="368" spans="1:4" s="103" customFormat="1" ht="23.25" x14ac:dyDescent="0.55000000000000004">
      <c r="A368" s="150"/>
      <c r="B368" s="151"/>
      <c r="C368" s="151"/>
      <c r="D368" s="152"/>
    </row>
    <row r="369" spans="1:7" s="103" customFormat="1" ht="23.25" x14ac:dyDescent="0.55000000000000004">
      <c r="A369" s="150"/>
      <c r="B369" s="151"/>
      <c r="C369" s="151"/>
      <c r="D369" s="152"/>
    </row>
    <row r="370" spans="1:7" s="103" customFormat="1" ht="23.25" x14ac:dyDescent="0.55000000000000004">
      <c r="A370" s="150"/>
      <c r="B370" s="151"/>
      <c r="C370" s="151"/>
      <c r="D370" s="152"/>
    </row>
    <row r="371" spans="1:7" s="103" customFormat="1" ht="23.25" x14ac:dyDescent="0.55000000000000004">
      <c r="A371" s="150"/>
      <c r="B371" s="151"/>
      <c r="C371" s="151"/>
      <c r="D371" s="152"/>
    </row>
    <row r="372" spans="1:7" s="11" customFormat="1" ht="24" x14ac:dyDescent="0.55000000000000004">
      <c r="A372" s="11" t="s">
        <v>96</v>
      </c>
      <c r="E372" s="66"/>
      <c r="F372" s="66"/>
      <c r="G372" s="66"/>
    </row>
    <row r="373" spans="1:7" s="11" customFormat="1" ht="24" x14ac:dyDescent="0.55000000000000004">
      <c r="A373" s="11" t="s">
        <v>545</v>
      </c>
      <c r="E373" s="66"/>
      <c r="F373" s="66"/>
      <c r="G373" s="66"/>
    </row>
    <row r="374" spans="1:7" s="11" customFormat="1" ht="25.5" customHeight="1" x14ac:dyDescent="0.55000000000000004">
      <c r="A374" s="219" t="s">
        <v>41</v>
      </c>
      <c r="B374" s="221"/>
      <c r="C374" s="223" t="s">
        <v>80</v>
      </c>
      <c r="D374" s="67" t="s">
        <v>81</v>
      </c>
      <c r="E374" s="66"/>
      <c r="F374" s="68"/>
      <c r="G374" s="66"/>
    </row>
    <row r="375" spans="1:7" s="11" customFormat="1" ht="25.5" customHeight="1" x14ac:dyDescent="0.55000000000000004">
      <c r="A375" s="220"/>
      <c r="B375" s="222"/>
      <c r="C375" s="224"/>
      <c r="D375" s="69" t="s">
        <v>82</v>
      </c>
      <c r="E375" s="66"/>
      <c r="F375" s="66"/>
      <c r="G375" s="66"/>
    </row>
    <row r="376" spans="1:7" s="7" customFormat="1" ht="24" x14ac:dyDescent="0.55000000000000004">
      <c r="A376" s="70" t="s">
        <v>83</v>
      </c>
      <c r="B376" s="71"/>
      <c r="C376" s="71"/>
      <c r="D376" s="41"/>
      <c r="E376" s="10"/>
      <c r="F376" s="10"/>
      <c r="G376" s="10"/>
    </row>
    <row r="377" spans="1:7" s="7" customFormat="1" ht="25.5" customHeight="1" x14ac:dyDescent="0.55000000000000004">
      <c r="A377" s="72" t="s">
        <v>84</v>
      </c>
      <c r="B377" s="73">
        <f>lntermediate!R64</f>
        <v>3.4193548387096775</v>
      </c>
      <c r="C377" s="73">
        <f>lntermediate!R65</f>
        <v>1.2353852136575638</v>
      </c>
      <c r="D377" s="74" t="str">
        <f>IF(B377&gt;4.5,"มากที่สุด",IF(B377&gt;3.5,"มาก",IF(B377&gt;2.5,"ปานกลาง",IF(B377&gt;1.5,"น้อย",IF(B377&lt;=1.5,"น้อยที่สุด")))))</f>
        <v>ปานกลาง</v>
      </c>
      <c r="E377" s="10"/>
      <c r="F377" s="10"/>
      <c r="G377" s="10"/>
    </row>
    <row r="378" spans="1:7" s="7" customFormat="1" ht="24.75" thickBot="1" x14ac:dyDescent="0.6">
      <c r="A378" s="75" t="s">
        <v>85</v>
      </c>
      <c r="B378" s="76">
        <f>AVERAGE(B377:B377)</f>
        <v>3.4193548387096775</v>
      </c>
      <c r="C378" s="76">
        <f>SUM(C377)</f>
        <v>1.2353852136575638</v>
      </c>
      <c r="D378" s="77" t="str">
        <f>IF(B378&gt;4.5,"มากที่สุด",IF(B378&gt;3.5,"มาก",IF(B378&gt;2.5,"ปานกลาง",IF(B378&gt;1.5,"น้อย",IF(B378&lt;=1.5,"น้อยที่สุด")))))</f>
        <v>ปานกลาง</v>
      </c>
      <c r="E378" s="10"/>
      <c r="F378" s="10"/>
      <c r="G378" s="10"/>
    </row>
    <row r="379" spans="1:7" s="7" customFormat="1" ht="24.75" thickTop="1" x14ac:dyDescent="0.55000000000000004">
      <c r="A379" s="78" t="s">
        <v>86</v>
      </c>
      <c r="B379" s="71"/>
      <c r="C379" s="71"/>
      <c r="D379" s="71"/>
      <c r="E379" s="10"/>
      <c r="F379" s="10"/>
      <c r="G379" s="10"/>
    </row>
    <row r="380" spans="1:7" s="7" customFormat="1" ht="25.5" customHeight="1" x14ac:dyDescent="0.55000000000000004">
      <c r="A380" s="72" t="s">
        <v>87</v>
      </c>
      <c r="B380" s="73">
        <f>lntermediate!S64</f>
        <v>4.17741935483871</v>
      </c>
      <c r="C380" s="73">
        <f>lntermediate!S65</f>
        <v>0.66589502319384419</v>
      </c>
      <c r="D380" s="79" t="str">
        <f>IF(B380&gt;4.5,"มากที่สุด",IF(B380&gt;3.5,"มาก",IF(B380&gt;2.5,"ปานกลาง",IF(B380&gt;1.5,"น้อย",IF(B380&lt;=1.5,"น้อยที่สุด")))))</f>
        <v>มาก</v>
      </c>
      <c r="E380" s="10"/>
      <c r="F380" s="10"/>
      <c r="G380" s="10"/>
    </row>
    <row r="381" spans="1:7" s="7" customFormat="1" ht="24.75" thickBot="1" x14ac:dyDescent="0.6">
      <c r="A381" s="75" t="s">
        <v>85</v>
      </c>
      <c r="B381" s="76">
        <f>AVERAGE(B380:B380)</f>
        <v>4.17741935483871</v>
      </c>
      <c r="C381" s="76">
        <f>SUM(C380)</f>
        <v>0.66589502319384419</v>
      </c>
      <c r="D381" s="80" t="str">
        <f>IF(B381&gt;4.5,"มากที่สุด",IF(B381&gt;3.5,"มาก",IF(B381&gt;2.5,"ปานกลาง",IF(B381&gt;1.5,"น้อย",IF(B381&lt;=1.5,"น้อยที่สุด")))))</f>
        <v>มาก</v>
      </c>
      <c r="E381" s="10"/>
      <c r="F381" s="10"/>
      <c r="G381" s="10"/>
    </row>
    <row r="382" spans="1:7" s="7" customFormat="1" ht="24.75" thickTop="1" x14ac:dyDescent="0.55000000000000004">
      <c r="A382" s="81"/>
      <c r="E382" s="10"/>
      <c r="F382" s="10"/>
      <c r="G382" s="10"/>
    </row>
    <row r="383" spans="1:7" s="7" customFormat="1" ht="24" x14ac:dyDescent="0.55000000000000004">
      <c r="A383" s="7" t="s">
        <v>160</v>
      </c>
    </row>
    <row r="384" spans="1:7" s="7" customFormat="1" ht="24" x14ac:dyDescent="0.55000000000000004">
      <c r="A384" s="7" t="s">
        <v>546</v>
      </c>
    </row>
    <row r="385" spans="1:1" s="7" customFormat="1" ht="24" x14ac:dyDescent="0.55000000000000004">
      <c r="A385" s="7" t="s">
        <v>547</v>
      </c>
    </row>
    <row r="386" spans="1:1" s="7" customFormat="1" ht="24" x14ac:dyDescent="0.55000000000000004"/>
    <row r="387" spans="1:1" s="7" customFormat="1" ht="24" x14ac:dyDescent="0.55000000000000004"/>
    <row r="388" spans="1:1" s="7" customFormat="1" ht="24" x14ac:dyDescent="0.55000000000000004"/>
    <row r="389" spans="1:1" s="7" customFormat="1" ht="24" x14ac:dyDescent="0.55000000000000004"/>
    <row r="390" spans="1:1" s="7" customFormat="1" ht="24" x14ac:dyDescent="0.55000000000000004"/>
    <row r="391" spans="1:1" s="7" customFormat="1" ht="24" x14ac:dyDescent="0.55000000000000004"/>
    <row r="392" spans="1:1" s="7" customFormat="1" ht="24" x14ac:dyDescent="0.55000000000000004"/>
    <row r="393" spans="1:1" s="7" customFormat="1" ht="24" x14ac:dyDescent="0.55000000000000004"/>
    <row r="394" spans="1:1" s="7" customFormat="1" ht="24" x14ac:dyDescent="0.55000000000000004"/>
    <row r="395" spans="1:1" s="7" customFormat="1" ht="24" x14ac:dyDescent="0.55000000000000004"/>
    <row r="396" spans="1:1" s="7" customFormat="1" ht="24" x14ac:dyDescent="0.55000000000000004"/>
    <row r="397" spans="1:1" s="7" customFormat="1" ht="24" x14ac:dyDescent="0.55000000000000004"/>
    <row r="398" spans="1:1" s="7" customFormat="1" ht="24" x14ac:dyDescent="0.55000000000000004"/>
    <row r="399" spans="1:1" s="7" customFormat="1" ht="24" x14ac:dyDescent="0.55000000000000004"/>
    <row r="400" spans="1:1" s="7" customFormat="1" ht="24" x14ac:dyDescent="0.55000000000000004"/>
    <row r="401" spans="1:4" s="50" customFormat="1" ht="24" x14ac:dyDescent="0.55000000000000004">
      <c r="A401" s="37" t="s">
        <v>161</v>
      </c>
      <c r="B401" s="48"/>
      <c r="C401" s="48"/>
      <c r="D401" s="49"/>
    </row>
    <row r="402" spans="1:4" s="14" customFormat="1" x14ac:dyDescent="0.5">
      <c r="A402" s="214" t="s">
        <v>64</v>
      </c>
      <c r="B402" s="216" t="s">
        <v>548</v>
      </c>
      <c r="C402" s="217"/>
      <c r="D402" s="218"/>
    </row>
    <row r="403" spans="1:4" s="14" customFormat="1" ht="56.25" x14ac:dyDescent="0.5">
      <c r="A403" s="215"/>
      <c r="B403" s="51" t="s">
        <v>65</v>
      </c>
      <c r="C403" s="52" t="s">
        <v>66</v>
      </c>
      <c r="D403" s="52" t="s">
        <v>67</v>
      </c>
    </row>
    <row r="404" spans="1:4" s="14" customFormat="1" x14ac:dyDescent="0.5">
      <c r="A404" s="53" t="s">
        <v>68</v>
      </c>
      <c r="B404" s="54">
        <f>'Pre-lntermediate'!I35</f>
        <v>4.6363636363636367</v>
      </c>
      <c r="C404" s="54">
        <f>'Pre-lntermediate'!I36</f>
        <v>0.54875893034771039</v>
      </c>
      <c r="D404" s="55" t="str">
        <f>IF(B404&gt;4.5,"มากที่สุด",IF(B404&gt;3.5,"มาก",IF(B404&gt;2.5,"ปานกลาง",IF(B404&gt;1.5,"น้อย",IF(B404&lt;=1.5,"น้อยที่สุด")))))</f>
        <v>มากที่สุด</v>
      </c>
    </row>
    <row r="405" spans="1:4" s="14" customFormat="1" x14ac:dyDescent="0.5">
      <c r="A405" s="53" t="s">
        <v>69</v>
      </c>
      <c r="B405" s="54">
        <f>'Pre-lntermediate'!J35</f>
        <v>4.4545454545454541</v>
      </c>
      <c r="C405" s="54">
        <f>'Pre-lntermediate'!J36</f>
        <v>0.56407607481776478</v>
      </c>
      <c r="D405" s="55" t="str">
        <f t="shared" ref="D405:D414" si="17">IF(B405&gt;4.5,"มากที่สุด",IF(B405&gt;3.5,"มาก",IF(B405&gt;2.5,"ปานกลาง",IF(B405&gt;1.5,"น้อย",IF(B405&lt;=1.5,"น้อยที่สุด")))))</f>
        <v>มาก</v>
      </c>
    </row>
    <row r="406" spans="1:4" s="14" customFormat="1" x14ac:dyDescent="0.5">
      <c r="A406" s="53" t="s">
        <v>70</v>
      </c>
      <c r="B406" s="54">
        <f>'Pre-lntermediate'!K35</f>
        <v>4.4242424242424239</v>
      </c>
      <c r="C406" s="54">
        <f>'Pre-lntermediate'!K36</f>
        <v>0.70844473277309195</v>
      </c>
      <c r="D406" s="55" t="str">
        <f t="shared" si="17"/>
        <v>มาก</v>
      </c>
    </row>
    <row r="407" spans="1:4" s="14" customFormat="1" x14ac:dyDescent="0.5">
      <c r="A407" s="53" t="s">
        <v>71</v>
      </c>
      <c r="B407" s="54">
        <f>'Pre-lntermediate'!L35</f>
        <v>4.333333333333333</v>
      </c>
      <c r="C407" s="54">
        <f>'Pre-lntermediate'!L36</f>
        <v>0.85391256382996727</v>
      </c>
      <c r="D407" s="55" t="str">
        <f t="shared" si="17"/>
        <v>มาก</v>
      </c>
    </row>
    <row r="408" spans="1:4" s="14" customFormat="1" x14ac:dyDescent="0.5">
      <c r="A408" s="53" t="s">
        <v>72</v>
      </c>
      <c r="B408" s="54">
        <f>'Pre-lntermediate'!M35</f>
        <v>4.4848484848484844</v>
      </c>
      <c r="C408" s="54">
        <f>'Pre-lntermediate'!M36</f>
        <v>0.56575238185601817</v>
      </c>
      <c r="D408" s="55" t="str">
        <f t="shared" si="17"/>
        <v>มาก</v>
      </c>
    </row>
    <row r="409" spans="1:4" s="14" customFormat="1" x14ac:dyDescent="0.5">
      <c r="A409" s="53" t="s">
        <v>73</v>
      </c>
      <c r="B409" s="54">
        <f>'Pre-lntermediate'!N35</f>
        <v>4.2727272727272725</v>
      </c>
      <c r="C409" s="54">
        <f>'Pre-lntermediate'!N36</f>
        <v>0.97700842091839379</v>
      </c>
      <c r="D409" s="55" t="str">
        <f t="shared" si="17"/>
        <v>มาก</v>
      </c>
    </row>
    <row r="410" spans="1:4" s="14" customFormat="1" x14ac:dyDescent="0.5">
      <c r="A410" s="53" t="s">
        <v>74</v>
      </c>
      <c r="B410" s="54">
        <f>'Pre-lntermediate'!O35</f>
        <v>4.4545454545454541</v>
      </c>
      <c r="C410" s="54">
        <f>'Pre-lntermediate'!O36</f>
        <v>0.71111308396190864</v>
      </c>
      <c r="D410" s="55" t="str">
        <f t="shared" si="17"/>
        <v>มาก</v>
      </c>
    </row>
    <row r="411" spans="1:4" s="14" customFormat="1" x14ac:dyDescent="0.5">
      <c r="A411" s="53" t="s">
        <v>75</v>
      </c>
      <c r="B411" s="54">
        <f>'Pre-lntermediate'!P35</f>
        <v>4.4545454545454541</v>
      </c>
      <c r="C411" s="54">
        <f>'Pre-lntermediate'!P36</f>
        <v>0.56407607481776478</v>
      </c>
      <c r="D411" s="55" t="str">
        <f t="shared" si="17"/>
        <v>มาก</v>
      </c>
    </row>
    <row r="412" spans="1:4" s="14" customFormat="1" x14ac:dyDescent="0.5">
      <c r="A412" s="53" t="s">
        <v>76</v>
      </c>
      <c r="B412" s="54">
        <f>'Pre-lntermediate'!Q35</f>
        <v>4.6060606060606064</v>
      </c>
      <c r="C412" s="54">
        <f>'Pre-lntermediate'!Q36</f>
        <v>0.55561868328208786</v>
      </c>
      <c r="D412" s="55" t="str">
        <f t="shared" si="17"/>
        <v>มากที่สุด</v>
      </c>
    </row>
    <row r="413" spans="1:4" s="14" customFormat="1" x14ac:dyDescent="0.5">
      <c r="A413" s="53" t="s">
        <v>77</v>
      </c>
      <c r="B413" s="54">
        <f>'Pre-lntermediate'!T35</f>
        <v>4.333333333333333</v>
      </c>
      <c r="C413" s="54">
        <f>'Pre-lntermediate'!T36</f>
        <v>0.64549722436790369</v>
      </c>
      <c r="D413" s="55" t="str">
        <f t="shared" si="17"/>
        <v>มาก</v>
      </c>
    </row>
    <row r="414" spans="1:4" s="14" customFormat="1" ht="22.5" thickBot="1" x14ac:dyDescent="0.55000000000000004">
      <c r="A414" s="56" t="s">
        <v>78</v>
      </c>
      <c r="B414" s="57">
        <f>AVERAGE(B404:B413)</f>
        <v>4.4454545454545462</v>
      </c>
      <c r="C414" s="57">
        <f>AVERAGE(C404:C413)</f>
        <v>0.66942581709726112</v>
      </c>
      <c r="D414" s="58" t="str">
        <f t="shared" si="17"/>
        <v>มาก</v>
      </c>
    </row>
    <row r="415" spans="1:4" ht="22.5" thickTop="1" x14ac:dyDescent="0.5">
      <c r="A415" s="59"/>
      <c r="B415" s="60"/>
      <c r="C415" s="60"/>
      <c r="D415" s="61"/>
    </row>
    <row r="416" spans="1:4" s="7" customFormat="1" ht="24" x14ac:dyDescent="0.55000000000000004">
      <c r="A416" s="63" t="s">
        <v>104</v>
      </c>
      <c r="B416" s="64"/>
      <c r="C416" s="64"/>
      <c r="D416" s="65"/>
    </row>
    <row r="417" spans="1:7" s="7" customFormat="1" ht="24" x14ac:dyDescent="0.55000000000000004">
      <c r="A417" s="63" t="s">
        <v>549</v>
      </c>
      <c r="B417" s="64"/>
      <c r="C417" s="64"/>
      <c r="D417" s="65"/>
    </row>
    <row r="418" spans="1:7" s="7" customFormat="1" ht="24" x14ac:dyDescent="0.55000000000000004">
      <c r="A418" s="63" t="s">
        <v>552</v>
      </c>
      <c r="B418" s="64"/>
      <c r="C418" s="64"/>
      <c r="D418" s="65"/>
    </row>
    <row r="419" spans="1:7" s="7" customFormat="1" ht="24" x14ac:dyDescent="0.55000000000000004">
      <c r="A419" s="63" t="s">
        <v>553</v>
      </c>
      <c r="B419" s="64"/>
      <c r="C419" s="64"/>
      <c r="D419" s="65"/>
    </row>
    <row r="420" spans="1:7" s="7" customFormat="1" ht="24" x14ac:dyDescent="0.55000000000000004">
      <c r="A420" s="63" t="s">
        <v>550</v>
      </c>
      <c r="B420" s="36"/>
      <c r="C420" s="36"/>
      <c r="D420" s="35"/>
      <c r="E420" s="40"/>
    </row>
    <row r="421" spans="1:7" s="7" customFormat="1" ht="24" x14ac:dyDescent="0.55000000000000004">
      <c r="A421" s="63" t="s">
        <v>551</v>
      </c>
      <c r="B421" s="36"/>
      <c r="C421" s="36"/>
      <c r="D421" s="35"/>
      <c r="E421" s="40"/>
    </row>
    <row r="422" spans="1:7" s="7" customFormat="1" ht="24" x14ac:dyDescent="0.55000000000000004">
      <c r="A422" s="63"/>
      <c r="B422" s="36"/>
      <c r="C422" s="36"/>
      <c r="D422" s="35"/>
      <c r="E422" s="40"/>
    </row>
    <row r="423" spans="1:7" s="7" customFormat="1" ht="24" x14ac:dyDescent="0.55000000000000004">
      <c r="A423" s="63"/>
      <c r="B423" s="36"/>
      <c r="C423" s="36"/>
      <c r="D423" s="35"/>
      <c r="E423" s="40"/>
    </row>
    <row r="424" spans="1:7" s="7" customFormat="1" ht="24" x14ac:dyDescent="0.55000000000000004">
      <c r="A424" s="63"/>
      <c r="B424" s="36"/>
      <c r="C424" s="36"/>
      <c r="D424" s="35"/>
      <c r="E424" s="40"/>
    </row>
    <row r="425" spans="1:7" s="7" customFormat="1" ht="24" x14ac:dyDescent="0.55000000000000004">
      <c r="A425" s="63"/>
      <c r="B425" s="36"/>
      <c r="C425" s="36"/>
      <c r="D425" s="35"/>
      <c r="E425" s="40"/>
    </row>
    <row r="426" spans="1:7" s="7" customFormat="1" ht="24" x14ac:dyDescent="0.55000000000000004">
      <c r="A426" s="63"/>
      <c r="B426" s="36"/>
      <c r="C426" s="36"/>
      <c r="D426" s="35"/>
      <c r="E426" s="40"/>
    </row>
    <row r="427" spans="1:7" s="7" customFormat="1" ht="24" x14ac:dyDescent="0.55000000000000004">
      <c r="A427" s="63"/>
      <c r="B427" s="36"/>
      <c r="C427" s="36"/>
      <c r="D427" s="35"/>
      <c r="E427" s="40"/>
    </row>
    <row r="428" spans="1:7" s="7" customFormat="1" ht="24" x14ac:dyDescent="0.55000000000000004">
      <c r="A428" s="63"/>
      <c r="B428" s="36"/>
      <c r="C428" s="36"/>
      <c r="D428" s="35"/>
      <c r="E428" s="40"/>
    </row>
    <row r="429" spans="1:7" s="7" customFormat="1" ht="24" x14ac:dyDescent="0.55000000000000004">
      <c r="A429" s="63"/>
      <c r="B429" s="36"/>
      <c r="C429" s="36"/>
      <c r="D429" s="35"/>
      <c r="E429" s="40"/>
    </row>
    <row r="430" spans="1:7" s="11" customFormat="1" ht="24" x14ac:dyDescent="0.55000000000000004">
      <c r="A430" s="11" t="s">
        <v>88</v>
      </c>
      <c r="E430" s="66"/>
      <c r="F430" s="66"/>
      <c r="G430" s="66"/>
    </row>
    <row r="431" spans="1:7" s="11" customFormat="1" ht="24" x14ac:dyDescent="0.55000000000000004">
      <c r="A431" s="11" t="s">
        <v>554</v>
      </c>
      <c r="E431" s="66"/>
      <c r="F431" s="66"/>
      <c r="G431" s="66"/>
    </row>
    <row r="432" spans="1:7" s="11" customFormat="1" ht="25.5" customHeight="1" x14ac:dyDescent="0.55000000000000004">
      <c r="A432" s="219" t="s">
        <v>41</v>
      </c>
      <c r="B432" s="221"/>
      <c r="C432" s="223" t="s">
        <v>80</v>
      </c>
      <c r="D432" s="67" t="s">
        <v>81</v>
      </c>
      <c r="E432" s="66"/>
      <c r="F432" s="68"/>
      <c r="G432" s="66"/>
    </row>
    <row r="433" spans="1:7" s="11" customFormat="1" ht="25.5" customHeight="1" x14ac:dyDescent="0.55000000000000004">
      <c r="A433" s="220"/>
      <c r="B433" s="222"/>
      <c r="C433" s="224"/>
      <c r="D433" s="69" t="s">
        <v>82</v>
      </c>
      <c r="E433" s="66"/>
      <c r="F433" s="66"/>
      <c r="G433" s="66"/>
    </row>
    <row r="434" spans="1:7" s="7" customFormat="1" ht="24" x14ac:dyDescent="0.55000000000000004">
      <c r="A434" s="70" t="s">
        <v>83</v>
      </c>
      <c r="B434" s="71"/>
      <c r="C434" s="71"/>
      <c r="D434" s="41"/>
      <c r="E434" s="10"/>
      <c r="F434" s="10"/>
      <c r="G434" s="10"/>
    </row>
    <row r="435" spans="1:7" s="7" customFormat="1" ht="25.5" customHeight="1" x14ac:dyDescent="0.55000000000000004">
      <c r="A435" s="72" t="s">
        <v>84</v>
      </c>
      <c r="B435" s="73">
        <f>'Pre-lntermediate'!R35</f>
        <v>3.606060606060606</v>
      </c>
      <c r="C435" s="73">
        <f>'Pre-lntermediate'!R36</f>
        <v>0.99810426369799721</v>
      </c>
      <c r="D435" s="74" t="str">
        <f>IF(B435&gt;4.5,"มากที่สุด",IF(B435&gt;3.5,"มาก",IF(B435&gt;2.5,"ปานกลาง",IF(B435&gt;1.5,"น้อย",IF(B435&lt;=1.5,"น้อยที่สุด")))))</f>
        <v>มาก</v>
      </c>
      <c r="E435" s="10"/>
      <c r="F435" s="10"/>
      <c r="G435" s="10"/>
    </row>
    <row r="436" spans="1:7" s="7" customFormat="1" ht="24.75" thickBot="1" x14ac:dyDescent="0.6">
      <c r="A436" s="75" t="s">
        <v>85</v>
      </c>
      <c r="B436" s="76">
        <f>AVERAGE(B435:B435)</f>
        <v>3.606060606060606</v>
      </c>
      <c r="C436" s="76">
        <f>SUM(C435)</f>
        <v>0.99810426369799721</v>
      </c>
      <c r="D436" s="77" t="str">
        <f>IF(B436&gt;4.5,"มากที่สุด",IF(B436&gt;3.5,"มาก",IF(B436&gt;2.5,"ปานกลาง",IF(B436&gt;1.5,"น้อย",IF(B436&lt;=1.5,"น้อยที่สุด")))))</f>
        <v>มาก</v>
      </c>
      <c r="E436" s="10"/>
      <c r="F436" s="10"/>
      <c r="G436" s="10"/>
    </row>
    <row r="437" spans="1:7" s="7" customFormat="1" ht="24.75" thickTop="1" x14ac:dyDescent="0.55000000000000004">
      <c r="A437" s="78" t="s">
        <v>86</v>
      </c>
      <c r="B437" s="71"/>
      <c r="C437" s="71"/>
      <c r="D437" s="71"/>
      <c r="E437" s="10"/>
      <c r="F437" s="10"/>
      <c r="G437" s="10"/>
    </row>
    <row r="438" spans="1:7" s="7" customFormat="1" ht="25.5" customHeight="1" x14ac:dyDescent="0.55000000000000004">
      <c r="A438" s="72" t="s">
        <v>87</v>
      </c>
      <c r="B438" s="73">
        <f>'Pre-lntermediate'!S35</f>
        <v>4.2727272727272725</v>
      </c>
      <c r="C438" s="73">
        <f>'Pre-lntermediate'!S36</f>
        <v>0.57406049728704833</v>
      </c>
      <c r="D438" s="79" t="str">
        <f>IF(B438&gt;4.5,"มากที่สุด",IF(B438&gt;3.5,"มาก",IF(B438&gt;2.5,"ปานกลาง",IF(B438&gt;1.5,"น้อย",IF(B438&lt;=1.5,"น้อยที่สุด")))))</f>
        <v>มาก</v>
      </c>
      <c r="E438" s="10"/>
      <c r="F438" s="10"/>
      <c r="G438" s="10"/>
    </row>
    <row r="439" spans="1:7" s="7" customFormat="1" ht="24.75" thickBot="1" x14ac:dyDescent="0.6">
      <c r="A439" s="75" t="s">
        <v>85</v>
      </c>
      <c r="B439" s="76">
        <f>AVERAGE(B438:B438)</f>
        <v>4.2727272727272725</v>
      </c>
      <c r="C439" s="76">
        <f>SUM(C438)</f>
        <v>0.57406049728704833</v>
      </c>
      <c r="D439" s="80" t="str">
        <f>IF(B439&gt;4.5,"มากที่สุด",IF(B439&gt;3.5,"มาก",IF(B439&gt;2.5,"ปานกลาง",IF(B439&gt;1.5,"น้อย",IF(B439&lt;=1.5,"น้อยที่สุด")))))</f>
        <v>มาก</v>
      </c>
      <c r="E439" s="10"/>
      <c r="F439" s="10"/>
      <c r="G439" s="10"/>
    </row>
    <row r="440" spans="1:7" s="7" customFormat="1" ht="24.75" thickTop="1" x14ac:dyDescent="0.55000000000000004">
      <c r="A440" s="81"/>
      <c r="E440" s="10"/>
      <c r="F440" s="10"/>
      <c r="G440" s="10"/>
    </row>
    <row r="441" spans="1:7" s="7" customFormat="1" ht="24" x14ac:dyDescent="0.55000000000000004">
      <c r="A441" s="7" t="s">
        <v>162</v>
      </c>
    </row>
    <row r="442" spans="1:7" s="7" customFormat="1" ht="24" x14ac:dyDescent="0.55000000000000004">
      <c r="A442" s="7" t="s">
        <v>555</v>
      </c>
    </row>
    <row r="443" spans="1:7" s="7" customFormat="1" ht="24" x14ac:dyDescent="0.55000000000000004">
      <c r="A443" s="7" t="s">
        <v>556</v>
      </c>
    </row>
    <row r="444" spans="1:7" s="7" customFormat="1" ht="24" x14ac:dyDescent="0.55000000000000004"/>
    <row r="445" spans="1:7" s="7" customFormat="1" ht="24" x14ac:dyDescent="0.55000000000000004"/>
    <row r="446" spans="1:7" s="7" customFormat="1" ht="24" x14ac:dyDescent="0.55000000000000004"/>
    <row r="447" spans="1:7" s="7" customFormat="1" ht="24" x14ac:dyDescent="0.55000000000000004"/>
    <row r="448" spans="1:7" s="7" customFormat="1" ht="24" x14ac:dyDescent="0.55000000000000004"/>
    <row r="449" spans="1:4" s="7" customFormat="1" ht="24" x14ac:dyDescent="0.55000000000000004"/>
    <row r="450" spans="1:4" s="7" customFormat="1" ht="24" x14ac:dyDescent="0.55000000000000004"/>
    <row r="451" spans="1:4" s="7" customFormat="1" ht="24" x14ac:dyDescent="0.55000000000000004"/>
    <row r="452" spans="1:4" s="7" customFormat="1" ht="24" x14ac:dyDescent="0.55000000000000004"/>
    <row r="453" spans="1:4" s="7" customFormat="1" ht="24" x14ac:dyDescent="0.55000000000000004"/>
    <row r="454" spans="1:4" s="7" customFormat="1" ht="24" x14ac:dyDescent="0.55000000000000004"/>
    <row r="455" spans="1:4" s="7" customFormat="1" ht="24" x14ac:dyDescent="0.55000000000000004"/>
    <row r="456" spans="1:4" s="7" customFormat="1" ht="24" x14ac:dyDescent="0.55000000000000004"/>
    <row r="457" spans="1:4" s="7" customFormat="1" ht="24" x14ac:dyDescent="0.55000000000000004"/>
    <row r="458" spans="1:4" s="7" customFormat="1" ht="24" x14ac:dyDescent="0.55000000000000004"/>
    <row r="459" spans="1:4" s="14" customFormat="1" ht="24" x14ac:dyDescent="0.55000000000000004">
      <c r="A459" s="37" t="s">
        <v>163</v>
      </c>
      <c r="B459" s="16"/>
      <c r="C459" s="16"/>
    </row>
    <row r="460" spans="1:4" s="14" customFormat="1" x14ac:dyDescent="0.5">
      <c r="A460" s="214" t="s">
        <v>64</v>
      </c>
      <c r="B460" s="231" t="s">
        <v>557</v>
      </c>
      <c r="C460" s="232"/>
      <c r="D460" s="233"/>
    </row>
    <row r="461" spans="1:4" s="14" customFormat="1" ht="56.25" x14ac:dyDescent="0.5">
      <c r="A461" s="215"/>
      <c r="B461" s="51" t="s">
        <v>65</v>
      </c>
      <c r="C461" s="52" t="s">
        <v>66</v>
      </c>
      <c r="D461" s="52" t="s">
        <v>67</v>
      </c>
    </row>
    <row r="462" spans="1:4" s="14" customFormat="1" x14ac:dyDescent="0.5">
      <c r="A462" s="53" t="s">
        <v>68</v>
      </c>
      <c r="B462" s="54">
        <f>'Staeter 2'!I12</f>
        <v>4.5999999999999996</v>
      </c>
      <c r="C462" s="54">
        <f>'Staeter 2'!I13</f>
        <v>0.51639777949432286</v>
      </c>
      <c r="D462" s="55" t="str">
        <f>IF(B462&gt;4.5,"มากที่สุด",IF(B462&gt;3.5,"มาก",IF(B462&gt;2.5,"ปานกลาง",IF(B462&gt;1.5,"น้อย",IF(B462&lt;=1.5,"น้อยที่สุด")))))</f>
        <v>มากที่สุด</v>
      </c>
    </row>
    <row r="463" spans="1:4" s="14" customFormat="1" x14ac:dyDescent="0.5">
      <c r="A463" s="53" t="s">
        <v>69</v>
      </c>
      <c r="B463" s="54">
        <f>'Staeter 2'!J12</f>
        <v>4.5</v>
      </c>
      <c r="C463" s="54">
        <f>'Staeter 2'!J13</f>
        <v>0.70710678118654757</v>
      </c>
      <c r="D463" s="55" t="str">
        <f t="shared" ref="D463:D472" si="18">IF(B463&gt;4.5,"มากที่สุด",IF(B463&gt;3.5,"มาก",IF(B463&gt;2.5,"ปานกลาง",IF(B463&gt;1.5,"น้อย",IF(B463&lt;=1.5,"น้อยที่สุด")))))</f>
        <v>มาก</v>
      </c>
    </row>
    <row r="464" spans="1:4" s="14" customFormat="1" x14ac:dyDescent="0.5">
      <c r="A464" s="53" t="s">
        <v>70</v>
      </c>
      <c r="B464" s="54">
        <f>'Staeter 2'!K12</f>
        <v>4.5</v>
      </c>
      <c r="C464" s="54">
        <f>'Staeter 2'!K13</f>
        <v>0.52704627669472992</v>
      </c>
      <c r="D464" s="55" t="str">
        <f t="shared" si="18"/>
        <v>มาก</v>
      </c>
    </row>
    <row r="465" spans="1:4" s="14" customFormat="1" x14ac:dyDescent="0.5">
      <c r="A465" s="53" t="s">
        <v>71</v>
      </c>
      <c r="B465" s="54">
        <f>'Staeter 2'!L12</f>
        <v>4.5999999999999996</v>
      </c>
      <c r="C465" s="54">
        <f>'Staeter 2'!L13</f>
        <v>0.51639777949432286</v>
      </c>
      <c r="D465" s="55" t="str">
        <f t="shared" si="18"/>
        <v>มากที่สุด</v>
      </c>
    </row>
    <row r="466" spans="1:4" s="14" customFormat="1" x14ac:dyDescent="0.5">
      <c r="A466" s="53" t="s">
        <v>72</v>
      </c>
      <c r="B466" s="54">
        <f>'Staeter 2'!M12</f>
        <v>4.5999999999999996</v>
      </c>
      <c r="C466" s="54">
        <f>'Staeter 2'!M13</f>
        <v>0.51639777949432286</v>
      </c>
      <c r="D466" s="55" t="str">
        <f t="shared" si="18"/>
        <v>มากที่สุด</v>
      </c>
    </row>
    <row r="467" spans="1:4" s="14" customFormat="1" x14ac:dyDescent="0.5">
      <c r="A467" s="53" t="s">
        <v>73</v>
      </c>
      <c r="B467" s="54">
        <f>'Staeter 2'!N12</f>
        <v>4.5</v>
      </c>
      <c r="C467" s="54">
        <f>'Staeter 2'!N13</f>
        <v>0.70710678118654757</v>
      </c>
      <c r="D467" s="55" t="str">
        <f t="shared" si="18"/>
        <v>มาก</v>
      </c>
    </row>
    <row r="468" spans="1:4" s="14" customFormat="1" x14ac:dyDescent="0.5">
      <c r="A468" s="53" t="s">
        <v>74</v>
      </c>
      <c r="B468" s="54">
        <f>'Staeter 2'!O12</f>
        <v>4.7</v>
      </c>
      <c r="C468" s="54">
        <f>'Staeter 2'!O13</f>
        <v>0.48304589153964794</v>
      </c>
      <c r="D468" s="55" t="str">
        <f t="shared" si="18"/>
        <v>มากที่สุด</v>
      </c>
    </row>
    <row r="469" spans="1:4" s="14" customFormat="1" x14ac:dyDescent="0.5">
      <c r="A469" s="53" t="s">
        <v>75</v>
      </c>
      <c r="B469" s="54">
        <f>'Staeter 2'!P12</f>
        <v>4.5999999999999996</v>
      </c>
      <c r="C469" s="54">
        <f>'Staeter 2'!P13</f>
        <v>0.51639777949432286</v>
      </c>
      <c r="D469" s="55" t="str">
        <f t="shared" si="18"/>
        <v>มากที่สุด</v>
      </c>
    </row>
    <row r="470" spans="1:4" s="14" customFormat="1" x14ac:dyDescent="0.5">
      <c r="A470" s="53" t="s">
        <v>76</v>
      </c>
      <c r="B470" s="54">
        <f>'Staeter 2'!Q12</f>
        <v>4.7</v>
      </c>
      <c r="C470" s="54">
        <f>'Staeter 2'!Q13</f>
        <v>0.48304589153964794</v>
      </c>
      <c r="D470" s="55" t="str">
        <f t="shared" si="18"/>
        <v>มากที่สุด</v>
      </c>
    </row>
    <row r="471" spans="1:4" s="14" customFormat="1" x14ac:dyDescent="0.5">
      <c r="A471" s="53" t="s">
        <v>77</v>
      </c>
      <c r="B471" s="54">
        <f>'Staeter 2'!T12</f>
        <v>4.5999999999999996</v>
      </c>
      <c r="C471" s="54">
        <f>'Staeter 2'!T13</f>
        <v>0.51639777949432286</v>
      </c>
      <c r="D471" s="55" t="str">
        <f t="shared" si="18"/>
        <v>มากที่สุด</v>
      </c>
    </row>
    <row r="472" spans="1:4" s="14" customFormat="1" ht="22.5" thickBot="1" x14ac:dyDescent="0.55000000000000004">
      <c r="A472" s="56" t="s">
        <v>78</v>
      </c>
      <c r="B472" s="57">
        <f>AVERAGE(B462:B471)</f>
        <v>4.59</v>
      </c>
      <c r="C472" s="57">
        <f>AVERAGE(C462:C471)</f>
        <v>0.54893405196187361</v>
      </c>
      <c r="D472" s="58" t="str">
        <f t="shared" si="18"/>
        <v>มากที่สุด</v>
      </c>
    </row>
    <row r="473" spans="1:4" s="14" customFormat="1" ht="22.5" thickTop="1" x14ac:dyDescent="0.5">
      <c r="A473" s="82"/>
      <c r="B473" s="83"/>
      <c r="C473" s="83"/>
      <c r="D473" s="84"/>
    </row>
    <row r="474" spans="1:4" s="7" customFormat="1" ht="24" x14ac:dyDescent="0.55000000000000004">
      <c r="A474" s="63" t="s">
        <v>104</v>
      </c>
      <c r="B474" s="64"/>
      <c r="C474" s="64"/>
      <c r="D474" s="65"/>
    </row>
    <row r="475" spans="1:4" s="7" customFormat="1" ht="24" x14ac:dyDescent="0.55000000000000004">
      <c r="A475" s="63" t="s">
        <v>670</v>
      </c>
      <c r="B475" s="64"/>
      <c r="C475" s="64"/>
      <c r="D475" s="65"/>
    </row>
    <row r="476" spans="1:4" s="7" customFormat="1" ht="24" x14ac:dyDescent="0.55000000000000004">
      <c r="A476" s="63" t="s">
        <v>671</v>
      </c>
      <c r="B476" s="64"/>
      <c r="C476" s="64"/>
      <c r="D476" s="65"/>
    </row>
    <row r="477" spans="1:4" s="7" customFormat="1" ht="24" x14ac:dyDescent="0.55000000000000004">
      <c r="A477" s="63" t="s">
        <v>672</v>
      </c>
      <c r="B477" s="64"/>
      <c r="C477" s="64"/>
      <c r="D477" s="65"/>
    </row>
    <row r="478" spans="1:4" s="7" customFormat="1" ht="24" x14ac:dyDescent="0.55000000000000004">
      <c r="A478" s="63" t="s">
        <v>673</v>
      </c>
      <c r="B478" s="64"/>
      <c r="C478" s="64"/>
      <c r="D478" s="65"/>
    </row>
    <row r="479" spans="1:4" s="7" customFormat="1" ht="24" x14ac:dyDescent="0.55000000000000004">
      <c r="A479" s="63" t="s">
        <v>674</v>
      </c>
      <c r="B479" s="64"/>
      <c r="C479" s="64"/>
      <c r="D479" s="65"/>
    </row>
    <row r="480" spans="1:4" s="7" customFormat="1" ht="24" x14ac:dyDescent="0.55000000000000004">
      <c r="A480" s="63" t="s">
        <v>675</v>
      </c>
      <c r="B480" s="64"/>
      <c r="C480" s="64"/>
      <c r="D480" s="65"/>
    </row>
    <row r="481" spans="1:7" s="7" customFormat="1" ht="24" x14ac:dyDescent="0.55000000000000004">
      <c r="A481" s="63" t="s">
        <v>591</v>
      </c>
      <c r="B481" s="64"/>
      <c r="C481" s="64"/>
      <c r="D481" s="65"/>
    </row>
    <row r="482" spans="1:7" s="7" customFormat="1" ht="24" x14ac:dyDescent="0.55000000000000004">
      <c r="A482" s="63"/>
      <c r="B482" s="64"/>
      <c r="C482" s="64"/>
      <c r="D482" s="65"/>
    </row>
    <row r="483" spans="1:7" s="7" customFormat="1" ht="24" x14ac:dyDescent="0.55000000000000004">
      <c r="A483" s="63"/>
      <c r="B483" s="64"/>
      <c r="C483" s="64"/>
      <c r="D483" s="65"/>
    </row>
    <row r="484" spans="1:7" s="7" customFormat="1" ht="24" x14ac:dyDescent="0.55000000000000004">
      <c r="A484" s="63"/>
      <c r="B484" s="64"/>
      <c r="C484" s="64"/>
      <c r="D484" s="65"/>
    </row>
    <row r="485" spans="1:7" s="7" customFormat="1" ht="24" x14ac:dyDescent="0.55000000000000004">
      <c r="A485" s="63"/>
      <c r="B485" s="64"/>
      <c r="C485" s="64"/>
      <c r="D485" s="65"/>
    </row>
    <row r="486" spans="1:7" s="7" customFormat="1" ht="24" x14ac:dyDescent="0.55000000000000004">
      <c r="A486" s="63"/>
      <c r="B486" s="64"/>
      <c r="C486" s="64"/>
      <c r="D486" s="65"/>
    </row>
    <row r="487" spans="1:7" s="7" customFormat="1" ht="24" x14ac:dyDescent="0.55000000000000004">
      <c r="A487" s="63"/>
      <c r="B487" s="64"/>
      <c r="C487" s="64"/>
      <c r="D487" s="65"/>
    </row>
    <row r="488" spans="1:7" s="11" customFormat="1" ht="24" x14ac:dyDescent="0.55000000000000004">
      <c r="A488" s="11" t="s">
        <v>164</v>
      </c>
      <c r="E488" s="66"/>
      <c r="F488" s="66"/>
      <c r="G488" s="66"/>
    </row>
    <row r="489" spans="1:7" s="11" customFormat="1" ht="24" x14ac:dyDescent="0.55000000000000004">
      <c r="A489" s="11" t="s">
        <v>558</v>
      </c>
      <c r="E489" s="66"/>
      <c r="F489" s="66"/>
      <c r="G489" s="66"/>
    </row>
    <row r="490" spans="1:7" s="11" customFormat="1" ht="21" customHeight="1" x14ac:dyDescent="0.55000000000000004">
      <c r="A490" s="219" t="s">
        <v>41</v>
      </c>
      <c r="B490" s="221"/>
      <c r="C490" s="223" t="s">
        <v>80</v>
      </c>
      <c r="D490" s="67" t="s">
        <v>81</v>
      </c>
      <c r="E490" s="66"/>
      <c r="F490" s="68"/>
      <c r="G490" s="66"/>
    </row>
    <row r="491" spans="1:7" s="11" customFormat="1" ht="13.5" customHeight="1" x14ac:dyDescent="0.55000000000000004">
      <c r="A491" s="220"/>
      <c r="B491" s="222"/>
      <c r="C491" s="224"/>
      <c r="D491" s="69" t="s">
        <v>82</v>
      </c>
      <c r="E491" s="66"/>
      <c r="F491" s="66"/>
      <c r="G491" s="66"/>
    </row>
    <row r="492" spans="1:7" s="7" customFormat="1" ht="24" x14ac:dyDescent="0.55000000000000004">
      <c r="A492" s="70" t="s">
        <v>83</v>
      </c>
      <c r="B492" s="71"/>
      <c r="C492" s="71"/>
      <c r="D492" s="41"/>
      <c r="E492" s="10"/>
      <c r="F492" s="10"/>
      <c r="G492" s="10"/>
    </row>
    <row r="493" spans="1:7" s="7" customFormat="1" ht="25.5" customHeight="1" x14ac:dyDescent="0.55000000000000004">
      <c r="A493" s="72" t="s">
        <v>84</v>
      </c>
      <c r="B493" s="73">
        <f>'Staeter 2'!R12</f>
        <v>4</v>
      </c>
      <c r="C493" s="73">
        <f>'Staeter 2'!R13</f>
        <v>1.0540925533894598</v>
      </c>
      <c r="D493" s="74" t="str">
        <f>IF(B493&gt;4.5,"มากที่สุด",IF(B493&gt;3.5,"มาก",IF(B493&gt;2.5,"ปานกลาง",IF(B493&gt;1.5,"น้อย",IF(B493&lt;=1.5,"น้อยที่สุด")))))</f>
        <v>มาก</v>
      </c>
      <c r="E493" s="10"/>
      <c r="F493" s="10"/>
      <c r="G493" s="10"/>
    </row>
    <row r="494" spans="1:7" s="7" customFormat="1" ht="24.75" thickBot="1" x14ac:dyDescent="0.6">
      <c r="A494" s="75" t="s">
        <v>85</v>
      </c>
      <c r="B494" s="76">
        <f>AVERAGE(B493:B493)</f>
        <v>4</v>
      </c>
      <c r="C494" s="76">
        <f>SUM(C493)</f>
        <v>1.0540925533894598</v>
      </c>
      <c r="D494" s="77" t="str">
        <f>IF(B494&gt;4.5,"มากที่สุด",IF(B494&gt;3.5,"มาก",IF(B494&gt;2.5,"ปานกลาง",IF(B494&gt;1.5,"น้อย",IF(B494&lt;=1.5,"น้อยที่สุด")))))</f>
        <v>มาก</v>
      </c>
      <c r="E494" s="10"/>
      <c r="F494" s="10"/>
      <c r="G494" s="10"/>
    </row>
    <row r="495" spans="1:7" s="7" customFormat="1" ht="24.75" thickTop="1" x14ac:dyDescent="0.55000000000000004">
      <c r="A495" s="78" t="s">
        <v>86</v>
      </c>
      <c r="B495" s="71"/>
      <c r="C495" s="71"/>
      <c r="D495" s="71"/>
      <c r="E495" s="10"/>
      <c r="F495" s="10"/>
      <c r="G495" s="10"/>
    </row>
    <row r="496" spans="1:7" s="7" customFormat="1" ht="25.5" customHeight="1" x14ac:dyDescent="0.55000000000000004">
      <c r="A496" s="72" t="s">
        <v>87</v>
      </c>
      <c r="B496" s="73">
        <f>'Staeter 2'!S12</f>
        <v>4.4000000000000004</v>
      </c>
      <c r="C496" s="73">
        <f>'Staeter 2'!S13</f>
        <v>0.51639777949432286</v>
      </c>
      <c r="D496" s="79" t="str">
        <f>IF(B496&gt;4.5,"มากที่สุด",IF(B496&gt;3.5,"มาก",IF(B496&gt;2.5,"ปานกลาง",IF(B496&gt;1.5,"น้อย",IF(B496&lt;=1.5,"น้อยที่สุด")))))</f>
        <v>มาก</v>
      </c>
      <c r="E496" s="10"/>
      <c r="F496" s="10"/>
      <c r="G496" s="10"/>
    </row>
    <row r="497" spans="1:7" s="7" customFormat="1" ht="24.75" thickBot="1" x14ac:dyDescent="0.6">
      <c r="A497" s="75" t="s">
        <v>85</v>
      </c>
      <c r="B497" s="76">
        <f>AVERAGE(B496:B496)</f>
        <v>4.4000000000000004</v>
      </c>
      <c r="C497" s="76">
        <f>SUM(C496)</f>
        <v>0.51639777949432286</v>
      </c>
      <c r="D497" s="80" t="str">
        <f>IF(B497&gt;4.5,"มากที่สุด",IF(B497&gt;3.5,"มาก",IF(B497&gt;2.5,"ปานกลาง",IF(B497&gt;1.5,"น้อย",IF(B497&lt;=1.5,"น้อยที่สุด")))))</f>
        <v>มาก</v>
      </c>
      <c r="E497" s="10"/>
      <c r="F497" s="10"/>
      <c r="G497" s="10"/>
    </row>
    <row r="498" spans="1:7" s="7" customFormat="1" ht="24.75" thickTop="1" x14ac:dyDescent="0.55000000000000004">
      <c r="A498" s="81"/>
      <c r="E498" s="10"/>
      <c r="F498" s="10"/>
      <c r="G498" s="10"/>
    </row>
    <row r="499" spans="1:7" s="7" customFormat="1" ht="24" x14ac:dyDescent="0.55000000000000004">
      <c r="A499" s="7" t="s">
        <v>165</v>
      </c>
    </row>
    <row r="500" spans="1:7" s="7" customFormat="1" ht="24" x14ac:dyDescent="0.55000000000000004">
      <c r="A500" s="7" t="s">
        <v>559</v>
      </c>
    </row>
    <row r="501" spans="1:7" s="7" customFormat="1" ht="24" x14ac:dyDescent="0.55000000000000004">
      <c r="A501" s="7" t="s">
        <v>592</v>
      </c>
    </row>
    <row r="502" spans="1:7" s="7" customFormat="1" ht="24" x14ac:dyDescent="0.55000000000000004"/>
    <row r="503" spans="1:7" s="14" customFormat="1" ht="24" x14ac:dyDescent="0.55000000000000004">
      <c r="A503" s="37" t="s">
        <v>206</v>
      </c>
      <c r="B503" s="16"/>
      <c r="C503" s="16"/>
    </row>
    <row r="504" spans="1:7" s="14" customFormat="1" x14ac:dyDescent="0.5">
      <c r="A504" s="214" t="s">
        <v>64</v>
      </c>
      <c r="B504" s="231" t="s">
        <v>560</v>
      </c>
      <c r="C504" s="232"/>
      <c r="D504" s="233"/>
    </row>
    <row r="505" spans="1:7" s="14" customFormat="1" ht="56.25" x14ac:dyDescent="0.5">
      <c r="A505" s="215"/>
      <c r="B505" s="51" t="s">
        <v>65</v>
      </c>
      <c r="C505" s="52" t="s">
        <v>66</v>
      </c>
      <c r="D505" s="52" t="s">
        <v>67</v>
      </c>
    </row>
    <row r="506" spans="1:7" s="14" customFormat="1" x14ac:dyDescent="0.5">
      <c r="A506" s="53" t="s">
        <v>68</v>
      </c>
      <c r="B506" s="54">
        <f>'Upper-intermediate'!I31</f>
        <v>4.7142857142857144</v>
      </c>
      <c r="C506" s="54">
        <f>'Upper-intermediate'!I32</f>
        <v>0.52489065916782218</v>
      </c>
      <c r="D506" s="55" t="str">
        <f>IF(B506&gt;4.5,"มากที่สุด",IF(B506&gt;3.5,"มาก",IF(B506&gt;2.5,"ปานกลาง",IF(B506&gt;1.5,"น้อย",IF(B506&lt;=1.5,"น้อยที่สุด")))))</f>
        <v>มากที่สุด</v>
      </c>
    </row>
    <row r="507" spans="1:7" s="14" customFormat="1" x14ac:dyDescent="0.5">
      <c r="A507" s="53" t="s">
        <v>69</v>
      </c>
      <c r="B507" s="54">
        <f>'Upper-intermediate'!J31</f>
        <v>4.7241379310344831</v>
      </c>
      <c r="C507" s="54">
        <f>'Upper-intermediate'!J32</f>
        <v>0.7832977028690048</v>
      </c>
      <c r="D507" s="55" t="str">
        <f t="shared" ref="D507:D516" si="19">IF(B507&gt;4.5,"มากที่สุด",IF(B507&gt;3.5,"มาก",IF(B507&gt;2.5,"ปานกลาง",IF(B507&gt;1.5,"น้อย",IF(B507&lt;=1.5,"น้อยที่สุด")))))</f>
        <v>มากที่สุด</v>
      </c>
    </row>
    <row r="508" spans="1:7" s="14" customFormat="1" x14ac:dyDescent="0.5">
      <c r="A508" s="53" t="s">
        <v>70</v>
      </c>
      <c r="B508" s="54">
        <f>'Upper-intermediate'!K31</f>
        <v>4.5862068965517242</v>
      </c>
      <c r="C508" s="54">
        <f>'Upper-intermediate'!K32</f>
        <v>0.76641761278941201</v>
      </c>
      <c r="D508" s="55" t="str">
        <f t="shared" si="19"/>
        <v>มากที่สุด</v>
      </c>
    </row>
    <row r="509" spans="1:7" s="14" customFormat="1" x14ac:dyDescent="0.5">
      <c r="A509" s="53" t="s">
        <v>71</v>
      </c>
      <c r="B509" s="54">
        <f>'Upper-intermediate'!L31</f>
        <v>4.5517241379310347</v>
      </c>
      <c r="C509" s="54">
        <f>'Upper-intermediate'!L32</f>
        <v>0.85444908230095262</v>
      </c>
      <c r="D509" s="55" t="str">
        <f t="shared" si="19"/>
        <v>มากที่สุด</v>
      </c>
    </row>
    <row r="510" spans="1:7" s="14" customFormat="1" x14ac:dyDescent="0.5">
      <c r="A510" s="53" t="s">
        <v>72</v>
      </c>
      <c r="B510" s="54">
        <f>'Upper-intermediate'!M31</f>
        <v>4.6206896551724137</v>
      </c>
      <c r="C510" s="54">
        <f>'Upper-intermediate'!M32</f>
        <v>0.48521542343000856</v>
      </c>
      <c r="D510" s="55" t="str">
        <f t="shared" si="19"/>
        <v>มากที่สุด</v>
      </c>
    </row>
    <row r="511" spans="1:7" s="14" customFormat="1" x14ac:dyDescent="0.5">
      <c r="A511" s="53" t="s">
        <v>73</v>
      </c>
      <c r="B511" s="54">
        <f>'Upper-intermediate'!N31</f>
        <v>4.4827586206896548</v>
      </c>
      <c r="C511" s="54">
        <f>'Upper-intermediate'!N32</f>
        <v>0.67572130835398159</v>
      </c>
      <c r="D511" s="55" t="str">
        <f t="shared" si="19"/>
        <v>มาก</v>
      </c>
    </row>
    <row r="512" spans="1:7" s="14" customFormat="1" x14ac:dyDescent="0.5">
      <c r="A512" s="53" t="s">
        <v>74</v>
      </c>
      <c r="B512" s="54">
        <f>'Upper-intermediate'!O31</f>
        <v>4.6551724137931032</v>
      </c>
      <c r="C512" s="54">
        <f>'Upper-intermediate'!O32</f>
        <v>0.6032019201564075</v>
      </c>
      <c r="D512" s="55" t="str">
        <f t="shared" si="19"/>
        <v>มากที่สุด</v>
      </c>
    </row>
    <row r="513" spans="1:7" s="14" customFormat="1" x14ac:dyDescent="0.5">
      <c r="A513" s="53" t="s">
        <v>75</v>
      </c>
      <c r="B513" s="54">
        <f>'Upper-intermediate'!P31</f>
        <v>4.5862068965517242</v>
      </c>
      <c r="C513" s="54">
        <f>'Upper-intermediate'!P32</f>
        <v>0.72002113854555805</v>
      </c>
      <c r="D513" s="55" t="str">
        <f t="shared" si="19"/>
        <v>มากที่สุด</v>
      </c>
    </row>
    <row r="514" spans="1:7" s="14" customFormat="1" x14ac:dyDescent="0.5">
      <c r="A514" s="53" t="s">
        <v>76</v>
      </c>
      <c r="B514" s="54">
        <f>'Upper-intermediate'!Q31</f>
        <v>4.7586206896551726</v>
      </c>
      <c r="C514" s="54">
        <f>'Upper-intermediate'!Q32</f>
        <v>0.42791978089623633</v>
      </c>
      <c r="D514" s="55" t="str">
        <f t="shared" si="19"/>
        <v>มากที่สุด</v>
      </c>
    </row>
    <row r="515" spans="1:7" s="14" customFormat="1" x14ac:dyDescent="0.5">
      <c r="A515" s="53" t="s">
        <v>77</v>
      </c>
      <c r="B515" s="54">
        <f>'Upper-intermediate'!T31</f>
        <v>4.3103448275862073</v>
      </c>
      <c r="C515" s="54">
        <f>'Upper-intermediate'!T32</f>
        <v>0.59326381152017926</v>
      </c>
      <c r="D515" s="55" t="str">
        <f t="shared" si="19"/>
        <v>มาก</v>
      </c>
    </row>
    <row r="516" spans="1:7" s="14" customFormat="1" ht="22.5" thickBot="1" x14ac:dyDescent="0.55000000000000004">
      <c r="A516" s="56" t="s">
        <v>78</v>
      </c>
      <c r="B516" s="57">
        <f>AVERAGE(B506:B515)</f>
        <v>4.599014778325123</v>
      </c>
      <c r="C516" s="57">
        <f>AVERAGE(C506:C515)</f>
        <v>0.6434398440029564</v>
      </c>
      <c r="D516" s="58" t="str">
        <f t="shared" si="19"/>
        <v>มากที่สุด</v>
      </c>
    </row>
    <row r="517" spans="1:7" s="14" customFormat="1" ht="22.5" thickTop="1" x14ac:dyDescent="0.5">
      <c r="A517" s="82"/>
      <c r="B517" s="83"/>
      <c r="C517" s="83"/>
      <c r="D517" s="84"/>
    </row>
    <row r="518" spans="1:7" s="7" customFormat="1" ht="24" x14ac:dyDescent="0.55000000000000004">
      <c r="A518" s="63" t="s">
        <v>104</v>
      </c>
      <c r="B518" s="64"/>
      <c r="C518" s="64"/>
      <c r="D518" s="65"/>
    </row>
    <row r="519" spans="1:7" s="7" customFormat="1" ht="24" x14ac:dyDescent="0.55000000000000004">
      <c r="A519" s="63" t="s">
        <v>676</v>
      </c>
      <c r="B519" s="64"/>
      <c r="C519" s="64"/>
      <c r="D519" s="65"/>
    </row>
    <row r="520" spans="1:7" s="7" customFormat="1" ht="24" x14ac:dyDescent="0.55000000000000004">
      <c r="A520" s="63" t="s">
        <v>561</v>
      </c>
      <c r="B520" s="64"/>
      <c r="C520" s="64"/>
      <c r="D520" s="65"/>
    </row>
    <row r="521" spans="1:7" s="7" customFormat="1" ht="24" x14ac:dyDescent="0.55000000000000004">
      <c r="A521" s="63" t="s">
        <v>564</v>
      </c>
      <c r="B521" s="64"/>
      <c r="C521" s="64"/>
      <c r="D521" s="65"/>
    </row>
    <row r="522" spans="1:7" s="7" customFormat="1" ht="24" x14ac:dyDescent="0.55000000000000004">
      <c r="A522" s="63" t="s">
        <v>563</v>
      </c>
      <c r="B522" s="64"/>
      <c r="C522" s="64"/>
      <c r="D522" s="65"/>
    </row>
    <row r="523" spans="1:7" s="7" customFormat="1" ht="24" x14ac:dyDescent="0.55000000000000004">
      <c r="A523" s="63" t="s">
        <v>562</v>
      </c>
      <c r="B523" s="64"/>
      <c r="C523" s="64"/>
      <c r="D523" s="65"/>
    </row>
    <row r="524" spans="1:7" s="7" customFormat="1" ht="24" x14ac:dyDescent="0.55000000000000004">
      <c r="A524" s="63"/>
      <c r="B524" s="64"/>
      <c r="C524" s="64"/>
      <c r="D524" s="65"/>
    </row>
    <row r="525" spans="1:7" s="11" customFormat="1" ht="24" x14ac:dyDescent="0.55000000000000004">
      <c r="A525" s="11" t="s">
        <v>208</v>
      </c>
      <c r="E525" s="66"/>
      <c r="F525" s="66"/>
      <c r="G525" s="66"/>
    </row>
    <row r="526" spans="1:7" s="11" customFormat="1" ht="24" x14ac:dyDescent="0.55000000000000004">
      <c r="A526" s="11" t="s">
        <v>565</v>
      </c>
      <c r="E526" s="66"/>
      <c r="F526" s="66"/>
      <c r="G526" s="66"/>
    </row>
    <row r="527" spans="1:7" s="11" customFormat="1" ht="21" customHeight="1" x14ac:dyDescent="0.55000000000000004">
      <c r="A527" s="219" t="s">
        <v>41</v>
      </c>
      <c r="B527" s="221"/>
      <c r="C527" s="223" t="s">
        <v>80</v>
      </c>
      <c r="D527" s="67" t="s">
        <v>81</v>
      </c>
      <c r="E527" s="66"/>
      <c r="F527" s="68"/>
      <c r="G527" s="66"/>
    </row>
    <row r="528" spans="1:7" s="11" customFormat="1" ht="13.5" customHeight="1" x14ac:dyDescent="0.55000000000000004">
      <c r="A528" s="220"/>
      <c r="B528" s="222"/>
      <c r="C528" s="224"/>
      <c r="D528" s="69" t="s">
        <v>82</v>
      </c>
      <c r="E528" s="66"/>
      <c r="F528" s="66"/>
      <c r="G528" s="66"/>
    </row>
    <row r="529" spans="1:7" s="7" customFormat="1" ht="24" x14ac:dyDescent="0.55000000000000004">
      <c r="A529" s="70" t="s">
        <v>83</v>
      </c>
      <c r="B529" s="71"/>
      <c r="C529" s="71"/>
      <c r="D529" s="41"/>
      <c r="E529" s="10"/>
      <c r="F529" s="10"/>
      <c r="G529" s="10"/>
    </row>
    <row r="530" spans="1:7" s="7" customFormat="1" ht="25.5" customHeight="1" x14ac:dyDescent="0.55000000000000004">
      <c r="A530" s="72" t="s">
        <v>84</v>
      </c>
      <c r="B530" s="73">
        <f>'Upper-intermediate'!R31</f>
        <v>3.5862068965517242</v>
      </c>
      <c r="C530" s="73">
        <f>'Upper-intermediate'!R32</f>
        <v>0.9655172413793095</v>
      </c>
      <c r="D530" s="74" t="str">
        <f>IF(B530&gt;4.5,"มากที่สุด",IF(B530&gt;3.5,"มาก",IF(B530&gt;2.5,"ปานกลาง",IF(B530&gt;1.5,"น้อย",IF(B530&lt;=1.5,"น้อยที่สุด")))))</f>
        <v>มาก</v>
      </c>
      <c r="E530" s="10"/>
      <c r="F530" s="10"/>
      <c r="G530" s="10"/>
    </row>
    <row r="531" spans="1:7" s="7" customFormat="1" ht="24.75" thickBot="1" x14ac:dyDescent="0.6">
      <c r="A531" s="75" t="s">
        <v>85</v>
      </c>
      <c r="B531" s="76">
        <f>AVERAGE(B530:B530)</f>
        <v>3.5862068965517242</v>
      </c>
      <c r="C531" s="76">
        <f>SUM(C530)</f>
        <v>0.9655172413793095</v>
      </c>
      <c r="D531" s="77" t="str">
        <f>IF(B531&gt;4.5,"มากที่สุด",IF(B531&gt;3.5,"มาก",IF(B531&gt;2.5,"ปานกลาง",IF(B531&gt;1.5,"น้อย",IF(B531&lt;=1.5,"น้อยที่สุด")))))</f>
        <v>มาก</v>
      </c>
      <c r="E531" s="10"/>
      <c r="F531" s="10"/>
      <c r="G531" s="10"/>
    </row>
    <row r="532" spans="1:7" s="7" customFormat="1" ht="24.75" thickTop="1" x14ac:dyDescent="0.55000000000000004">
      <c r="A532" s="78" t="s">
        <v>86</v>
      </c>
      <c r="B532" s="71"/>
      <c r="C532" s="71"/>
      <c r="D532" s="71"/>
      <c r="E532" s="10"/>
      <c r="F532" s="10"/>
      <c r="G532" s="10"/>
    </row>
    <row r="533" spans="1:7" s="7" customFormat="1" ht="25.5" customHeight="1" x14ac:dyDescent="0.55000000000000004">
      <c r="A533" s="72" t="s">
        <v>87</v>
      </c>
      <c r="B533" s="73">
        <f>'Upper-intermediate'!S31</f>
        <v>4.1724137931034484</v>
      </c>
      <c r="C533" s="73">
        <f>'Upper-intermediate'!S32</f>
        <v>0.59125614480973354</v>
      </c>
      <c r="D533" s="79" t="str">
        <f>IF(B533&gt;4.5,"มากที่สุด",IF(B533&gt;3.5,"มาก",IF(B533&gt;2.5,"ปานกลาง",IF(B533&gt;1.5,"น้อย",IF(B533&lt;=1.5,"น้อยที่สุด")))))</f>
        <v>มาก</v>
      </c>
      <c r="E533" s="10"/>
      <c r="F533" s="10"/>
      <c r="G533" s="10"/>
    </row>
    <row r="534" spans="1:7" s="7" customFormat="1" ht="24.75" thickBot="1" x14ac:dyDescent="0.6">
      <c r="A534" s="75" t="s">
        <v>85</v>
      </c>
      <c r="B534" s="76">
        <f>AVERAGE(B533:B533)</f>
        <v>4.1724137931034484</v>
      </c>
      <c r="C534" s="76">
        <f>SUM(C533)</f>
        <v>0.59125614480973354</v>
      </c>
      <c r="D534" s="80" t="str">
        <f>IF(B534&gt;4.5,"มากที่สุด",IF(B534&gt;3.5,"มาก",IF(B534&gt;2.5,"ปานกลาง",IF(B534&gt;1.5,"น้อย",IF(B534&lt;=1.5,"น้อยที่สุด")))))</f>
        <v>มาก</v>
      </c>
      <c r="E534" s="10"/>
      <c r="F534" s="10"/>
      <c r="G534" s="10"/>
    </row>
    <row r="535" spans="1:7" s="7" customFormat="1" ht="24.75" thickTop="1" x14ac:dyDescent="0.55000000000000004">
      <c r="A535" s="81"/>
      <c r="E535" s="10"/>
      <c r="F535" s="10"/>
      <c r="G535" s="10"/>
    </row>
    <row r="536" spans="1:7" s="7" customFormat="1" ht="24" x14ac:dyDescent="0.55000000000000004">
      <c r="A536" s="7" t="s">
        <v>209</v>
      </c>
    </row>
    <row r="537" spans="1:7" s="7" customFormat="1" ht="24" x14ac:dyDescent="0.55000000000000004">
      <c r="A537" s="7" t="s">
        <v>566</v>
      </c>
    </row>
    <row r="538" spans="1:7" s="7" customFormat="1" ht="24" x14ac:dyDescent="0.55000000000000004"/>
    <row r="539" spans="1:7" s="7" customFormat="1" ht="24" x14ac:dyDescent="0.55000000000000004"/>
    <row r="540" spans="1:7" s="7" customFormat="1" ht="24" x14ac:dyDescent="0.55000000000000004"/>
    <row r="541" spans="1:7" s="7" customFormat="1" ht="24" x14ac:dyDescent="0.55000000000000004"/>
    <row r="542" spans="1:7" s="7" customFormat="1" ht="24" x14ac:dyDescent="0.55000000000000004"/>
    <row r="543" spans="1:7" s="7" customFormat="1" ht="24" x14ac:dyDescent="0.55000000000000004"/>
    <row r="544" spans="1:7" s="7" customFormat="1" ht="24" x14ac:dyDescent="0.55000000000000004"/>
    <row r="545" spans="1:3" s="7" customFormat="1" ht="24" x14ac:dyDescent="0.55000000000000004"/>
    <row r="546" spans="1:3" s="7" customFormat="1" ht="24" x14ac:dyDescent="0.55000000000000004"/>
    <row r="547" spans="1:3" s="7" customFormat="1" ht="24" x14ac:dyDescent="0.55000000000000004"/>
    <row r="548" spans="1:3" s="46" customFormat="1" ht="24" x14ac:dyDescent="0.55000000000000004">
      <c r="A548" s="162" t="s">
        <v>89</v>
      </c>
      <c r="B548" s="86" t="s">
        <v>42</v>
      </c>
      <c r="C548" s="86" t="s">
        <v>43</v>
      </c>
    </row>
    <row r="549" spans="1:3" s="46" customFormat="1" ht="24" x14ac:dyDescent="0.55000000000000004">
      <c r="A549" s="87" t="s">
        <v>567</v>
      </c>
      <c r="B549" s="180">
        <v>2</v>
      </c>
      <c r="C549" s="179">
        <f>B549*100/3</f>
        <v>66.666666666666671</v>
      </c>
    </row>
    <row r="550" spans="1:3" s="46" customFormat="1" ht="24" x14ac:dyDescent="0.55000000000000004">
      <c r="A550" s="87" t="s">
        <v>568</v>
      </c>
      <c r="B550" s="180">
        <v>1</v>
      </c>
      <c r="C550" s="179">
        <f>B550*100/3</f>
        <v>33.333333333333336</v>
      </c>
    </row>
    <row r="551" spans="1:3" s="12" customFormat="1" ht="24.75" thickBot="1" x14ac:dyDescent="0.6">
      <c r="A551" s="91" t="s">
        <v>48</v>
      </c>
      <c r="B551" s="92">
        <f>SUM(B549:B550)</f>
        <v>3</v>
      </c>
      <c r="C551" s="93">
        <f>B551*100/3</f>
        <v>100</v>
      </c>
    </row>
    <row r="552" spans="1:3" s="12" customFormat="1" ht="24.75" thickTop="1" x14ac:dyDescent="0.55000000000000004">
      <c r="A552" s="94"/>
      <c r="B552" s="95"/>
      <c r="C552" s="96"/>
    </row>
    <row r="553" spans="1:3" s="46" customFormat="1" ht="24" x14ac:dyDescent="0.55000000000000004">
      <c r="A553" s="162" t="s">
        <v>212</v>
      </c>
      <c r="B553" s="86" t="s">
        <v>42</v>
      </c>
      <c r="C553" s="86" t="s">
        <v>43</v>
      </c>
    </row>
    <row r="554" spans="1:3" s="46" customFormat="1" ht="24" x14ac:dyDescent="0.55000000000000004">
      <c r="A554" s="87" t="s">
        <v>569</v>
      </c>
      <c r="B554" s="225">
        <v>1</v>
      </c>
      <c r="C554" s="227">
        <f>B554*100/6</f>
        <v>16.666666666666668</v>
      </c>
    </row>
    <row r="555" spans="1:3" s="46" customFormat="1" ht="24" x14ac:dyDescent="0.55000000000000004">
      <c r="A555" s="205" t="s">
        <v>570</v>
      </c>
      <c r="B555" s="226"/>
      <c r="C555" s="228"/>
    </row>
    <row r="556" spans="1:3" s="46" customFormat="1" ht="24" x14ac:dyDescent="0.55000000000000004">
      <c r="A556" s="205" t="s">
        <v>571</v>
      </c>
      <c r="B556" s="180">
        <v>1</v>
      </c>
      <c r="C556" s="179">
        <f>B556*100/6</f>
        <v>16.666666666666668</v>
      </c>
    </row>
    <row r="557" spans="1:3" s="46" customFormat="1" ht="24" x14ac:dyDescent="0.55000000000000004">
      <c r="A557" s="87" t="s">
        <v>572</v>
      </c>
      <c r="B557" s="180">
        <v>1</v>
      </c>
      <c r="C557" s="179">
        <f t="shared" ref="C557:C560" si="20">B557*100/6</f>
        <v>16.666666666666668</v>
      </c>
    </row>
    <row r="558" spans="1:3" s="46" customFormat="1" ht="24" x14ac:dyDescent="0.55000000000000004">
      <c r="A558" s="87" t="s">
        <v>593</v>
      </c>
      <c r="B558" s="180">
        <v>1</v>
      </c>
      <c r="C558" s="179">
        <f t="shared" si="20"/>
        <v>16.666666666666668</v>
      </c>
    </row>
    <row r="559" spans="1:3" s="46" customFormat="1" ht="24" x14ac:dyDescent="0.55000000000000004">
      <c r="A559" s="87" t="s">
        <v>573</v>
      </c>
      <c r="B559" s="180">
        <v>1</v>
      </c>
      <c r="C559" s="179">
        <f t="shared" si="20"/>
        <v>16.666666666666668</v>
      </c>
    </row>
    <row r="560" spans="1:3" s="46" customFormat="1" ht="24" x14ac:dyDescent="0.55000000000000004">
      <c r="A560" s="87" t="s">
        <v>574</v>
      </c>
      <c r="B560" s="180">
        <v>1</v>
      </c>
      <c r="C560" s="179">
        <f t="shared" si="20"/>
        <v>16.666666666666668</v>
      </c>
    </row>
    <row r="561" spans="1:3" s="12" customFormat="1" ht="24.75" thickBot="1" x14ac:dyDescent="0.6">
      <c r="A561" s="91" t="s">
        <v>48</v>
      </c>
      <c r="B561" s="92">
        <f>SUM(B554:B560)</f>
        <v>6</v>
      </c>
      <c r="C561" s="93">
        <f>B561*100/6</f>
        <v>100</v>
      </c>
    </row>
    <row r="562" spans="1:3" s="12" customFormat="1" ht="24.75" thickTop="1" x14ac:dyDescent="0.55000000000000004">
      <c r="A562" s="94"/>
      <c r="B562" s="95"/>
      <c r="C562" s="96"/>
    </row>
    <row r="563" spans="1:3" s="46" customFormat="1" ht="24" x14ac:dyDescent="0.55000000000000004">
      <c r="A563" s="85" t="s">
        <v>126</v>
      </c>
      <c r="B563" s="86" t="s">
        <v>42</v>
      </c>
      <c r="C563" s="86" t="s">
        <v>43</v>
      </c>
    </row>
    <row r="564" spans="1:3" s="12" customFormat="1" ht="24" x14ac:dyDescent="0.55000000000000004">
      <c r="A564" s="188" t="s">
        <v>576</v>
      </c>
      <c r="B564" s="97">
        <v>5</v>
      </c>
      <c r="C564" s="90">
        <f>B563:B564*100/6</f>
        <v>83.333333333333329</v>
      </c>
    </row>
    <row r="565" spans="1:3" s="12" customFormat="1" ht="24" x14ac:dyDescent="0.55000000000000004">
      <c r="A565" s="206" t="s">
        <v>577</v>
      </c>
      <c r="B565" s="229">
        <v>1</v>
      </c>
      <c r="C565" s="227">
        <f>B565*100/6</f>
        <v>16.666666666666668</v>
      </c>
    </row>
    <row r="566" spans="1:3" s="12" customFormat="1" ht="24" x14ac:dyDescent="0.55000000000000004">
      <c r="A566" s="207" t="s">
        <v>575</v>
      </c>
      <c r="B566" s="230"/>
      <c r="C566" s="228"/>
    </row>
    <row r="567" spans="1:3" s="12" customFormat="1" ht="24.75" thickBot="1" x14ac:dyDescent="0.6">
      <c r="A567" s="131" t="s">
        <v>48</v>
      </c>
      <c r="B567" s="130">
        <f>SUM(B564:B565)</f>
        <v>6</v>
      </c>
      <c r="C567" s="93">
        <f>B567*100/6</f>
        <v>100</v>
      </c>
    </row>
    <row r="568" spans="1:3" s="46" customFormat="1" ht="24.75" thickTop="1" x14ac:dyDescent="0.55000000000000004">
      <c r="A568" s="155"/>
      <c r="B568" s="156"/>
      <c r="C568" s="156"/>
    </row>
    <row r="569" spans="1:3" s="46" customFormat="1" ht="24" x14ac:dyDescent="0.55000000000000004">
      <c r="A569" s="85" t="s">
        <v>90</v>
      </c>
      <c r="B569" s="86" t="s">
        <v>42</v>
      </c>
      <c r="C569" s="86" t="s">
        <v>43</v>
      </c>
    </row>
    <row r="570" spans="1:3" s="12" customFormat="1" ht="24" x14ac:dyDescent="0.55000000000000004">
      <c r="A570" s="87" t="s">
        <v>578</v>
      </c>
      <c r="B570" s="97">
        <v>1</v>
      </c>
      <c r="C570" s="90">
        <f>B570*100/3</f>
        <v>33.333333333333336</v>
      </c>
    </row>
    <row r="571" spans="1:3" s="12" customFormat="1" ht="24" x14ac:dyDescent="0.55000000000000004">
      <c r="A571" s="87" t="s">
        <v>579</v>
      </c>
      <c r="B571" s="97">
        <v>1</v>
      </c>
      <c r="C571" s="90">
        <f t="shared" ref="C571:C572" si="21">B571*100/3</f>
        <v>33.333333333333336</v>
      </c>
    </row>
    <row r="572" spans="1:3" s="12" customFormat="1" ht="24" x14ac:dyDescent="0.55000000000000004">
      <c r="A572" s="87" t="s">
        <v>580</v>
      </c>
      <c r="B572" s="97">
        <v>1</v>
      </c>
      <c r="C572" s="90">
        <f t="shared" si="21"/>
        <v>33.333333333333336</v>
      </c>
    </row>
    <row r="573" spans="1:3" s="12" customFormat="1" ht="24.75" thickBot="1" x14ac:dyDescent="0.6">
      <c r="A573" s="131" t="s">
        <v>48</v>
      </c>
      <c r="B573" s="130">
        <f>SUM(B570:B572)</f>
        <v>3</v>
      </c>
      <c r="C573" s="132">
        <f>B573*100/3</f>
        <v>100</v>
      </c>
    </row>
    <row r="574" spans="1:3" s="46" customFormat="1" ht="24.75" thickTop="1" x14ac:dyDescent="0.55000000000000004">
      <c r="A574" s="88"/>
      <c r="B574" s="89"/>
      <c r="C574" s="89"/>
    </row>
    <row r="575" spans="1:3" s="46" customFormat="1" ht="24" x14ac:dyDescent="0.55000000000000004">
      <c r="A575" s="88"/>
      <c r="B575" s="89"/>
      <c r="C575" s="89"/>
    </row>
    <row r="576" spans="1:3" s="46" customFormat="1" ht="24" x14ac:dyDescent="0.55000000000000004">
      <c r="A576" s="88"/>
      <c r="B576" s="89"/>
      <c r="C576" s="89"/>
    </row>
    <row r="577" spans="1:3" s="46" customFormat="1" ht="24" x14ac:dyDescent="0.55000000000000004">
      <c r="A577" s="88"/>
      <c r="B577" s="89"/>
      <c r="C577" s="89"/>
    </row>
    <row r="578" spans="1:3" s="46" customFormat="1" ht="24" x14ac:dyDescent="0.55000000000000004">
      <c r="A578" s="85" t="s">
        <v>207</v>
      </c>
      <c r="B578" s="86" t="s">
        <v>42</v>
      </c>
      <c r="C578" s="86" t="s">
        <v>43</v>
      </c>
    </row>
    <row r="579" spans="1:3" s="12" customFormat="1" ht="24" x14ac:dyDescent="0.55000000000000004">
      <c r="A579" s="87" t="s">
        <v>581</v>
      </c>
      <c r="B579" s="97">
        <v>6</v>
      </c>
      <c r="C579" s="90">
        <f>B579*100/11</f>
        <v>54.545454545454547</v>
      </c>
    </row>
    <row r="580" spans="1:3" s="12" customFormat="1" ht="24" x14ac:dyDescent="0.55000000000000004">
      <c r="A580" s="87" t="s">
        <v>582</v>
      </c>
      <c r="B580" s="97">
        <v>1</v>
      </c>
      <c r="C580" s="90">
        <f t="shared" ref="C580:C584" si="22">B580*100/11</f>
        <v>9.0909090909090917</v>
      </c>
    </row>
    <row r="581" spans="1:3" s="12" customFormat="1" ht="24" x14ac:dyDescent="0.55000000000000004">
      <c r="A581" s="87" t="s">
        <v>583</v>
      </c>
      <c r="B581" s="97">
        <v>1</v>
      </c>
      <c r="C581" s="90">
        <f t="shared" si="22"/>
        <v>9.0909090909090917</v>
      </c>
    </row>
    <row r="582" spans="1:3" s="12" customFormat="1" ht="24" x14ac:dyDescent="0.55000000000000004">
      <c r="A582" s="87" t="s">
        <v>584</v>
      </c>
      <c r="B582" s="97">
        <v>1</v>
      </c>
      <c r="C582" s="90">
        <f t="shared" si="22"/>
        <v>9.0909090909090917</v>
      </c>
    </row>
    <row r="583" spans="1:3" s="12" customFormat="1" ht="24" x14ac:dyDescent="0.55000000000000004">
      <c r="A583" s="87" t="s">
        <v>585</v>
      </c>
      <c r="B583" s="97">
        <v>1</v>
      </c>
      <c r="C583" s="90">
        <f t="shared" si="22"/>
        <v>9.0909090909090917</v>
      </c>
    </row>
    <row r="584" spans="1:3" s="12" customFormat="1" ht="24" x14ac:dyDescent="0.55000000000000004">
      <c r="A584" s="87" t="s">
        <v>586</v>
      </c>
      <c r="B584" s="97">
        <v>1</v>
      </c>
      <c r="C584" s="90">
        <f t="shared" si="22"/>
        <v>9.0909090909090917</v>
      </c>
    </row>
    <row r="585" spans="1:3" s="12" customFormat="1" ht="24.75" thickBot="1" x14ac:dyDescent="0.6">
      <c r="A585" s="131" t="s">
        <v>48</v>
      </c>
      <c r="B585" s="130">
        <f>SUM(B579:B584)</f>
        <v>11</v>
      </c>
      <c r="C585" s="93">
        <f>B585*100/11</f>
        <v>100</v>
      </c>
    </row>
    <row r="586" spans="1:3" s="46" customFormat="1" ht="24.75" thickTop="1" x14ac:dyDescent="0.55000000000000004">
      <c r="A586" s="88"/>
      <c r="B586" s="89"/>
      <c r="C586" s="89"/>
    </row>
    <row r="587" spans="1:3" s="46" customFormat="1" ht="24" x14ac:dyDescent="0.55000000000000004">
      <c r="A587" s="88"/>
      <c r="B587" s="89"/>
      <c r="C587" s="89"/>
    </row>
    <row r="588" spans="1:3" s="46" customFormat="1" ht="24" x14ac:dyDescent="0.55000000000000004">
      <c r="A588" s="88"/>
      <c r="B588" s="89"/>
      <c r="C588" s="89"/>
    </row>
    <row r="589" spans="1:3" s="46" customFormat="1" ht="24" x14ac:dyDescent="0.55000000000000004">
      <c r="A589" s="88"/>
      <c r="B589" s="89"/>
      <c r="C589" s="89"/>
    </row>
    <row r="590" spans="1:3" s="46" customFormat="1" ht="24" x14ac:dyDescent="0.55000000000000004">
      <c r="A590" s="88"/>
      <c r="B590" s="89"/>
      <c r="C590" s="89"/>
    </row>
    <row r="591" spans="1:3" s="46" customFormat="1" ht="24" x14ac:dyDescent="0.55000000000000004">
      <c r="A591" s="88"/>
      <c r="B591" s="89"/>
      <c r="C591" s="89"/>
    </row>
    <row r="592" spans="1:3" s="46" customFormat="1" ht="24" x14ac:dyDescent="0.55000000000000004">
      <c r="A592" s="88"/>
      <c r="B592" s="89"/>
      <c r="C592" s="89"/>
    </row>
    <row r="593" spans="1:3" s="46" customFormat="1" ht="24" x14ac:dyDescent="0.55000000000000004">
      <c r="A593" s="88"/>
      <c r="B593" s="89"/>
      <c r="C593" s="89"/>
    </row>
    <row r="594" spans="1:3" s="46" customFormat="1" ht="24" x14ac:dyDescent="0.55000000000000004">
      <c r="A594" s="88"/>
      <c r="B594" s="89"/>
      <c r="C594" s="89"/>
    </row>
    <row r="595" spans="1:3" s="46" customFormat="1" ht="24" x14ac:dyDescent="0.55000000000000004">
      <c r="A595" s="88"/>
      <c r="B595" s="89"/>
      <c r="C595" s="89"/>
    </row>
    <row r="596" spans="1:3" s="46" customFormat="1" ht="24" x14ac:dyDescent="0.55000000000000004">
      <c r="A596" s="88"/>
      <c r="B596" s="89"/>
      <c r="C596" s="89"/>
    </row>
    <row r="597" spans="1:3" s="46" customFormat="1" ht="24" x14ac:dyDescent="0.55000000000000004">
      <c r="A597" s="88"/>
      <c r="B597" s="89"/>
      <c r="C597" s="89"/>
    </row>
    <row r="598" spans="1:3" s="46" customFormat="1" ht="24" x14ac:dyDescent="0.55000000000000004">
      <c r="A598" s="88"/>
      <c r="B598" s="89"/>
      <c r="C598" s="89"/>
    </row>
    <row r="599" spans="1:3" s="46" customFormat="1" ht="24" x14ac:dyDescent="0.55000000000000004">
      <c r="A599" s="88"/>
      <c r="B599" s="89"/>
      <c r="C599" s="89"/>
    </row>
    <row r="600" spans="1:3" s="46" customFormat="1" ht="24" x14ac:dyDescent="0.55000000000000004">
      <c r="A600" s="88"/>
      <c r="B600" s="89"/>
      <c r="C600" s="89"/>
    </row>
    <row r="601" spans="1:3" s="46" customFormat="1" ht="24" x14ac:dyDescent="0.55000000000000004">
      <c r="A601" s="88"/>
      <c r="B601" s="89"/>
      <c r="C601" s="89"/>
    </row>
    <row r="602" spans="1:3" s="46" customFormat="1" ht="24" x14ac:dyDescent="0.55000000000000004">
      <c r="A602" s="88"/>
      <c r="B602" s="89"/>
      <c r="C602" s="89"/>
    </row>
    <row r="603" spans="1:3" s="46" customFormat="1" ht="24" x14ac:dyDescent="0.55000000000000004">
      <c r="A603" s="88"/>
      <c r="B603" s="89"/>
      <c r="C603" s="89"/>
    </row>
    <row r="604" spans="1:3" s="46" customFormat="1" ht="24" x14ac:dyDescent="0.55000000000000004">
      <c r="A604" s="88"/>
      <c r="B604" s="89"/>
      <c r="C604" s="89"/>
    </row>
    <row r="605" spans="1:3" s="46" customFormat="1" ht="24" x14ac:dyDescent="0.55000000000000004">
      <c r="A605" s="88"/>
      <c r="B605" s="89"/>
      <c r="C605" s="89"/>
    </row>
    <row r="606" spans="1:3" s="46" customFormat="1" ht="24" x14ac:dyDescent="0.55000000000000004">
      <c r="A606" s="88"/>
      <c r="B606" s="89"/>
      <c r="C606" s="89"/>
    </row>
    <row r="607" spans="1:3" s="46" customFormat="1" ht="24" x14ac:dyDescent="0.55000000000000004">
      <c r="A607" s="88"/>
      <c r="B607" s="89"/>
      <c r="C607" s="89"/>
    </row>
    <row r="608" spans="1:3" s="46" customFormat="1" ht="24" x14ac:dyDescent="0.55000000000000004">
      <c r="A608" s="88"/>
      <c r="B608" s="89"/>
      <c r="C608" s="89"/>
    </row>
    <row r="609" spans="1:3" s="46" customFormat="1" ht="24" x14ac:dyDescent="0.55000000000000004">
      <c r="A609" s="88"/>
      <c r="B609" s="89"/>
      <c r="C609" s="89"/>
    </row>
    <row r="610" spans="1:3" s="46" customFormat="1" ht="24" x14ac:dyDescent="0.55000000000000004">
      <c r="A610" s="88"/>
      <c r="B610" s="89"/>
      <c r="C610" s="89"/>
    </row>
    <row r="611" spans="1:3" s="46" customFormat="1" ht="24" x14ac:dyDescent="0.55000000000000004">
      <c r="A611" s="88"/>
      <c r="B611" s="89"/>
      <c r="C611" s="89"/>
    </row>
    <row r="612" spans="1:3" s="46" customFormat="1" ht="24" x14ac:dyDescent="0.55000000000000004">
      <c r="A612" s="88"/>
      <c r="B612" s="89"/>
      <c r="C612" s="89"/>
    </row>
    <row r="613" spans="1:3" s="46" customFormat="1" ht="24" x14ac:dyDescent="0.55000000000000004">
      <c r="A613" s="88"/>
      <c r="B613" s="89"/>
      <c r="C613" s="89"/>
    </row>
    <row r="614" spans="1:3" s="46" customFormat="1" ht="24" x14ac:dyDescent="0.55000000000000004">
      <c r="A614" s="88"/>
      <c r="B614" s="89"/>
      <c r="C614" s="89"/>
    </row>
    <row r="615" spans="1:3" s="46" customFormat="1" ht="24" x14ac:dyDescent="0.55000000000000004">
      <c r="A615" s="88"/>
      <c r="B615" s="89"/>
      <c r="C615" s="89"/>
    </row>
    <row r="616" spans="1:3" s="46" customFormat="1" ht="24" x14ac:dyDescent="0.55000000000000004">
      <c r="A616" s="88"/>
      <c r="B616" s="89"/>
      <c r="C616" s="89"/>
    </row>
    <row r="617" spans="1:3" s="46" customFormat="1" ht="24" x14ac:dyDescent="0.55000000000000004">
      <c r="A617" s="88"/>
      <c r="B617" s="89"/>
      <c r="C617" s="89"/>
    </row>
    <row r="618" spans="1:3" s="46" customFormat="1" ht="24" x14ac:dyDescent="0.55000000000000004">
      <c r="A618" s="88"/>
      <c r="B618" s="89"/>
      <c r="C618" s="89"/>
    </row>
    <row r="619" spans="1:3" s="46" customFormat="1" ht="24" x14ac:dyDescent="0.55000000000000004">
      <c r="A619" s="88"/>
      <c r="B619" s="89"/>
      <c r="C619" s="89"/>
    </row>
    <row r="620" spans="1:3" s="46" customFormat="1" ht="24" x14ac:dyDescent="0.55000000000000004">
      <c r="A620" s="88"/>
      <c r="B620" s="89"/>
      <c r="C620" s="89"/>
    </row>
    <row r="621" spans="1:3" s="46" customFormat="1" ht="24" x14ac:dyDescent="0.55000000000000004">
      <c r="A621" s="88"/>
      <c r="B621" s="89"/>
      <c r="C621" s="89"/>
    </row>
    <row r="622" spans="1:3" s="46" customFormat="1" ht="24" x14ac:dyDescent="0.55000000000000004">
      <c r="A622" s="88"/>
      <c r="B622" s="89"/>
      <c r="C622" s="89"/>
    </row>
    <row r="623" spans="1:3" s="46" customFormat="1" ht="24" x14ac:dyDescent="0.55000000000000004">
      <c r="A623" s="88"/>
      <c r="B623" s="89"/>
      <c r="C623" s="89"/>
    </row>
    <row r="624" spans="1:3" s="46" customFormat="1" ht="24" x14ac:dyDescent="0.55000000000000004">
      <c r="A624" s="88"/>
      <c r="B624" s="89"/>
      <c r="C624" s="89"/>
    </row>
    <row r="625" spans="1:3" s="46" customFormat="1" ht="24" x14ac:dyDescent="0.55000000000000004">
      <c r="A625" s="88"/>
      <c r="B625" s="89"/>
      <c r="C625" s="89"/>
    </row>
    <row r="626" spans="1:3" s="46" customFormat="1" ht="24" x14ac:dyDescent="0.55000000000000004">
      <c r="A626" s="88"/>
      <c r="B626" s="89"/>
      <c r="C626" s="89"/>
    </row>
    <row r="627" spans="1:3" s="46" customFormat="1" ht="24" x14ac:dyDescent="0.55000000000000004">
      <c r="A627" s="88"/>
      <c r="B627" s="89"/>
      <c r="C627" s="89"/>
    </row>
    <row r="628" spans="1:3" s="46" customFormat="1" ht="24" x14ac:dyDescent="0.55000000000000004">
      <c r="A628" s="88"/>
      <c r="B628" s="89"/>
      <c r="C628" s="89"/>
    </row>
    <row r="629" spans="1:3" s="46" customFormat="1" ht="24" x14ac:dyDescent="0.55000000000000004">
      <c r="A629" s="88"/>
      <c r="B629" s="89"/>
      <c r="C629" s="89"/>
    </row>
    <row r="630" spans="1:3" s="46" customFormat="1" ht="24" x14ac:dyDescent="0.55000000000000004">
      <c r="A630" s="88"/>
      <c r="B630" s="89"/>
      <c r="C630" s="89"/>
    </row>
    <row r="631" spans="1:3" s="46" customFormat="1" ht="24" x14ac:dyDescent="0.55000000000000004">
      <c r="A631" s="88"/>
      <c r="B631" s="89"/>
      <c r="C631" s="89"/>
    </row>
    <row r="632" spans="1:3" s="46" customFormat="1" ht="24" x14ac:dyDescent="0.55000000000000004">
      <c r="A632" s="88"/>
      <c r="B632" s="89"/>
      <c r="C632" s="89"/>
    </row>
    <row r="633" spans="1:3" s="46" customFormat="1" ht="24" x14ac:dyDescent="0.55000000000000004">
      <c r="A633" s="88"/>
      <c r="B633" s="89"/>
      <c r="C633" s="89"/>
    </row>
    <row r="634" spans="1:3" s="46" customFormat="1" ht="24" x14ac:dyDescent="0.55000000000000004">
      <c r="A634" s="88"/>
      <c r="B634" s="89"/>
      <c r="C634" s="89"/>
    </row>
    <row r="635" spans="1:3" s="46" customFormat="1" ht="24" x14ac:dyDescent="0.55000000000000004">
      <c r="A635" s="88"/>
      <c r="B635" s="89"/>
      <c r="C635" s="89"/>
    </row>
    <row r="636" spans="1:3" s="46" customFormat="1" ht="24" x14ac:dyDescent="0.55000000000000004">
      <c r="A636" s="88"/>
      <c r="B636" s="89"/>
      <c r="C636" s="89"/>
    </row>
    <row r="637" spans="1:3" s="46" customFormat="1" ht="24" x14ac:dyDescent="0.55000000000000004">
      <c r="A637" s="88"/>
      <c r="B637" s="89"/>
      <c r="C637" s="89"/>
    </row>
    <row r="638" spans="1:3" s="46" customFormat="1" ht="24" x14ac:dyDescent="0.55000000000000004">
      <c r="A638" s="88"/>
      <c r="B638" s="89"/>
      <c r="C638" s="89"/>
    </row>
    <row r="639" spans="1:3" s="46" customFormat="1" ht="24" x14ac:dyDescent="0.55000000000000004">
      <c r="A639" s="88"/>
      <c r="B639" s="89"/>
      <c r="C639" s="89"/>
    </row>
    <row r="640" spans="1:3" s="46" customFormat="1" ht="24" x14ac:dyDescent="0.55000000000000004">
      <c r="A640" s="88"/>
      <c r="B640" s="89"/>
      <c r="C640" s="89"/>
    </row>
    <row r="641" spans="1:3" s="46" customFormat="1" ht="24" x14ac:dyDescent="0.55000000000000004">
      <c r="A641" s="88"/>
      <c r="B641" s="89"/>
      <c r="C641" s="89"/>
    </row>
    <row r="642" spans="1:3" s="46" customFormat="1" ht="24" x14ac:dyDescent="0.55000000000000004">
      <c r="A642" s="88"/>
      <c r="B642" s="89"/>
      <c r="C642" s="89"/>
    </row>
    <row r="643" spans="1:3" s="46" customFormat="1" ht="24" x14ac:dyDescent="0.55000000000000004">
      <c r="A643" s="88"/>
      <c r="B643" s="89"/>
      <c r="C643" s="89"/>
    </row>
    <row r="644" spans="1:3" s="46" customFormat="1" ht="24" x14ac:dyDescent="0.55000000000000004">
      <c r="A644" s="88"/>
      <c r="B644" s="89"/>
      <c r="C644" s="89"/>
    </row>
    <row r="645" spans="1:3" s="46" customFormat="1" ht="24" x14ac:dyDescent="0.55000000000000004">
      <c r="A645" s="88"/>
      <c r="B645" s="89"/>
      <c r="C645" s="89"/>
    </row>
    <row r="646" spans="1:3" s="46" customFormat="1" ht="24" x14ac:dyDescent="0.55000000000000004">
      <c r="A646" s="88"/>
      <c r="B646" s="89"/>
      <c r="C646" s="89"/>
    </row>
    <row r="647" spans="1:3" s="46" customFormat="1" ht="24" x14ac:dyDescent="0.55000000000000004">
      <c r="A647" s="88"/>
      <c r="B647" s="89"/>
      <c r="C647" s="89"/>
    </row>
    <row r="648" spans="1:3" s="46" customFormat="1" ht="24" x14ac:dyDescent="0.55000000000000004">
      <c r="A648" s="88"/>
      <c r="B648" s="89"/>
      <c r="C648" s="89"/>
    </row>
    <row r="649" spans="1:3" s="46" customFormat="1" ht="24" x14ac:dyDescent="0.55000000000000004">
      <c r="A649" s="88"/>
      <c r="B649" s="89"/>
      <c r="C649" s="89"/>
    </row>
    <row r="650" spans="1:3" s="46" customFormat="1" ht="24" x14ac:dyDescent="0.55000000000000004">
      <c r="A650" s="88"/>
      <c r="B650" s="89"/>
      <c r="C650" s="89"/>
    </row>
    <row r="651" spans="1:3" s="46" customFormat="1" ht="24" x14ac:dyDescent="0.55000000000000004">
      <c r="A651" s="88"/>
      <c r="B651" s="89"/>
      <c r="C651" s="89"/>
    </row>
    <row r="652" spans="1:3" s="46" customFormat="1" ht="24" x14ac:dyDescent="0.55000000000000004">
      <c r="A652" s="88"/>
      <c r="B652" s="89"/>
      <c r="C652" s="89"/>
    </row>
    <row r="653" spans="1:3" s="46" customFormat="1" ht="24" x14ac:dyDescent="0.55000000000000004">
      <c r="A653" s="88"/>
      <c r="B653" s="89"/>
      <c r="C653" s="89"/>
    </row>
    <row r="654" spans="1:3" s="46" customFormat="1" ht="24" x14ac:dyDescent="0.55000000000000004">
      <c r="A654" s="88"/>
      <c r="B654" s="89"/>
      <c r="C654" s="89"/>
    </row>
    <row r="655" spans="1:3" s="46" customFormat="1" ht="24" x14ac:dyDescent="0.55000000000000004">
      <c r="A655" s="88"/>
      <c r="B655" s="89"/>
      <c r="C655" s="89"/>
    </row>
    <row r="656" spans="1:3" s="46" customFormat="1" ht="24" x14ac:dyDescent="0.55000000000000004">
      <c r="A656" s="88"/>
      <c r="B656" s="89"/>
      <c r="C656" s="89"/>
    </row>
    <row r="657" spans="1:3" s="46" customFormat="1" ht="24" x14ac:dyDescent="0.55000000000000004">
      <c r="A657" s="88"/>
      <c r="B657" s="89"/>
      <c r="C657" s="89"/>
    </row>
    <row r="658" spans="1:3" s="46" customFormat="1" ht="24" x14ac:dyDescent="0.55000000000000004">
      <c r="A658" s="88"/>
      <c r="B658" s="89"/>
      <c r="C658" s="89"/>
    </row>
    <row r="659" spans="1:3" s="46" customFormat="1" ht="24" x14ac:dyDescent="0.55000000000000004">
      <c r="A659" s="88"/>
      <c r="B659" s="89"/>
      <c r="C659" s="89"/>
    </row>
    <row r="660" spans="1:3" s="46" customFormat="1" ht="24" x14ac:dyDescent="0.55000000000000004">
      <c r="A660" s="88"/>
      <c r="B660" s="89"/>
      <c r="C660" s="89"/>
    </row>
    <row r="661" spans="1:3" s="46" customFormat="1" ht="24" x14ac:dyDescent="0.55000000000000004">
      <c r="A661" s="88"/>
      <c r="B661" s="89"/>
      <c r="C661" s="89"/>
    </row>
    <row r="662" spans="1:3" s="46" customFormat="1" ht="24" x14ac:dyDescent="0.55000000000000004">
      <c r="A662" s="88"/>
      <c r="B662" s="89"/>
      <c r="C662" s="89"/>
    </row>
    <row r="663" spans="1:3" s="46" customFormat="1" ht="24" x14ac:dyDescent="0.55000000000000004">
      <c r="A663" s="88"/>
      <c r="B663" s="89"/>
      <c r="C663" s="89"/>
    </row>
    <row r="664" spans="1:3" s="46" customFormat="1" ht="24" x14ac:dyDescent="0.55000000000000004">
      <c r="A664" s="88"/>
      <c r="B664" s="89"/>
      <c r="C664" s="89"/>
    </row>
    <row r="665" spans="1:3" s="46" customFormat="1" ht="24" x14ac:dyDescent="0.55000000000000004">
      <c r="A665" s="88"/>
      <c r="B665" s="89"/>
      <c r="C665" s="89"/>
    </row>
    <row r="666" spans="1:3" s="46" customFormat="1" ht="24" x14ac:dyDescent="0.55000000000000004">
      <c r="A666" s="88"/>
      <c r="B666" s="89"/>
      <c r="C666" s="89"/>
    </row>
    <row r="667" spans="1:3" s="46" customFormat="1" ht="24" x14ac:dyDescent="0.55000000000000004">
      <c r="A667" s="88"/>
      <c r="B667" s="89"/>
      <c r="C667" s="89"/>
    </row>
    <row r="668" spans="1:3" s="46" customFormat="1" ht="24" x14ac:dyDescent="0.55000000000000004">
      <c r="A668" s="88"/>
      <c r="B668" s="89"/>
      <c r="C668" s="89"/>
    </row>
    <row r="669" spans="1:3" s="46" customFormat="1" ht="24" x14ac:dyDescent="0.55000000000000004">
      <c r="A669" s="88"/>
      <c r="B669" s="89"/>
      <c r="C669" s="89"/>
    </row>
    <row r="670" spans="1:3" s="46" customFormat="1" ht="24" x14ac:dyDescent="0.55000000000000004">
      <c r="A670" s="88"/>
      <c r="B670" s="89"/>
      <c r="C670" s="89"/>
    </row>
    <row r="671" spans="1:3" s="46" customFormat="1" ht="24" x14ac:dyDescent="0.55000000000000004">
      <c r="A671" s="88"/>
      <c r="B671" s="89"/>
      <c r="C671" s="89"/>
    </row>
    <row r="672" spans="1:3" s="46" customFormat="1" ht="24" x14ac:dyDescent="0.55000000000000004">
      <c r="A672" s="88"/>
      <c r="B672" s="89"/>
      <c r="C672" s="89"/>
    </row>
    <row r="673" spans="1:3" s="46" customFormat="1" ht="24" x14ac:dyDescent="0.55000000000000004">
      <c r="A673" s="88"/>
      <c r="B673" s="89"/>
      <c r="C673" s="89"/>
    </row>
    <row r="674" spans="1:3" s="46" customFormat="1" ht="24" x14ac:dyDescent="0.55000000000000004">
      <c r="A674" s="88"/>
      <c r="B674" s="89"/>
      <c r="C674" s="89"/>
    </row>
    <row r="675" spans="1:3" s="46" customFormat="1" ht="24" x14ac:dyDescent="0.55000000000000004">
      <c r="A675" s="88"/>
      <c r="B675" s="89"/>
      <c r="C675" s="89"/>
    </row>
    <row r="676" spans="1:3" s="46" customFormat="1" ht="24" x14ac:dyDescent="0.55000000000000004">
      <c r="A676" s="88"/>
      <c r="B676" s="89"/>
      <c r="C676" s="89"/>
    </row>
    <row r="677" spans="1:3" s="46" customFormat="1" ht="24" x14ac:dyDescent="0.55000000000000004">
      <c r="A677" s="88"/>
      <c r="B677" s="89"/>
      <c r="C677" s="89"/>
    </row>
    <row r="678" spans="1:3" s="46" customFormat="1" ht="24" x14ac:dyDescent="0.55000000000000004">
      <c r="A678" s="88"/>
      <c r="B678" s="89"/>
      <c r="C678" s="89"/>
    </row>
    <row r="679" spans="1:3" s="46" customFormat="1" ht="24" x14ac:dyDescent="0.55000000000000004">
      <c r="A679" s="88"/>
      <c r="B679" s="89"/>
      <c r="C679" s="89"/>
    </row>
    <row r="680" spans="1:3" s="46" customFormat="1" ht="24" x14ac:dyDescent="0.55000000000000004">
      <c r="A680" s="88"/>
      <c r="B680" s="89"/>
      <c r="C680" s="89"/>
    </row>
    <row r="681" spans="1:3" s="46" customFormat="1" ht="24" x14ac:dyDescent="0.55000000000000004">
      <c r="A681" s="88"/>
      <c r="B681" s="89"/>
      <c r="C681" s="89"/>
    </row>
    <row r="682" spans="1:3" s="46" customFormat="1" ht="24" x14ac:dyDescent="0.55000000000000004">
      <c r="A682" s="88"/>
      <c r="B682" s="89"/>
      <c r="C682" s="89"/>
    </row>
  </sheetData>
  <mergeCells count="31">
    <mergeCell ref="B554:B555"/>
    <mergeCell ref="C554:C555"/>
    <mergeCell ref="B565:B566"/>
    <mergeCell ref="C565:C566"/>
    <mergeCell ref="A460:A461"/>
    <mergeCell ref="B460:D460"/>
    <mergeCell ref="A527:A528"/>
    <mergeCell ref="B527:B528"/>
    <mergeCell ref="C527:C528"/>
    <mergeCell ref="A490:A491"/>
    <mergeCell ref="B490:B491"/>
    <mergeCell ref="C490:C491"/>
    <mergeCell ref="A504:A505"/>
    <mergeCell ref="B504:D504"/>
    <mergeCell ref="A343:A344"/>
    <mergeCell ref="B343:D343"/>
    <mergeCell ref="A374:A375"/>
    <mergeCell ref="B374:B375"/>
    <mergeCell ref="C374:C375"/>
    <mergeCell ref="A402:A403"/>
    <mergeCell ref="B402:D402"/>
    <mergeCell ref="A432:A433"/>
    <mergeCell ref="B432:B433"/>
    <mergeCell ref="C432:C433"/>
    <mergeCell ref="A1:D1"/>
    <mergeCell ref="A2:D2"/>
    <mergeCell ref="A297:A298"/>
    <mergeCell ref="B297:D297"/>
    <mergeCell ref="A322:A323"/>
    <mergeCell ref="B322:B323"/>
    <mergeCell ref="C322:C323"/>
  </mergeCells>
  <pageMargins left="0.70866141732283472" right="0.19685039370078741" top="0.55118110236220474" bottom="0.74803149606299213" header="0.31496062992125984" footer="0.31496062992125984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1</xdr:col>
                <xdr:colOff>123825</xdr:colOff>
                <xdr:row>321</xdr:row>
                <xdr:rowOff>219075</xdr:rowOff>
              </from>
              <to>
                <xdr:col>1</xdr:col>
                <xdr:colOff>257175</xdr:colOff>
                <xdr:row>322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  <mc:AlternateContent xmlns:mc="http://schemas.openxmlformats.org/markup-compatibility/2006">
      <mc:Choice Requires="x14">
        <oleObject progId="Equation.3" shapeId="8196" r:id="rId6">
          <objectPr defaultSize="0" autoPict="0" r:id="rId5">
            <anchor moveWithCells="1" sizeWithCells="1">
              <from>
                <xdr:col>1</xdr:col>
                <xdr:colOff>123825</xdr:colOff>
                <xdr:row>489</xdr:row>
                <xdr:rowOff>161925</xdr:rowOff>
              </from>
              <to>
                <xdr:col>1</xdr:col>
                <xdr:colOff>257175</xdr:colOff>
                <xdr:row>490</xdr:row>
                <xdr:rowOff>28575</xdr:rowOff>
              </to>
            </anchor>
          </objectPr>
        </oleObject>
      </mc:Choice>
      <mc:Fallback>
        <oleObject progId="Equation.3" shapeId="8196" r:id="rId6"/>
      </mc:Fallback>
    </mc:AlternateContent>
    <mc:AlternateContent xmlns:mc="http://schemas.openxmlformats.org/markup-compatibility/2006">
      <mc:Choice Requires="x14">
        <oleObject progId="Equation.3" shapeId="8198" r:id="rId7">
          <objectPr defaultSize="0" autoPict="0" r:id="rId5">
            <anchor moveWithCells="1" sizeWithCells="1">
              <from>
                <xdr:col>1</xdr:col>
                <xdr:colOff>123825</xdr:colOff>
                <xdr:row>321</xdr:row>
                <xdr:rowOff>219075</xdr:rowOff>
              </from>
              <to>
                <xdr:col>1</xdr:col>
                <xdr:colOff>257175</xdr:colOff>
                <xdr:row>322</xdr:row>
                <xdr:rowOff>85725</xdr:rowOff>
              </to>
            </anchor>
          </objectPr>
        </oleObject>
      </mc:Choice>
      <mc:Fallback>
        <oleObject progId="Equation.3" shapeId="8198" r:id="rId7"/>
      </mc:Fallback>
    </mc:AlternateContent>
    <mc:AlternateContent xmlns:mc="http://schemas.openxmlformats.org/markup-compatibility/2006">
      <mc:Choice Requires="x14">
        <oleObject progId="Equation.3" shapeId="8200" r:id="rId8">
          <objectPr defaultSize="0" autoPict="0" r:id="rId5">
            <anchor moveWithCells="1" sizeWithCells="1">
              <from>
                <xdr:col>1</xdr:col>
                <xdr:colOff>123825</xdr:colOff>
                <xdr:row>489</xdr:row>
                <xdr:rowOff>161925</xdr:rowOff>
              </from>
              <to>
                <xdr:col>1</xdr:col>
                <xdr:colOff>257175</xdr:colOff>
                <xdr:row>490</xdr:row>
                <xdr:rowOff>28575</xdr:rowOff>
              </to>
            </anchor>
          </objectPr>
        </oleObject>
      </mc:Choice>
      <mc:Fallback>
        <oleObject progId="Equation.3" shapeId="8200" r:id="rId8"/>
      </mc:Fallback>
    </mc:AlternateContent>
    <mc:AlternateContent xmlns:mc="http://schemas.openxmlformats.org/markup-compatibility/2006">
      <mc:Choice Requires="x14">
        <oleObject progId="Equation.3" shapeId="8202" r:id="rId9">
          <objectPr defaultSize="0" autoPict="0" r:id="rId5">
            <anchor moveWithCells="1" sizeWithCells="1">
              <from>
                <xdr:col>1</xdr:col>
                <xdr:colOff>123825</xdr:colOff>
                <xdr:row>431</xdr:row>
                <xdr:rowOff>219075</xdr:rowOff>
              </from>
              <to>
                <xdr:col>1</xdr:col>
                <xdr:colOff>257175</xdr:colOff>
                <xdr:row>432</xdr:row>
                <xdr:rowOff>85725</xdr:rowOff>
              </to>
            </anchor>
          </objectPr>
        </oleObject>
      </mc:Choice>
      <mc:Fallback>
        <oleObject progId="Equation.3" shapeId="8202" r:id="rId9"/>
      </mc:Fallback>
    </mc:AlternateContent>
    <mc:AlternateContent xmlns:mc="http://schemas.openxmlformats.org/markup-compatibility/2006">
      <mc:Choice Requires="x14">
        <oleObject progId="Equation.3" shapeId="8203" r:id="rId10">
          <objectPr defaultSize="0" autoPict="0" r:id="rId5">
            <anchor moveWithCells="1" sizeWithCells="1">
              <from>
                <xdr:col>1</xdr:col>
                <xdr:colOff>123825</xdr:colOff>
                <xdr:row>431</xdr:row>
                <xdr:rowOff>219075</xdr:rowOff>
              </from>
              <to>
                <xdr:col>1</xdr:col>
                <xdr:colOff>257175</xdr:colOff>
                <xdr:row>432</xdr:row>
                <xdr:rowOff>85725</xdr:rowOff>
              </to>
            </anchor>
          </objectPr>
        </oleObject>
      </mc:Choice>
      <mc:Fallback>
        <oleObject progId="Equation.3" shapeId="8203" r:id="rId10"/>
      </mc:Fallback>
    </mc:AlternateContent>
    <mc:AlternateContent xmlns:mc="http://schemas.openxmlformats.org/markup-compatibility/2006">
      <mc:Choice Requires="x14">
        <oleObject progId="Equation.3" shapeId="8204" r:id="rId11">
          <objectPr defaultSize="0" r:id="rId5">
            <anchor moveWithCells="1" sizeWithCells="1">
              <from>
                <xdr:col>1</xdr:col>
                <xdr:colOff>123825</xdr:colOff>
                <xdr:row>373</xdr:row>
                <xdr:rowOff>219075</xdr:rowOff>
              </from>
              <to>
                <xdr:col>1</xdr:col>
                <xdr:colOff>257175</xdr:colOff>
                <xdr:row>374</xdr:row>
                <xdr:rowOff>85725</xdr:rowOff>
              </to>
            </anchor>
          </objectPr>
        </oleObject>
      </mc:Choice>
      <mc:Fallback>
        <oleObject progId="Equation.3" shapeId="8204" r:id="rId11"/>
      </mc:Fallback>
    </mc:AlternateContent>
    <mc:AlternateContent xmlns:mc="http://schemas.openxmlformats.org/markup-compatibility/2006">
      <mc:Choice Requires="x14">
        <oleObject progId="Equation.3" shapeId="8205" r:id="rId12">
          <objectPr defaultSize="0" r:id="rId5">
            <anchor moveWithCells="1" sizeWithCells="1">
              <from>
                <xdr:col>1</xdr:col>
                <xdr:colOff>123825</xdr:colOff>
                <xdr:row>373</xdr:row>
                <xdr:rowOff>219075</xdr:rowOff>
              </from>
              <to>
                <xdr:col>1</xdr:col>
                <xdr:colOff>257175</xdr:colOff>
                <xdr:row>374</xdr:row>
                <xdr:rowOff>85725</xdr:rowOff>
              </to>
            </anchor>
          </objectPr>
        </oleObject>
      </mc:Choice>
      <mc:Fallback>
        <oleObject progId="Equation.3" shapeId="8205" r:id="rId12"/>
      </mc:Fallback>
    </mc:AlternateContent>
    <mc:AlternateContent xmlns:mc="http://schemas.openxmlformats.org/markup-compatibility/2006">
      <mc:Choice Requires="x14">
        <oleObject progId="Equation.3" shapeId="8206" r:id="rId13">
          <objectPr defaultSize="0" r:id="rId5">
            <anchor moveWithCells="1" sizeWithCells="1">
              <from>
                <xdr:col>1</xdr:col>
                <xdr:colOff>123825</xdr:colOff>
                <xdr:row>526</xdr:row>
                <xdr:rowOff>161925</xdr:rowOff>
              </from>
              <to>
                <xdr:col>1</xdr:col>
                <xdr:colOff>257175</xdr:colOff>
                <xdr:row>527</xdr:row>
                <xdr:rowOff>28575</xdr:rowOff>
              </to>
            </anchor>
          </objectPr>
        </oleObject>
      </mc:Choice>
      <mc:Fallback>
        <oleObject progId="Equation.3" shapeId="8206" r:id="rId13"/>
      </mc:Fallback>
    </mc:AlternateContent>
    <mc:AlternateContent xmlns:mc="http://schemas.openxmlformats.org/markup-compatibility/2006">
      <mc:Choice Requires="x14">
        <oleObject progId="Equation.3" shapeId="8207" r:id="rId14">
          <objectPr defaultSize="0" r:id="rId5">
            <anchor moveWithCells="1" sizeWithCells="1">
              <from>
                <xdr:col>1</xdr:col>
                <xdr:colOff>123825</xdr:colOff>
                <xdr:row>526</xdr:row>
                <xdr:rowOff>161925</xdr:rowOff>
              </from>
              <to>
                <xdr:col>1</xdr:col>
                <xdr:colOff>257175</xdr:colOff>
                <xdr:row>527</xdr:row>
                <xdr:rowOff>28575</xdr:rowOff>
              </to>
            </anchor>
          </objectPr>
        </oleObject>
      </mc:Choice>
      <mc:Fallback>
        <oleObject progId="Equation.3" shapeId="8207" r:id="rId1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K125"/>
  <sheetViews>
    <sheetView tabSelected="1" topLeftCell="A10" zoomScale="120" zoomScaleNormal="120" workbookViewId="0">
      <selection activeCell="J17" sqref="J17"/>
    </sheetView>
  </sheetViews>
  <sheetFormatPr defaultColWidth="9.140625" defaultRowHeight="24" x14ac:dyDescent="0.55000000000000004"/>
  <cols>
    <col min="1" max="1" width="5.85546875" style="5" customWidth="1"/>
    <col min="2" max="10" width="9.140625" style="5"/>
    <col min="11" max="11" width="11.28515625" style="5" customWidth="1"/>
    <col min="12" max="16384" width="9.140625" style="5"/>
  </cols>
  <sheetData>
    <row r="1" spans="1:11" ht="25.5" customHeight="1" x14ac:dyDescent="0.7">
      <c r="B1" s="234" t="s">
        <v>32</v>
      </c>
      <c r="C1" s="234"/>
      <c r="D1" s="234"/>
      <c r="E1" s="234"/>
      <c r="F1" s="234"/>
      <c r="G1" s="234"/>
      <c r="H1" s="234"/>
      <c r="I1" s="234"/>
      <c r="J1" s="234"/>
      <c r="K1" s="234"/>
    </row>
    <row r="3" spans="1:11" x14ac:dyDescent="0.55000000000000004">
      <c r="C3" s="5" t="s">
        <v>489</v>
      </c>
    </row>
    <row r="4" spans="1:11" x14ac:dyDescent="0.55000000000000004">
      <c r="B4" s="5" t="s">
        <v>490</v>
      </c>
    </row>
    <row r="5" spans="1:11" s="7" customFormat="1" x14ac:dyDescent="0.55000000000000004">
      <c r="A5" s="133" t="s">
        <v>484</v>
      </c>
      <c r="B5" s="5"/>
      <c r="C5" s="5"/>
      <c r="E5" s="5"/>
    </row>
    <row r="6" spans="1:11" s="7" customFormat="1" x14ac:dyDescent="0.55000000000000004">
      <c r="A6" s="133" t="s">
        <v>485</v>
      </c>
      <c r="B6" s="5"/>
      <c r="C6" s="5"/>
      <c r="E6" s="5"/>
    </row>
    <row r="7" spans="1:11" s="7" customFormat="1" x14ac:dyDescent="0.55000000000000004">
      <c r="A7" s="6" t="s">
        <v>486</v>
      </c>
      <c r="B7" s="5"/>
      <c r="C7" s="5"/>
      <c r="E7" s="5"/>
    </row>
    <row r="8" spans="1:11" s="7" customFormat="1" x14ac:dyDescent="0.55000000000000004">
      <c r="A8" s="6" t="s">
        <v>487</v>
      </c>
      <c r="B8" s="5"/>
      <c r="C8" s="5"/>
      <c r="E8" s="5"/>
    </row>
    <row r="9" spans="1:11" s="7" customFormat="1" x14ac:dyDescent="0.55000000000000004">
      <c r="A9" s="6" t="s">
        <v>488</v>
      </c>
      <c r="B9" s="5"/>
      <c r="C9" s="5"/>
      <c r="E9" s="5"/>
    </row>
    <row r="10" spans="1:11" s="7" customFormat="1" x14ac:dyDescent="0.55000000000000004">
      <c r="A10" s="6"/>
      <c r="B10" s="5"/>
      <c r="C10" s="5"/>
      <c r="E10" s="5"/>
    </row>
    <row r="11" spans="1:11" s="8" customFormat="1" ht="19.5" customHeight="1" x14ac:dyDescent="0.2">
      <c r="C11" s="9" t="s">
        <v>33</v>
      </c>
    </row>
    <row r="12" spans="1:11" ht="16.5" customHeight="1" x14ac:dyDescent="0.55000000000000004"/>
    <row r="13" spans="1:11" s="7" customFormat="1" x14ac:dyDescent="0.55000000000000004">
      <c r="C13" s="6" t="s">
        <v>695</v>
      </c>
    </row>
    <row r="14" spans="1:11" s="7" customFormat="1" x14ac:dyDescent="0.55000000000000004">
      <c r="B14" s="6" t="s">
        <v>696</v>
      </c>
      <c r="C14" s="10"/>
      <c r="D14" s="10"/>
    </row>
    <row r="15" spans="1:11" s="7" customFormat="1" x14ac:dyDescent="0.55000000000000004">
      <c r="B15" s="6" t="s">
        <v>704</v>
      </c>
      <c r="C15" s="10"/>
      <c r="D15" s="10"/>
    </row>
    <row r="16" spans="1:11" s="7" customFormat="1" x14ac:dyDescent="0.55000000000000004">
      <c r="B16" s="6" t="s">
        <v>697</v>
      </c>
      <c r="C16" s="10"/>
      <c r="D16" s="10"/>
    </row>
    <row r="17" spans="1:4" s="7" customFormat="1" x14ac:dyDescent="0.55000000000000004">
      <c r="B17" s="6" t="s">
        <v>699</v>
      </c>
      <c r="C17" s="10"/>
      <c r="D17" s="10"/>
    </row>
    <row r="18" spans="1:4" s="7" customFormat="1" x14ac:dyDescent="0.55000000000000004">
      <c r="A18" s="117" t="s">
        <v>698</v>
      </c>
      <c r="B18" s="35"/>
      <c r="C18" s="36"/>
    </row>
    <row r="19" spans="1:4" s="7" customFormat="1" x14ac:dyDescent="0.55000000000000004">
      <c r="A19" s="117" t="s">
        <v>700</v>
      </c>
      <c r="B19" s="35"/>
      <c r="C19" s="36"/>
    </row>
    <row r="20" spans="1:4" s="7" customFormat="1" x14ac:dyDescent="0.55000000000000004">
      <c r="A20" s="117" t="s">
        <v>701</v>
      </c>
      <c r="B20" s="35"/>
      <c r="C20" s="36"/>
    </row>
    <row r="21" spans="1:4" s="7" customFormat="1" x14ac:dyDescent="0.55000000000000004">
      <c r="A21" s="117" t="s">
        <v>702</v>
      </c>
      <c r="B21" s="35"/>
      <c r="C21" s="36"/>
    </row>
    <row r="22" spans="1:4" s="7" customFormat="1" x14ac:dyDescent="0.55000000000000004">
      <c r="A22" s="117" t="s">
        <v>703</v>
      </c>
      <c r="B22" s="35"/>
      <c r="C22" s="36"/>
    </row>
    <row r="23" spans="1:4" s="7" customFormat="1" x14ac:dyDescent="0.55000000000000004">
      <c r="B23" s="6" t="s">
        <v>166</v>
      </c>
      <c r="C23" s="10"/>
      <c r="D23" s="10"/>
    </row>
    <row r="24" spans="1:4" s="7" customFormat="1" x14ac:dyDescent="0.55000000000000004">
      <c r="B24" s="6" t="s">
        <v>594</v>
      </c>
      <c r="C24" s="10"/>
      <c r="D24" s="10"/>
    </row>
    <row r="25" spans="1:4" s="7" customFormat="1" x14ac:dyDescent="0.55000000000000004">
      <c r="B25" s="6" t="s">
        <v>595</v>
      </c>
      <c r="C25" s="10"/>
      <c r="D25" s="10"/>
    </row>
    <row r="26" spans="1:4" s="7" customFormat="1" x14ac:dyDescent="0.55000000000000004">
      <c r="B26" s="6" t="s">
        <v>596</v>
      </c>
      <c r="C26" s="10"/>
      <c r="D26" s="10"/>
    </row>
    <row r="27" spans="1:4" s="7" customFormat="1" x14ac:dyDescent="0.55000000000000004">
      <c r="A27" s="7" t="s">
        <v>621</v>
      </c>
      <c r="B27" s="6"/>
      <c r="C27" s="10"/>
      <c r="D27" s="10"/>
    </row>
    <row r="28" spans="1:4" s="7" customFormat="1" x14ac:dyDescent="0.55000000000000004">
      <c r="B28" s="6" t="s">
        <v>597</v>
      </c>
      <c r="C28" s="10"/>
      <c r="D28" s="10"/>
    </row>
    <row r="29" spans="1:4" s="7" customFormat="1" x14ac:dyDescent="0.55000000000000004">
      <c r="A29" s="7" t="s">
        <v>626</v>
      </c>
      <c r="B29" s="6"/>
      <c r="C29" s="10"/>
      <c r="D29" s="10"/>
    </row>
    <row r="30" spans="1:4" s="7" customFormat="1" x14ac:dyDescent="0.55000000000000004">
      <c r="A30" s="7" t="s">
        <v>627</v>
      </c>
      <c r="B30" s="6"/>
      <c r="C30" s="10"/>
      <c r="D30" s="10"/>
    </row>
    <row r="31" spans="1:4" s="7" customFormat="1" x14ac:dyDescent="0.55000000000000004">
      <c r="A31" s="7" t="s">
        <v>628</v>
      </c>
      <c r="B31" s="6"/>
      <c r="C31" s="10"/>
      <c r="D31" s="10"/>
    </row>
    <row r="32" spans="1:4" s="7" customFormat="1" x14ac:dyDescent="0.55000000000000004">
      <c r="B32" s="6"/>
      <c r="C32" s="10"/>
      <c r="D32" s="10"/>
    </row>
    <row r="33" spans="1:4" s="7" customFormat="1" x14ac:dyDescent="0.55000000000000004">
      <c r="B33" s="6" t="s">
        <v>215</v>
      </c>
      <c r="C33" s="10"/>
      <c r="D33" s="10"/>
    </row>
    <row r="34" spans="1:4" s="7" customFormat="1" x14ac:dyDescent="0.55000000000000004">
      <c r="B34" s="6" t="s">
        <v>599</v>
      </c>
      <c r="C34" s="10"/>
      <c r="D34" s="10"/>
    </row>
    <row r="35" spans="1:4" s="7" customFormat="1" x14ac:dyDescent="0.55000000000000004">
      <c r="B35" s="6" t="s">
        <v>600</v>
      </c>
      <c r="C35" s="10"/>
      <c r="D35" s="10"/>
    </row>
    <row r="36" spans="1:4" s="7" customFormat="1" x14ac:dyDescent="0.55000000000000004">
      <c r="B36" s="6" t="s">
        <v>598</v>
      </c>
      <c r="C36" s="10"/>
      <c r="D36" s="10"/>
    </row>
    <row r="37" spans="1:4" s="7" customFormat="1" x14ac:dyDescent="0.55000000000000004">
      <c r="B37" s="6" t="s">
        <v>601</v>
      </c>
      <c r="C37" s="10"/>
      <c r="D37" s="10"/>
    </row>
    <row r="38" spans="1:4" s="7" customFormat="1" x14ac:dyDescent="0.55000000000000004">
      <c r="A38" s="117" t="s">
        <v>622</v>
      </c>
      <c r="B38" s="35"/>
      <c r="C38" s="36"/>
    </row>
    <row r="39" spans="1:4" s="7" customFormat="1" x14ac:dyDescent="0.55000000000000004">
      <c r="A39" s="117" t="s">
        <v>623</v>
      </c>
      <c r="B39" s="35"/>
      <c r="C39" s="36"/>
    </row>
    <row r="40" spans="1:4" s="7" customFormat="1" x14ac:dyDescent="0.55000000000000004">
      <c r="A40" s="208" t="s">
        <v>624</v>
      </c>
      <c r="B40" s="209"/>
      <c r="C40" s="210"/>
      <c r="D40" s="195"/>
    </row>
    <row r="41" spans="1:4" s="7" customFormat="1" x14ac:dyDescent="0.55000000000000004">
      <c r="A41" s="208" t="s">
        <v>625</v>
      </c>
      <c r="B41" s="209"/>
      <c r="C41" s="210"/>
      <c r="D41" s="195"/>
    </row>
    <row r="42" spans="1:4" s="7" customFormat="1" x14ac:dyDescent="0.55000000000000004">
      <c r="B42" s="6" t="s">
        <v>602</v>
      </c>
      <c r="C42" s="10"/>
      <c r="D42" s="10"/>
    </row>
    <row r="43" spans="1:4" s="7" customFormat="1" x14ac:dyDescent="0.55000000000000004">
      <c r="B43" s="6" t="s">
        <v>603</v>
      </c>
      <c r="C43" s="10"/>
      <c r="D43" s="10"/>
    </row>
    <row r="44" spans="1:4" s="7" customFormat="1" x14ac:dyDescent="0.55000000000000004">
      <c r="B44" s="6" t="s">
        <v>604</v>
      </c>
      <c r="C44" s="10"/>
      <c r="D44" s="10"/>
    </row>
    <row r="45" spans="1:4" s="7" customFormat="1" x14ac:dyDescent="0.55000000000000004">
      <c r="B45" s="6" t="s">
        <v>605</v>
      </c>
      <c r="C45" s="10"/>
      <c r="D45" s="10"/>
    </row>
    <row r="46" spans="1:4" s="7" customFormat="1" x14ac:dyDescent="0.55000000000000004">
      <c r="B46" s="6" t="s">
        <v>606</v>
      </c>
      <c r="C46" s="10"/>
      <c r="D46" s="10"/>
    </row>
    <row r="47" spans="1:4" s="7" customFormat="1" x14ac:dyDescent="0.55000000000000004">
      <c r="A47" s="7" t="s">
        <v>629</v>
      </c>
      <c r="B47" s="6"/>
      <c r="C47" s="10"/>
      <c r="D47" s="10"/>
    </row>
    <row r="48" spans="1:4" s="7" customFormat="1" x14ac:dyDescent="0.55000000000000004">
      <c r="A48" s="7" t="s">
        <v>631</v>
      </c>
      <c r="B48" s="6"/>
      <c r="C48" s="10"/>
      <c r="D48" s="10"/>
    </row>
    <row r="49" spans="1:10" s="7" customFormat="1" x14ac:dyDescent="0.55000000000000004">
      <c r="B49" s="6" t="s">
        <v>632</v>
      </c>
      <c r="C49" s="10"/>
      <c r="D49" s="10"/>
    </row>
    <row r="50" spans="1:10" s="7" customFormat="1" x14ac:dyDescent="0.55000000000000004">
      <c r="A50" s="7" t="s">
        <v>633</v>
      </c>
      <c r="B50" s="6"/>
      <c r="C50" s="10"/>
      <c r="D50" s="10"/>
    </row>
    <row r="51" spans="1:10" s="7" customFormat="1" x14ac:dyDescent="0.55000000000000004">
      <c r="A51" s="7" t="s">
        <v>634</v>
      </c>
      <c r="B51" s="6"/>
      <c r="C51" s="10"/>
      <c r="D51" s="10"/>
    </row>
    <row r="52" spans="1:10" s="7" customFormat="1" x14ac:dyDescent="0.55000000000000004">
      <c r="B52" s="6" t="s">
        <v>210</v>
      </c>
      <c r="C52" s="10"/>
      <c r="D52" s="10"/>
    </row>
    <row r="53" spans="1:10" s="7" customFormat="1" x14ac:dyDescent="0.55000000000000004">
      <c r="B53" s="6" t="s">
        <v>607</v>
      </c>
      <c r="C53" s="10"/>
      <c r="D53" s="10"/>
    </row>
    <row r="54" spans="1:10" s="7" customFormat="1" x14ac:dyDescent="0.55000000000000004">
      <c r="B54" s="6" t="s">
        <v>608</v>
      </c>
      <c r="C54" s="10"/>
      <c r="D54" s="10"/>
    </row>
    <row r="55" spans="1:10" s="7" customFormat="1" x14ac:dyDescent="0.55000000000000004">
      <c r="B55" s="6" t="s">
        <v>609</v>
      </c>
      <c r="C55" s="10"/>
      <c r="D55" s="10"/>
    </row>
    <row r="56" spans="1:10" s="7" customFormat="1" x14ac:dyDescent="0.55000000000000004">
      <c r="B56" s="6" t="s">
        <v>610</v>
      </c>
      <c r="C56" s="10"/>
      <c r="D56" s="10"/>
    </row>
    <row r="57" spans="1:10" s="7" customFormat="1" x14ac:dyDescent="0.55000000000000004">
      <c r="A57" s="7" t="s">
        <v>630</v>
      </c>
      <c r="B57" s="6"/>
      <c r="C57" s="10"/>
      <c r="D57" s="10"/>
    </row>
    <row r="58" spans="1:10" s="7" customFormat="1" x14ac:dyDescent="0.55000000000000004">
      <c r="B58" s="6" t="s">
        <v>635</v>
      </c>
      <c r="C58" s="10"/>
      <c r="D58" s="10"/>
    </row>
    <row r="59" spans="1:10" s="103" customFormat="1" x14ac:dyDescent="0.55000000000000004">
      <c r="A59" s="235" t="s">
        <v>636</v>
      </c>
      <c r="B59" s="235"/>
      <c r="C59" s="235"/>
      <c r="D59" s="235"/>
      <c r="E59" s="235"/>
      <c r="F59" s="235"/>
      <c r="G59" s="235"/>
      <c r="H59" s="235"/>
      <c r="I59" s="235"/>
      <c r="J59" s="235"/>
    </row>
    <row r="60" spans="1:10" s="7" customFormat="1" x14ac:dyDescent="0.55000000000000004">
      <c r="A60" s="6"/>
      <c r="B60" s="10"/>
      <c r="C60" s="10"/>
    </row>
    <row r="61" spans="1:10" s="7" customFormat="1" x14ac:dyDescent="0.55000000000000004">
      <c r="A61" s="6"/>
      <c r="B61" s="10"/>
      <c r="C61" s="10"/>
    </row>
    <row r="62" spans="1:10" s="7" customFormat="1" x14ac:dyDescent="0.55000000000000004">
      <c r="A62" s="6"/>
      <c r="B62" s="10"/>
      <c r="C62" s="10"/>
    </row>
    <row r="63" spans="1:10" s="7" customFormat="1" x14ac:dyDescent="0.55000000000000004">
      <c r="A63" s="6"/>
      <c r="B63" s="10"/>
      <c r="C63" s="10"/>
    </row>
    <row r="64" spans="1:10" s="7" customFormat="1" x14ac:dyDescent="0.55000000000000004">
      <c r="A64" s="6"/>
      <c r="B64" s="10"/>
      <c r="C64" s="10"/>
    </row>
    <row r="65" spans="2:3" s="7" customFormat="1" x14ac:dyDescent="0.55000000000000004">
      <c r="B65" s="116"/>
      <c r="C65" s="11" t="s">
        <v>34</v>
      </c>
    </row>
    <row r="66" spans="2:3" s="7" customFormat="1" x14ac:dyDescent="0.55000000000000004">
      <c r="C66" s="7" t="s">
        <v>127</v>
      </c>
    </row>
    <row r="67" spans="2:3" s="7" customFormat="1" x14ac:dyDescent="0.55000000000000004">
      <c r="B67" s="7" t="s">
        <v>611</v>
      </c>
    </row>
    <row r="68" spans="2:3" s="7" customFormat="1" x14ac:dyDescent="0.55000000000000004">
      <c r="B68" s="7" t="s">
        <v>612</v>
      </c>
    </row>
    <row r="69" spans="2:3" s="7" customFormat="1" x14ac:dyDescent="0.55000000000000004">
      <c r="C69" s="7" t="s">
        <v>167</v>
      </c>
    </row>
    <row r="70" spans="2:3" s="7" customFormat="1" x14ac:dyDescent="0.55000000000000004">
      <c r="B70" s="7" t="s">
        <v>613</v>
      </c>
    </row>
    <row r="71" spans="2:3" s="7" customFormat="1" x14ac:dyDescent="0.55000000000000004">
      <c r="B71" s="7" t="s">
        <v>614</v>
      </c>
    </row>
    <row r="72" spans="2:3" s="7" customFormat="1" x14ac:dyDescent="0.55000000000000004">
      <c r="C72" s="7" t="s">
        <v>216</v>
      </c>
    </row>
    <row r="73" spans="2:3" s="7" customFormat="1" x14ac:dyDescent="0.55000000000000004">
      <c r="B73" s="7" t="s">
        <v>615</v>
      </c>
    </row>
    <row r="74" spans="2:3" s="7" customFormat="1" x14ac:dyDescent="0.55000000000000004">
      <c r="B74" s="7" t="s">
        <v>616</v>
      </c>
    </row>
    <row r="75" spans="2:3" s="7" customFormat="1" x14ac:dyDescent="0.55000000000000004">
      <c r="C75" s="7" t="s">
        <v>168</v>
      </c>
    </row>
    <row r="76" spans="2:3" s="7" customFormat="1" x14ac:dyDescent="0.55000000000000004">
      <c r="B76" s="7" t="s">
        <v>617</v>
      </c>
    </row>
    <row r="77" spans="2:3" s="7" customFormat="1" x14ac:dyDescent="0.55000000000000004">
      <c r="B77" s="7" t="s">
        <v>618</v>
      </c>
    </row>
    <row r="78" spans="2:3" s="7" customFormat="1" x14ac:dyDescent="0.55000000000000004">
      <c r="C78" s="7" t="s">
        <v>211</v>
      </c>
    </row>
    <row r="79" spans="2:3" s="7" customFormat="1" x14ac:dyDescent="0.55000000000000004">
      <c r="B79" s="7" t="s">
        <v>619</v>
      </c>
    </row>
    <row r="80" spans="2:3" s="7" customFormat="1" x14ac:dyDescent="0.55000000000000004">
      <c r="B80" s="7" t="s">
        <v>620</v>
      </c>
    </row>
    <row r="81" s="7" customFormat="1" x14ac:dyDescent="0.55000000000000004"/>
    <row r="82" s="7" customFormat="1" x14ac:dyDescent="0.55000000000000004"/>
    <row r="83" s="7" customFormat="1" x14ac:dyDescent="0.55000000000000004"/>
    <row r="84" s="7" customFormat="1" x14ac:dyDescent="0.55000000000000004"/>
    <row r="85" s="7" customFormat="1" x14ac:dyDescent="0.55000000000000004"/>
    <row r="86" s="7" customFormat="1" x14ac:dyDescent="0.55000000000000004"/>
    <row r="87" s="7" customFormat="1" x14ac:dyDescent="0.55000000000000004"/>
    <row r="88" s="7" customFormat="1" x14ac:dyDescent="0.55000000000000004"/>
    <row r="89" s="7" customFormat="1" x14ac:dyDescent="0.55000000000000004"/>
    <row r="90" s="7" customFormat="1" x14ac:dyDescent="0.55000000000000004"/>
    <row r="91" s="7" customFormat="1" x14ac:dyDescent="0.55000000000000004"/>
    <row r="92" s="7" customFormat="1" x14ac:dyDescent="0.55000000000000004"/>
    <row r="93" s="7" customFormat="1" x14ac:dyDescent="0.55000000000000004"/>
    <row r="94" s="7" customFormat="1" x14ac:dyDescent="0.55000000000000004"/>
    <row r="95" s="7" customFormat="1" x14ac:dyDescent="0.55000000000000004"/>
    <row r="96" s="7" customFormat="1" x14ac:dyDescent="0.55000000000000004"/>
    <row r="97" spans="1:5" s="12" customFormat="1" x14ac:dyDescent="0.55000000000000004">
      <c r="A97" s="46"/>
      <c r="B97" s="137"/>
      <c r="C97" s="13" t="s">
        <v>35</v>
      </c>
    </row>
    <row r="98" spans="1:5" s="12" customFormat="1" x14ac:dyDescent="0.55000000000000004">
      <c r="B98" s="137"/>
      <c r="C98" s="12" t="s">
        <v>637</v>
      </c>
    </row>
    <row r="99" spans="1:5" s="103" customFormat="1" ht="23.25" x14ac:dyDescent="0.55000000000000004">
      <c r="A99" s="150" t="s">
        <v>638</v>
      </c>
      <c r="B99" s="151"/>
      <c r="C99" s="151"/>
      <c r="D99" s="152"/>
    </row>
    <row r="100" spans="1:5" s="103" customFormat="1" ht="23.25" x14ac:dyDescent="0.55000000000000004">
      <c r="A100" s="150" t="s">
        <v>640</v>
      </c>
      <c r="B100" s="151"/>
      <c r="C100" s="151"/>
      <c r="D100" s="152"/>
    </row>
    <row r="101" spans="1:5" s="103" customFormat="1" ht="23.25" x14ac:dyDescent="0.55000000000000004">
      <c r="A101" s="150" t="s">
        <v>677</v>
      </c>
      <c r="B101" s="151"/>
      <c r="C101" s="151"/>
      <c r="D101" s="152"/>
    </row>
    <row r="102" spans="1:5" s="103" customFormat="1" ht="23.25" x14ac:dyDescent="0.55000000000000004">
      <c r="A102" s="150" t="s">
        <v>678</v>
      </c>
      <c r="B102" s="151"/>
      <c r="C102" s="151"/>
      <c r="D102" s="152"/>
    </row>
    <row r="103" spans="1:5" s="7" customFormat="1" x14ac:dyDescent="0.55000000000000004">
      <c r="A103" s="63"/>
      <c r="B103" s="64"/>
      <c r="C103" s="64" t="s">
        <v>639</v>
      </c>
      <c r="D103" s="65"/>
    </row>
    <row r="104" spans="1:5" s="103" customFormat="1" ht="23.25" x14ac:dyDescent="0.55000000000000004">
      <c r="A104" s="150" t="s">
        <v>641</v>
      </c>
      <c r="B104" s="151"/>
      <c r="C104" s="151"/>
      <c r="D104" s="152"/>
    </row>
    <row r="105" spans="1:5" s="103" customFormat="1" ht="23.25" x14ac:dyDescent="0.55000000000000004">
      <c r="A105" s="150" t="s">
        <v>642</v>
      </c>
      <c r="B105" s="151"/>
      <c r="C105" s="151"/>
      <c r="D105" s="152"/>
    </row>
    <row r="106" spans="1:5" s="103" customFormat="1" ht="23.25" x14ac:dyDescent="0.55000000000000004">
      <c r="A106" s="150" t="s">
        <v>658</v>
      </c>
      <c r="B106" s="151"/>
      <c r="C106" s="151"/>
      <c r="D106" s="152"/>
    </row>
    <row r="107" spans="1:5" s="103" customFormat="1" ht="23.25" x14ac:dyDescent="0.55000000000000004">
      <c r="A107" s="150"/>
      <c r="B107" s="151" t="s">
        <v>660</v>
      </c>
      <c r="C107" s="151"/>
      <c r="D107" s="152"/>
    </row>
    <row r="108" spans="1:5" s="103" customFormat="1" ht="23.25" x14ac:dyDescent="0.55000000000000004">
      <c r="A108" s="150" t="s">
        <v>659</v>
      </c>
      <c r="B108" s="151" t="s">
        <v>661</v>
      </c>
      <c r="C108" s="151"/>
      <c r="D108" s="152"/>
    </row>
    <row r="109" spans="1:5" s="12" customFormat="1" x14ac:dyDescent="0.55000000000000004">
      <c r="B109" s="137"/>
      <c r="C109" s="12" t="s">
        <v>643</v>
      </c>
    </row>
    <row r="110" spans="1:5" s="7" customFormat="1" x14ac:dyDescent="0.55000000000000004">
      <c r="A110" s="63" t="s">
        <v>644</v>
      </c>
      <c r="B110" s="64"/>
      <c r="C110" s="64"/>
      <c r="D110" s="65"/>
    </row>
    <row r="111" spans="1:5" s="7" customFormat="1" x14ac:dyDescent="0.55000000000000004">
      <c r="A111" s="63" t="s">
        <v>645</v>
      </c>
      <c r="B111" s="64"/>
      <c r="C111" s="64"/>
      <c r="D111" s="65"/>
    </row>
    <row r="112" spans="1:5" s="7" customFormat="1" x14ac:dyDescent="0.55000000000000004">
      <c r="A112" s="63" t="s">
        <v>646</v>
      </c>
      <c r="B112" s="36"/>
      <c r="C112" s="36"/>
      <c r="D112" s="35"/>
      <c r="E112" s="40"/>
    </row>
    <row r="113" spans="1:5" s="7" customFormat="1" x14ac:dyDescent="0.55000000000000004">
      <c r="A113" s="63" t="s">
        <v>647</v>
      </c>
      <c r="B113" s="36"/>
      <c r="C113" s="36"/>
      <c r="D113" s="35"/>
      <c r="E113" s="40"/>
    </row>
    <row r="114" spans="1:5" s="7" customFormat="1" x14ac:dyDescent="0.55000000000000004">
      <c r="A114" s="63"/>
      <c r="B114" s="64"/>
      <c r="C114" s="64" t="s">
        <v>649</v>
      </c>
      <c r="D114" s="65"/>
    </row>
    <row r="115" spans="1:5" s="7" customFormat="1" x14ac:dyDescent="0.55000000000000004">
      <c r="A115" s="63" t="s">
        <v>650</v>
      </c>
      <c r="B115" s="64"/>
      <c r="C115" s="64"/>
      <c r="D115" s="65"/>
    </row>
    <row r="116" spans="1:5" s="7" customFormat="1" x14ac:dyDescent="0.55000000000000004">
      <c r="A116" s="63" t="s">
        <v>651</v>
      </c>
      <c r="B116" s="64"/>
      <c r="C116" s="64"/>
      <c r="D116" s="65"/>
    </row>
    <row r="117" spans="1:5" s="7" customFormat="1" x14ac:dyDescent="0.55000000000000004">
      <c r="A117" s="63" t="s">
        <v>652</v>
      </c>
      <c r="B117" s="64"/>
      <c r="C117" s="64"/>
      <c r="D117" s="65"/>
    </row>
    <row r="118" spans="1:5" s="7" customFormat="1" x14ac:dyDescent="0.55000000000000004">
      <c r="A118" s="63" t="s">
        <v>680</v>
      </c>
      <c r="B118" s="64"/>
      <c r="C118" s="64"/>
      <c r="D118" s="65"/>
    </row>
    <row r="119" spans="1:5" s="7" customFormat="1" x14ac:dyDescent="0.55000000000000004">
      <c r="A119" s="63" t="s">
        <v>679</v>
      </c>
      <c r="B119" s="64"/>
      <c r="C119" s="64"/>
      <c r="D119" s="65"/>
    </row>
    <row r="120" spans="1:5" s="7" customFormat="1" x14ac:dyDescent="0.55000000000000004">
      <c r="A120" s="63" t="s">
        <v>648</v>
      </c>
      <c r="B120" s="64"/>
      <c r="C120" s="64"/>
      <c r="D120" s="65"/>
    </row>
    <row r="121" spans="1:5" s="7" customFormat="1" x14ac:dyDescent="0.55000000000000004">
      <c r="A121" s="63"/>
      <c r="B121" s="64"/>
      <c r="C121" s="64" t="s">
        <v>653</v>
      </c>
      <c r="D121" s="65"/>
    </row>
    <row r="122" spans="1:5" s="7" customFormat="1" x14ac:dyDescent="0.55000000000000004">
      <c r="A122" s="63" t="s">
        <v>654</v>
      </c>
      <c r="B122" s="64"/>
      <c r="C122" s="64"/>
      <c r="D122" s="65"/>
    </row>
    <row r="123" spans="1:5" s="7" customFormat="1" x14ac:dyDescent="0.55000000000000004">
      <c r="A123" s="63" t="s">
        <v>655</v>
      </c>
      <c r="B123" s="64"/>
      <c r="C123" s="64"/>
      <c r="D123" s="65"/>
    </row>
    <row r="124" spans="1:5" s="7" customFormat="1" x14ac:dyDescent="0.55000000000000004">
      <c r="A124" s="63" t="s">
        <v>656</v>
      </c>
      <c r="B124" s="64"/>
      <c r="C124" s="64"/>
      <c r="D124" s="65"/>
    </row>
    <row r="125" spans="1:5" s="7" customFormat="1" x14ac:dyDescent="0.55000000000000004">
      <c r="A125" s="63" t="s">
        <v>657</v>
      </c>
      <c r="B125" s="64"/>
      <c r="C125" s="64"/>
      <c r="D125" s="65"/>
    </row>
  </sheetData>
  <mergeCells count="2">
    <mergeCell ref="B1:K1"/>
    <mergeCell ref="A59:J59"/>
  </mergeCells>
  <pageMargins left="0.7" right="0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การตอบแบบฟอร์ม 1</vt:lpstr>
      <vt:lpstr>DATA</vt:lpstr>
      <vt:lpstr>EIementary 2</vt:lpstr>
      <vt:lpstr>lntermediate</vt:lpstr>
      <vt:lpstr>Pre-lntermediate</vt:lpstr>
      <vt:lpstr>Staeter 2</vt:lpstr>
      <vt:lpstr>Upper-intermediate</vt:lpstr>
      <vt:lpstr>สรุปรวม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2023-06-08T02:29:21Z</cp:lastPrinted>
  <dcterms:created xsi:type="dcterms:W3CDTF">2020-12-28T02:20:10Z</dcterms:created>
  <dcterms:modified xsi:type="dcterms:W3CDTF">2023-06-08T02:29:21Z</dcterms:modified>
</cp:coreProperties>
</file>