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3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externalReferences>
    <externalReference r:id="rId8"/>
  </externalReferences>
  <definedNames>
    <definedName name="_xlnm._FilterDatabase" localSheetId="0" hidden="1">DATA!$C$1:$C$239</definedName>
  </definedNames>
  <calcPr calcId="162913"/>
</workbook>
</file>

<file path=xl/calcChain.xml><?xml version="1.0" encoding="utf-8"?>
<calcChain xmlns="http://schemas.openxmlformats.org/spreadsheetml/2006/main">
  <c r="D21" i="3" l="1"/>
  <c r="C139" i="1"/>
  <c r="F41" i="16"/>
  <c r="F47" i="16" l="1"/>
  <c r="F48" i="16"/>
  <c r="F18" i="16"/>
  <c r="C126" i="1"/>
  <c r="C120" i="1"/>
  <c r="AF105" i="1" l="1"/>
  <c r="AF104" i="1"/>
  <c r="AE107" i="1"/>
  <c r="AE106" i="1"/>
  <c r="AB107" i="1"/>
  <c r="AB106" i="1"/>
  <c r="Z107" i="1"/>
  <c r="Z106" i="1"/>
  <c r="X107" i="1"/>
  <c r="X106" i="1"/>
  <c r="V107" i="1"/>
  <c r="V106" i="1"/>
  <c r="Q107" i="1"/>
  <c r="Q106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M104" i="1"/>
  <c r="O107" i="1"/>
  <c r="AF107" i="1" s="1"/>
  <c r="O106" i="1"/>
  <c r="C124" i="1"/>
  <c r="C123" i="1"/>
  <c r="C127" i="1"/>
  <c r="C117" i="1"/>
  <c r="C116" i="1"/>
  <c r="C113" i="1"/>
  <c r="C112" i="1"/>
  <c r="C136" i="1"/>
  <c r="C108" i="1"/>
  <c r="D105" i="1"/>
  <c r="D104" i="1"/>
  <c r="E105" i="1"/>
  <c r="F105" i="1"/>
  <c r="G105" i="1"/>
  <c r="H105" i="1"/>
  <c r="I105" i="1"/>
  <c r="J105" i="1"/>
  <c r="K105" i="1"/>
  <c r="L105" i="1"/>
  <c r="E104" i="1"/>
  <c r="F104" i="1"/>
  <c r="G104" i="1"/>
  <c r="H104" i="1"/>
  <c r="I104" i="1"/>
  <c r="J104" i="1"/>
  <c r="K104" i="1"/>
  <c r="L104" i="1"/>
  <c r="AG104" i="1" l="1"/>
  <c r="F8" i="16" l="1"/>
  <c r="F7" i="16"/>
  <c r="F6" i="16"/>
  <c r="F5" i="16"/>
  <c r="F49" i="16"/>
  <c r="F28" i="16"/>
  <c r="F27" i="16"/>
  <c r="F26" i="16"/>
  <c r="F25" i="16"/>
  <c r="F24" i="16"/>
  <c r="F23" i="16"/>
  <c r="F22" i="16"/>
  <c r="F43" i="16"/>
  <c r="F12" i="16"/>
  <c r="F50" i="16"/>
  <c r="C111" i="1" l="1"/>
  <c r="F24" i="2"/>
  <c r="F22" i="2"/>
  <c r="F23" i="2"/>
  <c r="F25" i="2"/>
  <c r="F27" i="2"/>
  <c r="F26" i="2"/>
  <c r="F28" i="2"/>
  <c r="C121" i="1"/>
  <c r="C138" i="1"/>
  <c r="C137" i="1"/>
  <c r="C135" i="1"/>
  <c r="C125" i="1"/>
  <c r="C122" i="1"/>
  <c r="C119" i="1"/>
  <c r="C106" i="1"/>
  <c r="C114" i="1" l="1"/>
  <c r="C128" i="1"/>
  <c r="F39" i="16"/>
  <c r="F17" i="16"/>
  <c r="F11" i="16"/>
  <c r="C21" i="2"/>
  <c r="F10" i="16" l="1"/>
  <c r="F40" i="16" l="1"/>
  <c r="F45" i="16"/>
  <c r="F16" i="16"/>
  <c r="F46" i="16"/>
  <c r="F21" i="16"/>
  <c r="F14" i="16"/>
  <c r="F20" i="16"/>
  <c r="F38" i="16"/>
  <c r="F37" i="16"/>
  <c r="F9" i="16"/>
  <c r="F52" i="16"/>
  <c r="F51" i="16"/>
  <c r="F42" i="16"/>
  <c r="F15" i="16"/>
  <c r="F13" i="16"/>
  <c r="F44" i="16" l="1"/>
  <c r="F19" i="16"/>
  <c r="F36" i="16"/>
  <c r="G30" i="14" l="1"/>
  <c r="F9" i="12" l="1"/>
  <c r="H9" i="12" s="1"/>
  <c r="F15" i="12"/>
  <c r="G15" i="12"/>
  <c r="F11" i="12"/>
  <c r="G11" i="12"/>
  <c r="F21" i="2" l="1"/>
  <c r="F29" i="2" s="1"/>
  <c r="G28" i="14" l="1"/>
  <c r="G6" i="14"/>
  <c r="G29" i="2" l="1"/>
  <c r="G24" i="2"/>
  <c r="G26" i="2"/>
  <c r="G21" i="2"/>
  <c r="G28" i="2"/>
  <c r="G22" i="2"/>
  <c r="G23" i="2"/>
  <c r="G25" i="2"/>
  <c r="G27" i="2"/>
  <c r="H30" i="14"/>
  <c r="H9" i="14" l="1"/>
  <c r="G12" i="14"/>
  <c r="G15" i="14"/>
  <c r="G16" i="14"/>
  <c r="G17" i="14"/>
  <c r="G18" i="14"/>
  <c r="G19" i="14"/>
  <c r="F10" i="12"/>
  <c r="F13" i="12"/>
  <c r="F14" i="12"/>
  <c r="G22" i="14"/>
  <c r="G23" i="14"/>
  <c r="G26" i="14"/>
  <c r="G27" i="14"/>
  <c r="G11" i="14"/>
  <c r="H7" i="14"/>
  <c r="H8" i="14"/>
  <c r="H11" i="14"/>
  <c r="H12" i="14"/>
  <c r="H15" i="14"/>
  <c r="H16" i="14"/>
  <c r="H17" i="14"/>
  <c r="H18" i="14"/>
  <c r="H19" i="14"/>
  <c r="G9" i="12"/>
  <c r="G10" i="12"/>
  <c r="G13" i="12"/>
  <c r="G14" i="12"/>
  <c r="H22" i="14"/>
  <c r="H23" i="14"/>
  <c r="H26" i="14"/>
  <c r="H27" i="14"/>
  <c r="H28" i="14"/>
  <c r="H6" i="14"/>
  <c r="G7" i="14" l="1"/>
  <c r="G8" i="14"/>
  <c r="I30" i="14" l="1"/>
  <c r="I28" i="14"/>
  <c r="I27" i="14"/>
  <c r="I26" i="14"/>
  <c r="I23" i="14"/>
  <c r="I22" i="14"/>
  <c r="I19" i="14"/>
  <c r="I18" i="14"/>
  <c r="I17" i="14"/>
  <c r="I16" i="14"/>
  <c r="I15" i="14"/>
  <c r="I12" i="14"/>
  <c r="I11" i="14"/>
  <c r="I8" i="14"/>
  <c r="I7" i="14"/>
  <c r="I6" i="14"/>
  <c r="H15" i="12"/>
  <c r="H14" i="12"/>
  <c r="H13" i="12"/>
  <c r="H10" i="12"/>
  <c r="H11" i="12" l="1"/>
  <c r="G24" i="14" l="1"/>
  <c r="I24" i="14" s="1"/>
  <c r="G20" i="14"/>
  <c r="I20" i="14" s="1"/>
  <c r="G13" i="14"/>
  <c r="I13" i="14" s="1"/>
  <c r="G29" i="14" l="1"/>
  <c r="I29" i="14" s="1"/>
  <c r="G9" i="14"/>
  <c r="I9" i="14" s="1"/>
  <c r="C107" i="1" l="1"/>
  <c r="C115" i="1" l="1"/>
  <c r="C130" i="1"/>
  <c r="C129" i="1"/>
  <c r="C131" i="1"/>
  <c r="C109" i="1"/>
  <c r="F11" i="2"/>
  <c r="C132" i="1" l="1"/>
  <c r="C134" i="1"/>
  <c r="C133" i="1"/>
  <c r="F10" i="2"/>
  <c r="F13" i="2" s="1"/>
  <c r="G12" i="2" l="1"/>
  <c r="H24" i="14"/>
  <c r="H29" i="14" l="1"/>
  <c r="H20" i="14" l="1"/>
  <c r="H13" i="14" l="1"/>
  <c r="G10" i="2" l="1"/>
  <c r="G11" i="2" l="1"/>
  <c r="G13" i="2" s="1"/>
</calcChain>
</file>

<file path=xl/sharedStrings.xml><?xml version="1.0" encoding="utf-8"?>
<sst xmlns="http://schemas.openxmlformats.org/spreadsheetml/2006/main" count="468" uniqueCount="233">
  <si>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</si>
  <si>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</si>
  <si>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</si>
  <si>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</si>
  <si>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</si>
  <si>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</si>
  <si>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</si>
  <si>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</si>
  <si>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</si>
  <si>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</si>
  <si>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</si>
  <si>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</si>
  <si>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</si>
  <si>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</si>
  <si>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</si>
  <si>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</si>
  <si>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</si>
  <si>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</si>
  <si>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</si>
  <si>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</si>
  <si>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</si>
  <si>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</si>
  <si>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</si>
  <si>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</si>
  <si>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</si>
  <si>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</si>
  <si>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</si>
  <si>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</si>
  <si>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</si>
  <si>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</si>
  <si>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</si>
  <si>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</si>
  <si>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</si>
  <si>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</si>
  <si>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</si>
  <si>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</si>
  <si>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</si>
  <si>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</si>
  <si>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</si>
  <si>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</si>
  <si>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</si>
  <si>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</si>
  <si>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</si>
  <si>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</si>
  <si>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</si>
  <si>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</si>
  <si>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</si>
  <si>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</si>
  <si>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</si>
  <si>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</si>
  <si>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</si>
  <si>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</si>
  <si>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>โลจิสติกส์และโซ่อุปทาน</t>
  </si>
  <si>
    <t>ไม่ระบุ</t>
  </si>
  <si>
    <t>4.1.2  การเขียนผลงานวิทยานิพนธ์ โดยไม่มีการคัดลอก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</si>
  <si>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</si>
  <si>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</si>
  <si>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</si>
  <si>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</si>
  <si>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</si>
  <si>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</si>
  <si>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ฟิสิกส์ประยุกต์</t>
  </si>
  <si>
    <t>ใบปลิว</t>
  </si>
  <si>
    <t>วิทยาศาสตร์การเกษตร</t>
  </si>
  <si>
    <t>พัฒนศึกษา</t>
  </si>
  <si>
    <t>การบริหารการศึกษา</t>
  </si>
  <si>
    <t>ควรจัดอบรมในวันเสาร์ - อาทิตย์</t>
  </si>
  <si>
    <t>- 4 -</t>
  </si>
  <si>
    <t>สรีรวิทยา</t>
  </si>
  <si>
    <t>หลักสูตรและการสอน</t>
  </si>
  <si>
    <t>เอเซียตะวันออกเฉียงใต้ศึกษา</t>
  </si>
  <si>
    <t>4. ด้านคุณภาพการให้บริการ (โครงการอบรมจริยธรรมการวิจัยฯ)</t>
  </si>
  <si>
    <t>4.3  ความรู้ และความสามารถในการถ่ายทอดความรู้ของวิทยากร 
(รศ.ดร.รัตติมา  จีนาพงษา)</t>
  </si>
  <si>
    <t>4.4 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</si>
  <si>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</si>
  <si>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</si>
  <si>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</si>
  <si>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</si>
  <si>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คำชื่นชม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</si>
  <si>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</si>
  <si>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</si>
  <si>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</si>
  <si>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สาขาวิชาการบริหารการศึกษา</t>
  </si>
  <si>
    <t>สาขาวิชาวิทยาศาสตร์การเกษตร</t>
  </si>
  <si>
    <t>สาขาวิชาฟิสิกส์ประยุกต์</t>
  </si>
  <si>
    <t>สาขาวิชาเทคโนโลยีและสื่อสารการศึกษา</t>
  </si>
  <si>
    <t>สาขาวิชาหลักสูตรและการสอน</t>
  </si>
  <si>
    <t>สาขาวิชาวิทยาศาสตร์</t>
  </si>
  <si>
    <t>สาขาวิชาโลจิสติกส์และโซ่อุปทาน</t>
  </si>
  <si>
    <t>สาขาวิชาพัฒนศึกษา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</si>
  <si>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</si>
  <si>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</si>
  <si>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</si>
  <si>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</si>
  <si>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</si>
  <si>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</si>
  <si>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วิทยาลัยโลจิสติกส์และโซ่อุปทาน</t>
  </si>
  <si>
    <t>คณะสาธารณสุขศาสตร์</t>
  </si>
  <si>
    <t>คณะศึกษาศาสตร์</t>
  </si>
  <si>
    <t>คณะสังคมศาสตร์</t>
  </si>
  <si>
    <t>สาขาวิชาเอเซียตะวันออกเฉียงใต้</t>
  </si>
  <si>
    <t>คณะมนุษยศาสตร์</t>
  </si>
  <si>
    <t>รวมทั้งสิ้น</t>
  </si>
  <si>
    <t>สาขาวิชาสรีวิทยา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</si>
  <si>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</si>
  <si>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</si>
  <si>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สาขาวิชารัฐศาสตรมหาบัณฑิต</t>
  </si>
  <si>
    <t>ชีวเคมี</t>
  </si>
  <si>
    <t>กายวิภาคศาสตร์</t>
  </si>
  <si>
    <t>สาขาวิชากายวิภาคศาสตร์</t>
  </si>
  <si>
    <t>สาขาวิชาชีวเคมี</t>
  </si>
  <si>
    <t>เมื่อพิจารณารายข้อแล้ว พบว่า ข้อที่มีค่าเฉลี่ยสูงที่สุดคือ ความรู้ และความสามารถในการถ่ายทอดความรู้</t>
  </si>
  <si>
    <t>คณะเกษตรศาสตร์ ทรัพยากรธรรมชาติและสิ่งแวดล้อม</t>
  </si>
  <si>
    <t xml:space="preserve">          ผู้ตอบแบบสอบถามทราบข้อมูลการดำเนินโครงการจาก website บัณฑิตวิทยาลัย มากที่สุด 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</si>
  <si>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</si>
  <si>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</si>
  <si>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</si>
  <si>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</si>
  <si>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</si>
  <si>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4.1.1  การตรวจสอบการคัดลอกผลงานวิชาการ</t>
  </si>
  <si>
    <t>4.2.1  การตรวจสอบการคัดลอกผลงานวิชาการ</t>
  </si>
  <si>
    <t>สาขาวิชาสาธารณสุขศาสตร์</t>
  </si>
  <si>
    <t>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</si>
  <si>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</si>
  <si>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>เครื่องปรับอากาศเย็นเกินไป</t>
  </si>
  <si>
    <t>ควรจัดโต๊ะ เก้าอี้ให้เพียงพอ</t>
  </si>
  <si>
    <t>และได้รับประโยชน์และความรู้จากโครงการนี้มาก</t>
  </si>
  <si>
    <t>1.รศ.ดร.รัตติมา จีนาพงษา บรรยายได้ชัดเจนดีมาก ฟังสนุก เข้าใจง่าย</t>
  </si>
  <si>
    <t>ใช้ระยะเวลาในการอบรมน้อยเกินไป</t>
  </si>
  <si>
    <t>เคมี</t>
  </si>
  <si>
    <t>สถิติ</t>
  </si>
  <si>
    <t>E-Mail บัณฑิตวิทยาลัย</t>
  </si>
  <si>
    <t>สาขาวิชาเคมี</t>
  </si>
  <si>
    <t>สาขาวิชาสถิติ</t>
  </si>
  <si>
    <t xml:space="preserve">สาขาวิชาการจัดการการท่องเที่ยวและจิตบริการ </t>
  </si>
  <si>
    <t xml:space="preserve">   1.3  ความเหมาะสมของระยะเวลาในการจัดโครงการ (08.30 - 12.15 น.)</t>
  </si>
  <si>
    <t xml:space="preserve">     </t>
  </si>
  <si>
    <r>
      <rPr>
        <b/>
        <sz val="16"/>
        <rFont val="TH SarabunPSK"/>
        <family val="2"/>
      </rPr>
      <t xml:space="preserve">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</si>
  <si>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วิทยาศาสตร์เครื่องสำอาง</t>
  </si>
  <si>
    <t>วิทยาลัยพลังงานทดแทนและสมาร์ตกริดเทคโนโลยี</t>
  </si>
  <si>
    <t>เภสัชศาสตร์</t>
  </si>
  <si>
    <t>App</t>
  </si>
  <si>
    <t>สังคมศาสตร์</t>
  </si>
  <si>
    <t>ภาษาไทย</t>
  </si>
  <si>
    <t>ควรมีการจัดคู่มือเกี่ยวกับจรรยาบรรณวิจัยและการคัดลอกผลงาน</t>
  </si>
  <si>
    <t>3.ประทับใจและครอบคลุมการทำ Thesis  ดีเยี่ยม</t>
  </si>
  <si>
    <t xml:space="preserve">   </t>
  </si>
  <si>
    <t>ควรจัดทำการอบรมออนไลน์เกี่ยวกับจริยธรรมการวิจัย</t>
  </si>
  <si>
    <t>ควรปรับปรุงเรื่องเครื่องขยายเสียง</t>
  </si>
  <si>
    <t>ควรมีเอกสารหรือคู่มือจริยธรรมการวิจัยระดับบัณฑิตศึกษา</t>
  </si>
  <si>
    <t>พัฒนาสังคม</t>
  </si>
  <si>
    <t>วิจัยและประเมินผลการศึกษา</t>
  </si>
  <si>
    <t>E-mail</t>
  </si>
  <si>
    <t>ควรปรับปรุงแอพพลิเคชั่นในขั้นตอนการสมัคร</t>
  </si>
  <si>
    <t>รัฐศาสตร์</t>
  </si>
  <si>
    <t>วิทยาศาสตร์สิ่งแวดล้อม</t>
  </si>
  <si>
    <t>ควรจัดอบรมในวันศุกร์</t>
  </si>
  <si>
    <t xml:space="preserve">ควรแจ้งข้อมูลการลงทะเบียนผ่าน QR Code </t>
  </si>
  <si>
    <t>2.เจ้าหน้าที่อัธยาศัยดี ยิ้มแย้มแจ่มใส</t>
  </si>
  <si>
    <t>ควรมีการลงทะเบียนทางช่องทางอื่นนอกจากแอพพลิเคชั่น เช่น ลงผ่านเว็บ reg ของมหาวิทยาลัย</t>
  </si>
  <si>
    <t>ควรอบรมห้อง Slope</t>
  </si>
  <si>
    <t>การพยาบาลเวชปฏิบัติชุมชน</t>
  </si>
  <si>
    <t>พยาบาลศาสตร์</t>
  </si>
  <si>
    <t>วันจันทร์ที่ 21 มกราคม 2562</t>
  </si>
  <si>
    <t>ณ ห้อง QS 3301 อาคารเฉลิมพระเกียรติ 72 พรรษา (อาคารเรียนรวม QS)</t>
  </si>
  <si>
    <t xml:space="preserve">          จากการจัดโครงการอบรมจริยธรรมการวิจัยระดับบัณฑิตศึกษา ในวันจันทร์ที่ 21 มกราคม 2562</t>
  </si>
  <si>
    <t xml:space="preserve">ระดับบัณฑิตศึกษา ในวันจันทร์ที่ 21 มกราคม 2562 ณ ห้อง QS 3301 อาคารเฉลิมพระเกียรติ 72 พรรษา </t>
  </si>
  <si>
    <t>(N = 102)</t>
  </si>
  <si>
    <t>คิดเป็นร้อยละ 58.82 และนิสิตระดับปริญญาเอก คิดเป็นร้อยละ 39.22</t>
  </si>
  <si>
    <t>website บัณฑิตวิทยาลัยมากที่สุด คิดเป็นร้อยละ 32.61 รองลงมาได้แก่ คณะที่สังกัด</t>
  </si>
  <si>
    <t>คิดเป็นร้อยละ 15.22</t>
  </si>
  <si>
    <t>ที่จัดในโครงการฯ ภาพรวม อยู่ในระดับปานกลาง (ค่าเฉลี่ย 3.47)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</si>
  <si>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4.47) 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</si>
  <si>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102)</t>
    </r>
  </si>
  <si>
    <t xml:space="preserve">   1.2  ความเหมาะสมของวันจัดโครงการ (วันจันทร์ที่ 21 มกราคม 2562)</t>
  </si>
  <si>
    <t xml:space="preserve">              ควรจัดอบรมในวันเสาร์ - อาทิตย์ และเครื่องปรับอากาศเย็นเกินไป </t>
  </si>
  <si>
    <t>(อาคารเรียนรวม QS) ในภาพรวมพบว่า ผู้เข้าร่วมโครงการฯ มีความคิดเห็นอยู่ในระดับมาก (ค่าเฉลี่ย 4.29)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</si>
  <si>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4.59) </t>
  </si>
  <si>
    <t xml:space="preserve">รองลงมาคือ ด้านเจ้าหน้าที่ให้บริการ (ค่าเฉลี่ย 4.48) และด้านเอกสารประกอบการอบรม (ค่าเฉลี่ย 4.44) </t>
  </si>
  <si>
    <t>ของวิทยากร (รศ.ดร.รัตติมา  จีนาพงษา) และการเข้ารับการอบรมจริยธรรมในครั้งนี้เป็นประโยชน์ต่อการ</t>
  </si>
  <si>
    <t>ทำวิทยานิพนธ์และรายงานการค้นคว้าอิสระ (ค่าเฉลี่ย 4.59) และข้อที่มีค่าเฉลี่ยต่ำที่สุดคือ ความเหมาะสม</t>
  </si>
  <si>
    <t>ของวันจัดโครงการ (วันจันทร์ที่ 21 มกราคม 2562) (ค่าเฉลี่ย 4.08)</t>
  </si>
  <si>
    <t>วิทยาศาสตร์</t>
  </si>
  <si>
    <t>การจัดการการท่องเที่ยวและจิตบริการ</t>
  </si>
  <si>
    <t>สาขาวิชาวิทยาลัยพลังงานทดแทนและสมาร์ตกริดเทคโนโลยี</t>
  </si>
  <si>
    <t>สาขาวิชาวิทยาศาสตร์สิ่งแวดล้อม</t>
  </si>
  <si>
    <t>คณะพยาบาลศาสตร์</t>
  </si>
  <si>
    <t>สาขาวิชาพยาบาลศาสตร์</t>
  </si>
  <si>
    <t>สาขาวิชาการพยาบาลเวชปฏิบัติชุมชน</t>
  </si>
  <si>
    <t>คณะเภสัชศาสตร์</t>
  </si>
  <si>
    <t>สาขาวิชาเภสัชศาสตร์</t>
  </si>
  <si>
    <t>สาขาวิชาวิทยาศาสตร์เครื่องสำอาง</t>
  </si>
  <si>
    <t>สาขาวิชาพัฒนาสังคม</t>
  </si>
  <si>
    <t>สาขาวิชาสังคมศาสตร์</t>
  </si>
  <si>
    <t>สาขาวิชาภาษาไทย</t>
  </si>
  <si>
    <t>สาขาวิชาวิจัยและประเมินผลการศึกษา</t>
  </si>
  <si>
    <t>4.2.2  การเขียนผลงานวิทยานิพนธ์ โดยไม่มีการคัดลอก</t>
  </si>
  <si>
    <t>การลงทะเบียนควรมีหลากหลายให้เลือก พร้อมติดตามผู้เข้าอบรม เช่น แจ้งตือนในระบบต่างๆ</t>
  </si>
  <si>
    <t>ควรจัดอบรม เวลา 09.00 - 12.00 น.</t>
  </si>
  <si>
    <t>ควรมีปฏิทินการอบรมแจ้งเป็นเทอมๆ</t>
  </si>
  <si>
    <t xml:space="preserve">- 7 - </t>
  </si>
  <si>
    <t>Application บัณฑิตวิทยาลัย</t>
  </si>
  <si>
    <t xml:space="preserve">คิดเป็นร้อยละ 18.12 และFacebook บัณฑิตวิทยาลัย Application บัณฑิตวิทยาลัย </t>
  </si>
  <si>
    <r>
      <rPr>
        <b/>
        <i/>
        <sz val="16"/>
        <rFont val="TH SarabunPSK"/>
        <family val="2"/>
      </rPr>
      <t xml:space="preserve">            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</si>
  <si>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     คิดเป็นร้อยละ 12.75 รองลงมาได้แก่ สาขาวิชาการบริหารการศึกษา คิดเป็นร้อยละ 6.86</t>
  </si>
  <si>
    <t xml:space="preserve">เมื่อพิจารณารายสาขาวิชา พบว่า ผู้ตอบแบบสอบถามส่วนใหญ่สังกัดสาขาวิชาชีวเคมีมากที่สุด </t>
  </si>
  <si>
    <t>คิดเป็นร้อยละ 32.61 รองลงมาได้แก่ คณะที่สังกัด คิดเป็นร้อยละ 18.12 และFacebook บัณฑิตวิทยาลัย</t>
  </si>
  <si>
    <t xml:space="preserve">          Application บัณฑิตวิทยาลัย คิดเป็นร้อยละ 15.22 ผู้ตอบแบบสอบถามส่วนใหญ่สังกัดคณะวิทยาศาสตร์การแพทย์</t>
  </si>
  <si>
    <t>ณ ห้อง QS 3301 อาคารเฉลิมพระเกียรติ 72 พรรษา (อาคารเรียนรวม QS) โดยมีวัตถุประสงค์ เพื่อให้นิสิต</t>
  </si>
  <si>
    <t>ระดับบัณฑิตศึกษา เกิดความรู้ ความเข้าใจ ในเรื่องจรรยาบรรณของนักวิจัยและการคัดลอกงานวิจัย</t>
  </si>
  <si>
    <t>เป้าหมายผู้เข้าร่วมโครงการ จำนวน 250 คน มีผู้เข้าร่วมโครงการจำนวน 104 คน ผู้ตอบแบบสอบถาม</t>
  </si>
  <si>
    <t>จำนวนทั้งสิ้น 102 คน คิดเป็นร้อยละ 98.08 ของผู้เข้าร่วมโครงการ โดยผู้เข้าร่วมโครงการเป็นนิสิตปริญญาโท</t>
  </si>
  <si>
    <t xml:space="preserve">          และวิทยาลัยโลจิสติกส์และโซ่อุปทาน คณะสังคมศาสตร์ คิดเป็นร้อยละ 4.90 เมื่อพิจารณารายสาขาวิชา พบว่า </t>
  </si>
  <si>
    <t xml:space="preserve">          สาขาวิชาการบริหารการศึกษา คิดเป็นร้อยละ 6.86</t>
  </si>
  <si>
    <t xml:space="preserve">          ผู้ตอบแบบสอบถามส่วนใหญ่สังกัดสาขาวิชาชีวเคมีมากที่สุด คิดเป็นร้อยละ 12.75 รองลงมาได้แก่ 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</si>
  <si>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4.47)</t>
  </si>
  <si>
    <t>เมื่อเทียบกับก่อนการเข้ารับการอบรม อยู่ในระดับปานกลาง (ค่าเฉลี่ย 3.47)</t>
  </si>
  <si>
    <t>(ค่าเฉลี่ย 4.47)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</si>
  <si>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3.47) (ค่าเฉลี่ยหลัง 4.47)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</si>
  <si>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3.51) </t>
  </si>
  <si>
    <t>(ค่าเฉลี่ยหลัง 4.45) ตามลำดับ</t>
  </si>
  <si>
    <t xml:space="preserve">          พบว่า ด้านคุณภาพการให้บริการ มีค่าเฉลี่ยสูงสุด (ค่าเฉลี่ย 4.59) รองลงมาคือ ด้านเจ้าหน้าที่ให้บริการ (ค่าเฉลี่ย 4.48)</t>
  </si>
  <si>
    <t xml:space="preserve">          และด้านเอกสารประกอบการอบรม (ค่าเฉลี่ย 4.44) เมื่อพิจารณารายข้อแล้ว พบว่า ข้อที่มีค่าเฉลี่ยสูงที่สุดคือ </t>
  </si>
  <si>
    <t xml:space="preserve">          ความรู้ และความสามารถในการถ่ายทอดความรู้ ของวิทยากร (รศ.ดร.รัตติมา  จีนาพงษา) และการเข้ารับ</t>
  </si>
  <si>
    <t xml:space="preserve">          การอบรมจริยธรรม ในครั้งนี้เป็นประโยชน์ต่อการทำวิทยานิพนธ์และรายงานการค้นคว้าอิสระ (ค่าเฉลี่ย 4.59) </t>
  </si>
  <si>
    <t xml:space="preserve">          และข้อที่มีค่าเฉลี่ยต่ำที่สุดคือ ความเหมาะสมของวันจัดโครงการ (วันจันทร์ที่ 21 มกราคม 2562) (ค่าเฉลี่ย 4.08)</t>
  </si>
  <si>
    <t xml:space="preserve">          และคณะศึกษาศาสตร์มากที่สุด คิดเป็นร้อยละ 21.57 รองลงมาได้แก่ คณะวิทยาศาสตร์ คิดเป็นร้อยละ 9.80</t>
  </si>
  <si>
    <t xml:space="preserve">     จากตาราง 3 พบว่า ผู้ตอบแบบสอบถามส่วนใหญ่สังกัดคณะวิทยาศาสตร์การแพทย์</t>
  </si>
  <si>
    <t xml:space="preserve">          และคณะศึกษาศาสตร์มากที่สุด  คิดเป็นร้อยละ 21.57 รองลงมาได้แก่ คณะวิทยาศาสตร์ </t>
  </si>
  <si>
    <t xml:space="preserve">          คิดเป็นร้อยละ 9.80 และวิทยาลัยโลจิสติกส์และโซ่อุปทาน คณะสังคมศาสตร์ คิดเป็นร้อยละ 4.90</t>
  </si>
  <si>
    <t xml:space="preserve">อยู่ในระดับมาก (ค่าเฉลี่ย 4.29) และหลังเข้ารับการอบรมค่าเฉลี่ยความรู้ ความเข้าใจสูงขึ้น อยู่ในระดับมาก </t>
  </si>
  <si>
    <t xml:space="preserve">          ความคิดเห็นเกี่ยวกับการจัดโครงการฯ ในภาพรวมอยู่ในระดับมาก (ค่าเฉลี่ย 4.29) เมื่อพิจารณารายด้าน</t>
  </si>
  <si>
    <t>3.ประทับใจและครอบคลุมการทำ Thesis ดีเยี่ยม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</si>
</sst>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0" borderId="0" xfId="0" applyNumberFormat="1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/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2" fontId="18" fillId="0" borderId="1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8" fillId="0" borderId="0" xfId="0" applyNumberFormat="1" applyFont="1"/>
    <xf numFmtId="2" fontId="18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2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Alignment="1"/>
    <xf numFmtId="0" fontId="10" fillId="5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left" indent="5"/>
    </xf>
    <xf numFmtId="0" fontId="21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3" borderId="14" xfId="0" applyFont="1" applyFill="1" applyBorder="1" applyAlignment="1">
      <alignment wrapText="1"/>
    </xf>
    <xf numFmtId="2" fontId="9" fillId="0" borderId="0" xfId="0" applyNumberFormat="1" applyFont="1" applyAlignment="1">
      <alignment wrapText="1"/>
    </xf>
    <xf numFmtId="0" fontId="10" fillId="6" borderId="0" xfId="0" applyFont="1" applyFill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10" fillId="7" borderId="0" xfId="0" applyFont="1" applyFill="1" applyAlignment="1">
      <alignment wrapText="1"/>
    </xf>
    <xf numFmtId="0" fontId="1" fillId="0" borderId="11" xfId="0" applyFont="1" applyBorder="1"/>
    <xf numFmtId="0" fontId="1" fillId="0" borderId="0" xfId="0" applyFont="1" applyAlignment="1">
      <alignment horizontal="left" indent="5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10" fillId="8" borderId="14" xfId="0" applyFont="1" applyFill="1" applyBorder="1" applyAlignment="1">
      <alignment wrapText="1"/>
    </xf>
    <xf numFmtId="0" fontId="1" fillId="8" borderId="14" xfId="0" applyFont="1" applyFill="1" applyBorder="1" applyAlignment="1">
      <alignment wrapText="1"/>
    </xf>
    <xf numFmtId="0" fontId="22" fillId="8" borderId="14" xfId="0" applyFont="1" applyFill="1" applyBorder="1" applyAlignment="1">
      <alignment wrapText="1"/>
    </xf>
    <xf numFmtId="0" fontId="10" fillId="9" borderId="14" xfId="0" applyFont="1" applyFill="1" applyBorder="1" applyAlignment="1">
      <alignment wrapText="1"/>
    </xf>
    <xf numFmtId="0" fontId="10" fillId="10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4" xfId="0" applyFont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2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24" xfId="0" applyFont="1" applyFill="1" applyBorder="1" applyAlignment="1"/>
    <xf numFmtId="0" fontId="10" fillId="11" borderId="14" xfId="0" applyFont="1" applyFill="1" applyBorder="1" applyAlignment="1">
      <alignment wrapText="1"/>
    </xf>
    <xf numFmtId="0" fontId="1" fillId="8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2" fillId="9" borderId="14" xfId="0" applyFont="1" applyFill="1" applyBorder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2" fontId="9" fillId="12" borderId="14" xfId="0" applyNumberFormat="1" applyFont="1" applyFill="1" applyBorder="1" applyAlignment="1">
      <alignment wrapText="1"/>
    </xf>
    <xf numFmtId="0" fontId="23" fillId="13" borderId="14" xfId="0" applyFont="1" applyFill="1" applyBorder="1" applyAlignment="1">
      <alignment horizontal="center" wrapText="1"/>
    </xf>
    <xf numFmtId="0" fontId="10" fillId="13" borderId="14" xfId="0" applyFont="1" applyFill="1" applyBorder="1" applyAlignment="1">
      <alignment wrapText="1"/>
    </xf>
    <xf numFmtId="0" fontId="10" fillId="13" borderId="14" xfId="0" applyFont="1" applyFill="1" applyBorder="1" applyAlignment="1">
      <alignment vertical="top" wrapText="1"/>
    </xf>
    <xf numFmtId="0" fontId="23" fillId="9" borderId="14" xfId="0" applyFont="1" applyFill="1" applyBorder="1" applyAlignment="1">
      <alignment horizontal="center" wrapText="1"/>
    </xf>
    <xf numFmtId="0" fontId="10" fillId="9" borderId="14" xfId="0" applyFont="1" applyFill="1" applyBorder="1" applyAlignment="1">
      <alignment vertical="top" wrapText="1"/>
    </xf>
    <xf numFmtId="0" fontId="23" fillId="14" borderId="14" xfId="0" applyFont="1" applyFill="1" applyBorder="1" applyAlignment="1">
      <alignment horizontal="center" wrapText="1"/>
    </xf>
    <xf numFmtId="0" fontId="10" fillId="14" borderId="14" xfId="0" applyFont="1" applyFill="1" applyBorder="1" applyAlignment="1">
      <alignment wrapText="1"/>
    </xf>
    <xf numFmtId="0" fontId="10" fillId="14" borderId="14" xfId="0" applyFont="1" applyFill="1" applyBorder="1" applyAlignment="1">
      <alignment vertical="top" wrapText="1"/>
    </xf>
    <xf numFmtId="0" fontId="23" fillId="15" borderId="14" xfId="0" applyFont="1" applyFill="1" applyBorder="1" applyAlignment="1">
      <alignment horizontal="center" wrapText="1"/>
    </xf>
    <xf numFmtId="0" fontId="10" fillId="15" borderId="14" xfId="0" applyFont="1" applyFill="1" applyBorder="1" applyAlignment="1">
      <alignment wrapText="1"/>
    </xf>
    <xf numFmtId="0" fontId="10" fillId="15" borderId="14" xfId="0" applyFont="1" applyFill="1" applyBorder="1" applyAlignment="1">
      <alignment vertical="top" wrapText="1"/>
    </xf>
    <xf numFmtId="0" fontId="23" fillId="16" borderId="14" xfId="0" applyFont="1" applyFill="1" applyBorder="1" applyAlignment="1">
      <alignment horizontal="center" wrapText="1"/>
    </xf>
    <xf numFmtId="0" fontId="10" fillId="16" borderId="14" xfId="0" applyFont="1" applyFill="1" applyBorder="1" applyAlignment="1">
      <alignment wrapText="1"/>
    </xf>
    <xf numFmtId="0" fontId="10" fillId="16" borderId="14" xfId="0" applyFont="1" applyFill="1" applyBorder="1" applyAlignment="1">
      <alignment vertical="top" wrapText="1"/>
    </xf>
    <xf numFmtId="0" fontId="7" fillId="12" borderId="14" xfId="0" applyFont="1" applyFill="1" applyBorder="1" applyAlignment="1">
      <alignment horizontal="right"/>
    </xf>
    <xf numFmtId="2" fontId="9" fillId="11" borderId="14" xfId="0" applyNumberFormat="1" applyFont="1" applyFill="1" applyBorder="1" applyAlignment="1">
      <alignment wrapText="1"/>
    </xf>
    <xf numFmtId="2" fontId="7" fillId="11" borderId="14" xfId="0" applyNumberFormat="1" applyFont="1" applyFill="1" applyBorder="1" applyAlignment="1">
      <alignment wrapText="1"/>
    </xf>
    <xf numFmtId="0" fontId="10" fillId="11" borderId="0" xfId="0" applyFont="1" applyFill="1" applyAlignment="1">
      <alignment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27" xfId="0" applyFont="1" applyBorder="1"/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5" xfId="0" applyFont="1" applyBorder="1"/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/>
    <xf numFmtId="0" fontId="1" fillId="0" borderId="24" xfId="0" applyFont="1" applyBorder="1" applyAlignment="1"/>
    <xf numFmtId="0" fontId="1" fillId="0" borderId="13" xfId="0" applyFont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24" xfId="0" applyFont="1" applyBorder="1" applyAlignment="1"/>
    <xf numFmtId="2" fontId="7" fillId="0" borderId="14" xfId="0" applyNumberFormat="1" applyFont="1" applyFill="1" applyBorder="1" applyAlignment="1">
      <alignment horizontal="center"/>
    </xf>
    <xf numFmtId="0" fontId="1" fillId="0" borderId="12" xfId="0" applyFont="1" applyBorder="1" applyAlignment="1"/>
    <xf numFmtId="0" fontId="14" fillId="0" borderId="0" xfId="0" applyFont="1" applyBorder="1"/>
    <xf numFmtId="0" fontId="1" fillId="0" borderId="0" xfId="0" applyFont="1" applyBorder="1" applyAlignment="1"/>
    <xf numFmtId="49" fontId="1" fillId="0" borderId="0" xfId="0" applyNumberFormat="1" applyFont="1" applyAlignment="1">
      <alignment horizontal="right"/>
    </xf>
    <xf numFmtId="0" fontId="14" fillId="0" borderId="0" xfId="0" applyFont="1" applyFill="1"/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7" fillId="0" borderId="24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2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41</xdr:row>
      <xdr:rowOff>30390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23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37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38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39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</xdr:row>
          <xdr:rowOff>171450</xdr:rowOff>
        </xdr:from>
        <xdr:to>
          <xdr:col>6</xdr:col>
          <xdr:colOff>266700</xdr:colOff>
          <xdr:row>3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9"/>
  <sheetViews>
    <sheetView topLeftCell="D1" zoomScale="130" zoomScaleNormal="130" workbookViewId="0">
      <pane ySplit="1815" topLeftCell="A102" activePane="bottomLeft"/>
      <selection activeCell="K1" sqref="K1"/>
      <selection pane="bottomLeft" activeCell="B111" sqref="B111:C139"/>
    </sheetView>
  </sheetViews>
  <sheetFormatPr defaultColWidth="15" defaultRowHeight="24"/>
  <cols>
    <col min="1" max="1" width="4.42578125" style="16" bestFit="1" customWidth="1"/>
    <col min="2" max="2" width="52.140625" style="16" customWidth="1"/>
    <col min="3" max="3" width="37" style="16" customWidth="1"/>
    <col min="4" max="4" width="7" style="16" customWidth="1"/>
    <col min="5" max="5" width="7.7109375" style="16" bestFit="1" customWidth="1"/>
    <col min="6" max="6" width="5.7109375" style="16" bestFit="1" customWidth="1"/>
    <col min="7" max="7" width="8.42578125" style="16" customWidth="1"/>
    <col min="8" max="8" width="7" style="16" customWidth="1"/>
    <col min="9" max="9" width="9" style="16" customWidth="1"/>
    <col min="10" max="10" width="7.42578125" style="16" bestFit="1" customWidth="1"/>
    <col min="11" max="12" width="10.28515625" style="16" customWidth="1"/>
    <col min="13" max="14" width="5.140625" style="93" bestFit="1" customWidth="1"/>
    <col min="15" max="15" width="5.5703125" style="93" bestFit="1" customWidth="1"/>
    <col min="16" max="22" width="5.140625" style="16" bestFit="1" customWidth="1"/>
    <col min="23" max="24" width="6.28515625" style="19" bestFit="1" customWidth="1"/>
    <col min="25" max="26" width="6.28515625" style="113" bestFit="1" customWidth="1"/>
    <col min="27" max="27" width="5.140625" style="69" bestFit="1" customWidth="1"/>
    <col min="28" max="28" width="5.5703125" style="69" bestFit="1" customWidth="1"/>
    <col min="29" max="31" width="5.140625" style="96" bestFit="1" customWidth="1"/>
    <col min="32" max="33" width="5" style="16" bestFit="1" customWidth="1"/>
    <col min="34" max="16384" width="15" style="16"/>
  </cols>
  <sheetData>
    <row r="1" spans="1:31" s="94" customFormat="1" ht="55.5">
      <c r="A1" s="94" t="s">
        <v>43</v>
      </c>
      <c r="B1" s="94" t="s">
        <v>0</v>
      </c>
      <c r="C1" s="94" t="s">
        <v>1</v>
      </c>
      <c r="D1" s="94" t="s">
        <v>2</v>
      </c>
      <c r="E1" s="94" t="s">
        <v>3</v>
      </c>
      <c r="F1" s="94" t="s">
        <v>0</v>
      </c>
      <c r="G1" s="94" t="s">
        <v>4</v>
      </c>
      <c r="H1" s="94" t="s">
        <v>48</v>
      </c>
      <c r="I1" s="94" t="s">
        <v>62</v>
      </c>
      <c r="J1" s="94" t="s">
        <v>5</v>
      </c>
      <c r="K1" s="94" t="s">
        <v>141</v>
      </c>
      <c r="L1" s="94" t="s">
        <v>152</v>
      </c>
      <c r="M1" s="153">
        <v>1.1000000000000001</v>
      </c>
      <c r="N1" s="153">
        <v>1.2</v>
      </c>
      <c r="O1" s="153">
        <v>1.3</v>
      </c>
      <c r="P1" s="142">
        <v>2.1</v>
      </c>
      <c r="Q1" s="142">
        <v>2.2000000000000002</v>
      </c>
      <c r="R1" s="95">
        <v>3.1</v>
      </c>
      <c r="S1" s="95">
        <v>3.2</v>
      </c>
      <c r="T1" s="95">
        <v>3.3</v>
      </c>
      <c r="U1" s="95">
        <v>3.4</v>
      </c>
      <c r="V1" s="95">
        <v>3.5</v>
      </c>
      <c r="W1" s="145" t="s">
        <v>6</v>
      </c>
      <c r="X1" s="145" t="s">
        <v>49</v>
      </c>
      <c r="Y1" s="147" t="s">
        <v>7</v>
      </c>
      <c r="Z1" s="147" t="s">
        <v>50</v>
      </c>
      <c r="AA1" s="150">
        <v>4.3</v>
      </c>
      <c r="AB1" s="150">
        <v>4.4000000000000004</v>
      </c>
      <c r="AC1" s="142">
        <v>5.0999999999999996</v>
      </c>
      <c r="AD1" s="142">
        <v>5.2</v>
      </c>
      <c r="AE1" s="142">
        <v>5.3</v>
      </c>
    </row>
    <row r="2" spans="1:31" s="90" customFormat="1">
      <c r="A2" s="90">
        <v>1</v>
      </c>
      <c r="B2" s="90" t="s">
        <v>8</v>
      </c>
      <c r="C2" s="90" t="s">
        <v>138</v>
      </c>
      <c r="D2" s="90">
        <v>1</v>
      </c>
      <c r="E2" s="90">
        <v>0</v>
      </c>
      <c r="F2" s="90">
        <v>0</v>
      </c>
      <c r="G2" s="90">
        <v>0</v>
      </c>
      <c r="H2" s="90">
        <v>1</v>
      </c>
      <c r="I2" s="90">
        <v>0</v>
      </c>
      <c r="J2" s="90">
        <v>0</v>
      </c>
      <c r="K2" s="90">
        <v>0</v>
      </c>
      <c r="L2" s="90">
        <v>0</v>
      </c>
      <c r="M2" s="154">
        <v>5</v>
      </c>
      <c r="N2" s="154">
        <v>4</v>
      </c>
      <c r="O2" s="154">
        <v>4</v>
      </c>
      <c r="P2" s="143">
        <v>4</v>
      </c>
      <c r="Q2" s="143">
        <v>4</v>
      </c>
      <c r="R2" s="91">
        <v>4</v>
      </c>
      <c r="S2" s="91">
        <v>4</v>
      </c>
      <c r="T2" s="91">
        <v>5</v>
      </c>
      <c r="U2" s="91">
        <v>4</v>
      </c>
      <c r="V2" s="91">
        <v>4</v>
      </c>
      <c r="W2" s="112">
        <v>3</v>
      </c>
      <c r="X2" s="112">
        <v>3</v>
      </c>
      <c r="Y2" s="148">
        <v>4</v>
      </c>
      <c r="Z2" s="148">
        <v>4</v>
      </c>
      <c r="AA2" s="151">
        <v>5</v>
      </c>
      <c r="AB2" s="151">
        <v>4</v>
      </c>
      <c r="AC2" s="143">
        <v>4</v>
      </c>
      <c r="AD2" s="143">
        <v>4</v>
      </c>
      <c r="AE2" s="143">
        <v>5</v>
      </c>
    </row>
    <row r="3" spans="1:31" s="90" customFormat="1" ht="48">
      <c r="A3" s="90">
        <v>2</v>
      </c>
      <c r="B3" s="90" t="s">
        <v>51</v>
      </c>
      <c r="C3" s="90" t="s">
        <v>139</v>
      </c>
      <c r="D3" s="90">
        <v>1</v>
      </c>
      <c r="E3" s="90">
        <v>0</v>
      </c>
      <c r="F3" s="90">
        <v>0</v>
      </c>
      <c r="G3" s="90">
        <v>0</v>
      </c>
      <c r="H3" s="90">
        <v>0</v>
      </c>
      <c r="I3" s="90">
        <v>0</v>
      </c>
      <c r="J3" s="90">
        <v>0</v>
      </c>
      <c r="K3" s="90">
        <v>0</v>
      </c>
      <c r="L3" s="90">
        <v>0</v>
      </c>
      <c r="M3" s="154">
        <v>4</v>
      </c>
      <c r="N3" s="154">
        <v>4</v>
      </c>
      <c r="O3" s="154">
        <v>4</v>
      </c>
      <c r="P3" s="143">
        <v>5</v>
      </c>
      <c r="Q3" s="143">
        <v>5</v>
      </c>
      <c r="R3" s="91">
        <v>5</v>
      </c>
      <c r="S3" s="91">
        <v>5</v>
      </c>
      <c r="T3" s="91">
        <v>5</v>
      </c>
      <c r="U3" s="91">
        <v>5</v>
      </c>
      <c r="V3" s="91">
        <v>5</v>
      </c>
      <c r="W3" s="112">
        <v>3</v>
      </c>
      <c r="X3" s="112">
        <v>3</v>
      </c>
      <c r="Y3" s="148">
        <v>5</v>
      </c>
      <c r="Z3" s="148">
        <v>5</v>
      </c>
      <c r="AA3" s="151">
        <v>5</v>
      </c>
      <c r="AB3" s="151">
        <v>5</v>
      </c>
      <c r="AC3" s="143">
        <v>5</v>
      </c>
      <c r="AD3" s="143">
        <v>5</v>
      </c>
      <c r="AE3" s="143">
        <v>5</v>
      </c>
    </row>
    <row r="4" spans="1:31" s="90" customFormat="1">
      <c r="A4" s="90">
        <v>3</v>
      </c>
      <c r="B4" s="90" t="s">
        <v>51</v>
      </c>
      <c r="C4" s="90" t="s">
        <v>129</v>
      </c>
      <c r="D4" s="90">
        <v>0</v>
      </c>
      <c r="E4" s="90">
        <v>1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154">
        <v>5</v>
      </c>
      <c r="N4" s="154">
        <v>4</v>
      </c>
      <c r="O4" s="154">
        <v>5</v>
      </c>
      <c r="P4" s="143">
        <v>5</v>
      </c>
      <c r="Q4" s="143">
        <v>5</v>
      </c>
      <c r="R4" s="91">
        <v>4</v>
      </c>
      <c r="S4" s="91">
        <v>4</v>
      </c>
      <c r="T4" s="91">
        <v>5</v>
      </c>
      <c r="U4" s="91">
        <v>5</v>
      </c>
      <c r="V4" s="91">
        <v>5</v>
      </c>
      <c r="W4" s="112">
        <v>4</v>
      </c>
      <c r="X4" s="112">
        <v>4</v>
      </c>
      <c r="Y4" s="148">
        <v>5</v>
      </c>
      <c r="Z4" s="148">
        <v>5</v>
      </c>
      <c r="AA4" s="151">
        <v>5</v>
      </c>
      <c r="AB4" s="151">
        <v>5</v>
      </c>
      <c r="AC4" s="143">
        <v>4</v>
      </c>
      <c r="AD4" s="143">
        <v>4</v>
      </c>
      <c r="AE4" s="143">
        <v>5</v>
      </c>
    </row>
    <row r="5" spans="1:31" s="90" customFormat="1">
      <c r="A5" s="90">
        <v>4</v>
      </c>
      <c r="B5" s="90" t="s">
        <v>51</v>
      </c>
      <c r="C5" s="90" t="s">
        <v>64</v>
      </c>
      <c r="D5" s="90">
        <v>1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154">
        <v>4</v>
      </c>
      <c r="N5" s="154">
        <v>4</v>
      </c>
      <c r="O5" s="154">
        <v>3</v>
      </c>
      <c r="P5" s="143">
        <v>3</v>
      </c>
      <c r="Q5" s="143">
        <v>5</v>
      </c>
      <c r="R5" s="91">
        <v>5</v>
      </c>
      <c r="S5" s="91">
        <v>4</v>
      </c>
      <c r="T5" s="91">
        <v>4</v>
      </c>
      <c r="U5" s="91">
        <v>4</v>
      </c>
      <c r="V5" s="91">
        <v>5</v>
      </c>
      <c r="W5" s="112">
        <v>4</v>
      </c>
      <c r="X5" s="112">
        <v>4</v>
      </c>
      <c r="Y5" s="148">
        <v>4</v>
      </c>
      <c r="Z5" s="148">
        <v>4</v>
      </c>
      <c r="AA5" s="151">
        <v>4</v>
      </c>
      <c r="AB5" s="151">
        <v>5</v>
      </c>
      <c r="AC5" s="143">
        <v>5</v>
      </c>
      <c r="AD5" s="143">
        <v>5</v>
      </c>
      <c r="AE5" s="143">
        <v>5</v>
      </c>
    </row>
    <row r="6" spans="1:31" s="90" customFormat="1">
      <c r="A6" s="90">
        <v>5</v>
      </c>
      <c r="B6" s="90" t="s">
        <v>8</v>
      </c>
      <c r="C6" s="90" t="s">
        <v>53</v>
      </c>
      <c r="D6" s="90">
        <v>1</v>
      </c>
      <c r="E6" s="90">
        <v>1</v>
      </c>
      <c r="F6" s="90">
        <v>0</v>
      </c>
      <c r="G6" s="90">
        <v>1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154">
        <v>4</v>
      </c>
      <c r="N6" s="154">
        <v>4</v>
      </c>
      <c r="O6" s="154">
        <v>4</v>
      </c>
      <c r="P6" s="143">
        <v>4</v>
      </c>
      <c r="Q6" s="143">
        <v>4</v>
      </c>
      <c r="R6" s="91">
        <v>4</v>
      </c>
      <c r="S6" s="91">
        <v>4</v>
      </c>
      <c r="T6" s="91">
        <v>4</v>
      </c>
      <c r="U6" s="91">
        <v>4</v>
      </c>
      <c r="V6" s="91">
        <v>4</v>
      </c>
      <c r="W6" s="112">
        <v>3</v>
      </c>
      <c r="X6" s="112">
        <v>3</v>
      </c>
      <c r="Y6" s="148">
        <v>4</v>
      </c>
      <c r="Z6" s="148">
        <v>4</v>
      </c>
      <c r="AA6" s="151">
        <v>4</v>
      </c>
      <c r="AB6" s="151">
        <v>4</v>
      </c>
      <c r="AC6" s="143">
        <v>4</v>
      </c>
      <c r="AD6" s="143">
        <v>4</v>
      </c>
      <c r="AE6" s="143">
        <v>4</v>
      </c>
    </row>
    <row r="7" spans="1:31" s="90" customFormat="1">
      <c r="A7" s="90">
        <v>6</v>
      </c>
      <c r="B7" s="90" t="s">
        <v>51</v>
      </c>
      <c r="C7" s="90" t="s">
        <v>64</v>
      </c>
      <c r="D7" s="90">
        <v>1</v>
      </c>
      <c r="E7" s="90">
        <v>1</v>
      </c>
      <c r="F7" s="90">
        <v>0</v>
      </c>
      <c r="G7" s="90">
        <v>0</v>
      </c>
      <c r="H7" s="90">
        <v>1</v>
      </c>
      <c r="I7" s="90">
        <v>0</v>
      </c>
      <c r="J7" s="90">
        <v>0</v>
      </c>
      <c r="K7" s="90">
        <v>0</v>
      </c>
      <c r="L7" s="90">
        <v>0</v>
      </c>
      <c r="M7" s="154">
        <v>4</v>
      </c>
      <c r="N7" s="154">
        <v>5</v>
      </c>
      <c r="O7" s="154">
        <v>4</v>
      </c>
      <c r="P7" s="143">
        <v>4</v>
      </c>
      <c r="Q7" s="143">
        <v>4</v>
      </c>
      <c r="R7" s="91">
        <v>3</v>
      </c>
      <c r="S7" s="91">
        <v>3</v>
      </c>
      <c r="T7" s="91">
        <v>3</v>
      </c>
      <c r="U7" s="91">
        <v>4</v>
      </c>
      <c r="V7" s="91">
        <v>4</v>
      </c>
      <c r="W7" s="112">
        <v>2</v>
      </c>
      <c r="X7" s="112">
        <v>2</v>
      </c>
      <c r="Y7" s="148">
        <v>4</v>
      </c>
      <c r="Z7" s="148">
        <v>4</v>
      </c>
      <c r="AA7" s="151">
        <v>4</v>
      </c>
      <c r="AB7" s="151">
        <v>5</v>
      </c>
      <c r="AC7" s="143">
        <v>4</v>
      </c>
      <c r="AD7" s="143">
        <v>4</v>
      </c>
      <c r="AE7" s="143">
        <v>5</v>
      </c>
    </row>
    <row r="8" spans="1:31" s="90" customFormat="1">
      <c r="A8" s="90">
        <v>7</v>
      </c>
      <c r="B8" s="90" t="s">
        <v>8</v>
      </c>
      <c r="C8" s="90" t="s">
        <v>129</v>
      </c>
      <c r="D8" s="90">
        <v>0</v>
      </c>
      <c r="E8" s="90">
        <v>1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154">
        <v>4</v>
      </c>
      <c r="N8" s="154">
        <v>4</v>
      </c>
      <c r="O8" s="154">
        <v>4</v>
      </c>
      <c r="P8" s="143">
        <v>5</v>
      </c>
      <c r="Q8" s="143">
        <v>5</v>
      </c>
      <c r="R8" s="91">
        <v>5</v>
      </c>
      <c r="S8" s="91">
        <v>5</v>
      </c>
      <c r="T8" s="91">
        <v>5</v>
      </c>
      <c r="U8" s="91">
        <v>5</v>
      </c>
      <c r="V8" s="91">
        <v>5</v>
      </c>
      <c r="W8" s="112">
        <v>3</v>
      </c>
      <c r="X8" s="112">
        <v>3</v>
      </c>
      <c r="Y8" s="148">
        <v>5</v>
      </c>
      <c r="Z8" s="148">
        <v>5</v>
      </c>
      <c r="AA8" s="151">
        <v>5</v>
      </c>
      <c r="AB8" s="151">
        <v>5</v>
      </c>
      <c r="AC8" s="143">
        <v>5</v>
      </c>
      <c r="AD8" s="143">
        <v>5</v>
      </c>
      <c r="AE8" s="143">
        <v>5</v>
      </c>
    </row>
    <row r="9" spans="1:31" s="90" customFormat="1">
      <c r="A9" s="90">
        <v>8</v>
      </c>
      <c r="B9" s="90" t="s">
        <v>8</v>
      </c>
      <c r="C9" s="90" t="s">
        <v>108</v>
      </c>
      <c r="D9" s="90">
        <v>0</v>
      </c>
      <c r="E9" s="90">
        <v>0</v>
      </c>
      <c r="F9" s="90">
        <v>1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154">
        <v>4</v>
      </c>
      <c r="N9" s="154">
        <v>2</v>
      </c>
      <c r="O9" s="154">
        <v>2</v>
      </c>
      <c r="P9" s="143">
        <v>4</v>
      </c>
      <c r="Q9" s="143">
        <v>4</v>
      </c>
      <c r="R9" s="91">
        <v>3</v>
      </c>
      <c r="S9" s="91">
        <v>2</v>
      </c>
      <c r="T9" s="91">
        <v>4</v>
      </c>
      <c r="U9" s="91">
        <v>4</v>
      </c>
      <c r="V9" s="91">
        <v>4</v>
      </c>
      <c r="W9" s="112">
        <v>4</v>
      </c>
      <c r="X9" s="112">
        <v>4</v>
      </c>
      <c r="Y9" s="148">
        <v>4</v>
      </c>
      <c r="Z9" s="148">
        <v>4</v>
      </c>
      <c r="AA9" s="151">
        <v>4</v>
      </c>
      <c r="AB9" s="151">
        <v>3</v>
      </c>
      <c r="AC9" s="143">
        <v>4</v>
      </c>
      <c r="AD9" s="143">
        <v>4</v>
      </c>
      <c r="AE9" s="143">
        <v>4</v>
      </c>
    </row>
    <row r="10" spans="1:31" s="90" customFormat="1">
      <c r="A10" s="90">
        <v>9</v>
      </c>
      <c r="B10" s="90" t="s">
        <v>8</v>
      </c>
      <c r="C10" s="90" t="s">
        <v>53</v>
      </c>
      <c r="D10" s="90">
        <v>0</v>
      </c>
      <c r="E10" s="90">
        <v>1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154">
        <v>4</v>
      </c>
      <c r="N10" s="154">
        <v>3</v>
      </c>
      <c r="O10" s="154">
        <v>4</v>
      </c>
      <c r="P10" s="143">
        <v>4</v>
      </c>
      <c r="Q10" s="143">
        <v>4</v>
      </c>
      <c r="R10" s="91">
        <v>4</v>
      </c>
      <c r="S10" s="91">
        <v>4</v>
      </c>
      <c r="T10" s="91">
        <v>4</v>
      </c>
      <c r="U10" s="91">
        <v>4</v>
      </c>
      <c r="V10" s="91">
        <v>4</v>
      </c>
      <c r="W10" s="112">
        <v>4</v>
      </c>
      <c r="X10" s="112">
        <v>4</v>
      </c>
      <c r="Y10" s="148">
        <v>4</v>
      </c>
      <c r="Z10" s="148">
        <v>4</v>
      </c>
      <c r="AA10" s="151">
        <v>4</v>
      </c>
      <c r="AB10" s="151">
        <v>4</v>
      </c>
      <c r="AC10" s="143">
        <v>4</v>
      </c>
      <c r="AD10" s="143">
        <v>4</v>
      </c>
      <c r="AE10" s="143">
        <v>4</v>
      </c>
    </row>
    <row r="11" spans="1:31" s="90" customFormat="1">
      <c r="A11" s="90">
        <v>10</v>
      </c>
      <c r="B11" s="90" t="s">
        <v>8</v>
      </c>
      <c r="C11" s="90" t="s">
        <v>140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1</v>
      </c>
      <c r="L11" s="90">
        <v>0</v>
      </c>
      <c r="M11" s="154">
        <v>4</v>
      </c>
      <c r="N11" s="154">
        <v>4</v>
      </c>
      <c r="O11" s="154">
        <v>4</v>
      </c>
      <c r="P11" s="143">
        <v>4</v>
      </c>
      <c r="Q11" s="143">
        <v>4</v>
      </c>
      <c r="R11" s="91">
        <v>4</v>
      </c>
      <c r="S11" s="91">
        <v>4</v>
      </c>
      <c r="T11" s="91">
        <v>4</v>
      </c>
      <c r="U11" s="91">
        <v>4</v>
      </c>
      <c r="V11" s="91">
        <v>4</v>
      </c>
      <c r="W11" s="112">
        <v>4</v>
      </c>
      <c r="X11" s="112">
        <v>4</v>
      </c>
      <c r="Y11" s="148">
        <v>4</v>
      </c>
      <c r="Z11" s="148">
        <v>4</v>
      </c>
      <c r="AA11" s="151">
        <v>4</v>
      </c>
      <c r="AB11" s="151">
        <v>4</v>
      </c>
      <c r="AC11" s="143">
        <v>4</v>
      </c>
      <c r="AD11" s="143">
        <v>4</v>
      </c>
      <c r="AE11" s="143">
        <v>4</v>
      </c>
    </row>
    <row r="12" spans="1:31" s="90" customFormat="1">
      <c r="A12" s="90">
        <v>11</v>
      </c>
      <c r="B12" s="90" t="s">
        <v>8</v>
      </c>
      <c r="C12" s="90" t="s">
        <v>142</v>
      </c>
      <c r="D12" s="90">
        <v>1</v>
      </c>
      <c r="E12" s="90">
        <v>1</v>
      </c>
      <c r="F12" s="90">
        <v>1</v>
      </c>
      <c r="G12" s="90">
        <v>0</v>
      </c>
      <c r="H12" s="90">
        <v>1</v>
      </c>
      <c r="I12" s="90">
        <v>1</v>
      </c>
      <c r="J12" s="90">
        <v>0</v>
      </c>
      <c r="K12" s="90">
        <v>1</v>
      </c>
      <c r="L12" s="90">
        <v>0</v>
      </c>
      <c r="M12" s="154">
        <v>5</v>
      </c>
      <c r="N12" s="154">
        <v>2</v>
      </c>
      <c r="O12" s="154">
        <v>4</v>
      </c>
      <c r="P12" s="143">
        <v>5</v>
      </c>
      <c r="Q12" s="143">
        <v>5</v>
      </c>
      <c r="R12" s="91">
        <v>5</v>
      </c>
      <c r="S12" s="91">
        <v>5</v>
      </c>
      <c r="T12" s="91">
        <v>5</v>
      </c>
      <c r="U12" s="91">
        <v>5</v>
      </c>
      <c r="V12" s="91">
        <v>5</v>
      </c>
      <c r="W12" s="112">
        <v>2</v>
      </c>
      <c r="X12" s="112">
        <v>2</v>
      </c>
      <c r="Y12" s="148">
        <v>4</v>
      </c>
      <c r="Z12" s="148">
        <v>4</v>
      </c>
      <c r="AA12" s="151">
        <v>5</v>
      </c>
      <c r="AB12" s="151">
        <v>5</v>
      </c>
      <c r="AC12" s="143">
        <v>4</v>
      </c>
      <c r="AD12" s="143">
        <v>4</v>
      </c>
      <c r="AE12" s="143">
        <v>5</v>
      </c>
    </row>
    <row r="13" spans="1:31" s="90" customFormat="1">
      <c r="A13" s="90">
        <v>12</v>
      </c>
      <c r="B13" s="90" t="s">
        <v>8</v>
      </c>
      <c r="C13" s="90" t="s">
        <v>143</v>
      </c>
      <c r="D13" s="90">
        <v>1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154">
        <v>5</v>
      </c>
      <c r="N13" s="154">
        <v>4</v>
      </c>
      <c r="O13" s="154">
        <v>5</v>
      </c>
      <c r="P13" s="143">
        <v>4</v>
      </c>
      <c r="Q13" s="143">
        <v>4</v>
      </c>
      <c r="R13" s="91">
        <v>4</v>
      </c>
      <c r="S13" s="91">
        <v>2</v>
      </c>
      <c r="T13" s="91">
        <v>4</v>
      </c>
      <c r="U13" s="91">
        <v>4</v>
      </c>
      <c r="V13" s="91">
        <v>4</v>
      </c>
      <c r="W13" s="112">
        <v>2</v>
      </c>
      <c r="X13" s="112">
        <v>2</v>
      </c>
      <c r="Y13" s="148">
        <v>5</v>
      </c>
      <c r="Z13" s="148">
        <v>4</v>
      </c>
      <c r="AA13" s="151">
        <v>4</v>
      </c>
      <c r="AB13" s="151">
        <v>5</v>
      </c>
      <c r="AC13" s="143">
        <v>4</v>
      </c>
      <c r="AD13" s="143">
        <v>5</v>
      </c>
      <c r="AE13" s="143">
        <v>5</v>
      </c>
    </row>
    <row r="14" spans="1:31" s="90" customFormat="1">
      <c r="A14" s="90">
        <v>13</v>
      </c>
      <c r="B14" s="90" t="s">
        <v>51</v>
      </c>
      <c r="C14" s="90" t="s">
        <v>69</v>
      </c>
      <c r="D14" s="90">
        <v>1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154">
        <v>5</v>
      </c>
      <c r="N14" s="154">
        <v>4</v>
      </c>
      <c r="O14" s="154">
        <v>4</v>
      </c>
      <c r="P14" s="143">
        <v>4</v>
      </c>
      <c r="Q14" s="143">
        <v>4</v>
      </c>
      <c r="R14" s="91">
        <v>4</v>
      </c>
      <c r="S14" s="91">
        <v>4</v>
      </c>
      <c r="T14" s="91">
        <v>4</v>
      </c>
      <c r="U14" s="91">
        <v>4</v>
      </c>
      <c r="V14" s="91">
        <v>4</v>
      </c>
      <c r="W14" s="112">
        <v>4</v>
      </c>
      <c r="X14" s="112">
        <v>4</v>
      </c>
      <c r="Y14" s="148">
        <v>4</v>
      </c>
      <c r="Z14" s="148">
        <v>4</v>
      </c>
      <c r="AA14" s="151">
        <v>4</v>
      </c>
      <c r="AB14" s="151">
        <v>4</v>
      </c>
      <c r="AC14" s="143">
        <v>4</v>
      </c>
      <c r="AD14" s="143">
        <v>4</v>
      </c>
      <c r="AE14" s="143">
        <v>4</v>
      </c>
    </row>
    <row r="15" spans="1:31" s="90" customFormat="1">
      <c r="A15" s="90">
        <v>14</v>
      </c>
      <c r="B15" s="90" t="s">
        <v>51</v>
      </c>
      <c r="C15" s="90" t="s">
        <v>61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1</v>
      </c>
      <c r="K15" s="90">
        <v>0</v>
      </c>
      <c r="L15" s="90">
        <v>0</v>
      </c>
      <c r="M15" s="154">
        <v>5</v>
      </c>
      <c r="N15" s="154">
        <v>5</v>
      </c>
      <c r="O15" s="154">
        <v>4</v>
      </c>
      <c r="P15" s="143">
        <v>5</v>
      </c>
      <c r="Q15" s="143">
        <v>5</v>
      </c>
      <c r="R15" s="91">
        <v>5</v>
      </c>
      <c r="S15" s="91">
        <v>4</v>
      </c>
      <c r="T15" s="91">
        <v>5</v>
      </c>
      <c r="U15" s="91">
        <v>5</v>
      </c>
      <c r="V15" s="91">
        <v>5</v>
      </c>
      <c r="W15" s="112">
        <v>3</v>
      </c>
      <c r="X15" s="112">
        <v>3</v>
      </c>
      <c r="Y15" s="148">
        <v>5</v>
      </c>
      <c r="Z15" s="148">
        <v>5</v>
      </c>
      <c r="AA15" s="151">
        <v>5</v>
      </c>
      <c r="AB15" s="151">
        <v>5</v>
      </c>
      <c r="AC15" s="143">
        <v>4</v>
      </c>
      <c r="AD15" s="143">
        <v>5</v>
      </c>
      <c r="AE15" s="143">
        <v>5</v>
      </c>
    </row>
    <row r="16" spans="1:31" s="90" customFormat="1">
      <c r="A16" s="90">
        <v>15</v>
      </c>
      <c r="B16" s="90" t="s">
        <v>8</v>
      </c>
      <c r="C16" s="90" t="s">
        <v>53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154">
        <v>5</v>
      </c>
      <c r="N16" s="154">
        <v>5</v>
      </c>
      <c r="O16" s="154">
        <v>5</v>
      </c>
      <c r="P16" s="143">
        <v>5</v>
      </c>
      <c r="Q16" s="143">
        <v>5</v>
      </c>
      <c r="R16" s="91">
        <v>5</v>
      </c>
      <c r="S16" s="91">
        <v>5</v>
      </c>
      <c r="T16" s="91">
        <v>5</v>
      </c>
      <c r="U16" s="91">
        <v>5</v>
      </c>
      <c r="V16" s="91">
        <v>5</v>
      </c>
      <c r="W16" s="112">
        <v>3</v>
      </c>
      <c r="X16" s="112">
        <v>3</v>
      </c>
      <c r="Y16" s="148">
        <v>5</v>
      </c>
      <c r="Z16" s="148">
        <v>5</v>
      </c>
      <c r="AA16" s="151">
        <v>5</v>
      </c>
      <c r="AB16" s="151">
        <v>5</v>
      </c>
      <c r="AC16" s="143">
        <v>5</v>
      </c>
      <c r="AD16" s="143">
        <v>5</v>
      </c>
      <c r="AE16" s="143">
        <v>5</v>
      </c>
    </row>
    <row r="17" spans="1:31" s="90" customFormat="1">
      <c r="A17" s="90">
        <v>16</v>
      </c>
      <c r="B17" s="90" t="s">
        <v>8</v>
      </c>
      <c r="C17" s="90" t="s">
        <v>69</v>
      </c>
      <c r="D17" s="90">
        <v>1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154">
        <v>4</v>
      </c>
      <c r="N17" s="154">
        <v>4</v>
      </c>
      <c r="O17" s="154">
        <v>4</v>
      </c>
      <c r="P17" s="143">
        <v>4</v>
      </c>
      <c r="Q17" s="143">
        <v>4</v>
      </c>
      <c r="R17" s="91">
        <v>3</v>
      </c>
      <c r="S17" s="91">
        <v>4</v>
      </c>
      <c r="T17" s="91">
        <v>4</v>
      </c>
      <c r="U17" s="91">
        <v>4</v>
      </c>
      <c r="V17" s="91">
        <v>4</v>
      </c>
      <c r="W17" s="112">
        <v>5</v>
      </c>
      <c r="X17" s="112">
        <v>5</v>
      </c>
      <c r="Y17" s="148">
        <v>4</v>
      </c>
      <c r="Z17" s="148">
        <v>4</v>
      </c>
      <c r="AA17" s="151">
        <v>4</v>
      </c>
      <c r="AB17" s="151">
        <v>4</v>
      </c>
      <c r="AC17" s="143">
        <v>4</v>
      </c>
      <c r="AD17" s="143">
        <v>4</v>
      </c>
      <c r="AE17" s="143">
        <v>4</v>
      </c>
    </row>
    <row r="18" spans="1:31" s="90" customFormat="1">
      <c r="A18" s="90">
        <v>17</v>
      </c>
      <c r="B18" s="90" t="s">
        <v>8</v>
      </c>
      <c r="C18" s="90" t="s">
        <v>52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1</v>
      </c>
      <c r="L18" s="90">
        <v>0</v>
      </c>
      <c r="M18" s="154">
        <v>5</v>
      </c>
      <c r="N18" s="154">
        <v>5</v>
      </c>
      <c r="O18" s="154">
        <v>5</v>
      </c>
      <c r="P18" s="143">
        <v>5</v>
      </c>
      <c r="Q18" s="143">
        <v>5</v>
      </c>
      <c r="R18" s="91">
        <v>5</v>
      </c>
      <c r="S18" s="91">
        <v>5</v>
      </c>
      <c r="T18" s="91">
        <v>5</v>
      </c>
      <c r="U18" s="91">
        <v>5</v>
      </c>
      <c r="V18" s="91">
        <v>5</v>
      </c>
      <c r="W18" s="112">
        <v>4</v>
      </c>
      <c r="X18" s="112">
        <v>4</v>
      </c>
      <c r="Y18" s="148">
        <v>5</v>
      </c>
      <c r="Z18" s="148">
        <v>5</v>
      </c>
      <c r="AA18" s="151">
        <v>5</v>
      </c>
      <c r="AB18" s="151">
        <v>5</v>
      </c>
      <c r="AC18" s="143">
        <v>5</v>
      </c>
      <c r="AD18" s="143">
        <v>5</v>
      </c>
      <c r="AE18" s="143">
        <v>5</v>
      </c>
    </row>
    <row r="19" spans="1:31" s="90" customFormat="1">
      <c r="A19" s="90">
        <v>18</v>
      </c>
      <c r="B19" s="90" t="s">
        <v>8</v>
      </c>
      <c r="C19" s="90" t="s">
        <v>68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1</v>
      </c>
      <c r="K19" s="90">
        <v>0</v>
      </c>
      <c r="L19" s="90">
        <v>0</v>
      </c>
      <c r="M19" s="154">
        <v>4</v>
      </c>
      <c r="N19" s="154">
        <v>3</v>
      </c>
      <c r="O19" s="154">
        <v>5</v>
      </c>
      <c r="P19" s="143">
        <v>4</v>
      </c>
      <c r="Q19" s="143">
        <v>5</v>
      </c>
      <c r="R19" s="91">
        <v>4</v>
      </c>
      <c r="S19" s="91">
        <v>4</v>
      </c>
      <c r="T19" s="91">
        <v>4</v>
      </c>
      <c r="U19" s="91">
        <v>4</v>
      </c>
      <c r="V19" s="91">
        <v>4</v>
      </c>
      <c r="W19" s="112">
        <v>3</v>
      </c>
      <c r="X19" s="112">
        <v>3</v>
      </c>
      <c r="Y19" s="148">
        <v>5</v>
      </c>
      <c r="Z19" s="148">
        <v>4</v>
      </c>
      <c r="AA19" s="151">
        <v>4</v>
      </c>
      <c r="AB19" s="151">
        <v>4</v>
      </c>
      <c r="AC19" s="143">
        <v>4</v>
      </c>
      <c r="AD19" s="143">
        <v>4</v>
      </c>
      <c r="AE19" s="143">
        <v>4</v>
      </c>
    </row>
    <row r="20" spans="1:31" s="90" customFormat="1">
      <c r="A20" s="90">
        <v>19</v>
      </c>
      <c r="B20" s="90" t="s">
        <v>8</v>
      </c>
      <c r="C20" s="90" t="s">
        <v>53</v>
      </c>
      <c r="D20" s="90">
        <v>1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154">
        <v>4</v>
      </c>
      <c r="N20" s="154">
        <v>4</v>
      </c>
      <c r="O20" s="154">
        <v>5</v>
      </c>
      <c r="P20" s="143">
        <v>4</v>
      </c>
      <c r="Q20" s="143">
        <v>4</v>
      </c>
      <c r="R20" s="91">
        <v>5</v>
      </c>
      <c r="S20" s="91">
        <v>4</v>
      </c>
      <c r="T20" s="91">
        <v>5</v>
      </c>
      <c r="U20" s="91">
        <v>5</v>
      </c>
      <c r="V20" s="91">
        <v>5</v>
      </c>
      <c r="W20" s="112">
        <v>2</v>
      </c>
      <c r="X20" s="112">
        <v>2</v>
      </c>
      <c r="Y20" s="148">
        <v>4</v>
      </c>
      <c r="Z20" s="148">
        <v>4</v>
      </c>
      <c r="AA20" s="151">
        <v>4</v>
      </c>
      <c r="AB20" s="151">
        <v>4</v>
      </c>
      <c r="AC20" s="143">
        <v>4</v>
      </c>
      <c r="AD20" s="143">
        <v>4</v>
      </c>
      <c r="AE20" s="143">
        <v>4</v>
      </c>
    </row>
    <row r="21" spans="1:31" s="90" customFormat="1">
      <c r="A21" s="90">
        <v>20</v>
      </c>
      <c r="B21" s="90" t="s">
        <v>8</v>
      </c>
      <c r="C21" s="90" t="s">
        <v>52</v>
      </c>
      <c r="D21" s="90">
        <v>1</v>
      </c>
      <c r="E21" s="90">
        <v>0</v>
      </c>
      <c r="F21" s="90">
        <v>1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154">
        <v>4</v>
      </c>
      <c r="N21" s="154">
        <v>4</v>
      </c>
      <c r="O21" s="154">
        <v>4</v>
      </c>
      <c r="P21" s="143">
        <v>4</v>
      </c>
      <c r="Q21" s="143">
        <v>4</v>
      </c>
      <c r="R21" s="91">
        <v>4</v>
      </c>
      <c r="S21" s="91">
        <v>3</v>
      </c>
      <c r="T21" s="91">
        <v>4</v>
      </c>
      <c r="U21" s="91">
        <v>4</v>
      </c>
      <c r="V21" s="91">
        <v>4</v>
      </c>
      <c r="W21" s="112">
        <v>2</v>
      </c>
      <c r="X21" s="112">
        <v>2</v>
      </c>
      <c r="Y21" s="148">
        <v>4</v>
      </c>
      <c r="Z21" s="148">
        <v>4</v>
      </c>
      <c r="AA21" s="151">
        <v>5</v>
      </c>
      <c r="AB21" s="151">
        <v>5</v>
      </c>
      <c r="AC21" s="143">
        <v>5</v>
      </c>
      <c r="AD21" s="143">
        <v>5</v>
      </c>
      <c r="AE21" s="143">
        <v>5</v>
      </c>
    </row>
    <row r="22" spans="1:31" s="90" customFormat="1">
      <c r="A22" s="90">
        <v>21</v>
      </c>
      <c r="B22" s="90" t="s">
        <v>8</v>
      </c>
      <c r="C22" s="90" t="s">
        <v>107</v>
      </c>
      <c r="D22" s="90">
        <v>0</v>
      </c>
      <c r="E22" s="90">
        <v>0</v>
      </c>
      <c r="F22" s="90">
        <v>1</v>
      </c>
      <c r="G22" s="90">
        <v>1</v>
      </c>
      <c r="H22" s="90">
        <v>0</v>
      </c>
      <c r="I22" s="90">
        <v>0</v>
      </c>
      <c r="J22" s="90">
        <v>0</v>
      </c>
      <c r="K22" s="90">
        <v>1</v>
      </c>
      <c r="L22" s="90">
        <v>0</v>
      </c>
      <c r="M22" s="154">
        <v>5</v>
      </c>
      <c r="N22" s="154">
        <v>4</v>
      </c>
      <c r="O22" s="154">
        <v>4</v>
      </c>
      <c r="P22" s="143">
        <v>4</v>
      </c>
      <c r="Q22" s="143">
        <v>4</v>
      </c>
      <c r="R22" s="91">
        <v>4</v>
      </c>
      <c r="S22" s="91">
        <v>5</v>
      </c>
      <c r="T22" s="91">
        <v>5</v>
      </c>
      <c r="U22" s="91">
        <v>4</v>
      </c>
      <c r="V22" s="91">
        <v>4</v>
      </c>
      <c r="W22" s="112">
        <v>3</v>
      </c>
      <c r="X22" s="112">
        <v>4</v>
      </c>
      <c r="Y22" s="148">
        <v>4</v>
      </c>
      <c r="Z22" s="148">
        <v>4</v>
      </c>
      <c r="AA22" s="151">
        <v>5</v>
      </c>
      <c r="AB22" s="151">
        <v>5</v>
      </c>
      <c r="AC22" s="143">
        <v>4</v>
      </c>
      <c r="AD22" s="143">
        <v>4</v>
      </c>
      <c r="AE22" s="143">
        <v>4</v>
      </c>
    </row>
    <row r="23" spans="1:31" s="90" customFormat="1">
      <c r="A23" s="90">
        <v>22</v>
      </c>
      <c r="B23" s="90" t="s">
        <v>8</v>
      </c>
      <c r="C23" s="90" t="s">
        <v>53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154">
        <v>5</v>
      </c>
      <c r="N23" s="154">
        <v>5</v>
      </c>
      <c r="O23" s="154">
        <v>5</v>
      </c>
      <c r="P23" s="143">
        <v>5</v>
      </c>
      <c r="Q23" s="143">
        <v>5</v>
      </c>
      <c r="R23" s="91">
        <v>5</v>
      </c>
      <c r="S23" s="91">
        <v>3</v>
      </c>
      <c r="T23" s="91">
        <v>4</v>
      </c>
      <c r="U23" s="91">
        <v>4</v>
      </c>
      <c r="V23" s="91">
        <v>5</v>
      </c>
      <c r="W23" s="112">
        <v>3</v>
      </c>
      <c r="X23" s="112">
        <v>3</v>
      </c>
      <c r="Y23" s="148">
        <v>5</v>
      </c>
      <c r="Z23" s="148">
        <v>5</v>
      </c>
      <c r="AA23" s="151">
        <v>5</v>
      </c>
      <c r="AB23" s="151">
        <v>5</v>
      </c>
      <c r="AC23" s="143">
        <v>5</v>
      </c>
      <c r="AD23" s="143">
        <v>5</v>
      </c>
      <c r="AE23" s="143">
        <v>5</v>
      </c>
    </row>
    <row r="24" spans="1:31" s="90" customFormat="1">
      <c r="A24" s="90">
        <v>23</v>
      </c>
      <c r="B24" s="90" t="s">
        <v>51</v>
      </c>
      <c r="C24" s="90" t="s">
        <v>65</v>
      </c>
      <c r="D24" s="90">
        <v>1</v>
      </c>
      <c r="E24" s="90">
        <v>0</v>
      </c>
      <c r="F24" s="90">
        <v>1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154">
        <v>4</v>
      </c>
      <c r="N24" s="154">
        <v>3</v>
      </c>
      <c r="O24" s="154">
        <v>4</v>
      </c>
      <c r="P24" s="143">
        <v>4</v>
      </c>
      <c r="Q24" s="143">
        <v>4</v>
      </c>
      <c r="R24" s="91">
        <v>5</v>
      </c>
      <c r="S24" s="91">
        <v>3</v>
      </c>
      <c r="T24" s="91">
        <v>4</v>
      </c>
      <c r="U24" s="91">
        <v>4</v>
      </c>
      <c r="V24" s="91">
        <v>4</v>
      </c>
      <c r="W24" s="112">
        <v>5</v>
      </c>
      <c r="X24" s="112">
        <v>5</v>
      </c>
      <c r="Y24" s="148">
        <v>5</v>
      </c>
      <c r="Z24" s="148">
        <v>5</v>
      </c>
      <c r="AA24" s="151">
        <v>5</v>
      </c>
      <c r="AB24" s="151">
        <v>5</v>
      </c>
      <c r="AC24" s="143">
        <v>5</v>
      </c>
      <c r="AD24" s="143">
        <v>5</v>
      </c>
      <c r="AE24" s="143">
        <v>5</v>
      </c>
    </row>
    <row r="25" spans="1:31" s="90" customFormat="1">
      <c r="A25" s="90">
        <v>24</v>
      </c>
      <c r="B25" s="90" t="s">
        <v>8</v>
      </c>
      <c r="C25" s="90" t="s">
        <v>68</v>
      </c>
      <c r="D25" s="90">
        <v>1</v>
      </c>
      <c r="E25" s="90">
        <v>0</v>
      </c>
      <c r="F25" s="90">
        <v>0</v>
      </c>
      <c r="G25" s="90">
        <v>1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154">
        <v>5</v>
      </c>
      <c r="N25" s="154">
        <v>5</v>
      </c>
      <c r="O25" s="154">
        <v>4</v>
      </c>
      <c r="P25" s="143">
        <v>4</v>
      </c>
      <c r="Q25" s="143">
        <v>4</v>
      </c>
      <c r="R25" s="91">
        <v>4</v>
      </c>
      <c r="S25" s="91">
        <v>4</v>
      </c>
      <c r="T25" s="91">
        <v>4</v>
      </c>
      <c r="U25" s="91">
        <v>4</v>
      </c>
      <c r="V25" s="91">
        <v>4</v>
      </c>
      <c r="W25" s="112">
        <v>3</v>
      </c>
      <c r="X25" s="112">
        <v>4</v>
      </c>
      <c r="Y25" s="148">
        <v>5</v>
      </c>
      <c r="Z25" s="148">
        <v>5</v>
      </c>
      <c r="AA25" s="151">
        <v>5</v>
      </c>
      <c r="AB25" s="151">
        <v>5</v>
      </c>
      <c r="AC25" s="143">
        <v>5</v>
      </c>
      <c r="AD25" s="143">
        <v>5</v>
      </c>
      <c r="AE25" s="143">
        <v>5</v>
      </c>
    </row>
    <row r="26" spans="1:31" s="90" customFormat="1" ht="48">
      <c r="A26" s="90">
        <v>25</v>
      </c>
      <c r="B26" s="90" t="s">
        <v>8</v>
      </c>
      <c r="C26" s="90" t="s">
        <v>139</v>
      </c>
      <c r="D26" s="90">
        <v>1</v>
      </c>
      <c r="E26" s="90">
        <v>1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154">
        <v>4</v>
      </c>
      <c r="N26" s="154">
        <v>3</v>
      </c>
      <c r="O26" s="154">
        <v>3</v>
      </c>
      <c r="P26" s="143">
        <v>4</v>
      </c>
      <c r="Q26" s="143">
        <v>4</v>
      </c>
      <c r="R26" s="91">
        <v>4</v>
      </c>
      <c r="S26" s="91">
        <v>4</v>
      </c>
      <c r="T26" s="91">
        <v>4</v>
      </c>
      <c r="U26" s="91">
        <v>4</v>
      </c>
      <c r="V26" s="91">
        <v>4</v>
      </c>
      <c r="W26" s="112">
        <v>3</v>
      </c>
      <c r="X26" s="112">
        <v>3</v>
      </c>
      <c r="Y26" s="148">
        <v>5</v>
      </c>
      <c r="Z26" s="148">
        <v>5</v>
      </c>
      <c r="AA26" s="151">
        <v>5</v>
      </c>
      <c r="AB26" s="151">
        <v>5</v>
      </c>
      <c r="AC26" s="143">
        <v>4</v>
      </c>
      <c r="AD26" s="143">
        <v>4</v>
      </c>
      <c r="AE26" s="143">
        <v>5</v>
      </c>
    </row>
    <row r="27" spans="1:31" s="90" customFormat="1">
      <c r="A27" s="90">
        <v>26</v>
      </c>
      <c r="B27" s="90" t="s">
        <v>8</v>
      </c>
      <c r="C27" s="90" t="s">
        <v>143</v>
      </c>
      <c r="D27" s="90">
        <v>1</v>
      </c>
      <c r="E27" s="90">
        <v>0</v>
      </c>
      <c r="F27" s="90">
        <v>1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154">
        <v>5</v>
      </c>
      <c r="N27" s="154">
        <v>5</v>
      </c>
      <c r="O27" s="154">
        <v>5</v>
      </c>
      <c r="P27" s="143">
        <v>4</v>
      </c>
      <c r="Q27" s="143">
        <v>5</v>
      </c>
      <c r="R27" s="91">
        <v>5</v>
      </c>
      <c r="S27" s="91">
        <v>5</v>
      </c>
      <c r="T27" s="91">
        <v>5</v>
      </c>
      <c r="U27" s="91">
        <v>5</v>
      </c>
      <c r="V27" s="91">
        <v>5</v>
      </c>
      <c r="W27" s="112">
        <v>2</v>
      </c>
      <c r="X27" s="112">
        <v>3</v>
      </c>
      <c r="Y27" s="148">
        <v>5</v>
      </c>
      <c r="Z27" s="148">
        <v>5</v>
      </c>
      <c r="AA27" s="151">
        <v>5</v>
      </c>
      <c r="AB27" s="151">
        <v>5</v>
      </c>
      <c r="AC27" s="143">
        <v>4</v>
      </c>
      <c r="AD27" s="143">
        <v>5</v>
      </c>
      <c r="AE27" s="143">
        <v>5</v>
      </c>
    </row>
    <row r="28" spans="1:31" s="90" customFormat="1">
      <c r="A28" s="90">
        <v>27</v>
      </c>
      <c r="B28" s="90" t="s">
        <v>51</v>
      </c>
      <c r="C28" s="90" t="s">
        <v>65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1</v>
      </c>
      <c r="L28" s="90">
        <v>0</v>
      </c>
      <c r="M28" s="154">
        <v>5</v>
      </c>
      <c r="N28" s="154">
        <v>4</v>
      </c>
      <c r="O28" s="154">
        <v>4</v>
      </c>
      <c r="P28" s="143">
        <v>5</v>
      </c>
      <c r="Q28" s="143">
        <v>5</v>
      </c>
      <c r="R28" s="91">
        <v>5</v>
      </c>
      <c r="S28" s="91">
        <v>5</v>
      </c>
      <c r="T28" s="91">
        <v>5</v>
      </c>
      <c r="U28" s="91">
        <v>5</v>
      </c>
      <c r="V28" s="91">
        <v>5</v>
      </c>
      <c r="W28" s="112">
        <v>3</v>
      </c>
      <c r="X28" s="112">
        <v>3</v>
      </c>
      <c r="Y28" s="148">
        <v>5</v>
      </c>
      <c r="Z28" s="148">
        <v>5</v>
      </c>
      <c r="AA28" s="151">
        <v>5</v>
      </c>
      <c r="AB28" s="151">
        <v>5</v>
      </c>
      <c r="AC28" s="143">
        <v>5</v>
      </c>
      <c r="AD28" s="143">
        <v>5</v>
      </c>
      <c r="AE28" s="143">
        <v>5</v>
      </c>
    </row>
    <row r="29" spans="1:31" s="90" customFormat="1">
      <c r="A29" s="90">
        <v>28</v>
      </c>
      <c r="B29" s="90" t="s">
        <v>8</v>
      </c>
      <c r="C29" s="90" t="s">
        <v>107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0</v>
      </c>
      <c r="M29" s="154">
        <v>4</v>
      </c>
      <c r="N29" s="154">
        <v>4</v>
      </c>
      <c r="O29" s="154">
        <v>3</v>
      </c>
      <c r="P29" s="143">
        <v>4</v>
      </c>
      <c r="Q29" s="143">
        <v>4</v>
      </c>
      <c r="R29" s="91">
        <v>4</v>
      </c>
      <c r="S29" s="91">
        <v>4</v>
      </c>
      <c r="T29" s="91">
        <v>4</v>
      </c>
      <c r="U29" s="91">
        <v>3</v>
      </c>
      <c r="V29" s="91">
        <v>4</v>
      </c>
      <c r="W29" s="112">
        <v>3</v>
      </c>
      <c r="X29" s="112">
        <v>3</v>
      </c>
      <c r="Y29" s="148">
        <v>4</v>
      </c>
      <c r="Z29" s="148">
        <v>4</v>
      </c>
      <c r="AA29" s="151">
        <v>4</v>
      </c>
      <c r="AB29" s="151">
        <v>4</v>
      </c>
      <c r="AC29" s="143">
        <v>3</v>
      </c>
      <c r="AD29" s="143">
        <v>4</v>
      </c>
      <c r="AE29" s="143">
        <v>4</v>
      </c>
    </row>
    <row r="30" spans="1:31" s="90" customFormat="1">
      <c r="A30" s="90">
        <v>29</v>
      </c>
      <c r="B30" s="90" t="s">
        <v>8</v>
      </c>
      <c r="C30" s="90" t="s">
        <v>68</v>
      </c>
      <c r="D30" s="90">
        <v>1</v>
      </c>
      <c r="E30" s="90">
        <v>0</v>
      </c>
      <c r="F30" s="90">
        <v>0</v>
      </c>
      <c r="G30" s="90">
        <v>0</v>
      </c>
      <c r="H30" s="90">
        <v>1</v>
      </c>
      <c r="I30" s="90">
        <v>0</v>
      </c>
      <c r="J30" s="90">
        <v>0</v>
      </c>
      <c r="K30" s="90">
        <v>0</v>
      </c>
      <c r="L30" s="90">
        <v>0</v>
      </c>
      <c r="M30" s="154">
        <v>5</v>
      </c>
      <c r="N30" s="154">
        <v>5</v>
      </c>
      <c r="O30" s="154">
        <v>4</v>
      </c>
      <c r="P30" s="143">
        <v>4</v>
      </c>
      <c r="Q30" s="143">
        <v>4</v>
      </c>
      <c r="R30" s="91">
        <v>4</v>
      </c>
      <c r="S30" s="91">
        <v>5</v>
      </c>
      <c r="T30" s="91">
        <v>5</v>
      </c>
      <c r="U30" s="91">
        <v>5</v>
      </c>
      <c r="V30" s="91">
        <v>5</v>
      </c>
      <c r="W30" s="112">
        <v>5</v>
      </c>
      <c r="X30" s="112">
        <v>5</v>
      </c>
      <c r="Y30" s="148">
        <v>5</v>
      </c>
      <c r="Z30" s="148">
        <v>5</v>
      </c>
      <c r="AA30" s="151">
        <v>5</v>
      </c>
      <c r="AB30" s="151">
        <v>5</v>
      </c>
      <c r="AC30" s="143">
        <v>5</v>
      </c>
      <c r="AD30" s="143">
        <v>4</v>
      </c>
      <c r="AE30" s="143">
        <v>4</v>
      </c>
    </row>
    <row r="31" spans="1:31" s="90" customFormat="1">
      <c r="A31" s="90">
        <v>30</v>
      </c>
      <c r="B31" s="90" t="s">
        <v>8</v>
      </c>
      <c r="C31" s="90" t="s">
        <v>68</v>
      </c>
      <c r="D31" s="90">
        <v>0</v>
      </c>
      <c r="E31" s="90">
        <v>0</v>
      </c>
      <c r="F31" s="90">
        <v>1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154">
        <v>4</v>
      </c>
      <c r="N31" s="154">
        <v>3</v>
      </c>
      <c r="O31" s="154">
        <v>3</v>
      </c>
      <c r="P31" s="143">
        <v>4</v>
      </c>
      <c r="Q31" s="143">
        <v>4</v>
      </c>
      <c r="R31" s="91">
        <v>3</v>
      </c>
      <c r="S31" s="91">
        <v>4</v>
      </c>
      <c r="T31" s="91">
        <v>4</v>
      </c>
      <c r="U31" s="91">
        <v>4</v>
      </c>
      <c r="V31" s="91">
        <v>4</v>
      </c>
      <c r="W31" s="112">
        <v>3</v>
      </c>
      <c r="X31" s="112">
        <v>2</v>
      </c>
      <c r="Y31" s="148">
        <v>4</v>
      </c>
      <c r="Z31" s="148">
        <v>4</v>
      </c>
      <c r="AA31" s="151">
        <v>4</v>
      </c>
      <c r="AB31" s="151">
        <v>4</v>
      </c>
      <c r="AC31" s="143">
        <v>4</v>
      </c>
      <c r="AD31" s="143">
        <v>4</v>
      </c>
      <c r="AE31" s="143">
        <v>4</v>
      </c>
    </row>
    <row r="32" spans="1:31" s="90" customFormat="1">
      <c r="A32" s="90">
        <v>31</v>
      </c>
      <c r="B32" s="90" t="s">
        <v>51</v>
      </c>
      <c r="C32" s="90" t="s">
        <v>69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1</v>
      </c>
      <c r="L32" s="90">
        <v>0</v>
      </c>
      <c r="M32" s="154">
        <v>4</v>
      </c>
      <c r="N32" s="154">
        <v>5</v>
      </c>
      <c r="O32" s="154">
        <v>5</v>
      </c>
      <c r="P32" s="143">
        <v>5</v>
      </c>
      <c r="Q32" s="143">
        <v>5</v>
      </c>
      <c r="R32" s="91">
        <v>5</v>
      </c>
      <c r="S32" s="91">
        <v>5</v>
      </c>
      <c r="T32" s="91">
        <v>5</v>
      </c>
      <c r="U32" s="91">
        <v>5</v>
      </c>
      <c r="V32" s="91">
        <v>5</v>
      </c>
      <c r="W32" s="112">
        <v>5</v>
      </c>
      <c r="X32" s="112">
        <v>5</v>
      </c>
      <c r="Y32" s="148">
        <v>5</v>
      </c>
      <c r="Z32" s="148">
        <v>5</v>
      </c>
      <c r="AA32" s="151">
        <v>5</v>
      </c>
      <c r="AB32" s="151">
        <v>5</v>
      </c>
      <c r="AC32" s="143">
        <v>5</v>
      </c>
      <c r="AD32" s="143">
        <v>5</v>
      </c>
      <c r="AE32" s="143">
        <v>5</v>
      </c>
    </row>
    <row r="33" spans="1:31" s="90" customFormat="1">
      <c r="A33" s="90">
        <v>32</v>
      </c>
      <c r="B33" s="90" t="s">
        <v>51</v>
      </c>
      <c r="C33" s="90" t="s">
        <v>65</v>
      </c>
      <c r="D33" s="90">
        <v>1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154">
        <v>5</v>
      </c>
      <c r="N33" s="154">
        <v>5</v>
      </c>
      <c r="O33" s="154">
        <v>5</v>
      </c>
      <c r="P33" s="143">
        <v>5</v>
      </c>
      <c r="Q33" s="143">
        <v>5</v>
      </c>
      <c r="R33" s="91">
        <v>5</v>
      </c>
      <c r="S33" s="91">
        <v>5</v>
      </c>
      <c r="T33" s="91">
        <v>5</v>
      </c>
      <c r="U33" s="91">
        <v>5</v>
      </c>
      <c r="V33" s="91">
        <v>5</v>
      </c>
      <c r="W33" s="112">
        <v>3</v>
      </c>
      <c r="X33" s="112">
        <v>3</v>
      </c>
      <c r="Y33" s="148">
        <v>5</v>
      </c>
      <c r="Z33" s="148">
        <v>5</v>
      </c>
      <c r="AA33" s="151">
        <v>5</v>
      </c>
      <c r="AB33" s="151">
        <v>5</v>
      </c>
      <c r="AC33" s="143">
        <v>5</v>
      </c>
      <c r="AD33" s="143">
        <v>5</v>
      </c>
      <c r="AE33" s="143">
        <v>5</v>
      </c>
    </row>
    <row r="34" spans="1:31" s="90" customFormat="1">
      <c r="A34" s="90">
        <v>33</v>
      </c>
      <c r="B34" s="90" t="s">
        <v>51</v>
      </c>
      <c r="C34" s="90" t="s">
        <v>65</v>
      </c>
      <c r="D34" s="90">
        <v>1</v>
      </c>
      <c r="E34" s="90">
        <v>0</v>
      </c>
      <c r="F34" s="90">
        <v>0</v>
      </c>
      <c r="G34" s="90">
        <v>1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154">
        <v>4</v>
      </c>
      <c r="N34" s="154">
        <v>4</v>
      </c>
      <c r="O34" s="154">
        <v>4</v>
      </c>
      <c r="P34" s="143">
        <v>5</v>
      </c>
      <c r="Q34" s="143">
        <v>5</v>
      </c>
      <c r="R34" s="91">
        <v>5</v>
      </c>
      <c r="S34" s="91">
        <v>5</v>
      </c>
      <c r="T34" s="91">
        <v>5</v>
      </c>
      <c r="U34" s="91">
        <v>5</v>
      </c>
      <c r="V34" s="91">
        <v>5</v>
      </c>
      <c r="W34" s="112">
        <v>3</v>
      </c>
      <c r="X34" s="112">
        <v>4</v>
      </c>
      <c r="Y34" s="148">
        <v>4</v>
      </c>
      <c r="Z34" s="148">
        <v>4</v>
      </c>
      <c r="AA34" s="151">
        <v>5</v>
      </c>
      <c r="AB34" s="151">
        <v>5</v>
      </c>
      <c r="AC34" s="143">
        <v>5</v>
      </c>
      <c r="AD34" s="143">
        <v>5</v>
      </c>
      <c r="AE34" s="143">
        <v>5</v>
      </c>
    </row>
    <row r="35" spans="1:31" s="90" customFormat="1">
      <c r="A35" s="90">
        <v>34</v>
      </c>
      <c r="B35" s="90" t="s">
        <v>8</v>
      </c>
      <c r="C35" s="90" t="s">
        <v>53</v>
      </c>
      <c r="D35" s="90">
        <v>0</v>
      </c>
      <c r="E35" s="90">
        <v>1</v>
      </c>
      <c r="F35" s="90">
        <v>0</v>
      </c>
      <c r="G35" s="90">
        <v>1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154">
        <v>5</v>
      </c>
      <c r="N35" s="154">
        <v>5</v>
      </c>
      <c r="O35" s="154">
        <v>4</v>
      </c>
      <c r="P35" s="143">
        <v>5</v>
      </c>
      <c r="Q35" s="143">
        <v>5</v>
      </c>
      <c r="R35" s="91">
        <v>5</v>
      </c>
      <c r="S35" s="91">
        <v>3</v>
      </c>
      <c r="T35" s="91">
        <v>5</v>
      </c>
      <c r="U35" s="91">
        <v>5</v>
      </c>
      <c r="V35" s="91">
        <v>5</v>
      </c>
      <c r="W35" s="112">
        <v>3</v>
      </c>
      <c r="X35" s="112">
        <v>3</v>
      </c>
      <c r="Y35" s="148">
        <v>5</v>
      </c>
      <c r="Z35" s="148">
        <v>5</v>
      </c>
      <c r="AA35" s="151">
        <v>5</v>
      </c>
      <c r="AB35" s="151">
        <v>5</v>
      </c>
      <c r="AC35" s="143">
        <v>5</v>
      </c>
      <c r="AD35" s="143">
        <v>5</v>
      </c>
      <c r="AE35" s="143">
        <v>5</v>
      </c>
    </row>
    <row r="36" spans="1:31" s="90" customFormat="1">
      <c r="A36" s="90">
        <v>35</v>
      </c>
      <c r="B36" s="90" t="s">
        <v>51</v>
      </c>
      <c r="C36" s="90" t="s">
        <v>69</v>
      </c>
      <c r="D36" s="90">
        <v>1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154">
        <v>5</v>
      </c>
      <c r="N36" s="154">
        <v>5</v>
      </c>
      <c r="O36" s="154">
        <v>5</v>
      </c>
      <c r="P36" s="143">
        <v>5</v>
      </c>
      <c r="Q36" s="143">
        <v>5</v>
      </c>
      <c r="R36" s="91">
        <v>4</v>
      </c>
      <c r="S36" s="91">
        <v>5</v>
      </c>
      <c r="T36" s="91">
        <v>5</v>
      </c>
      <c r="U36" s="91">
        <v>5</v>
      </c>
      <c r="V36" s="91">
        <v>5</v>
      </c>
      <c r="W36" s="112">
        <v>4</v>
      </c>
      <c r="X36" s="112">
        <v>4</v>
      </c>
      <c r="Y36" s="148">
        <v>4</v>
      </c>
      <c r="Z36" s="148">
        <v>4</v>
      </c>
      <c r="AA36" s="151">
        <v>5</v>
      </c>
      <c r="AB36" s="151">
        <v>5</v>
      </c>
      <c r="AC36" s="143">
        <v>4</v>
      </c>
      <c r="AD36" s="143">
        <v>4</v>
      </c>
      <c r="AE36" s="143">
        <v>5</v>
      </c>
    </row>
    <row r="37" spans="1:31" s="90" customFormat="1">
      <c r="A37" s="90">
        <v>36</v>
      </c>
      <c r="B37" s="90" t="s">
        <v>8</v>
      </c>
      <c r="C37" s="90" t="s">
        <v>150</v>
      </c>
      <c r="D37" s="90">
        <v>1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154">
        <v>4</v>
      </c>
      <c r="N37" s="154">
        <v>4</v>
      </c>
      <c r="O37" s="154">
        <v>4</v>
      </c>
      <c r="P37" s="143">
        <v>4</v>
      </c>
      <c r="Q37" s="143">
        <v>4</v>
      </c>
      <c r="R37" s="91">
        <v>4</v>
      </c>
      <c r="S37" s="91">
        <v>4</v>
      </c>
      <c r="T37" s="91">
        <v>4</v>
      </c>
      <c r="U37" s="91">
        <v>4</v>
      </c>
      <c r="V37" s="91">
        <v>4</v>
      </c>
      <c r="W37" s="112">
        <v>4</v>
      </c>
      <c r="X37" s="112">
        <v>4</v>
      </c>
      <c r="Y37" s="148">
        <v>4</v>
      </c>
      <c r="Z37" s="148">
        <v>4</v>
      </c>
      <c r="AA37" s="151">
        <v>4</v>
      </c>
      <c r="AB37" s="151">
        <v>4</v>
      </c>
      <c r="AC37" s="143">
        <v>4</v>
      </c>
      <c r="AD37" s="143">
        <v>4</v>
      </c>
      <c r="AE37" s="143">
        <v>4</v>
      </c>
    </row>
    <row r="38" spans="1:31" s="90" customFormat="1">
      <c r="A38" s="90">
        <v>37</v>
      </c>
      <c r="B38" s="90" t="s">
        <v>8</v>
      </c>
      <c r="C38" s="90" t="s">
        <v>9</v>
      </c>
      <c r="D38" s="90">
        <v>0</v>
      </c>
      <c r="E38" s="90">
        <v>0</v>
      </c>
      <c r="F38" s="90">
        <v>1</v>
      </c>
      <c r="G38" s="90">
        <v>1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154">
        <v>4</v>
      </c>
      <c r="N38" s="154">
        <v>4</v>
      </c>
      <c r="O38" s="154">
        <v>4</v>
      </c>
      <c r="P38" s="143">
        <v>4</v>
      </c>
      <c r="Q38" s="143">
        <v>4</v>
      </c>
      <c r="R38" s="91">
        <v>4</v>
      </c>
      <c r="S38" s="91">
        <v>4</v>
      </c>
      <c r="T38" s="91">
        <v>4</v>
      </c>
      <c r="U38" s="91">
        <v>4</v>
      </c>
      <c r="V38" s="91">
        <v>4</v>
      </c>
      <c r="W38" s="112">
        <v>4</v>
      </c>
      <c r="X38" s="112">
        <v>4</v>
      </c>
      <c r="Y38" s="148">
        <v>4</v>
      </c>
      <c r="Z38" s="148">
        <v>4</v>
      </c>
      <c r="AA38" s="151">
        <v>4</v>
      </c>
      <c r="AB38" s="151">
        <v>4</v>
      </c>
      <c r="AC38" s="143">
        <v>4</v>
      </c>
      <c r="AD38" s="143">
        <v>4</v>
      </c>
      <c r="AE38" s="143">
        <v>4</v>
      </c>
    </row>
    <row r="39" spans="1:31" s="90" customFormat="1">
      <c r="A39" s="90">
        <v>38</v>
      </c>
      <c r="B39" s="90" t="s">
        <v>51</v>
      </c>
      <c r="C39" s="90" t="s">
        <v>65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154">
        <v>5</v>
      </c>
      <c r="N39" s="154">
        <v>5</v>
      </c>
      <c r="O39" s="154">
        <v>5</v>
      </c>
      <c r="P39" s="143">
        <v>5</v>
      </c>
      <c r="Q39" s="143">
        <v>5</v>
      </c>
      <c r="R39" s="91">
        <v>5</v>
      </c>
      <c r="S39" s="91">
        <v>5</v>
      </c>
      <c r="T39" s="91">
        <v>5</v>
      </c>
      <c r="U39" s="91">
        <v>5</v>
      </c>
      <c r="V39" s="91">
        <v>5</v>
      </c>
      <c r="W39" s="112">
        <v>4</v>
      </c>
      <c r="X39" s="112">
        <v>4</v>
      </c>
      <c r="Y39" s="148">
        <v>5</v>
      </c>
      <c r="Z39" s="148">
        <v>5</v>
      </c>
      <c r="AA39" s="151">
        <v>5</v>
      </c>
      <c r="AB39" s="151">
        <v>5</v>
      </c>
      <c r="AC39" s="143">
        <v>5</v>
      </c>
      <c r="AD39" s="143">
        <v>5</v>
      </c>
      <c r="AE39" s="143">
        <v>5</v>
      </c>
    </row>
    <row r="40" spans="1:31" s="90" customFormat="1">
      <c r="A40" s="90">
        <v>39</v>
      </c>
      <c r="B40" s="90" t="s">
        <v>8</v>
      </c>
      <c r="C40" s="90" t="s">
        <v>107</v>
      </c>
      <c r="D40" s="90">
        <v>1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154">
        <v>5</v>
      </c>
      <c r="N40" s="154">
        <v>5</v>
      </c>
      <c r="O40" s="154">
        <v>5</v>
      </c>
      <c r="P40" s="143">
        <v>5</v>
      </c>
      <c r="Q40" s="143">
        <v>5</v>
      </c>
      <c r="R40" s="91">
        <v>3</v>
      </c>
      <c r="S40" s="91">
        <v>3</v>
      </c>
      <c r="T40" s="91">
        <v>4</v>
      </c>
      <c r="U40" s="91">
        <v>4</v>
      </c>
      <c r="V40" s="91">
        <v>5</v>
      </c>
      <c r="W40" s="112">
        <v>3</v>
      </c>
      <c r="X40" s="112">
        <v>4</v>
      </c>
      <c r="Y40" s="148">
        <v>5</v>
      </c>
      <c r="Z40" s="148">
        <v>5</v>
      </c>
      <c r="AA40" s="151">
        <v>5</v>
      </c>
      <c r="AB40" s="151">
        <v>5</v>
      </c>
      <c r="AC40" s="143">
        <v>4</v>
      </c>
      <c r="AD40" s="143">
        <v>4</v>
      </c>
      <c r="AE40" s="143">
        <v>4</v>
      </c>
    </row>
    <row r="41" spans="1:31" s="90" customFormat="1">
      <c r="A41" s="90">
        <v>40</v>
      </c>
      <c r="B41" s="90" t="s">
        <v>8</v>
      </c>
      <c r="C41" s="90" t="s">
        <v>53</v>
      </c>
      <c r="D41" s="90">
        <v>0</v>
      </c>
      <c r="E41" s="90">
        <v>1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154">
        <v>4</v>
      </c>
      <c r="N41" s="154">
        <v>3</v>
      </c>
      <c r="O41" s="154">
        <v>5</v>
      </c>
      <c r="P41" s="143">
        <v>5</v>
      </c>
      <c r="Q41" s="143">
        <v>5</v>
      </c>
      <c r="R41" s="91">
        <v>5</v>
      </c>
      <c r="S41" s="91">
        <v>5</v>
      </c>
      <c r="T41" s="91">
        <v>5</v>
      </c>
      <c r="U41" s="91">
        <v>5</v>
      </c>
      <c r="V41" s="91">
        <v>5</v>
      </c>
      <c r="W41" s="112">
        <v>4</v>
      </c>
      <c r="X41" s="112">
        <v>4</v>
      </c>
      <c r="Y41" s="148">
        <v>5</v>
      </c>
      <c r="Z41" s="148">
        <v>5</v>
      </c>
      <c r="AA41" s="151">
        <v>5</v>
      </c>
      <c r="AB41" s="151">
        <v>5</v>
      </c>
      <c r="AC41" s="143">
        <v>5</v>
      </c>
      <c r="AD41" s="143">
        <v>5</v>
      </c>
      <c r="AE41" s="143">
        <v>5</v>
      </c>
    </row>
    <row r="42" spans="1:31" s="90" customFormat="1">
      <c r="A42" s="90">
        <v>41</v>
      </c>
      <c r="B42" s="90" t="s">
        <v>51</v>
      </c>
      <c r="C42" s="90" t="s">
        <v>65</v>
      </c>
      <c r="D42" s="90">
        <v>0</v>
      </c>
      <c r="E42" s="90">
        <v>0</v>
      </c>
      <c r="F42" s="90">
        <v>1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154">
        <v>4</v>
      </c>
      <c r="N42" s="154">
        <v>4</v>
      </c>
      <c r="O42" s="154">
        <v>3</v>
      </c>
      <c r="P42" s="143">
        <v>3</v>
      </c>
      <c r="Q42" s="143">
        <v>3</v>
      </c>
      <c r="R42" s="91">
        <v>4</v>
      </c>
      <c r="S42" s="91">
        <v>3</v>
      </c>
      <c r="T42" s="91">
        <v>4</v>
      </c>
      <c r="U42" s="91">
        <v>3</v>
      </c>
      <c r="V42" s="91">
        <v>3</v>
      </c>
      <c r="W42" s="112">
        <v>3</v>
      </c>
      <c r="X42" s="112">
        <v>3</v>
      </c>
      <c r="Y42" s="148">
        <v>4</v>
      </c>
      <c r="Z42" s="148">
        <v>4</v>
      </c>
      <c r="AA42" s="151">
        <v>4</v>
      </c>
      <c r="AB42" s="151">
        <v>4</v>
      </c>
      <c r="AC42" s="143">
        <v>3</v>
      </c>
      <c r="AD42" s="143">
        <v>3</v>
      </c>
      <c r="AE42" s="143">
        <v>4</v>
      </c>
    </row>
    <row r="43" spans="1:31" s="90" customFormat="1">
      <c r="A43" s="90">
        <v>42</v>
      </c>
      <c r="B43" s="90" t="s">
        <v>8</v>
      </c>
      <c r="C43" s="90" t="s">
        <v>68</v>
      </c>
      <c r="D43" s="90">
        <v>1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1</v>
      </c>
      <c r="L43" s="90">
        <v>0</v>
      </c>
      <c r="M43" s="154">
        <v>4</v>
      </c>
      <c r="N43" s="154">
        <v>4</v>
      </c>
      <c r="O43" s="154">
        <v>4</v>
      </c>
      <c r="P43" s="143">
        <v>4</v>
      </c>
      <c r="Q43" s="143">
        <v>4</v>
      </c>
      <c r="R43" s="91">
        <v>3</v>
      </c>
      <c r="S43" s="91">
        <v>3</v>
      </c>
      <c r="T43" s="91">
        <v>4</v>
      </c>
      <c r="U43" s="91">
        <v>4</v>
      </c>
      <c r="V43" s="91">
        <v>4</v>
      </c>
      <c r="W43" s="112">
        <v>3</v>
      </c>
      <c r="X43" s="112">
        <v>3</v>
      </c>
      <c r="Y43" s="148">
        <v>4</v>
      </c>
      <c r="Z43" s="148">
        <v>4</v>
      </c>
      <c r="AA43" s="151">
        <v>4</v>
      </c>
      <c r="AB43" s="151">
        <v>4</v>
      </c>
      <c r="AC43" s="143">
        <v>4</v>
      </c>
      <c r="AD43" s="143">
        <v>4</v>
      </c>
      <c r="AE43" s="143">
        <v>4</v>
      </c>
    </row>
    <row r="44" spans="1:31" s="90" customFormat="1">
      <c r="A44" s="90">
        <v>43</v>
      </c>
      <c r="B44" s="90" t="s">
        <v>51</v>
      </c>
      <c r="C44" s="116" t="s">
        <v>183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154">
        <v>5</v>
      </c>
      <c r="N44" s="154">
        <v>5</v>
      </c>
      <c r="O44" s="154">
        <v>3</v>
      </c>
      <c r="P44" s="143">
        <v>5</v>
      </c>
      <c r="Q44" s="143">
        <v>5</v>
      </c>
      <c r="R44" s="91">
        <v>5</v>
      </c>
      <c r="S44" s="91">
        <v>5</v>
      </c>
      <c r="T44" s="91">
        <v>5</v>
      </c>
      <c r="U44" s="91">
        <v>5</v>
      </c>
      <c r="V44" s="91">
        <v>5</v>
      </c>
      <c r="W44" s="112">
        <v>2</v>
      </c>
      <c r="X44" s="112">
        <v>2</v>
      </c>
      <c r="Y44" s="148">
        <v>5</v>
      </c>
      <c r="Z44" s="148">
        <v>5</v>
      </c>
      <c r="AA44" s="151">
        <v>5</v>
      </c>
      <c r="AB44" s="151">
        <v>5</v>
      </c>
      <c r="AC44" s="143">
        <v>3</v>
      </c>
      <c r="AD44" s="143">
        <v>5</v>
      </c>
      <c r="AE44" s="143">
        <v>5</v>
      </c>
    </row>
    <row r="45" spans="1:31" s="90" customFormat="1">
      <c r="A45" s="90">
        <v>44</v>
      </c>
      <c r="B45" s="90" t="s">
        <v>51</v>
      </c>
      <c r="C45" s="90" t="s">
        <v>69</v>
      </c>
      <c r="D45" s="90">
        <v>1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154">
        <v>5</v>
      </c>
      <c r="N45" s="154">
        <v>3</v>
      </c>
      <c r="O45" s="154">
        <v>4</v>
      </c>
      <c r="P45" s="143">
        <v>5</v>
      </c>
      <c r="Q45" s="143">
        <v>4</v>
      </c>
      <c r="R45" s="91">
        <v>5</v>
      </c>
      <c r="S45" s="91">
        <v>5</v>
      </c>
      <c r="T45" s="91">
        <v>5</v>
      </c>
      <c r="U45" s="91">
        <v>5</v>
      </c>
      <c r="V45" s="91">
        <v>5</v>
      </c>
      <c r="W45" s="112">
        <v>3</v>
      </c>
      <c r="X45" s="112">
        <v>3</v>
      </c>
      <c r="Y45" s="148">
        <v>5</v>
      </c>
      <c r="Z45" s="148">
        <v>5</v>
      </c>
      <c r="AA45" s="151">
        <v>5</v>
      </c>
      <c r="AB45" s="151">
        <v>5</v>
      </c>
      <c r="AC45" s="143">
        <v>4</v>
      </c>
      <c r="AD45" s="143">
        <v>4</v>
      </c>
      <c r="AE45" s="143">
        <v>5</v>
      </c>
    </row>
    <row r="46" spans="1:31" s="90" customFormat="1">
      <c r="A46" s="90">
        <v>45</v>
      </c>
      <c r="B46" s="90" t="s">
        <v>51</v>
      </c>
      <c r="C46" s="90" t="s">
        <v>143</v>
      </c>
      <c r="D46" s="90">
        <v>0</v>
      </c>
      <c r="E46" s="90">
        <v>0</v>
      </c>
      <c r="F46" s="90">
        <v>1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154">
        <v>4</v>
      </c>
      <c r="N46" s="154">
        <v>4</v>
      </c>
      <c r="O46" s="154">
        <v>4</v>
      </c>
      <c r="P46" s="143">
        <v>4</v>
      </c>
      <c r="Q46" s="143">
        <v>4</v>
      </c>
      <c r="R46" s="91">
        <v>4</v>
      </c>
      <c r="S46" s="91">
        <v>4</v>
      </c>
      <c r="T46" s="91">
        <v>4</v>
      </c>
      <c r="U46" s="91">
        <v>4</v>
      </c>
      <c r="V46" s="91">
        <v>4</v>
      </c>
      <c r="W46" s="112">
        <v>4</v>
      </c>
      <c r="X46" s="112">
        <v>4</v>
      </c>
      <c r="Y46" s="148">
        <v>5</v>
      </c>
      <c r="Z46" s="148">
        <v>5</v>
      </c>
      <c r="AA46" s="151">
        <v>5</v>
      </c>
      <c r="AB46" s="151">
        <v>5</v>
      </c>
      <c r="AC46" s="143">
        <v>5</v>
      </c>
      <c r="AD46" s="143">
        <v>5</v>
      </c>
      <c r="AE46" s="143">
        <v>5</v>
      </c>
    </row>
    <row r="47" spans="1:31" s="90" customFormat="1">
      <c r="A47" s="90">
        <v>46</v>
      </c>
      <c r="B47" s="90" t="s">
        <v>8</v>
      </c>
      <c r="C47" s="90" t="s">
        <v>151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1</v>
      </c>
      <c r="L47" s="90">
        <v>0</v>
      </c>
      <c r="M47" s="154">
        <v>5</v>
      </c>
      <c r="N47" s="154">
        <v>4</v>
      </c>
      <c r="O47" s="154">
        <v>4</v>
      </c>
      <c r="P47" s="143">
        <v>5</v>
      </c>
      <c r="Q47" s="143">
        <v>5</v>
      </c>
      <c r="R47" s="91">
        <v>5</v>
      </c>
      <c r="S47" s="91">
        <v>4</v>
      </c>
      <c r="T47" s="91">
        <v>4</v>
      </c>
      <c r="U47" s="91">
        <v>5</v>
      </c>
      <c r="V47" s="91">
        <v>4</v>
      </c>
      <c r="W47" s="112">
        <v>3</v>
      </c>
      <c r="X47" s="112">
        <v>2</v>
      </c>
      <c r="Y47" s="148">
        <v>5</v>
      </c>
      <c r="Z47" s="148">
        <v>4</v>
      </c>
      <c r="AA47" s="151">
        <v>5</v>
      </c>
      <c r="AB47" s="151">
        <v>4</v>
      </c>
      <c r="AC47" s="143">
        <v>5</v>
      </c>
      <c r="AD47" s="143">
        <v>4</v>
      </c>
      <c r="AE47" s="143">
        <v>5</v>
      </c>
    </row>
    <row r="48" spans="1:31" s="90" customFormat="1">
      <c r="A48" s="90">
        <v>47</v>
      </c>
      <c r="B48" s="90" t="s">
        <v>51</v>
      </c>
      <c r="C48" s="90" t="s">
        <v>69</v>
      </c>
      <c r="D48" s="90">
        <v>1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154">
        <v>5</v>
      </c>
      <c r="N48" s="154">
        <v>5</v>
      </c>
      <c r="O48" s="154">
        <v>5</v>
      </c>
      <c r="P48" s="143">
        <v>5</v>
      </c>
      <c r="Q48" s="143">
        <v>5</v>
      </c>
      <c r="R48" s="91">
        <v>5</v>
      </c>
      <c r="S48" s="91">
        <v>5</v>
      </c>
      <c r="T48" s="91">
        <v>5</v>
      </c>
      <c r="U48" s="91">
        <v>5</v>
      </c>
      <c r="V48" s="91">
        <v>5</v>
      </c>
      <c r="W48" s="112">
        <v>3</v>
      </c>
      <c r="X48" s="112">
        <v>3</v>
      </c>
      <c r="Y48" s="148">
        <v>5</v>
      </c>
      <c r="Z48" s="148">
        <v>5</v>
      </c>
      <c r="AA48" s="151">
        <v>5</v>
      </c>
      <c r="AB48" s="151">
        <v>5</v>
      </c>
      <c r="AC48" s="143">
        <v>4</v>
      </c>
      <c r="AD48" s="143">
        <v>4</v>
      </c>
      <c r="AE48" s="143">
        <v>4</v>
      </c>
    </row>
    <row r="49" spans="1:31" s="90" customFormat="1">
      <c r="A49" s="90">
        <v>48</v>
      </c>
      <c r="B49" s="90" t="s">
        <v>51</v>
      </c>
      <c r="C49" s="90" t="s">
        <v>64</v>
      </c>
      <c r="D49" s="90">
        <v>1</v>
      </c>
      <c r="E49" s="90">
        <v>1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154">
        <v>4</v>
      </c>
      <c r="N49" s="154">
        <v>4</v>
      </c>
      <c r="O49" s="154">
        <v>4</v>
      </c>
      <c r="P49" s="143">
        <v>4</v>
      </c>
      <c r="Q49" s="143">
        <v>4</v>
      </c>
      <c r="R49" s="91">
        <v>4</v>
      </c>
      <c r="S49" s="91">
        <v>2</v>
      </c>
      <c r="T49" s="91">
        <v>3</v>
      </c>
      <c r="U49" s="91">
        <v>2</v>
      </c>
      <c r="V49" s="91">
        <v>3</v>
      </c>
      <c r="W49" s="112">
        <v>4</v>
      </c>
      <c r="X49" s="112">
        <v>4</v>
      </c>
      <c r="Y49" s="148">
        <v>4</v>
      </c>
      <c r="Z49" s="148">
        <v>4</v>
      </c>
      <c r="AA49" s="151">
        <v>4</v>
      </c>
      <c r="AB49" s="151">
        <v>4</v>
      </c>
      <c r="AC49" s="143">
        <v>3</v>
      </c>
      <c r="AD49" s="143">
        <v>4</v>
      </c>
      <c r="AE49" s="143">
        <v>4</v>
      </c>
    </row>
    <row r="50" spans="1:31" s="90" customFormat="1">
      <c r="A50" s="90">
        <v>49</v>
      </c>
      <c r="B50" s="90" t="s">
        <v>8</v>
      </c>
      <c r="C50" s="90" t="s">
        <v>53</v>
      </c>
      <c r="D50" s="90">
        <v>1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154">
        <v>4</v>
      </c>
      <c r="N50" s="154">
        <v>3</v>
      </c>
      <c r="O50" s="154">
        <v>4</v>
      </c>
      <c r="P50" s="143">
        <v>4</v>
      </c>
      <c r="Q50" s="143">
        <v>4</v>
      </c>
      <c r="R50" s="91">
        <v>5</v>
      </c>
      <c r="S50" s="91">
        <v>4</v>
      </c>
      <c r="T50" s="91">
        <v>4</v>
      </c>
      <c r="U50" s="91">
        <v>4</v>
      </c>
      <c r="V50" s="91">
        <v>4</v>
      </c>
      <c r="W50" s="112">
        <v>3</v>
      </c>
      <c r="X50" s="112">
        <v>3</v>
      </c>
      <c r="Y50" s="148">
        <v>4</v>
      </c>
      <c r="Z50" s="148">
        <v>4</v>
      </c>
      <c r="AA50" s="151">
        <v>4</v>
      </c>
      <c r="AB50" s="151">
        <v>4</v>
      </c>
      <c r="AC50" s="143">
        <v>4</v>
      </c>
      <c r="AD50" s="143">
        <v>4</v>
      </c>
      <c r="AE50" s="143">
        <v>4</v>
      </c>
    </row>
    <row r="51" spans="1:31" s="90" customFormat="1">
      <c r="A51" s="90">
        <v>50</v>
      </c>
      <c r="B51" s="90" t="s">
        <v>8</v>
      </c>
      <c r="C51" s="90" t="s">
        <v>107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1</v>
      </c>
      <c r="L51" s="90">
        <v>0</v>
      </c>
      <c r="M51" s="154">
        <v>5</v>
      </c>
      <c r="N51" s="154">
        <v>5</v>
      </c>
      <c r="O51" s="154">
        <v>5</v>
      </c>
      <c r="P51" s="143">
        <v>5</v>
      </c>
      <c r="Q51" s="143">
        <v>5</v>
      </c>
      <c r="R51" s="91">
        <v>5</v>
      </c>
      <c r="S51" s="91">
        <v>5</v>
      </c>
      <c r="T51" s="91">
        <v>5</v>
      </c>
      <c r="U51" s="91">
        <v>5</v>
      </c>
      <c r="V51" s="91">
        <v>5</v>
      </c>
      <c r="W51" s="112">
        <v>5</v>
      </c>
      <c r="X51" s="112">
        <v>5</v>
      </c>
      <c r="Y51" s="148">
        <v>4</v>
      </c>
      <c r="Z51" s="148">
        <v>4</v>
      </c>
      <c r="AA51" s="151">
        <v>4</v>
      </c>
      <c r="AB51" s="151">
        <v>5</v>
      </c>
      <c r="AC51" s="143">
        <v>5</v>
      </c>
      <c r="AD51" s="143">
        <v>5</v>
      </c>
      <c r="AE51" s="143">
        <v>5</v>
      </c>
    </row>
    <row r="52" spans="1:31" s="90" customFormat="1">
      <c r="A52" s="90">
        <v>51</v>
      </c>
      <c r="B52" s="90" t="s">
        <v>8</v>
      </c>
      <c r="C52" s="90" t="s">
        <v>53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1</v>
      </c>
      <c r="M52" s="154">
        <v>4</v>
      </c>
      <c r="N52" s="154">
        <v>4</v>
      </c>
      <c r="O52" s="154">
        <v>4</v>
      </c>
      <c r="P52" s="143">
        <v>4</v>
      </c>
      <c r="Q52" s="143">
        <v>4</v>
      </c>
      <c r="R52" s="91">
        <v>4</v>
      </c>
      <c r="S52" s="91">
        <v>4</v>
      </c>
      <c r="T52" s="91">
        <v>4</v>
      </c>
      <c r="U52" s="91">
        <v>4</v>
      </c>
      <c r="V52" s="91">
        <v>4</v>
      </c>
      <c r="W52" s="112">
        <v>3</v>
      </c>
      <c r="X52" s="112">
        <v>3</v>
      </c>
      <c r="Y52" s="148">
        <v>4</v>
      </c>
      <c r="Z52" s="148">
        <v>4</v>
      </c>
      <c r="AA52" s="151">
        <v>5</v>
      </c>
      <c r="AB52" s="151">
        <v>4</v>
      </c>
      <c r="AC52" s="143">
        <v>4</v>
      </c>
      <c r="AD52" s="143">
        <v>4</v>
      </c>
      <c r="AE52" s="143">
        <v>4</v>
      </c>
    </row>
    <row r="53" spans="1:31" s="90" customFormat="1">
      <c r="A53" s="90">
        <v>52</v>
      </c>
      <c r="B53" s="90" t="s">
        <v>8</v>
      </c>
      <c r="C53" s="90" t="s">
        <v>53</v>
      </c>
      <c r="D53" s="90">
        <v>1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154">
        <v>4</v>
      </c>
      <c r="N53" s="154">
        <v>4</v>
      </c>
      <c r="O53" s="154">
        <v>4</v>
      </c>
      <c r="P53" s="143">
        <v>4</v>
      </c>
      <c r="Q53" s="143">
        <v>4</v>
      </c>
      <c r="R53" s="91">
        <v>4</v>
      </c>
      <c r="S53" s="91">
        <v>4</v>
      </c>
      <c r="T53" s="91">
        <v>4</v>
      </c>
      <c r="U53" s="91">
        <v>4</v>
      </c>
      <c r="V53" s="91">
        <v>4</v>
      </c>
      <c r="W53" s="112">
        <v>4</v>
      </c>
      <c r="X53" s="112">
        <v>4</v>
      </c>
      <c r="Y53" s="148">
        <v>4</v>
      </c>
      <c r="Z53" s="148">
        <v>4</v>
      </c>
      <c r="AA53" s="151">
        <v>4</v>
      </c>
      <c r="AB53" s="151">
        <v>4</v>
      </c>
      <c r="AC53" s="143">
        <v>4</v>
      </c>
      <c r="AD53" s="143">
        <v>4</v>
      </c>
      <c r="AE53" s="143">
        <v>4</v>
      </c>
    </row>
    <row r="54" spans="1:31" s="90" customFormat="1">
      <c r="A54" s="90">
        <v>53</v>
      </c>
      <c r="B54" s="90" t="s">
        <v>8</v>
      </c>
      <c r="C54" s="90" t="s">
        <v>9</v>
      </c>
      <c r="D54" s="90">
        <v>0</v>
      </c>
      <c r="E54" s="90">
        <v>1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154">
        <v>5</v>
      </c>
      <c r="N54" s="154">
        <v>4</v>
      </c>
      <c r="O54" s="154">
        <v>4</v>
      </c>
      <c r="P54" s="143">
        <v>5</v>
      </c>
      <c r="Q54" s="143">
        <v>5</v>
      </c>
      <c r="R54" s="91">
        <v>5</v>
      </c>
      <c r="S54" s="91">
        <v>4</v>
      </c>
      <c r="T54" s="91">
        <v>5</v>
      </c>
      <c r="U54" s="91">
        <v>4</v>
      </c>
      <c r="V54" s="91">
        <v>5</v>
      </c>
      <c r="W54" s="112">
        <v>2</v>
      </c>
      <c r="X54" s="112">
        <v>2</v>
      </c>
      <c r="Y54" s="148">
        <v>5</v>
      </c>
      <c r="Z54" s="148">
        <v>5</v>
      </c>
      <c r="AA54" s="151">
        <v>5</v>
      </c>
      <c r="AB54" s="151">
        <v>5</v>
      </c>
      <c r="AC54" s="143">
        <v>5</v>
      </c>
      <c r="AD54" s="143">
        <v>5</v>
      </c>
      <c r="AE54" s="143">
        <v>5</v>
      </c>
    </row>
    <row r="55" spans="1:31" s="90" customFormat="1">
      <c r="A55" s="90">
        <v>54</v>
      </c>
      <c r="B55" s="90" t="s">
        <v>51</v>
      </c>
      <c r="C55" s="90" t="s">
        <v>122</v>
      </c>
      <c r="D55" s="90">
        <v>1</v>
      </c>
      <c r="E55" s="90">
        <v>0</v>
      </c>
      <c r="F55" s="90">
        <v>1</v>
      </c>
      <c r="G55" s="90">
        <v>0</v>
      </c>
      <c r="H55" s="90">
        <v>0</v>
      </c>
      <c r="I55" s="90">
        <v>0</v>
      </c>
      <c r="J55" s="90">
        <v>0</v>
      </c>
      <c r="K55" s="90">
        <v>1</v>
      </c>
      <c r="L55" s="90">
        <v>0</v>
      </c>
      <c r="M55" s="154">
        <v>5</v>
      </c>
      <c r="N55" s="154">
        <v>4</v>
      </c>
      <c r="O55" s="154">
        <v>4</v>
      </c>
      <c r="P55" s="143">
        <v>3</v>
      </c>
      <c r="Q55" s="143">
        <v>4</v>
      </c>
      <c r="R55" s="91">
        <v>5</v>
      </c>
      <c r="S55" s="91">
        <v>4</v>
      </c>
      <c r="T55" s="91">
        <v>4</v>
      </c>
      <c r="U55" s="91">
        <v>5</v>
      </c>
      <c r="V55" s="91">
        <v>4</v>
      </c>
      <c r="W55" s="112">
        <v>4</v>
      </c>
      <c r="X55" s="112">
        <v>4</v>
      </c>
      <c r="Y55" s="148">
        <v>5</v>
      </c>
      <c r="Z55" s="148">
        <v>5</v>
      </c>
      <c r="AA55" s="151">
        <v>5</v>
      </c>
      <c r="AB55" s="151">
        <v>5</v>
      </c>
      <c r="AC55" s="143">
        <v>5</v>
      </c>
      <c r="AD55" s="143">
        <v>5</v>
      </c>
      <c r="AE55" s="143">
        <v>5</v>
      </c>
    </row>
    <row r="56" spans="1:31" s="90" customFormat="1">
      <c r="A56" s="90">
        <v>55</v>
      </c>
      <c r="B56" s="90" t="s">
        <v>8</v>
      </c>
      <c r="C56" s="90" t="s">
        <v>107</v>
      </c>
      <c r="D56" s="90">
        <v>1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154">
        <v>5</v>
      </c>
      <c r="N56" s="154">
        <v>5</v>
      </c>
      <c r="O56" s="154">
        <v>3</v>
      </c>
      <c r="P56" s="143">
        <v>5</v>
      </c>
      <c r="Q56" s="143">
        <v>5</v>
      </c>
      <c r="R56" s="91">
        <v>5</v>
      </c>
      <c r="S56" s="91">
        <v>4</v>
      </c>
      <c r="T56" s="91">
        <v>4</v>
      </c>
      <c r="U56" s="91">
        <v>4</v>
      </c>
      <c r="V56" s="91">
        <v>4</v>
      </c>
      <c r="W56" s="112">
        <v>4</v>
      </c>
      <c r="X56" s="112">
        <v>4</v>
      </c>
      <c r="Y56" s="148">
        <v>4</v>
      </c>
      <c r="Z56" s="148">
        <v>4</v>
      </c>
      <c r="AA56" s="151">
        <v>4</v>
      </c>
      <c r="AB56" s="151">
        <v>5</v>
      </c>
      <c r="AC56" s="143">
        <v>5</v>
      </c>
      <c r="AD56" s="143">
        <v>5</v>
      </c>
      <c r="AE56" s="143">
        <v>4</v>
      </c>
    </row>
    <row r="57" spans="1:31" s="90" customFormat="1">
      <c r="A57" s="90">
        <v>56</v>
      </c>
      <c r="B57" s="90" t="s">
        <v>8</v>
      </c>
      <c r="C57" s="90" t="s">
        <v>107</v>
      </c>
      <c r="D57" s="90">
        <v>1</v>
      </c>
      <c r="E57" s="90">
        <v>1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154">
        <v>4</v>
      </c>
      <c r="N57" s="154">
        <v>4</v>
      </c>
      <c r="O57" s="154">
        <v>3</v>
      </c>
      <c r="P57" s="143">
        <v>4</v>
      </c>
      <c r="Q57" s="143">
        <v>4</v>
      </c>
      <c r="R57" s="91">
        <v>4</v>
      </c>
      <c r="S57" s="91">
        <v>4</v>
      </c>
      <c r="T57" s="91">
        <v>4</v>
      </c>
      <c r="U57" s="91">
        <v>4</v>
      </c>
      <c r="V57" s="91">
        <v>5</v>
      </c>
      <c r="W57" s="112">
        <v>4</v>
      </c>
      <c r="X57" s="112">
        <v>4</v>
      </c>
      <c r="Y57" s="148">
        <v>4</v>
      </c>
      <c r="Z57" s="148">
        <v>4</v>
      </c>
      <c r="AA57" s="151">
        <v>4</v>
      </c>
      <c r="AB57" s="151">
        <v>4</v>
      </c>
      <c r="AC57" s="143">
        <v>4</v>
      </c>
      <c r="AD57" s="143">
        <v>4</v>
      </c>
      <c r="AE57" s="143">
        <v>4</v>
      </c>
    </row>
    <row r="58" spans="1:31" s="90" customFormat="1">
      <c r="A58" s="90">
        <v>57</v>
      </c>
      <c r="B58" s="90" t="s">
        <v>8</v>
      </c>
      <c r="C58" s="90" t="s">
        <v>107</v>
      </c>
      <c r="D58" s="90">
        <v>1</v>
      </c>
      <c r="E58" s="90">
        <v>1</v>
      </c>
      <c r="F58" s="90">
        <v>0</v>
      </c>
      <c r="G58" s="90">
        <v>1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154">
        <v>4</v>
      </c>
      <c r="N58" s="154">
        <v>4</v>
      </c>
      <c r="O58" s="154">
        <v>4</v>
      </c>
      <c r="P58" s="143">
        <v>5</v>
      </c>
      <c r="Q58" s="143">
        <v>5</v>
      </c>
      <c r="R58" s="91">
        <v>5</v>
      </c>
      <c r="S58" s="91">
        <v>5</v>
      </c>
      <c r="T58" s="91">
        <v>4</v>
      </c>
      <c r="U58" s="91">
        <v>5</v>
      </c>
      <c r="V58" s="91">
        <v>4</v>
      </c>
      <c r="W58" s="112">
        <v>3</v>
      </c>
      <c r="X58" s="112">
        <v>3</v>
      </c>
      <c r="Y58" s="148">
        <v>5</v>
      </c>
      <c r="Z58" s="148">
        <v>5</v>
      </c>
      <c r="AA58" s="151">
        <v>5</v>
      </c>
      <c r="AB58" s="151">
        <v>4</v>
      </c>
      <c r="AC58" s="143">
        <v>4</v>
      </c>
      <c r="AD58" s="143">
        <v>5</v>
      </c>
      <c r="AE58" s="143">
        <v>5</v>
      </c>
    </row>
    <row r="59" spans="1:31" s="90" customFormat="1">
      <c r="A59" s="90">
        <v>58</v>
      </c>
      <c r="B59" s="90" t="s">
        <v>8</v>
      </c>
      <c r="C59" s="90" t="s">
        <v>53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154">
        <v>3</v>
      </c>
      <c r="N59" s="154">
        <v>3</v>
      </c>
      <c r="O59" s="154">
        <v>3</v>
      </c>
      <c r="P59" s="143">
        <v>3</v>
      </c>
      <c r="Q59" s="143">
        <v>3</v>
      </c>
      <c r="R59" s="91">
        <v>4</v>
      </c>
      <c r="S59" s="91">
        <v>4</v>
      </c>
      <c r="T59" s="91">
        <v>3</v>
      </c>
      <c r="U59" s="91">
        <v>3</v>
      </c>
      <c r="V59" s="91">
        <v>3</v>
      </c>
      <c r="W59" s="112">
        <v>2</v>
      </c>
      <c r="X59" s="112">
        <v>2</v>
      </c>
      <c r="Y59" s="148">
        <v>3</v>
      </c>
      <c r="Z59" s="148">
        <v>3</v>
      </c>
      <c r="AA59" s="151">
        <v>3</v>
      </c>
      <c r="AB59" s="151">
        <v>3</v>
      </c>
      <c r="AC59" s="143">
        <v>3</v>
      </c>
      <c r="AD59" s="143">
        <v>3</v>
      </c>
      <c r="AE59" s="143">
        <v>3</v>
      </c>
    </row>
    <row r="60" spans="1:31" s="90" customFormat="1">
      <c r="A60" s="90">
        <v>59</v>
      </c>
      <c r="B60" s="90" t="s">
        <v>8</v>
      </c>
      <c r="C60" s="90" t="s">
        <v>9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1</v>
      </c>
      <c r="L60" s="90">
        <v>0</v>
      </c>
      <c r="M60" s="154">
        <v>4</v>
      </c>
      <c r="N60" s="154">
        <v>3</v>
      </c>
      <c r="O60" s="154">
        <v>4</v>
      </c>
      <c r="P60" s="143">
        <v>5</v>
      </c>
      <c r="Q60" s="143">
        <v>5</v>
      </c>
      <c r="R60" s="91">
        <v>5</v>
      </c>
      <c r="S60" s="91">
        <v>5</v>
      </c>
      <c r="T60" s="91">
        <v>5</v>
      </c>
      <c r="U60" s="91">
        <v>5</v>
      </c>
      <c r="V60" s="91">
        <v>5</v>
      </c>
      <c r="W60" s="112">
        <v>4</v>
      </c>
      <c r="X60" s="112">
        <v>4</v>
      </c>
      <c r="Y60" s="148">
        <v>4</v>
      </c>
      <c r="Z60" s="148">
        <v>4</v>
      </c>
      <c r="AA60" s="151">
        <v>5</v>
      </c>
      <c r="AB60" s="151">
        <v>5</v>
      </c>
      <c r="AC60" s="143">
        <v>5</v>
      </c>
      <c r="AD60" s="143">
        <v>5</v>
      </c>
      <c r="AE60" s="143">
        <v>5</v>
      </c>
    </row>
    <row r="61" spans="1:31" s="90" customFormat="1">
      <c r="A61" s="90">
        <v>60</v>
      </c>
      <c r="B61" s="90" t="s">
        <v>8</v>
      </c>
      <c r="C61" s="90" t="s">
        <v>9</v>
      </c>
      <c r="D61" s="90">
        <v>0</v>
      </c>
      <c r="E61" s="90">
        <v>0</v>
      </c>
      <c r="F61" s="90">
        <v>1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154">
        <v>5</v>
      </c>
      <c r="N61" s="154">
        <v>3</v>
      </c>
      <c r="O61" s="154">
        <v>5</v>
      </c>
      <c r="P61" s="143">
        <v>5</v>
      </c>
      <c r="Q61" s="143">
        <v>5</v>
      </c>
      <c r="R61" s="91">
        <v>5</v>
      </c>
      <c r="S61" s="91">
        <v>5</v>
      </c>
      <c r="T61" s="91">
        <v>5</v>
      </c>
      <c r="U61" s="91">
        <v>5</v>
      </c>
      <c r="V61" s="91">
        <v>5</v>
      </c>
      <c r="W61" s="112">
        <v>2</v>
      </c>
      <c r="X61" s="112">
        <v>2</v>
      </c>
      <c r="Y61" s="148">
        <v>5</v>
      </c>
      <c r="Z61" s="148">
        <v>4</v>
      </c>
      <c r="AA61" s="151">
        <v>5</v>
      </c>
      <c r="AB61" s="151">
        <v>5</v>
      </c>
      <c r="AC61" s="143">
        <v>5</v>
      </c>
      <c r="AD61" s="143">
        <v>5</v>
      </c>
      <c r="AE61" s="143">
        <v>5</v>
      </c>
    </row>
    <row r="62" spans="1:31" s="90" customFormat="1">
      <c r="A62" s="90">
        <v>61</v>
      </c>
      <c r="B62" s="90" t="s">
        <v>8</v>
      </c>
      <c r="C62" s="90" t="s">
        <v>9</v>
      </c>
      <c r="D62" s="90">
        <v>1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1</v>
      </c>
      <c r="K62" s="90">
        <v>0</v>
      </c>
      <c r="L62" s="90">
        <v>0</v>
      </c>
      <c r="M62" s="154">
        <v>4</v>
      </c>
      <c r="N62" s="154">
        <v>3</v>
      </c>
      <c r="O62" s="154">
        <v>5</v>
      </c>
      <c r="P62" s="143">
        <v>5</v>
      </c>
      <c r="Q62" s="143">
        <v>5</v>
      </c>
      <c r="R62" s="91">
        <v>5</v>
      </c>
      <c r="S62" s="91">
        <v>5</v>
      </c>
      <c r="T62" s="91">
        <v>5</v>
      </c>
      <c r="U62" s="91">
        <v>5</v>
      </c>
      <c r="V62" s="91">
        <v>5</v>
      </c>
      <c r="W62" s="112">
        <v>3</v>
      </c>
      <c r="X62" s="112">
        <v>3</v>
      </c>
      <c r="Y62" s="148">
        <v>4</v>
      </c>
      <c r="Z62" s="148">
        <v>4</v>
      </c>
      <c r="AA62" s="151">
        <v>5</v>
      </c>
      <c r="AB62" s="151">
        <v>5</v>
      </c>
      <c r="AC62" s="143">
        <v>4</v>
      </c>
      <c r="AD62" s="143">
        <v>5</v>
      </c>
      <c r="AE62" s="143">
        <v>5</v>
      </c>
    </row>
    <row r="63" spans="1:31" s="90" customFormat="1">
      <c r="A63" s="90">
        <v>62</v>
      </c>
      <c r="B63" s="90" t="s">
        <v>51</v>
      </c>
      <c r="C63" s="90" t="s">
        <v>53</v>
      </c>
      <c r="D63" s="90">
        <v>0</v>
      </c>
      <c r="E63" s="90">
        <v>1</v>
      </c>
      <c r="F63" s="90">
        <v>0</v>
      </c>
      <c r="G63" s="90">
        <v>1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154">
        <v>4</v>
      </c>
      <c r="N63" s="154">
        <v>4</v>
      </c>
      <c r="O63" s="154">
        <v>4</v>
      </c>
      <c r="P63" s="143">
        <v>4</v>
      </c>
      <c r="Q63" s="143">
        <v>4</v>
      </c>
      <c r="R63" s="91">
        <v>4</v>
      </c>
      <c r="S63" s="91">
        <v>4</v>
      </c>
      <c r="T63" s="91">
        <v>4</v>
      </c>
      <c r="U63" s="91">
        <v>3</v>
      </c>
      <c r="V63" s="91">
        <v>3</v>
      </c>
      <c r="W63" s="112">
        <v>3</v>
      </c>
      <c r="X63" s="112">
        <v>3</v>
      </c>
      <c r="Y63" s="148">
        <v>3</v>
      </c>
      <c r="Z63" s="148">
        <v>3</v>
      </c>
      <c r="AA63" s="151">
        <v>3</v>
      </c>
      <c r="AB63" s="151">
        <v>3</v>
      </c>
      <c r="AC63" s="143">
        <v>3</v>
      </c>
      <c r="AD63" s="143">
        <v>3</v>
      </c>
      <c r="AE63" s="143">
        <v>3</v>
      </c>
    </row>
    <row r="64" spans="1:31" s="90" customFormat="1">
      <c r="A64" s="90">
        <v>63</v>
      </c>
      <c r="B64" s="90" t="s">
        <v>8</v>
      </c>
      <c r="C64" s="90" t="s">
        <v>107</v>
      </c>
      <c r="D64" s="90">
        <v>0</v>
      </c>
      <c r="E64" s="90">
        <v>0</v>
      </c>
      <c r="F64" s="90">
        <v>1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154">
        <v>4</v>
      </c>
      <c r="N64" s="154">
        <v>4</v>
      </c>
      <c r="O64" s="154">
        <v>4</v>
      </c>
      <c r="P64" s="143">
        <v>5</v>
      </c>
      <c r="Q64" s="143">
        <v>4</v>
      </c>
      <c r="R64" s="91">
        <v>4</v>
      </c>
      <c r="S64" s="91">
        <v>4</v>
      </c>
      <c r="T64" s="91">
        <v>4</v>
      </c>
      <c r="U64" s="91">
        <v>4</v>
      </c>
      <c r="V64" s="91">
        <v>4</v>
      </c>
      <c r="W64" s="112">
        <v>3</v>
      </c>
      <c r="X64" s="112">
        <v>2</v>
      </c>
      <c r="Y64" s="148">
        <v>4</v>
      </c>
      <c r="Z64" s="148">
        <v>4</v>
      </c>
      <c r="AA64" s="151">
        <v>5</v>
      </c>
      <c r="AB64" s="151">
        <v>5</v>
      </c>
      <c r="AC64" s="143">
        <v>5</v>
      </c>
      <c r="AD64" s="143">
        <v>5</v>
      </c>
      <c r="AE64" s="143">
        <v>5</v>
      </c>
    </row>
    <row r="65" spans="1:31" s="90" customFormat="1">
      <c r="A65" s="90">
        <v>64</v>
      </c>
      <c r="B65" s="90" t="s">
        <v>8</v>
      </c>
      <c r="C65" s="90" t="s">
        <v>107</v>
      </c>
      <c r="D65" s="90">
        <v>1</v>
      </c>
      <c r="E65" s="90">
        <v>0</v>
      </c>
      <c r="F65" s="90">
        <v>1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154">
        <v>5</v>
      </c>
      <c r="N65" s="154">
        <v>5</v>
      </c>
      <c r="O65" s="154">
        <v>5</v>
      </c>
      <c r="P65" s="143">
        <v>5</v>
      </c>
      <c r="Q65" s="143">
        <v>5</v>
      </c>
      <c r="R65" s="91">
        <v>5</v>
      </c>
      <c r="S65" s="91">
        <v>4</v>
      </c>
      <c r="T65" s="91">
        <v>4</v>
      </c>
      <c r="U65" s="91">
        <v>4</v>
      </c>
      <c r="V65" s="91">
        <v>5</v>
      </c>
      <c r="W65" s="112">
        <v>5</v>
      </c>
      <c r="X65" s="112">
        <v>5</v>
      </c>
      <c r="Y65" s="148">
        <v>5</v>
      </c>
      <c r="Z65" s="148">
        <v>5</v>
      </c>
      <c r="AA65" s="151">
        <v>5</v>
      </c>
      <c r="AB65" s="151">
        <v>5</v>
      </c>
      <c r="AC65" s="143">
        <v>5</v>
      </c>
      <c r="AD65" s="143">
        <v>5</v>
      </c>
      <c r="AE65" s="143">
        <v>5</v>
      </c>
    </row>
    <row r="66" spans="1:31" s="90" customFormat="1">
      <c r="A66" s="90">
        <v>65</v>
      </c>
      <c r="B66" s="90" t="s">
        <v>8</v>
      </c>
      <c r="C66" s="90" t="s">
        <v>154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154">
        <v>4</v>
      </c>
      <c r="N66" s="154">
        <v>4</v>
      </c>
      <c r="O66" s="154">
        <v>4</v>
      </c>
      <c r="P66" s="143">
        <v>5</v>
      </c>
      <c r="Q66" s="143">
        <v>5</v>
      </c>
      <c r="R66" s="91">
        <v>5</v>
      </c>
      <c r="S66" s="91">
        <v>4</v>
      </c>
      <c r="T66" s="91">
        <v>5</v>
      </c>
      <c r="U66" s="91">
        <v>5</v>
      </c>
      <c r="V66" s="91">
        <v>5</v>
      </c>
      <c r="W66" s="112">
        <v>2</v>
      </c>
      <c r="X66" s="112">
        <v>2</v>
      </c>
      <c r="Y66" s="148">
        <v>5</v>
      </c>
      <c r="Z66" s="148">
        <v>4</v>
      </c>
      <c r="AA66" s="151">
        <v>4</v>
      </c>
      <c r="AB66" s="151">
        <v>4</v>
      </c>
      <c r="AC66" s="143">
        <v>4</v>
      </c>
      <c r="AD66" s="143">
        <v>4</v>
      </c>
      <c r="AE66" s="143">
        <v>4</v>
      </c>
    </row>
    <row r="67" spans="1:31" s="90" customFormat="1">
      <c r="A67" s="90">
        <v>66</v>
      </c>
      <c r="B67" s="90" t="s">
        <v>51</v>
      </c>
      <c r="C67" s="90" t="s">
        <v>107</v>
      </c>
      <c r="D67" s="90">
        <v>1</v>
      </c>
      <c r="E67" s="90">
        <v>0</v>
      </c>
      <c r="F67" s="90">
        <v>0</v>
      </c>
      <c r="G67" s="90">
        <v>1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154">
        <v>4</v>
      </c>
      <c r="N67" s="154">
        <v>4</v>
      </c>
      <c r="O67" s="154">
        <v>4</v>
      </c>
      <c r="P67" s="143">
        <v>4</v>
      </c>
      <c r="Q67" s="143">
        <v>4</v>
      </c>
      <c r="R67" s="91">
        <v>4</v>
      </c>
      <c r="S67" s="91">
        <v>4</v>
      </c>
      <c r="T67" s="91">
        <v>4</v>
      </c>
      <c r="U67" s="91">
        <v>4</v>
      </c>
      <c r="V67" s="91">
        <v>4</v>
      </c>
      <c r="W67" s="112">
        <v>4</v>
      </c>
      <c r="X67" s="112">
        <v>4</v>
      </c>
      <c r="Y67" s="148">
        <v>4</v>
      </c>
      <c r="Z67" s="148">
        <v>4</v>
      </c>
      <c r="AA67" s="151">
        <v>4</v>
      </c>
      <c r="AB67" s="151">
        <v>4</v>
      </c>
      <c r="AC67" s="143">
        <v>4</v>
      </c>
      <c r="AD67" s="143">
        <v>4</v>
      </c>
      <c r="AE67" s="143">
        <v>4</v>
      </c>
    </row>
    <row r="68" spans="1:31" s="90" customFormat="1">
      <c r="A68" s="90">
        <v>67</v>
      </c>
      <c r="B68" s="90" t="s">
        <v>51</v>
      </c>
      <c r="C68" s="90" t="s">
        <v>65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154">
        <v>5</v>
      </c>
      <c r="N68" s="154">
        <v>3</v>
      </c>
      <c r="O68" s="154">
        <v>4</v>
      </c>
      <c r="P68" s="143">
        <v>5</v>
      </c>
      <c r="Q68" s="143">
        <v>5</v>
      </c>
      <c r="R68" s="91">
        <v>5</v>
      </c>
      <c r="S68" s="91">
        <v>5</v>
      </c>
      <c r="T68" s="91">
        <v>4</v>
      </c>
      <c r="U68" s="91">
        <v>5</v>
      </c>
      <c r="V68" s="91">
        <v>4</v>
      </c>
      <c r="W68" s="112">
        <v>4</v>
      </c>
      <c r="X68" s="112">
        <v>4</v>
      </c>
      <c r="Y68" s="148">
        <v>5</v>
      </c>
      <c r="Z68" s="148">
        <v>5</v>
      </c>
      <c r="AA68" s="151">
        <v>5</v>
      </c>
      <c r="AB68" s="151">
        <v>5</v>
      </c>
      <c r="AC68" s="143">
        <v>4</v>
      </c>
      <c r="AD68" s="143">
        <v>4</v>
      </c>
      <c r="AE68" s="143">
        <v>4</v>
      </c>
    </row>
    <row r="69" spans="1:31" s="90" customFormat="1">
      <c r="A69" s="90">
        <v>68</v>
      </c>
      <c r="B69" s="90" t="s">
        <v>51</v>
      </c>
      <c r="C69" s="90" t="s">
        <v>182</v>
      </c>
      <c r="D69" s="90">
        <v>0</v>
      </c>
      <c r="E69" s="90">
        <v>1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154">
        <v>5</v>
      </c>
      <c r="N69" s="154">
        <v>5</v>
      </c>
      <c r="O69" s="154">
        <v>5</v>
      </c>
      <c r="P69" s="143">
        <v>5</v>
      </c>
      <c r="Q69" s="143">
        <v>5</v>
      </c>
      <c r="R69" s="91">
        <v>5</v>
      </c>
      <c r="S69" s="91">
        <v>5</v>
      </c>
      <c r="T69" s="91">
        <v>5</v>
      </c>
      <c r="U69" s="91">
        <v>5</v>
      </c>
      <c r="V69" s="91">
        <v>5</v>
      </c>
      <c r="W69" s="112">
        <v>4</v>
      </c>
      <c r="X69" s="112">
        <v>5</v>
      </c>
      <c r="Y69" s="148">
        <v>5</v>
      </c>
      <c r="Z69" s="148">
        <v>5</v>
      </c>
      <c r="AA69" s="151">
        <v>5</v>
      </c>
      <c r="AB69" s="151">
        <v>5</v>
      </c>
      <c r="AC69" s="143">
        <v>5</v>
      </c>
      <c r="AD69" s="143">
        <v>5</v>
      </c>
      <c r="AE69" s="143">
        <v>5</v>
      </c>
    </row>
    <row r="70" spans="1:31" s="90" customFormat="1">
      <c r="A70" s="90">
        <v>69</v>
      </c>
      <c r="B70" s="90" t="s">
        <v>8</v>
      </c>
      <c r="C70" s="90" t="s">
        <v>182</v>
      </c>
      <c r="D70" s="90">
        <v>1</v>
      </c>
      <c r="E70" s="90">
        <v>0</v>
      </c>
      <c r="F70" s="90">
        <v>1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154">
        <v>5</v>
      </c>
      <c r="N70" s="154">
        <v>5</v>
      </c>
      <c r="O70" s="154">
        <v>5</v>
      </c>
      <c r="P70" s="143">
        <v>5</v>
      </c>
      <c r="Q70" s="143">
        <v>5</v>
      </c>
      <c r="R70" s="91">
        <v>5</v>
      </c>
      <c r="S70" s="91">
        <v>5</v>
      </c>
      <c r="T70" s="91">
        <v>5</v>
      </c>
      <c r="U70" s="91">
        <v>5</v>
      </c>
      <c r="V70" s="91">
        <v>5</v>
      </c>
      <c r="W70" s="112">
        <v>4</v>
      </c>
      <c r="X70" s="112">
        <v>4</v>
      </c>
      <c r="Y70" s="148">
        <v>5</v>
      </c>
      <c r="Z70" s="148">
        <v>5</v>
      </c>
      <c r="AA70" s="151">
        <v>5</v>
      </c>
      <c r="AB70" s="151">
        <v>5</v>
      </c>
      <c r="AC70" s="143">
        <v>5</v>
      </c>
      <c r="AD70" s="143">
        <v>5</v>
      </c>
      <c r="AE70" s="143">
        <v>5</v>
      </c>
    </row>
    <row r="71" spans="1:31" s="90" customFormat="1">
      <c r="A71" s="90">
        <v>70</v>
      </c>
      <c r="B71" s="90" t="s">
        <v>8</v>
      </c>
      <c r="C71" s="90" t="s">
        <v>155</v>
      </c>
      <c r="D71" s="90">
        <v>1</v>
      </c>
      <c r="E71" s="90">
        <v>1</v>
      </c>
      <c r="F71" s="90">
        <v>0</v>
      </c>
      <c r="G71" s="90">
        <v>1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154">
        <v>4</v>
      </c>
      <c r="N71" s="154">
        <v>3</v>
      </c>
      <c r="O71" s="154">
        <v>4</v>
      </c>
      <c r="P71" s="143">
        <v>4</v>
      </c>
      <c r="Q71" s="143">
        <v>4</v>
      </c>
      <c r="R71" s="91">
        <v>4</v>
      </c>
      <c r="S71" s="91">
        <v>3</v>
      </c>
      <c r="T71" s="91">
        <v>4</v>
      </c>
      <c r="U71" s="91">
        <v>4</v>
      </c>
      <c r="V71" s="91">
        <v>5</v>
      </c>
      <c r="W71" s="112">
        <v>4</v>
      </c>
      <c r="X71" s="112">
        <v>4</v>
      </c>
      <c r="Y71" s="148">
        <v>5</v>
      </c>
      <c r="Z71" s="148">
        <v>5</v>
      </c>
      <c r="AA71" s="151">
        <v>5</v>
      </c>
      <c r="AB71" s="151">
        <v>4</v>
      </c>
      <c r="AC71" s="143">
        <v>4</v>
      </c>
      <c r="AD71" s="143">
        <v>4</v>
      </c>
      <c r="AE71" s="143">
        <v>4</v>
      </c>
    </row>
    <row r="72" spans="1:31" s="90" customFormat="1">
      <c r="A72" s="90">
        <v>71</v>
      </c>
      <c r="B72" s="90" t="s">
        <v>51</v>
      </c>
      <c r="C72" s="90" t="s">
        <v>130</v>
      </c>
      <c r="D72" s="90">
        <v>1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154">
        <v>3</v>
      </c>
      <c r="N72" s="154">
        <v>4</v>
      </c>
      <c r="O72" s="154">
        <v>4</v>
      </c>
      <c r="P72" s="143">
        <v>5</v>
      </c>
      <c r="Q72" s="143">
        <v>5</v>
      </c>
      <c r="R72" s="91">
        <v>5</v>
      </c>
      <c r="S72" s="91">
        <v>5</v>
      </c>
      <c r="T72" s="91">
        <v>5</v>
      </c>
      <c r="U72" s="91">
        <v>5</v>
      </c>
      <c r="V72" s="91">
        <v>5</v>
      </c>
      <c r="W72" s="112">
        <v>2</v>
      </c>
      <c r="X72" s="112">
        <v>2</v>
      </c>
      <c r="Y72" s="148">
        <v>3</v>
      </c>
      <c r="Z72" s="148">
        <v>3</v>
      </c>
      <c r="AA72" s="151">
        <v>5</v>
      </c>
      <c r="AB72" s="151">
        <v>5</v>
      </c>
      <c r="AC72" s="143">
        <v>5</v>
      </c>
      <c r="AD72" s="143">
        <v>5</v>
      </c>
      <c r="AE72" s="143">
        <v>5</v>
      </c>
    </row>
    <row r="73" spans="1:31" s="90" customFormat="1">
      <c r="A73" s="90">
        <v>72</v>
      </c>
      <c r="B73" s="90" t="s">
        <v>8</v>
      </c>
      <c r="C73" s="90" t="s">
        <v>107</v>
      </c>
      <c r="D73" s="90">
        <v>0</v>
      </c>
      <c r="E73" s="90">
        <v>0</v>
      </c>
      <c r="F73" s="90">
        <v>1</v>
      </c>
      <c r="G73" s="90">
        <v>0</v>
      </c>
      <c r="H73" s="90">
        <v>0</v>
      </c>
      <c r="I73" s="90">
        <v>0</v>
      </c>
      <c r="J73" s="90">
        <v>0</v>
      </c>
      <c r="K73" s="90">
        <v>1</v>
      </c>
      <c r="L73" s="90">
        <v>0</v>
      </c>
      <c r="M73" s="154">
        <v>4</v>
      </c>
      <c r="N73" s="154">
        <v>3</v>
      </c>
      <c r="O73" s="154">
        <v>3</v>
      </c>
      <c r="P73" s="143">
        <v>4</v>
      </c>
      <c r="Q73" s="143">
        <v>4</v>
      </c>
      <c r="R73" s="91">
        <v>4</v>
      </c>
      <c r="S73" s="91">
        <v>4</v>
      </c>
      <c r="T73" s="91">
        <v>4</v>
      </c>
      <c r="U73" s="91">
        <v>4</v>
      </c>
      <c r="V73" s="91">
        <v>4</v>
      </c>
      <c r="W73" s="112">
        <v>3</v>
      </c>
      <c r="X73" s="112">
        <v>4</v>
      </c>
      <c r="Y73" s="148">
        <v>5</v>
      </c>
      <c r="Z73" s="148">
        <v>5</v>
      </c>
      <c r="AA73" s="151">
        <v>5</v>
      </c>
      <c r="AB73" s="151">
        <v>5</v>
      </c>
      <c r="AC73" s="143">
        <v>5</v>
      </c>
      <c r="AD73" s="143">
        <v>5</v>
      </c>
      <c r="AE73" s="143">
        <v>5</v>
      </c>
    </row>
    <row r="74" spans="1:31" s="90" customFormat="1">
      <c r="A74" s="90">
        <v>73</v>
      </c>
      <c r="B74" s="90" t="s">
        <v>51</v>
      </c>
      <c r="C74" s="90" t="s">
        <v>53</v>
      </c>
      <c r="D74" s="90">
        <v>1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154">
        <v>5</v>
      </c>
      <c r="N74" s="154">
        <v>4</v>
      </c>
      <c r="O74" s="154">
        <v>5</v>
      </c>
      <c r="P74" s="143">
        <v>5</v>
      </c>
      <c r="Q74" s="143">
        <v>5</v>
      </c>
      <c r="R74" s="91">
        <v>5</v>
      </c>
      <c r="S74" s="91">
        <v>5</v>
      </c>
      <c r="T74" s="91">
        <v>5</v>
      </c>
      <c r="U74" s="91">
        <v>5</v>
      </c>
      <c r="V74" s="91">
        <v>5</v>
      </c>
      <c r="W74" s="112">
        <v>5</v>
      </c>
      <c r="X74" s="112">
        <v>5</v>
      </c>
      <c r="Y74" s="148">
        <v>5</v>
      </c>
      <c r="Z74" s="148">
        <v>5</v>
      </c>
      <c r="AA74" s="151">
        <v>5</v>
      </c>
      <c r="AB74" s="151">
        <v>5</v>
      </c>
      <c r="AC74" s="143">
        <v>5</v>
      </c>
      <c r="AD74" s="143">
        <v>5</v>
      </c>
      <c r="AE74" s="143">
        <v>5</v>
      </c>
    </row>
    <row r="75" spans="1:31" s="90" customFormat="1">
      <c r="A75" s="90">
        <v>74</v>
      </c>
      <c r="B75" s="90" t="s">
        <v>51</v>
      </c>
      <c r="C75" s="90" t="s">
        <v>182</v>
      </c>
      <c r="D75" s="90">
        <v>1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154">
        <v>5</v>
      </c>
      <c r="N75" s="154">
        <v>4</v>
      </c>
      <c r="O75" s="154">
        <v>4</v>
      </c>
      <c r="P75" s="143">
        <v>5</v>
      </c>
      <c r="Q75" s="143">
        <v>5</v>
      </c>
      <c r="R75" s="91">
        <v>5</v>
      </c>
      <c r="S75" s="91">
        <v>3</v>
      </c>
      <c r="T75" s="91">
        <v>4</v>
      </c>
      <c r="U75" s="91">
        <v>4</v>
      </c>
      <c r="V75" s="91">
        <v>5</v>
      </c>
      <c r="W75" s="112">
        <v>5</v>
      </c>
      <c r="X75" s="112">
        <v>5</v>
      </c>
      <c r="Y75" s="148">
        <v>5</v>
      </c>
      <c r="Z75" s="148">
        <v>5</v>
      </c>
      <c r="AA75" s="151">
        <v>5</v>
      </c>
      <c r="AB75" s="151">
        <v>5</v>
      </c>
      <c r="AC75" s="143">
        <v>5</v>
      </c>
      <c r="AD75" s="143">
        <v>5</v>
      </c>
      <c r="AE75" s="143">
        <v>5</v>
      </c>
    </row>
    <row r="76" spans="1:31" s="90" customFormat="1">
      <c r="A76" s="90">
        <v>75</v>
      </c>
      <c r="B76" s="90" t="s">
        <v>8</v>
      </c>
      <c r="C76" s="90" t="s">
        <v>154</v>
      </c>
      <c r="D76" s="90">
        <v>1</v>
      </c>
      <c r="E76" s="90">
        <v>0</v>
      </c>
      <c r="F76" s="90">
        <v>0</v>
      </c>
      <c r="G76" s="90">
        <v>0</v>
      </c>
      <c r="H76" s="90">
        <v>0</v>
      </c>
      <c r="I76" s="90">
        <v>1</v>
      </c>
      <c r="J76" s="90">
        <v>0</v>
      </c>
      <c r="K76" s="90">
        <v>1</v>
      </c>
      <c r="L76" s="90">
        <v>0</v>
      </c>
      <c r="M76" s="154">
        <v>4</v>
      </c>
      <c r="N76" s="154">
        <v>4</v>
      </c>
      <c r="O76" s="154">
        <v>3</v>
      </c>
      <c r="P76" s="143">
        <v>4</v>
      </c>
      <c r="Q76" s="143">
        <v>4</v>
      </c>
      <c r="R76" s="91">
        <v>4</v>
      </c>
      <c r="S76" s="91">
        <v>3</v>
      </c>
      <c r="T76" s="91">
        <v>4</v>
      </c>
      <c r="U76" s="91">
        <v>4</v>
      </c>
      <c r="V76" s="91">
        <v>4</v>
      </c>
      <c r="W76" s="112">
        <v>3</v>
      </c>
      <c r="X76" s="112">
        <v>4</v>
      </c>
      <c r="Y76" s="148">
        <v>5</v>
      </c>
      <c r="Z76" s="148">
        <v>5</v>
      </c>
      <c r="AA76" s="151">
        <v>5</v>
      </c>
      <c r="AB76" s="151">
        <v>5</v>
      </c>
      <c r="AC76" s="143">
        <v>4</v>
      </c>
      <c r="AD76" s="143">
        <v>4</v>
      </c>
      <c r="AE76" s="143">
        <v>4</v>
      </c>
    </row>
    <row r="77" spans="1:31" s="90" customFormat="1">
      <c r="A77" s="90">
        <v>76</v>
      </c>
      <c r="B77" s="90" t="s">
        <v>51</v>
      </c>
      <c r="C77" s="116" t="s">
        <v>183</v>
      </c>
      <c r="D77" s="90">
        <v>1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1</v>
      </c>
      <c r="K77" s="90">
        <v>0</v>
      </c>
      <c r="L77" s="90">
        <v>0</v>
      </c>
      <c r="M77" s="154">
        <v>3</v>
      </c>
      <c r="N77" s="154">
        <v>4</v>
      </c>
      <c r="O77" s="154">
        <v>5</v>
      </c>
      <c r="P77" s="143">
        <v>5</v>
      </c>
      <c r="Q77" s="143">
        <v>5</v>
      </c>
      <c r="R77" s="91">
        <v>3</v>
      </c>
      <c r="S77" s="91">
        <v>5</v>
      </c>
      <c r="T77" s="91">
        <v>5</v>
      </c>
      <c r="U77" s="91">
        <v>5</v>
      </c>
      <c r="V77" s="91">
        <v>5</v>
      </c>
      <c r="W77" s="112">
        <v>3</v>
      </c>
      <c r="X77" s="112">
        <v>3</v>
      </c>
      <c r="Y77" s="148">
        <v>5</v>
      </c>
      <c r="Z77" s="148">
        <v>5</v>
      </c>
      <c r="AA77" s="151">
        <v>5</v>
      </c>
      <c r="AB77" s="151">
        <v>5</v>
      </c>
      <c r="AC77" s="143">
        <v>5</v>
      </c>
      <c r="AD77" s="143">
        <v>5</v>
      </c>
      <c r="AE77" s="143">
        <v>5</v>
      </c>
    </row>
    <row r="78" spans="1:31" s="90" customFormat="1">
      <c r="A78" s="90">
        <v>77</v>
      </c>
      <c r="B78" s="90" t="s">
        <v>8</v>
      </c>
      <c r="C78" s="90" t="s">
        <v>122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1</v>
      </c>
      <c r="L78" s="90">
        <v>0</v>
      </c>
      <c r="M78" s="154">
        <v>5</v>
      </c>
      <c r="N78" s="154">
        <v>5</v>
      </c>
      <c r="O78" s="154">
        <v>4</v>
      </c>
      <c r="P78" s="143">
        <v>5</v>
      </c>
      <c r="Q78" s="143">
        <v>5</v>
      </c>
      <c r="R78" s="91">
        <v>5</v>
      </c>
      <c r="S78" s="91">
        <v>3</v>
      </c>
      <c r="T78" s="91">
        <v>5</v>
      </c>
      <c r="U78" s="91">
        <v>5</v>
      </c>
      <c r="V78" s="91">
        <v>5</v>
      </c>
      <c r="W78" s="112">
        <v>2</v>
      </c>
      <c r="X78" s="112">
        <v>3</v>
      </c>
      <c r="Y78" s="148">
        <v>5</v>
      </c>
      <c r="Z78" s="148">
        <v>5</v>
      </c>
      <c r="AA78" s="151">
        <v>5</v>
      </c>
      <c r="AB78" s="151">
        <v>5</v>
      </c>
      <c r="AC78" s="143">
        <v>5</v>
      </c>
      <c r="AD78" s="143">
        <v>5</v>
      </c>
      <c r="AE78" s="143">
        <v>5</v>
      </c>
    </row>
    <row r="79" spans="1:31" s="90" customFormat="1">
      <c r="A79" s="90">
        <v>78</v>
      </c>
      <c r="B79" s="90" t="s">
        <v>8</v>
      </c>
      <c r="C79" s="90" t="s">
        <v>107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1</v>
      </c>
      <c r="K79" s="90">
        <v>0</v>
      </c>
      <c r="L79" s="90">
        <v>0</v>
      </c>
      <c r="M79" s="154">
        <v>3</v>
      </c>
      <c r="N79" s="154">
        <v>3</v>
      </c>
      <c r="O79" s="154">
        <v>3</v>
      </c>
      <c r="P79" s="143">
        <v>4</v>
      </c>
      <c r="Q79" s="143">
        <v>3</v>
      </c>
      <c r="R79" s="91">
        <v>4</v>
      </c>
      <c r="S79" s="91">
        <v>4</v>
      </c>
      <c r="T79" s="91">
        <v>4</v>
      </c>
      <c r="U79" s="91">
        <v>3</v>
      </c>
      <c r="V79" s="91">
        <v>3</v>
      </c>
      <c r="W79" s="112">
        <v>2</v>
      </c>
      <c r="X79" s="112">
        <v>3</v>
      </c>
      <c r="Y79" s="148">
        <v>3</v>
      </c>
      <c r="Z79" s="148">
        <v>4</v>
      </c>
      <c r="AA79" s="151">
        <v>3</v>
      </c>
      <c r="AB79" s="151">
        <v>3</v>
      </c>
      <c r="AC79" s="143">
        <v>4</v>
      </c>
      <c r="AD79" s="143">
        <v>4</v>
      </c>
      <c r="AE79" s="143">
        <v>4</v>
      </c>
    </row>
    <row r="80" spans="1:31" s="90" customFormat="1">
      <c r="A80" s="90">
        <v>79</v>
      </c>
      <c r="B80" s="90" t="s">
        <v>8</v>
      </c>
      <c r="C80" s="90" t="s">
        <v>61</v>
      </c>
      <c r="D80" s="90">
        <v>1</v>
      </c>
      <c r="E80" s="90">
        <v>1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154">
        <v>3</v>
      </c>
      <c r="N80" s="154">
        <v>4</v>
      </c>
      <c r="O80" s="154">
        <v>3</v>
      </c>
      <c r="P80" s="143">
        <v>3</v>
      </c>
      <c r="Q80" s="143">
        <v>3</v>
      </c>
      <c r="R80" s="91">
        <v>4</v>
      </c>
      <c r="S80" s="91">
        <v>4</v>
      </c>
      <c r="T80" s="91">
        <v>4</v>
      </c>
      <c r="U80" s="91">
        <v>4</v>
      </c>
      <c r="V80" s="91">
        <v>4</v>
      </c>
      <c r="W80" s="112">
        <v>4</v>
      </c>
      <c r="X80" s="112">
        <v>4</v>
      </c>
      <c r="Y80" s="148">
        <v>4</v>
      </c>
      <c r="Z80" s="148">
        <v>4</v>
      </c>
      <c r="AA80" s="151">
        <v>4</v>
      </c>
      <c r="AB80" s="151">
        <v>4</v>
      </c>
      <c r="AC80" s="143">
        <v>3</v>
      </c>
      <c r="AD80" s="143">
        <v>3</v>
      </c>
      <c r="AE80" s="143">
        <v>4</v>
      </c>
    </row>
    <row r="81" spans="1:31" s="90" customFormat="1">
      <c r="A81" s="90">
        <v>80</v>
      </c>
      <c r="B81" s="90" t="s">
        <v>51</v>
      </c>
      <c r="C81" s="90" t="s">
        <v>122</v>
      </c>
      <c r="D81" s="90">
        <v>1</v>
      </c>
      <c r="E81" s="90">
        <v>1</v>
      </c>
      <c r="F81" s="90">
        <v>1</v>
      </c>
      <c r="G81" s="90">
        <v>1</v>
      </c>
      <c r="H81" s="90">
        <v>1</v>
      </c>
      <c r="I81" s="90">
        <v>1</v>
      </c>
      <c r="J81" s="90">
        <v>0</v>
      </c>
      <c r="K81" s="90">
        <v>0</v>
      </c>
      <c r="L81" s="90">
        <v>0</v>
      </c>
      <c r="M81" s="154">
        <v>5</v>
      </c>
      <c r="N81" s="154">
        <v>5</v>
      </c>
      <c r="O81" s="154">
        <v>5</v>
      </c>
      <c r="P81" s="143">
        <v>5</v>
      </c>
      <c r="Q81" s="143">
        <v>5</v>
      </c>
      <c r="R81" s="91">
        <v>5</v>
      </c>
      <c r="S81" s="91">
        <v>5</v>
      </c>
      <c r="T81" s="91">
        <v>5</v>
      </c>
      <c r="U81" s="91">
        <v>5</v>
      </c>
      <c r="V81" s="91">
        <v>5</v>
      </c>
      <c r="W81" s="112">
        <v>5</v>
      </c>
      <c r="X81" s="112">
        <v>5</v>
      </c>
      <c r="Y81" s="148">
        <v>5</v>
      </c>
      <c r="Z81" s="148">
        <v>5</v>
      </c>
      <c r="AA81" s="151">
        <v>5</v>
      </c>
      <c r="AB81" s="151">
        <v>5</v>
      </c>
      <c r="AC81" s="143">
        <v>5</v>
      </c>
      <c r="AD81" s="143">
        <v>5</v>
      </c>
      <c r="AE81" s="143">
        <v>5</v>
      </c>
    </row>
    <row r="82" spans="1:31" s="90" customFormat="1">
      <c r="A82" s="90">
        <v>81</v>
      </c>
      <c r="B82" s="90" t="s">
        <v>8</v>
      </c>
      <c r="C82" s="90" t="s">
        <v>107</v>
      </c>
      <c r="D82" s="90">
        <v>0</v>
      </c>
      <c r="E82" s="90">
        <v>0</v>
      </c>
      <c r="F82" s="90">
        <v>1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154">
        <v>4</v>
      </c>
      <c r="N82" s="154">
        <v>4</v>
      </c>
      <c r="O82" s="154">
        <v>3</v>
      </c>
      <c r="P82" s="143">
        <v>4</v>
      </c>
      <c r="Q82" s="143">
        <v>4</v>
      </c>
      <c r="R82" s="91">
        <v>4</v>
      </c>
      <c r="S82" s="91">
        <v>4</v>
      </c>
      <c r="T82" s="91">
        <v>4</v>
      </c>
      <c r="U82" s="91">
        <v>4</v>
      </c>
      <c r="V82" s="91">
        <v>4</v>
      </c>
      <c r="W82" s="112">
        <v>4</v>
      </c>
      <c r="X82" s="112">
        <v>4</v>
      </c>
      <c r="Y82" s="148">
        <v>4</v>
      </c>
      <c r="Z82" s="148">
        <v>4</v>
      </c>
      <c r="AA82" s="151">
        <v>4</v>
      </c>
      <c r="AB82" s="151">
        <v>4</v>
      </c>
      <c r="AC82" s="143">
        <v>4</v>
      </c>
      <c r="AD82" s="143">
        <v>4</v>
      </c>
      <c r="AE82" s="143">
        <v>4</v>
      </c>
    </row>
    <row r="83" spans="1:31" s="90" customFormat="1">
      <c r="A83" s="90">
        <v>82</v>
      </c>
      <c r="B83" s="90" t="s">
        <v>51</v>
      </c>
      <c r="C83" s="90" t="s">
        <v>53</v>
      </c>
      <c r="D83" s="90">
        <v>0</v>
      </c>
      <c r="E83" s="90">
        <v>1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1</v>
      </c>
      <c r="L83" s="90">
        <v>0</v>
      </c>
      <c r="M83" s="154">
        <v>3</v>
      </c>
      <c r="N83" s="154">
        <v>3</v>
      </c>
      <c r="O83" s="154">
        <v>5</v>
      </c>
      <c r="P83" s="143">
        <v>5</v>
      </c>
      <c r="Q83" s="143">
        <v>5</v>
      </c>
      <c r="R83" s="91">
        <v>4</v>
      </c>
      <c r="S83" s="91">
        <v>4</v>
      </c>
      <c r="T83" s="91">
        <v>4</v>
      </c>
      <c r="U83" s="91">
        <v>4</v>
      </c>
      <c r="V83" s="91">
        <v>4</v>
      </c>
      <c r="W83" s="112">
        <v>3</v>
      </c>
      <c r="X83" s="112">
        <v>3</v>
      </c>
      <c r="Y83" s="148">
        <v>4</v>
      </c>
      <c r="Z83" s="148">
        <v>4</v>
      </c>
      <c r="AA83" s="151">
        <v>4</v>
      </c>
      <c r="AB83" s="151">
        <v>4</v>
      </c>
      <c r="AC83" s="143">
        <v>3</v>
      </c>
      <c r="AD83" s="143">
        <v>4</v>
      </c>
      <c r="AE83" s="143">
        <v>4</v>
      </c>
    </row>
    <row r="84" spans="1:31" s="90" customFormat="1">
      <c r="A84" s="90">
        <v>83</v>
      </c>
      <c r="B84" s="90" t="s">
        <v>51</v>
      </c>
      <c r="C84" s="90" t="s">
        <v>70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1</v>
      </c>
      <c r="L84" s="90">
        <v>5</v>
      </c>
      <c r="M84" s="154">
        <v>1</v>
      </c>
      <c r="N84" s="154">
        <v>5</v>
      </c>
      <c r="O84" s="154">
        <v>5</v>
      </c>
      <c r="P84" s="143">
        <v>5</v>
      </c>
      <c r="Q84" s="143">
        <v>5</v>
      </c>
      <c r="R84" s="91">
        <v>3</v>
      </c>
      <c r="S84" s="91">
        <v>3</v>
      </c>
      <c r="T84" s="91">
        <v>4</v>
      </c>
      <c r="U84" s="91">
        <v>3</v>
      </c>
      <c r="V84" s="91">
        <v>5</v>
      </c>
      <c r="W84" s="112">
        <v>3</v>
      </c>
      <c r="X84" s="112">
        <v>3</v>
      </c>
      <c r="Y84" s="148">
        <v>5</v>
      </c>
      <c r="Z84" s="148">
        <v>5</v>
      </c>
      <c r="AA84" s="151">
        <v>5</v>
      </c>
      <c r="AB84" s="151">
        <v>5</v>
      </c>
      <c r="AC84" s="143">
        <v>5</v>
      </c>
      <c r="AD84" s="143">
        <v>5</v>
      </c>
      <c r="AE84" s="143">
        <v>5</v>
      </c>
    </row>
    <row r="85" spans="1:31" s="90" customFormat="1">
      <c r="A85" s="90">
        <v>84</v>
      </c>
      <c r="B85" s="90" t="s">
        <v>51</v>
      </c>
      <c r="C85" s="90" t="s">
        <v>52</v>
      </c>
      <c r="D85" s="90">
        <v>0</v>
      </c>
      <c r="E85" s="90">
        <v>0</v>
      </c>
      <c r="F85" s="90">
        <v>1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154">
        <v>5</v>
      </c>
      <c r="N85" s="154">
        <v>3</v>
      </c>
      <c r="O85" s="154">
        <v>5</v>
      </c>
      <c r="P85" s="143">
        <v>5</v>
      </c>
      <c r="Q85" s="143">
        <v>5</v>
      </c>
      <c r="R85" s="91">
        <v>5</v>
      </c>
      <c r="S85" s="91">
        <v>3</v>
      </c>
      <c r="T85" s="91">
        <v>4</v>
      </c>
      <c r="U85" s="91">
        <v>4</v>
      </c>
      <c r="V85" s="91">
        <v>4</v>
      </c>
      <c r="W85" s="112">
        <v>4</v>
      </c>
      <c r="X85" s="112">
        <v>4</v>
      </c>
      <c r="Y85" s="148">
        <v>5</v>
      </c>
      <c r="Z85" s="148">
        <v>5</v>
      </c>
      <c r="AA85" s="151">
        <v>5</v>
      </c>
      <c r="AB85" s="151">
        <v>5</v>
      </c>
      <c r="AC85" s="143">
        <v>5</v>
      </c>
      <c r="AD85" s="143">
        <v>5</v>
      </c>
      <c r="AE85" s="143">
        <v>5</v>
      </c>
    </row>
    <row r="86" spans="1:31" s="90" customFormat="1">
      <c r="A86" s="90">
        <v>85</v>
      </c>
      <c r="B86" s="90" t="s">
        <v>8</v>
      </c>
      <c r="C86" s="90" t="s">
        <v>52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154">
        <v>5</v>
      </c>
      <c r="N86" s="154">
        <v>5</v>
      </c>
      <c r="O86" s="154">
        <v>5</v>
      </c>
      <c r="P86" s="143">
        <v>5</v>
      </c>
      <c r="Q86" s="143">
        <v>5</v>
      </c>
      <c r="R86" s="91">
        <v>3</v>
      </c>
      <c r="S86" s="91">
        <v>4</v>
      </c>
      <c r="T86" s="91">
        <v>4</v>
      </c>
      <c r="U86" s="91">
        <v>4</v>
      </c>
      <c r="V86" s="91">
        <v>4</v>
      </c>
      <c r="W86" s="112">
        <v>5</v>
      </c>
      <c r="X86" s="112">
        <v>5</v>
      </c>
      <c r="Y86" s="148">
        <v>5</v>
      </c>
      <c r="Z86" s="148">
        <v>5</v>
      </c>
      <c r="AA86" s="151">
        <v>5</v>
      </c>
      <c r="AB86" s="151">
        <v>5</v>
      </c>
      <c r="AC86" s="143">
        <v>5</v>
      </c>
      <c r="AD86" s="143">
        <v>5</v>
      </c>
      <c r="AE86" s="143">
        <v>5</v>
      </c>
    </row>
    <row r="87" spans="1:31" s="90" customFormat="1">
      <c r="A87" s="90">
        <v>86</v>
      </c>
      <c r="B87" s="90" t="s">
        <v>4</v>
      </c>
      <c r="C87" s="90" t="s">
        <v>53</v>
      </c>
      <c r="D87" s="90">
        <v>0</v>
      </c>
      <c r="E87" s="90">
        <v>0</v>
      </c>
      <c r="F87" s="90">
        <v>0</v>
      </c>
      <c r="G87" s="90">
        <v>1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154">
        <v>5</v>
      </c>
      <c r="N87" s="154">
        <v>5</v>
      </c>
      <c r="O87" s="154">
        <v>5</v>
      </c>
      <c r="P87" s="143">
        <v>5</v>
      </c>
      <c r="Q87" s="143">
        <v>5</v>
      </c>
      <c r="R87" s="91">
        <v>5</v>
      </c>
      <c r="S87" s="91">
        <v>5</v>
      </c>
      <c r="T87" s="91">
        <v>5</v>
      </c>
      <c r="U87" s="91">
        <v>5</v>
      </c>
      <c r="V87" s="91">
        <v>5</v>
      </c>
      <c r="W87" s="112">
        <v>4</v>
      </c>
      <c r="X87" s="112">
        <v>4</v>
      </c>
      <c r="Y87" s="148">
        <v>5</v>
      </c>
      <c r="Z87" s="148">
        <v>5</v>
      </c>
      <c r="AA87" s="151">
        <v>5</v>
      </c>
      <c r="AB87" s="151">
        <v>5</v>
      </c>
      <c r="AC87" s="143">
        <v>5</v>
      </c>
      <c r="AD87" s="143">
        <v>5</v>
      </c>
      <c r="AE87" s="143">
        <v>5</v>
      </c>
    </row>
    <row r="88" spans="1:31" s="90" customFormat="1">
      <c r="A88" s="90">
        <v>87</v>
      </c>
      <c r="B88" s="90" t="s">
        <v>51</v>
      </c>
      <c r="C88" s="90" t="s">
        <v>63</v>
      </c>
      <c r="D88" s="90">
        <v>1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154">
        <v>4</v>
      </c>
      <c r="N88" s="154">
        <v>4</v>
      </c>
      <c r="O88" s="154">
        <v>4</v>
      </c>
      <c r="P88" s="143">
        <v>4</v>
      </c>
      <c r="Q88" s="143">
        <v>5</v>
      </c>
      <c r="R88" s="91">
        <v>5</v>
      </c>
      <c r="S88" s="91">
        <v>5</v>
      </c>
      <c r="T88" s="91">
        <v>5</v>
      </c>
      <c r="U88" s="91">
        <v>4</v>
      </c>
      <c r="V88" s="91">
        <v>4</v>
      </c>
      <c r="W88" s="112">
        <v>4</v>
      </c>
      <c r="X88" s="112">
        <v>4</v>
      </c>
      <c r="Y88" s="148">
        <v>4</v>
      </c>
      <c r="Z88" s="148">
        <v>5</v>
      </c>
      <c r="AA88" s="151">
        <v>5</v>
      </c>
      <c r="AB88" s="151">
        <v>5</v>
      </c>
      <c r="AC88" s="143">
        <v>5</v>
      </c>
      <c r="AD88" s="143">
        <v>4</v>
      </c>
      <c r="AE88" s="143">
        <v>4</v>
      </c>
    </row>
    <row r="89" spans="1:31" s="90" customFormat="1">
      <c r="A89" s="90">
        <v>88</v>
      </c>
      <c r="B89" s="90" t="s">
        <v>51</v>
      </c>
      <c r="C89" s="90" t="s">
        <v>63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1</v>
      </c>
      <c r="L89" s="90">
        <v>0</v>
      </c>
      <c r="M89" s="154">
        <v>5</v>
      </c>
      <c r="N89" s="154">
        <v>4</v>
      </c>
      <c r="O89" s="154">
        <v>4</v>
      </c>
      <c r="P89" s="143">
        <v>4</v>
      </c>
      <c r="Q89" s="143">
        <v>4</v>
      </c>
      <c r="R89" s="91">
        <v>4</v>
      </c>
      <c r="S89" s="91">
        <v>4</v>
      </c>
      <c r="T89" s="91">
        <v>4</v>
      </c>
      <c r="U89" s="91">
        <v>4</v>
      </c>
      <c r="V89" s="91">
        <v>4</v>
      </c>
      <c r="W89" s="112">
        <v>4</v>
      </c>
      <c r="X89" s="112">
        <v>4</v>
      </c>
      <c r="Y89" s="148">
        <v>4</v>
      </c>
      <c r="Z89" s="148">
        <v>4</v>
      </c>
      <c r="AA89" s="151">
        <v>4</v>
      </c>
      <c r="AB89" s="151">
        <v>4</v>
      </c>
      <c r="AC89" s="143">
        <v>4</v>
      </c>
      <c r="AD89" s="143">
        <v>4</v>
      </c>
      <c r="AE89" s="143">
        <v>4</v>
      </c>
    </row>
    <row r="90" spans="1:31" s="90" customFormat="1">
      <c r="A90" s="90">
        <v>89</v>
      </c>
      <c r="B90" s="90" t="s">
        <v>51</v>
      </c>
      <c r="C90" s="90" t="s">
        <v>129</v>
      </c>
      <c r="D90" s="90">
        <v>0</v>
      </c>
      <c r="E90" s="90">
        <v>0</v>
      </c>
      <c r="F90" s="90">
        <v>1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154">
        <v>5</v>
      </c>
      <c r="N90" s="154">
        <v>5</v>
      </c>
      <c r="O90" s="154">
        <v>5</v>
      </c>
      <c r="P90" s="143">
        <v>5</v>
      </c>
      <c r="Q90" s="143">
        <v>5</v>
      </c>
      <c r="R90" s="91">
        <v>1</v>
      </c>
      <c r="S90" s="91">
        <v>1</v>
      </c>
      <c r="T90" s="91">
        <v>3</v>
      </c>
      <c r="U90" s="91">
        <v>3</v>
      </c>
      <c r="V90" s="91">
        <v>4</v>
      </c>
      <c r="W90" s="112">
        <v>4</v>
      </c>
      <c r="X90" s="112">
        <v>4</v>
      </c>
      <c r="Y90" s="148">
        <v>4</v>
      </c>
      <c r="Z90" s="148">
        <v>4</v>
      </c>
      <c r="AA90" s="151">
        <v>4</v>
      </c>
      <c r="AB90" s="151">
        <v>4</v>
      </c>
      <c r="AC90" s="143">
        <v>4</v>
      </c>
      <c r="AD90" s="143">
        <v>4</v>
      </c>
      <c r="AE90" s="143">
        <v>4</v>
      </c>
    </row>
    <row r="91" spans="1:31" s="90" customFormat="1">
      <c r="A91" s="90">
        <v>90</v>
      </c>
      <c r="B91" s="90" t="s">
        <v>8</v>
      </c>
      <c r="C91" s="90" t="s">
        <v>52</v>
      </c>
      <c r="D91" s="90">
        <v>1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154">
        <v>4</v>
      </c>
      <c r="N91" s="154">
        <v>5</v>
      </c>
      <c r="O91" s="154">
        <v>5</v>
      </c>
      <c r="P91" s="143">
        <v>5</v>
      </c>
      <c r="Q91" s="143">
        <v>5</v>
      </c>
      <c r="R91" s="91">
        <v>4</v>
      </c>
      <c r="S91" s="91">
        <v>5</v>
      </c>
      <c r="T91" s="91">
        <v>5</v>
      </c>
      <c r="U91" s="91">
        <v>4</v>
      </c>
      <c r="V91" s="91">
        <v>4</v>
      </c>
      <c r="W91" s="112">
        <v>2</v>
      </c>
      <c r="X91" s="112">
        <v>3</v>
      </c>
      <c r="Y91" s="148">
        <v>4</v>
      </c>
      <c r="Z91" s="148">
        <v>4</v>
      </c>
      <c r="AA91" s="151">
        <v>5</v>
      </c>
      <c r="AB91" s="151">
        <v>4</v>
      </c>
      <c r="AC91" s="143">
        <v>4</v>
      </c>
      <c r="AD91" s="143">
        <v>4</v>
      </c>
      <c r="AE91" s="143">
        <v>4</v>
      </c>
    </row>
    <row r="92" spans="1:31" s="90" customFormat="1">
      <c r="A92" s="90">
        <v>91</v>
      </c>
      <c r="B92" s="90" t="s">
        <v>8</v>
      </c>
      <c r="C92" s="90" t="s">
        <v>161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1</v>
      </c>
      <c r="L92" s="90">
        <v>0</v>
      </c>
      <c r="M92" s="154">
        <v>4</v>
      </c>
      <c r="N92" s="154">
        <v>4</v>
      </c>
      <c r="O92" s="154">
        <v>3</v>
      </c>
      <c r="P92" s="143">
        <v>4</v>
      </c>
      <c r="Q92" s="143">
        <v>4</v>
      </c>
      <c r="R92" s="91">
        <v>4</v>
      </c>
      <c r="S92" s="91">
        <v>4</v>
      </c>
      <c r="T92" s="91">
        <v>4</v>
      </c>
      <c r="U92" s="91">
        <v>4</v>
      </c>
      <c r="V92" s="91">
        <v>4</v>
      </c>
      <c r="W92" s="112">
        <v>3</v>
      </c>
      <c r="X92" s="112">
        <v>3</v>
      </c>
      <c r="Y92" s="148">
        <v>4</v>
      </c>
      <c r="Z92" s="148">
        <v>4</v>
      </c>
      <c r="AA92" s="151">
        <v>4</v>
      </c>
      <c r="AB92" s="151">
        <v>4</v>
      </c>
      <c r="AC92" s="143">
        <v>4</v>
      </c>
      <c r="AD92" s="143">
        <v>4</v>
      </c>
      <c r="AE92" s="143">
        <v>4</v>
      </c>
    </row>
    <row r="93" spans="1:31" s="90" customFormat="1">
      <c r="A93" s="90">
        <v>92</v>
      </c>
      <c r="B93" s="90" t="s">
        <v>8</v>
      </c>
      <c r="C93" s="90" t="s">
        <v>162</v>
      </c>
      <c r="D93" s="90">
        <v>0</v>
      </c>
      <c r="E93" s="90">
        <v>0</v>
      </c>
      <c r="F93" s="90">
        <v>1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154">
        <v>4</v>
      </c>
      <c r="N93" s="154">
        <v>4</v>
      </c>
      <c r="O93" s="154">
        <v>4</v>
      </c>
      <c r="P93" s="143">
        <v>4</v>
      </c>
      <c r="Q93" s="143">
        <v>4</v>
      </c>
      <c r="R93" s="91">
        <v>4</v>
      </c>
      <c r="S93" s="91">
        <v>4</v>
      </c>
      <c r="T93" s="91">
        <v>4</v>
      </c>
      <c r="U93" s="91">
        <v>4</v>
      </c>
      <c r="V93" s="91">
        <v>4</v>
      </c>
      <c r="W93" s="112">
        <v>4</v>
      </c>
      <c r="X93" s="112">
        <v>4</v>
      </c>
      <c r="Y93" s="148">
        <v>4</v>
      </c>
      <c r="Z93" s="148">
        <v>4</v>
      </c>
      <c r="AA93" s="151">
        <v>4</v>
      </c>
      <c r="AB93" s="151">
        <v>4</v>
      </c>
      <c r="AC93" s="143">
        <v>4</v>
      </c>
      <c r="AD93" s="143">
        <v>4</v>
      </c>
      <c r="AE93" s="143">
        <v>4</v>
      </c>
    </row>
    <row r="94" spans="1:31" s="90" customFormat="1">
      <c r="A94" s="90">
        <v>93</v>
      </c>
      <c r="B94" s="90" t="s">
        <v>4</v>
      </c>
      <c r="C94" s="90" t="s">
        <v>53</v>
      </c>
      <c r="D94" s="90">
        <v>0</v>
      </c>
      <c r="E94" s="90">
        <v>0</v>
      </c>
      <c r="F94" s="90">
        <v>1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154">
        <v>5</v>
      </c>
      <c r="N94" s="154">
        <v>3</v>
      </c>
      <c r="O94" s="154">
        <v>4</v>
      </c>
      <c r="P94" s="143">
        <v>4</v>
      </c>
      <c r="Q94" s="143">
        <v>4</v>
      </c>
      <c r="R94" s="91">
        <v>5</v>
      </c>
      <c r="S94" s="91">
        <v>5</v>
      </c>
      <c r="T94" s="91">
        <v>5</v>
      </c>
      <c r="U94" s="91">
        <v>5</v>
      </c>
      <c r="V94" s="91">
        <v>5</v>
      </c>
      <c r="W94" s="112">
        <v>4</v>
      </c>
      <c r="X94" s="112">
        <v>4</v>
      </c>
      <c r="Y94" s="148">
        <v>5</v>
      </c>
      <c r="Z94" s="148">
        <v>5</v>
      </c>
      <c r="AA94" s="151">
        <v>5</v>
      </c>
      <c r="AB94" s="151">
        <v>5</v>
      </c>
      <c r="AC94" s="143">
        <v>4</v>
      </c>
      <c r="AD94" s="143">
        <v>4</v>
      </c>
      <c r="AE94" s="143">
        <v>4</v>
      </c>
    </row>
    <row r="95" spans="1:31" s="90" customFormat="1">
      <c r="A95" s="90">
        <v>94</v>
      </c>
      <c r="B95" s="90" t="s">
        <v>51</v>
      </c>
      <c r="C95" s="90" t="s">
        <v>53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1</v>
      </c>
      <c r="M95" s="154">
        <v>3</v>
      </c>
      <c r="N95" s="154">
        <v>5</v>
      </c>
      <c r="O95" s="154">
        <v>5</v>
      </c>
      <c r="P95" s="143">
        <v>5</v>
      </c>
      <c r="Q95" s="143">
        <v>5</v>
      </c>
      <c r="R95" s="91">
        <v>5</v>
      </c>
      <c r="S95" s="91">
        <v>5</v>
      </c>
      <c r="T95" s="91">
        <v>5</v>
      </c>
      <c r="U95" s="91">
        <v>5</v>
      </c>
      <c r="V95" s="91">
        <v>5</v>
      </c>
      <c r="W95" s="112">
        <v>5</v>
      </c>
      <c r="X95" s="112">
        <v>5</v>
      </c>
      <c r="Y95" s="148">
        <v>5</v>
      </c>
      <c r="Z95" s="148">
        <v>5</v>
      </c>
      <c r="AA95" s="151">
        <v>5</v>
      </c>
      <c r="AB95" s="151">
        <v>5</v>
      </c>
      <c r="AC95" s="143">
        <v>5</v>
      </c>
      <c r="AD95" s="143">
        <v>5</v>
      </c>
      <c r="AE95" s="143">
        <v>5</v>
      </c>
    </row>
    <row r="96" spans="1:31" s="116" customFormat="1">
      <c r="A96" s="90">
        <v>95</v>
      </c>
      <c r="B96" s="116" t="s">
        <v>51</v>
      </c>
      <c r="C96" s="116" t="s">
        <v>182</v>
      </c>
      <c r="D96" s="116">
        <v>0</v>
      </c>
      <c r="E96" s="116">
        <v>1</v>
      </c>
      <c r="F96" s="116">
        <v>1</v>
      </c>
      <c r="G96" s="116">
        <v>1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55">
        <v>5</v>
      </c>
      <c r="N96" s="155">
        <v>5</v>
      </c>
      <c r="O96" s="155">
        <v>4</v>
      </c>
      <c r="P96" s="144">
        <v>5</v>
      </c>
      <c r="Q96" s="144">
        <v>5</v>
      </c>
      <c r="R96" s="117">
        <v>5</v>
      </c>
      <c r="S96" s="117">
        <v>5</v>
      </c>
      <c r="T96" s="117">
        <v>5</v>
      </c>
      <c r="U96" s="117">
        <v>5</v>
      </c>
      <c r="V96" s="117">
        <v>5</v>
      </c>
      <c r="W96" s="146">
        <v>3</v>
      </c>
      <c r="X96" s="146">
        <v>3</v>
      </c>
      <c r="Y96" s="149">
        <v>5</v>
      </c>
      <c r="Z96" s="149">
        <v>5</v>
      </c>
      <c r="AA96" s="152">
        <v>5</v>
      </c>
      <c r="AB96" s="152">
        <v>5</v>
      </c>
      <c r="AC96" s="144">
        <v>5</v>
      </c>
      <c r="AD96" s="144">
        <v>5</v>
      </c>
      <c r="AE96" s="144">
        <v>5</v>
      </c>
    </row>
    <row r="97" spans="1:33" s="90" customFormat="1">
      <c r="A97" s="132">
        <v>96</v>
      </c>
      <c r="B97" s="90" t="s">
        <v>51</v>
      </c>
      <c r="C97" s="90" t="s">
        <v>108</v>
      </c>
      <c r="D97" s="90">
        <v>0</v>
      </c>
      <c r="E97" s="90">
        <v>0</v>
      </c>
      <c r="F97" s="90">
        <v>1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154">
        <v>5</v>
      </c>
      <c r="N97" s="154">
        <v>4</v>
      </c>
      <c r="O97" s="154">
        <v>4</v>
      </c>
      <c r="P97" s="143">
        <v>4</v>
      </c>
      <c r="Q97" s="143">
        <v>4</v>
      </c>
      <c r="R97" s="91">
        <v>4</v>
      </c>
      <c r="S97" s="91">
        <v>3</v>
      </c>
      <c r="T97" s="91">
        <v>4</v>
      </c>
      <c r="U97" s="91">
        <v>4</v>
      </c>
      <c r="V97" s="91">
        <v>4</v>
      </c>
      <c r="W97" s="112">
        <v>3</v>
      </c>
      <c r="X97" s="112">
        <v>3</v>
      </c>
      <c r="Y97" s="148">
        <v>4</v>
      </c>
      <c r="Z97" s="148">
        <v>4</v>
      </c>
      <c r="AA97" s="151">
        <v>4</v>
      </c>
      <c r="AB97" s="151">
        <v>4</v>
      </c>
      <c r="AC97" s="143">
        <v>4</v>
      </c>
      <c r="AD97" s="143">
        <v>4</v>
      </c>
      <c r="AE97" s="143">
        <v>4</v>
      </c>
    </row>
    <row r="98" spans="1:33" s="90" customFormat="1">
      <c r="A98" s="90">
        <v>97</v>
      </c>
      <c r="B98" s="90" t="s">
        <v>8</v>
      </c>
      <c r="C98" s="90" t="s">
        <v>108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1</v>
      </c>
      <c r="L98" s="90">
        <v>0</v>
      </c>
      <c r="M98" s="154">
        <v>3</v>
      </c>
      <c r="N98" s="154">
        <v>4</v>
      </c>
      <c r="O98" s="154">
        <v>3</v>
      </c>
      <c r="P98" s="143">
        <v>5</v>
      </c>
      <c r="Q98" s="143">
        <v>4</v>
      </c>
      <c r="R98" s="91">
        <v>4</v>
      </c>
      <c r="S98" s="91">
        <v>4</v>
      </c>
      <c r="T98" s="91">
        <v>4</v>
      </c>
      <c r="U98" s="91">
        <v>4</v>
      </c>
      <c r="V98" s="91">
        <v>4</v>
      </c>
      <c r="W98" s="112">
        <v>3</v>
      </c>
      <c r="X98" s="112">
        <v>3</v>
      </c>
      <c r="Y98" s="148">
        <v>4</v>
      </c>
      <c r="Z98" s="148">
        <v>4</v>
      </c>
      <c r="AA98" s="151">
        <v>4</v>
      </c>
      <c r="AB98" s="151">
        <v>5</v>
      </c>
      <c r="AC98" s="143">
        <v>4</v>
      </c>
      <c r="AD98" s="143">
        <v>5</v>
      </c>
      <c r="AE98" s="143">
        <v>4</v>
      </c>
    </row>
    <row r="99" spans="1:33" s="90" customFormat="1">
      <c r="A99" s="90">
        <v>98</v>
      </c>
      <c r="B99" s="90" t="s">
        <v>8</v>
      </c>
      <c r="C99" s="90" t="s">
        <v>108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154">
        <v>4</v>
      </c>
      <c r="N99" s="154">
        <v>4</v>
      </c>
      <c r="O99" s="154">
        <v>4</v>
      </c>
      <c r="P99" s="143">
        <v>4</v>
      </c>
      <c r="Q99" s="143">
        <v>4</v>
      </c>
      <c r="R99" s="91">
        <v>5</v>
      </c>
      <c r="S99" s="91">
        <v>5</v>
      </c>
      <c r="T99" s="91">
        <v>5</v>
      </c>
      <c r="U99" s="91">
        <v>3</v>
      </c>
      <c r="V99" s="91">
        <v>3</v>
      </c>
      <c r="W99" s="112">
        <v>3</v>
      </c>
      <c r="X99" s="112">
        <v>3</v>
      </c>
      <c r="Y99" s="148">
        <v>5</v>
      </c>
      <c r="Z99" s="148">
        <v>5</v>
      </c>
      <c r="AA99" s="151">
        <v>4</v>
      </c>
      <c r="AB99" s="151">
        <v>5</v>
      </c>
      <c r="AC99" s="143">
        <v>4</v>
      </c>
      <c r="AD99" s="143">
        <v>4</v>
      </c>
      <c r="AE99" s="143">
        <v>4</v>
      </c>
    </row>
    <row r="100" spans="1:33" s="90" customFormat="1">
      <c r="A100" s="90">
        <v>99</v>
      </c>
      <c r="B100" s="90" t="s">
        <v>8</v>
      </c>
      <c r="C100" s="90" t="s">
        <v>53</v>
      </c>
      <c r="D100" s="90">
        <v>0</v>
      </c>
      <c r="E100" s="90">
        <v>1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154">
        <v>4</v>
      </c>
      <c r="N100" s="154">
        <v>4</v>
      </c>
      <c r="O100" s="154">
        <v>4</v>
      </c>
      <c r="P100" s="143">
        <v>4</v>
      </c>
      <c r="Q100" s="143">
        <v>4</v>
      </c>
      <c r="R100" s="91">
        <v>4</v>
      </c>
      <c r="S100" s="91">
        <v>4</v>
      </c>
      <c r="T100" s="91">
        <v>4</v>
      </c>
      <c r="U100" s="91">
        <v>4</v>
      </c>
      <c r="V100" s="91">
        <v>4</v>
      </c>
      <c r="W100" s="112">
        <v>4</v>
      </c>
      <c r="X100" s="112">
        <v>4</v>
      </c>
      <c r="Y100" s="148">
        <v>4</v>
      </c>
      <c r="Z100" s="148">
        <v>4</v>
      </c>
      <c r="AA100" s="151">
        <v>4</v>
      </c>
      <c r="AB100" s="151">
        <v>4</v>
      </c>
      <c r="AC100" s="143">
        <v>4</v>
      </c>
      <c r="AD100" s="143">
        <v>4</v>
      </c>
      <c r="AE100" s="143">
        <v>4</v>
      </c>
    </row>
    <row r="101" spans="1:33" s="116" customFormat="1">
      <c r="A101" s="90">
        <v>100</v>
      </c>
      <c r="B101" s="90" t="s">
        <v>51</v>
      </c>
      <c r="C101" s="116" t="s">
        <v>183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1</v>
      </c>
      <c r="L101" s="116">
        <v>0</v>
      </c>
      <c r="M101" s="155">
        <v>5</v>
      </c>
      <c r="N101" s="155">
        <v>5</v>
      </c>
      <c r="O101" s="155">
        <v>5</v>
      </c>
      <c r="P101" s="144">
        <v>5</v>
      </c>
      <c r="Q101" s="144">
        <v>5</v>
      </c>
      <c r="R101" s="117">
        <v>5</v>
      </c>
      <c r="S101" s="117">
        <v>3</v>
      </c>
      <c r="T101" s="117">
        <v>5</v>
      </c>
      <c r="U101" s="117">
        <v>5</v>
      </c>
      <c r="V101" s="117">
        <v>5</v>
      </c>
      <c r="W101" s="146">
        <v>3</v>
      </c>
      <c r="X101" s="146">
        <v>3</v>
      </c>
      <c r="Y101" s="149">
        <v>5</v>
      </c>
      <c r="Z101" s="149">
        <v>5</v>
      </c>
      <c r="AA101" s="152">
        <v>5</v>
      </c>
      <c r="AB101" s="152">
        <v>5</v>
      </c>
      <c r="AC101" s="144">
        <v>4</v>
      </c>
      <c r="AD101" s="144">
        <v>4</v>
      </c>
      <c r="AE101" s="144">
        <v>4</v>
      </c>
    </row>
    <row r="102" spans="1:33" s="90" customFormat="1">
      <c r="A102" s="90">
        <v>101</v>
      </c>
      <c r="B102" s="90" t="s">
        <v>8</v>
      </c>
      <c r="C102" s="90" t="s">
        <v>53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154">
        <v>5</v>
      </c>
      <c r="N102" s="154">
        <v>5</v>
      </c>
      <c r="O102" s="154">
        <v>5</v>
      </c>
      <c r="P102" s="143">
        <v>5</v>
      </c>
      <c r="Q102" s="143">
        <v>5</v>
      </c>
      <c r="R102" s="91">
        <v>5</v>
      </c>
      <c r="S102" s="91">
        <v>5</v>
      </c>
      <c r="T102" s="91">
        <v>5</v>
      </c>
      <c r="U102" s="91">
        <v>5</v>
      </c>
      <c r="V102" s="91">
        <v>5</v>
      </c>
      <c r="W102" s="112">
        <v>5</v>
      </c>
      <c r="X102" s="112">
        <v>5</v>
      </c>
      <c r="Y102" s="148">
        <v>5</v>
      </c>
      <c r="Z102" s="148">
        <v>5</v>
      </c>
      <c r="AA102" s="151">
        <v>5</v>
      </c>
      <c r="AB102" s="151">
        <v>5</v>
      </c>
      <c r="AC102" s="143">
        <v>5</v>
      </c>
      <c r="AD102" s="143">
        <v>5</v>
      </c>
      <c r="AE102" s="143">
        <v>5</v>
      </c>
    </row>
    <row r="103" spans="1:33" s="90" customFormat="1" ht="48">
      <c r="A103" s="90">
        <v>102</v>
      </c>
      <c r="B103" s="90" t="s">
        <v>51</v>
      </c>
      <c r="C103" s="90" t="s">
        <v>139</v>
      </c>
      <c r="D103" s="90">
        <v>0</v>
      </c>
      <c r="E103" s="90">
        <v>0</v>
      </c>
      <c r="F103" s="90">
        <v>1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154">
        <v>4</v>
      </c>
      <c r="N103" s="154">
        <v>3</v>
      </c>
      <c r="O103" s="154">
        <v>3</v>
      </c>
      <c r="P103" s="143">
        <v>5</v>
      </c>
      <c r="Q103" s="143">
        <v>5</v>
      </c>
      <c r="R103" s="91">
        <v>4</v>
      </c>
      <c r="S103" s="91">
        <v>4</v>
      </c>
      <c r="T103" s="91">
        <v>4</v>
      </c>
      <c r="U103" s="91">
        <v>4</v>
      </c>
      <c r="V103" s="91">
        <v>4</v>
      </c>
      <c r="W103" s="112">
        <v>4</v>
      </c>
      <c r="X103" s="112">
        <v>4</v>
      </c>
      <c r="Y103" s="148">
        <v>4</v>
      </c>
      <c r="Z103" s="148">
        <v>4</v>
      </c>
      <c r="AA103" s="151">
        <v>5</v>
      </c>
      <c r="AB103" s="151">
        <v>5</v>
      </c>
      <c r="AC103" s="143">
        <v>5</v>
      </c>
      <c r="AD103" s="143">
        <v>5</v>
      </c>
      <c r="AE103" s="143">
        <v>5</v>
      </c>
    </row>
    <row r="104" spans="1:33">
      <c r="D104" s="156">
        <f>COUNTIF(D2:D103,1)</f>
        <v>45</v>
      </c>
      <c r="E104" s="156">
        <f t="shared" ref="E104:L104" si="0">COUNTIF(E2:E103,1)</f>
        <v>21</v>
      </c>
      <c r="F104" s="156">
        <f t="shared" si="0"/>
        <v>25</v>
      </c>
      <c r="G104" s="156">
        <f t="shared" si="0"/>
        <v>13</v>
      </c>
      <c r="H104" s="156">
        <f t="shared" si="0"/>
        <v>5</v>
      </c>
      <c r="I104" s="156">
        <f t="shared" si="0"/>
        <v>3</v>
      </c>
      <c r="J104" s="156">
        <f t="shared" si="0"/>
        <v>5</v>
      </c>
      <c r="K104" s="156">
        <f t="shared" si="0"/>
        <v>21</v>
      </c>
      <c r="L104" s="156">
        <f t="shared" si="0"/>
        <v>2</v>
      </c>
      <c r="M104" s="141">
        <f>AVERAGE(M2:M103)</f>
        <v>4.3431372549019605</v>
      </c>
      <c r="N104" s="141">
        <f t="shared" ref="N104:AE104" si="1">AVERAGE(N2:N103)</f>
        <v>4.0784313725490193</v>
      </c>
      <c r="O104" s="141">
        <f t="shared" si="1"/>
        <v>4.1470588235294121</v>
      </c>
      <c r="P104" s="141">
        <f t="shared" si="1"/>
        <v>4.4705882352941178</v>
      </c>
      <c r="Q104" s="141">
        <f t="shared" si="1"/>
        <v>4.4901960784313726</v>
      </c>
      <c r="R104" s="141">
        <f t="shared" si="1"/>
        <v>4.3725490196078427</v>
      </c>
      <c r="S104" s="141">
        <f t="shared" si="1"/>
        <v>4.1274509803921573</v>
      </c>
      <c r="T104" s="141">
        <f t="shared" si="1"/>
        <v>4.4019607843137258</v>
      </c>
      <c r="U104" s="141">
        <f t="shared" si="1"/>
        <v>4.3235294117647056</v>
      </c>
      <c r="V104" s="141">
        <f t="shared" si="1"/>
        <v>4.4117647058823533</v>
      </c>
      <c r="W104" s="141">
        <f t="shared" si="1"/>
        <v>3.4313725490196076</v>
      </c>
      <c r="X104" s="141">
        <f t="shared" si="1"/>
        <v>3.5098039215686274</v>
      </c>
      <c r="Y104" s="141">
        <f t="shared" si="1"/>
        <v>4.4803921568627452</v>
      </c>
      <c r="Z104" s="141">
        <f t="shared" si="1"/>
        <v>4.4509803921568629</v>
      </c>
      <c r="AA104" s="141">
        <f t="shared" si="1"/>
        <v>4.5882352941176467</v>
      </c>
      <c r="AB104" s="141">
        <f t="shared" si="1"/>
        <v>4.5882352941176467</v>
      </c>
      <c r="AC104" s="141">
        <f t="shared" si="1"/>
        <v>4.3627450980392153</v>
      </c>
      <c r="AD104" s="141">
        <f t="shared" si="1"/>
        <v>4.4411764705882355</v>
      </c>
      <c r="AE104" s="141">
        <f t="shared" si="1"/>
        <v>4.5196078431372548</v>
      </c>
      <c r="AF104" s="141">
        <f>AVERAGE(M2:AE103)</f>
        <v>4.2915376676986581</v>
      </c>
      <c r="AG104" s="92">
        <f>AVERAGE(M104:V104,AA104:AE104)</f>
        <v>4.3777777777777773</v>
      </c>
    </row>
    <row r="105" spans="1:33">
      <c r="D105" s="141">
        <f>STDEV(D2:D103)</f>
        <v>0.49897973949949542</v>
      </c>
      <c r="E105" s="141">
        <f t="shared" ref="E105:L105" si="2">STDEV(E2:E103)</f>
        <v>0.40634169141320886</v>
      </c>
      <c r="F105" s="141">
        <f t="shared" si="2"/>
        <v>0.43226950041174111</v>
      </c>
      <c r="G105" s="141">
        <f t="shared" si="2"/>
        <v>0.33512428985750148</v>
      </c>
      <c r="H105" s="141">
        <f t="shared" si="2"/>
        <v>0.21697519958623901</v>
      </c>
      <c r="I105" s="141">
        <f t="shared" si="2"/>
        <v>0.16979208910778987</v>
      </c>
      <c r="J105" s="141">
        <f t="shared" si="2"/>
        <v>0.21697519958623901</v>
      </c>
      <c r="K105" s="141">
        <f t="shared" si="2"/>
        <v>0.40634169141320886</v>
      </c>
      <c r="L105" s="141">
        <f t="shared" si="2"/>
        <v>0.5124162123552759</v>
      </c>
      <c r="M105" s="141">
        <f>STDEV(M2:M103)</f>
        <v>0.71053038395210277</v>
      </c>
      <c r="N105" s="141">
        <f t="shared" ref="N105:AE105" si="3">STDEV(N2:N103)</f>
        <v>0.76671182330528598</v>
      </c>
      <c r="O105" s="141">
        <f t="shared" si="3"/>
        <v>0.72298965145394223</v>
      </c>
      <c r="P105" s="141">
        <f t="shared" si="3"/>
        <v>0.59212459140066986</v>
      </c>
      <c r="Q105" s="141">
        <f t="shared" si="3"/>
        <v>0.57583513246974549</v>
      </c>
      <c r="R105" s="141">
        <f t="shared" si="3"/>
        <v>0.73013722604755238</v>
      </c>
      <c r="S105" s="141">
        <f t="shared" si="3"/>
        <v>0.85215589875979136</v>
      </c>
      <c r="T105" s="141">
        <f t="shared" si="3"/>
        <v>0.56742956856211368</v>
      </c>
      <c r="U105" s="141">
        <f t="shared" si="3"/>
        <v>0.662455150073615</v>
      </c>
      <c r="V105" s="141">
        <f t="shared" si="3"/>
        <v>0.60284706000103649</v>
      </c>
      <c r="W105" s="141">
        <f t="shared" si="3"/>
        <v>0.88451814841898346</v>
      </c>
      <c r="X105" s="141">
        <f t="shared" si="3"/>
        <v>0.88714803969850753</v>
      </c>
      <c r="Y105" s="141">
        <f t="shared" si="3"/>
        <v>0.57558222192428965</v>
      </c>
      <c r="Z105" s="141">
        <f t="shared" si="3"/>
        <v>0.55628632453013849</v>
      </c>
      <c r="AA105" s="141">
        <f t="shared" si="3"/>
        <v>0.55137885084380189</v>
      </c>
      <c r="AB105" s="141">
        <f t="shared" si="3"/>
        <v>0.56905238542321512</v>
      </c>
      <c r="AC105" s="141">
        <f t="shared" si="3"/>
        <v>0.62599173888634507</v>
      </c>
      <c r="AD105" s="141">
        <f t="shared" si="3"/>
        <v>0.57287756215710217</v>
      </c>
      <c r="AE105" s="141">
        <f t="shared" si="3"/>
        <v>0.54008419139913977</v>
      </c>
      <c r="AF105" s="141">
        <f>STDEVA(M2:AE103)</f>
        <v>0.73705704048210663</v>
      </c>
      <c r="AG105" s="20"/>
    </row>
    <row r="106" spans="1:33">
      <c r="B106" s="112" t="s">
        <v>8</v>
      </c>
      <c r="C106" s="112">
        <f>COUNTIF(B2:B103,"นิสิตระดับปริญญาโท")</f>
        <v>60</v>
      </c>
      <c r="M106" s="16"/>
      <c r="N106" s="16"/>
      <c r="O106" s="157">
        <f>STDEV(M2:O103)</f>
        <v>0.73997460290426076</v>
      </c>
      <c r="Q106" s="157">
        <f>STDEVA(P2:Q103)</f>
        <v>0.58267925687412669</v>
      </c>
      <c r="V106" s="157">
        <f>STDEVA(R2:V103)</f>
        <v>0.69564416060349898</v>
      </c>
      <c r="W106" s="16"/>
      <c r="X106" s="157">
        <f>STDEVA(W2:X103)</f>
        <v>0.88452355439782149</v>
      </c>
      <c r="Y106" s="16"/>
      <c r="Z106" s="157">
        <f>STDEVA(Y2:Z103)</f>
        <v>0.56481307741722864</v>
      </c>
      <c r="AA106" s="16"/>
      <c r="AB106" s="157">
        <f>STDEVA(AA2:AB103)</f>
        <v>0.55890359200145423</v>
      </c>
      <c r="AC106" s="16"/>
      <c r="AD106" s="16"/>
      <c r="AE106" s="157">
        <f>STDEVA(AC2:AE103)</f>
        <v>0.58236706488624845</v>
      </c>
      <c r="AF106" s="159"/>
    </row>
    <row r="107" spans="1:33">
      <c r="B107" s="112" t="s">
        <v>51</v>
      </c>
      <c r="C107" s="112">
        <f>COUNTIF(B2:B103,"นิสิตระดับปริญญาเอก")</f>
        <v>40</v>
      </c>
      <c r="M107" s="16"/>
      <c r="N107" s="16"/>
      <c r="O107" s="158">
        <f>AVERAGE(M2:O103)</f>
        <v>4.1895424836601309</v>
      </c>
      <c r="Q107" s="158">
        <f>AVERAGE(P2:Q103)</f>
        <v>4.4803921568627452</v>
      </c>
      <c r="V107" s="158">
        <f>AVERAGE(R2:V103)</f>
        <v>4.3274509803921566</v>
      </c>
      <c r="W107" s="16"/>
      <c r="X107" s="158">
        <f>AVERAGE(W2:X103)</f>
        <v>3.4705882352941178</v>
      </c>
      <c r="Y107" s="16"/>
      <c r="Z107" s="158">
        <f>AVERAGE(Y2:Z103)</f>
        <v>4.465686274509804</v>
      </c>
      <c r="AA107" s="16"/>
      <c r="AB107" s="158">
        <f>AVERAGE(AA2:AB103)</f>
        <v>4.5882352941176467</v>
      </c>
      <c r="AC107" s="16"/>
      <c r="AD107" s="16"/>
      <c r="AE107" s="158">
        <f>AVERAGE(AC2:AE103)</f>
        <v>4.4411764705882355</v>
      </c>
      <c r="AF107" s="157">
        <f>AVERAGE(O107,Q107,V107,AB107,AE107)</f>
        <v>4.4053594771241826</v>
      </c>
    </row>
    <row r="108" spans="1:33">
      <c r="B108" s="112" t="s">
        <v>4</v>
      </c>
      <c r="C108" s="112">
        <f>COUNTIF(B2:B105,"อาจารย์")</f>
        <v>2</v>
      </c>
      <c r="M108" s="16"/>
      <c r="N108" s="16"/>
      <c r="O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3">
      <c r="C109" s="135">
        <f>SUM(C106:C108)</f>
        <v>102</v>
      </c>
      <c r="M109" s="16"/>
      <c r="N109" s="16"/>
      <c r="O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3">
      <c r="M110" s="16"/>
      <c r="N110" s="16"/>
      <c r="O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3">
      <c r="B111" s="133" t="s">
        <v>122</v>
      </c>
      <c r="C111" s="109">
        <f>COUNTIF(C2:C103,"สาธารณสุขศาสตร์")</f>
        <v>3</v>
      </c>
      <c r="M111" s="16"/>
      <c r="N111" s="16"/>
      <c r="O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3">
      <c r="B112" s="110" t="s">
        <v>107</v>
      </c>
      <c r="C112" s="110">
        <f>COUNTIF(C2:C104,"ชีวเคมี")</f>
        <v>13</v>
      </c>
      <c r="M112" s="16"/>
      <c r="N112" s="16"/>
      <c r="O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2:33" s="134" customFormat="1">
      <c r="B113" s="110" t="s">
        <v>9</v>
      </c>
      <c r="C113" s="110">
        <f>COUNTIF(C2:C105,"เทคโนโลยีและสื่อสารการศึกษา")</f>
        <v>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s="134" customFormat="1">
      <c r="B114" s="110" t="s">
        <v>65</v>
      </c>
      <c r="C114" s="110">
        <f>COUNTIF(C2:C106,"การบริหารการศึกษา")</f>
        <v>7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2:33" s="134" customFormat="1">
      <c r="B115" s="110" t="s">
        <v>70</v>
      </c>
      <c r="C115" s="110">
        <f>COUNTIF(C2:C107,"เอเซียตะวันออกเฉียงใต้ศึกษา")</f>
        <v>1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2:33" s="134" customFormat="1">
      <c r="B116" s="110" t="s">
        <v>52</v>
      </c>
      <c r="C116" s="110">
        <f>COUNTIF(C2:C104,"โลจิสติกส์และโซ่อุปทาน")</f>
        <v>5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2:33" s="134" customFormat="1">
      <c r="B117" s="110" t="s">
        <v>69</v>
      </c>
      <c r="C117" s="110">
        <f>COUNTIF(C2:C105,"หลักสูตรและการสอน")</f>
        <v>6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2:33" s="134" customFormat="1">
      <c r="B118" s="110" t="s">
        <v>61</v>
      </c>
      <c r="C118" s="110">
        <v>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2:33" s="134" customFormat="1">
      <c r="B119" s="110" t="s">
        <v>63</v>
      </c>
      <c r="C119" s="110">
        <f>COUNTIF(C2:C103,"วิทยาศาสตร์การเกษตร")</f>
        <v>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2:33" s="134" customFormat="1">
      <c r="B120" s="110" t="s">
        <v>182</v>
      </c>
      <c r="C120" s="110">
        <f>COUNTIF(C2:C104,"วิทยาศาสตร์")</f>
        <v>4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2:33" s="134" customFormat="1">
      <c r="B121" s="110" t="s">
        <v>129</v>
      </c>
      <c r="C121" s="110">
        <f>COUNTIF(C2:C103,"เคมี")</f>
        <v>3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2:33" s="134" customFormat="1">
      <c r="B122" s="110" t="s">
        <v>64</v>
      </c>
      <c r="C122" s="110">
        <f>COUNTIF(C2:C103,"พัฒนศึกษา")</f>
        <v>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2:33" s="134" customFormat="1">
      <c r="B123" s="110" t="s">
        <v>150</v>
      </c>
      <c r="C123" s="110">
        <f>COUNTIF(C2:C104,"พัฒนาสังคม")</f>
        <v>1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2:33" s="134" customFormat="1">
      <c r="B124" s="110" t="s">
        <v>151</v>
      </c>
      <c r="C124" s="110">
        <f>COUNTIF(C2:C105,"วิจัยและประเมินผลการศึกษา")</f>
        <v>1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2:33" s="134" customFormat="1">
      <c r="B125" s="110" t="s">
        <v>130</v>
      </c>
      <c r="C125" s="110">
        <f>COUNTIF(C2:C103,"สถิติ")</f>
        <v>1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2:33" s="134" customFormat="1">
      <c r="B126" s="110" t="s">
        <v>183</v>
      </c>
      <c r="C126" s="110">
        <f>COUNTIF(C2:C104,"การจัดการการท่องเที่ยวและจิตบริการ")</f>
        <v>3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2:33" s="134" customFormat="1">
      <c r="B127" s="110" t="s">
        <v>161</v>
      </c>
      <c r="C127" s="110">
        <f>COUNTIF(C2:C105,"การพยาบาลเวชปฏิบัติชุมชน")</f>
        <v>1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2:33" s="134" customFormat="1">
      <c r="B128" s="110" t="s">
        <v>162</v>
      </c>
      <c r="C128" s="110">
        <f>COUNTIF(C2:C106,"พยาบาลศาสตร์")</f>
        <v>1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2:33" s="134" customFormat="1">
      <c r="B129" s="110" t="s">
        <v>140</v>
      </c>
      <c r="C129" s="110">
        <f>COUNTIF(C2:C107,"เภสัชศาสตร์")</f>
        <v>1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2:33" s="134" customFormat="1">
      <c r="B130" s="110" t="s">
        <v>143</v>
      </c>
      <c r="C130" s="110">
        <f>COUNTIF(C2:C107,"ภาษาไทย")</f>
        <v>3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2:33" s="134" customFormat="1">
      <c r="B131" s="110" t="s">
        <v>138</v>
      </c>
      <c r="C131" s="110">
        <f>COUNTIF(C2:C108,"วิทยาศาสตร์เครื่องสำอาง")</f>
        <v>1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spans="2:33" s="134" customFormat="1">
      <c r="B132" s="110" t="s">
        <v>155</v>
      </c>
      <c r="C132" s="110">
        <f>COUNTIF(C2:C109,"วิทยาศาสตร์สิ่งแวดล้อม")</f>
        <v>1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2:33" s="134" customFormat="1">
      <c r="B133" s="110" t="s">
        <v>142</v>
      </c>
      <c r="C133" s="110">
        <f>COUNTIF(C2:C109,"สังคมศาสตร์")</f>
        <v>1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2:33" s="134" customFormat="1">
      <c r="B134" s="110" t="s">
        <v>154</v>
      </c>
      <c r="C134" s="110">
        <f>COUNTIF(C2:C110,"รัฐศาสตร์")</f>
        <v>2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spans="2:33" s="134" customFormat="1">
      <c r="B135" s="110" t="s">
        <v>68</v>
      </c>
      <c r="C135" s="110">
        <f>COUNTIF(C2:C103,"สรีรวิทยา")</f>
        <v>5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2:33" s="134" customFormat="1">
      <c r="B136" s="110" t="s">
        <v>139</v>
      </c>
      <c r="C136" s="110">
        <f>COUNTIF(C2:C103,"วิทยาลัยพลังงานทดแทนและสมาร์ตกริดเทคโนโลยี")</f>
        <v>3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2:33" s="134" customFormat="1">
      <c r="B137" s="110" t="s">
        <v>108</v>
      </c>
      <c r="C137" s="110">
        <f>COUNTIF(C2:C103,"กายวิภาคศาสตร์")</f>
        <v>4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2:33" s="134" customFormat="1">
      <c r="B138" s="110" t="s">
        <v>53</v>
      </c>
      <c r="C138" s="110">
        <f>COUNTIF(C2:C103,"ไม่ระบุ")</f>
        <v>19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2:33">
      <c r="C139" s="111">
        <f>SUM(C111:C138)</f>
        <v>102</v>
      </c>
      <c r="M139" s="16"/>
      <c r="N139" s="16"/>
      <c r="O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3">
      <c r="M140" s="16"/>
      <c r="N140" s="16"/>
      <c r="O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3">
      <c r="M141" s="16"/>
      <c r="N141" s="16"/>
      <c r="O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3">
      <c r="M142" s="16"/>
      <c r="N142" s="16"/>
      <c r="O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3">
      <c r="M143" s="16"/>
      <c r="N143" s="16"/>
      <c r="O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3">
      <c r="M144" s="16"/>
      <c r="N144" s="16"/>
      <c r="O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3:31">
      <c r="M145" s="16"/>
      <c r="N145" s="16"/>
      <c r="O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3:31">
      <c r="M146" s="16"/>
      <c r="N146" s="16"/>
      <c r="O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3:31">
      <c r="M147" s="16"/>
      <c r="N147" s="16"/>
      <c r="O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3:31">
      <c r="M148" s="16"/>
      <c r="N148" s="16"/>
      <c r="O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3:31">
      <c r="M149" s="16"/>
      <c r="N149" s="16"/>
      <c r="O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3:31">
      <c r="M150" s="16"/>
      <c r="N150" s="16"/>
      <c r="O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3:31">
      <c r="M151" s="16"/>
      <c r="N151" s="16"/>
      <c r="O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3:31">
      <c r="M152" s="16"/>
      <c r="N152" s="16"/>
      <c r="O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3:31">
      <c r="M153" s="16"/>
      <c r="N153" s="16"/>
      <c r="O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3:31">
      <c r="M154" s="16"/>
      <c r="N154" s="16"/>
      <c r="O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3:31">
      <c r="M155" s="16"/>
      <c r="N155" s="16"/>
      <c r="O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3:31">
      <c r="M156" s="16"/>
      <c r="N156" s="16"/>
      <c r="O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3:31">
      <c r="M157" s="16"/>
      <c r="N157" s="16"/>
      <c r="O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3:31">
      <c r="M158" s="16"/>
      <c r="N158" s="16"/>
      <c r="O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3:31">
      <c r="M159" s="16"/>
      <c r="N159" s="16"/>
      <c r="O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3:31">
      <c r="M160" s="16"/>
      <c r="N160" s="16"/>
      <c r="O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3:31">
      <c r="M161" s="16"/>
      <c r="N161" s="16"/>
      <c r="O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3:31">
      <c r="M162" s="16"/>
      <c r="N162" s="16"/>
      <c r="O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3:31">
      <c r="M163" s="16"/>
      <c r="N163" s="16"/>
      <c r="O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3:31">
      <c r="M164" s="16"/>
      <c r="N164" s="16"/>
      <c r="O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3:31">
      <c r="M165" s="16"/>
      <c r="N165" s="16"/>
      <c r="O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3:31">
      <c r="M166" s="16"/>
      <c r="N166" s="16"/>
      <c r="O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3:31">
      <c r="M167" s="16"/>
      <c r="N167" s="16"/>
      <c r="O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3:31">
      <c r="M168" s="16"/>
      <c r="N168" s="16"/>
      <c r="O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3:31">
      <c r="M169" s="16"/>
      <c r="N169" s="16"/>
      <c r="O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3:31">
      <c r="M170" s="16"/>
      <c r="N170" s="16"/>
      <c r="O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3:31">
      <c r="M171" s="16"/>
      <c r="N171" s="16"/>
      <c r="O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3:31">
      <c r="M172" s="16"/>
      <c r="N172" s="16"/>
      <c r="O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3:31">
      <c r="M173" s="16"/>
      <c r="N173" s="16"/>
      <c r="O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3:31">
      <c r="M174" s="16"/>
      <c r="N174" s="16"/>
      <c r="O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3:31">
      <c r="M175" s="16"/>
      <c r="N175" s="16"/>
      <c r="O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3:31">
      <c r="M176" s="16"/>
      <c r="N176" s="16"/>
      <c r="O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3:31">
      <c r="M177" s="16"/>
      <c r="N177" s="16"/>
      <c r="O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3:31">
      <c r="M178" s="16"/>
      <c r="N178" s="16"/>
      <c r="O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3:31">
      <c r="M179" s="16"/>
      <c r="N179" s="16"/>
      <c r="O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3:31">
      <c r="M180" s="16"/>
      <c r="N180" s="16"/>
      <c r="O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3:31">
      <c r="M181" s="16"/>
      <c r="N181" s="16"/>
      <c r="O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3:31">
      <c r="M182" s="16"/>
      <c r="N182" s="16"/>
      <c r="O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3:31">
      <c r="M183" s="16"/>
      <c r="N183" s="16"/>
      <c r="O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3:31">
      <c r="M184" s="16"/>
      <c r="N184" s="16"/>
      <c r="O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3:31">
      <c r="M185" s="16"/>
      <c r="N185" s="16"/>
      <c r="O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3:31">
      <c r="M186" s="16"/>
      <c r="N186" s="16"/>
      <c r="O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3:31">
      <c r="M187" s="16"/>
      <c r="N187" s="16"/>
      <c r="O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3:31">
      <c r="M188" s="16"/>
      <c r="N188" s="16"/>
      <c r="O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3:31">
      <c r="M189" s="16"/>
      <c r="N189" s="16"/>
      <c r="O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3:31">
      <c r="M190" s="16"/>
      <c r="N190" s="16"/>
      <c r="O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3:31">
      <c r="M191" s="16"/>
      <c r="N191" s="16"/>
      <c r="O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3:31">
      <c r="M192" s="16"/>
      <c r="N192" s="16"/>
      <c r="O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3:31">
      <c r="M193" s="16"/>
      <c r="N193" s="16"/>
      <c r="O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3:31">
      <c r="M194" s="16"/>
      <c r="N194" s="16"/>
      <c r="O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3:31">
      <c r="M195" s="16"/>
      <c r="N195" s="16"/>
      <c r="O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3:31">
      <c r="M196" s="16"/>
      <c r="N196" s="16"/>
      <c r="O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3:31">
      <c r="M197" s="16"/>
      <c r="N197" s="16"/>
      <c r="O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3:31">
      <c r="M198" s="16"/>
      <c r="N198" s="16"/>
      <c r="O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3:31">
      <c r="M199" s="16"/>
      <c r="N199" s="16"/>
      <c r="O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3:31">
      <c r="M200" s="16"/>
      <c r="N200" s="16"/>
      <c r="O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3:31">
      <c r="M201" s="16"/>
      <c r="N201" s="16"/>
      <c r="O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3:31">
      <c r="M202" s="16"/>
      <c r="N202" s="16"/>
      <c r="O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3:31">
      <c r="M203" s="16"/>
      <c r="N203" s="16"/>
      <c r="O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3:31">
      <c r="M204" s="16"/>
      <c r="N204" s="16"/>
      <c r="O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3:31">
      <c r="M205" s="16"/>
      <c r="N205" s="16"/>
      <c r="O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3:31">
      <c r="M206" s="16"/>
      <c r="N206" s="16"/>
      <c r="O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3:31">
      <c r="M207" s="16"/>
      <c r="N207" s="16"/>
      <c r="O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3:31">
      <c r="M208" s="16"/>
      <c r="N208" s="16"/>
      <c r="O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3:31">
      <c r="M209" s="16"/>
      <c r="N209" s="16"/>
      <c r="O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3:31">
      <c r="P210" s="17"/>
      <c r="Q210" s="17"/>
      <c r="R210" s="18"/>
      <c r="S210" s="18"/>
      <c r="T210" s="18"/>
      <c r="U210" s="18"/>
      <c r="V210" s="18"/>
    </row>
    <row r="211" spans="13:31">
      <c r="P211" s="17"/>
      <c r="Q211" s="17"/>
      <c r="R211" s="18"/>
      <c r="S211" s="18"/>
      <c r="T211" s="18"/>
      <c r="U211" s="18"/>
      <c r="V211" s="18"/>
    </row>
    <row r="212" spans="13:31">
      <c r="P212" s="17"/>
      <c r="Q212" s="17"/>
      <c r="R212" s="18"/>
      <c r="S212" s="18"/>
      <c r="T212" s="18"/>
      <c r="U212" s="18"/>
      <c r="V212" s="18"/>
    </row>
    <row r="213" spans="13:31">
      <c r="P213" s="17"/>
      <c r="Q213" s="17"/>
      <c r="R213" s="18"/>
      <c r="S213" s="18"/>
      <c r="T213" s="18"/>
      <c r="U213" s="18"/>
      <c r="V213" s="18"/>
    </row>
    <row r="214" spans="13:31">
      <c r="P214" s="17"/>
      <c r="Q214" s="17"/>
      <c r="R214" s="18"/>
      <c r="S214" s="18"/>
      <c r="T214" s="18"/>
      <c r="U214" s="18"/>
      <c r="V214" s="18"/>
    </row>
    <row r="215" spans="13:31">
      <c r="P215" s="17"/>
      <c r="Q215" s="17"/>
      <c r="R215" s="18"/>
      <c r="S215" s="18"/>
      <c r="T215" s="18"/>
      <c r="U215" s="18"/>
      <c r="V215" s="18"/>
    </row>
    <row r="216" spans="13:31">
      <c r="P216" s="17"/>
      <c r="Q216" s="17"/>
      <c r="R216" s="18"/>
      <c r="S216" s="18"/>
      <c r="T216" s="18"/>
      <c r="U216" s="18"/>
      <c r="V216" s="18"/>
    </row>
    <row r="217" spans="13:31">
      <c r="P217" s="17"/>
      <c r="Q217" s="17"/>
      <c r="R217" s="18"/>
      <c r="S217" s="18"/>
      <c r="T217" s="18"/>
      <c r="U217" s="18"/>
      <c r="V217" s="18"/>
    </row>
    <row r="218" spans="13:31">
      <c r="P218" s="17"/>
      <c r="Q218" s="17"/>
      <c r="R218" s="18"/>
      <c r="S218" s="18"/>
      <c r="T218" s="18"/>
      <c r="U218" s="18"/>
      <c r="V218" s="18"/>
    </row>
    <row r="219" spans="13:31">
      <c r="P219" s="17"/>
      <c r="Q219" s="17"/>
      <c r="R219" s="18"/>
      <c r="S219" s="18"/>
      <c r="T219" s="18"/>
      <c r="U219" s="18"/>
      <c r="V219" s="18"/>
    </row>
    <row r="220" spans="13:31">
      <c r="P220" s="17"/>
      <c r="Q220" s="17"/>
      <c r="R220" s="18"/>
      <c r="S220" s="18"/>
      <c r="T220" s="18"/>
      <c r="U220" s="18"/>
      <c r="V220" s="18"/>
    </row>
    <row r="221" spans="13:31">
      <c r="P221" s="17"/>
      <c r="Q221" s="17"/>
      <c r="R221" s="18"/>
      <c r="S221" s="18"/>
      <c r="T221" s="18"/>
      <c r="U221" s="18"/>
      <c r="V221" s="18"/>
    </row>
    <row r="222" spans="13:31">
      <c r="P222" s="17"/>
      <c r="Q222" s="17"/>
      <c r="R222" s="18"/>
      <c r="S222" s="18"/>
      <c r="T222" s="18"/>
      <c r="U222" s="18"/>
      <c r="V222" s="18"/>
    </row>
    <row r="223" spans="13:31">
      <c r="P223" s="17"/>
      <c r="Q223" s="17"/>
      <c r="R223" s="18"/>
      <c r="S223" s="18"/>
      <c r="T223" s="18"/>
      <c r="U223" s="18"/>
      <c r="V223" s="18"/>
    </row>
    <row r="224" spans="13:31">
      <c r="P224" s="17"/>
      <c r="Q224" s="17"/>
      <c r="R224" s="18"/>
      <c r="S224" s="18"/>
      <c r="T224" s="18"/>
      <c r="U224" s="18"/>
      <c r="V224" s="18"/>
    </row>
    <row r="225" spans="16:22">
      <c r="P225" s="17"/>
      <c r="Q225" s="17"/>
      <c r="R225" s="18"/>
      <c r="S225" s="18"/>
      <c r="T225" s="18"/>
      <c r="U225" s="18"/>
      <c r="V225" s="18"/>
    </row>
    <row r="226" spans="16:22">
      <c r="P226" s="17"/>
      <c r="Q226" s="17"/>
      <c r="R226" s="18"/>
      <c r="S226" s="18"/>
      <c r="T226" s="18"/>
      <c r="U226" s="18"/>
      <c r="V226" s="18"/>
    </row>
    <row r="227" spans="16:22">
      <c r="P227" s="17"/>
      <c r="Q227" s="17"/>
      <c r="R227" s="18"/>
      <c r="S227" s="18"/>
      <c r="T227" s="18"/>
      <c r="U227" s="18"/>
      <c r="V227" s="18"/>
    </row>
    <row r="228" spans="16:22">
      <c r="P228" s="17"/>
      <c r="Q228" s="17"/>
      <c r="R228" s="18"/>
      <c r="S228" s="18"/>
      <c r="T228" s="18"/>
      <c r="U228" s="18"/>
      <c r="V228" s="18"/>
    </row>
    <row r="229" spans="16:22">
      <c r="P229" s="17"/>
      <c r="Q229" s="17"/>
      <c r="R229" s="18"/>
      <c r="S229" s="18"/>
      <c r="T229" s="18"/>
      <c r="U229" s="18"/>
      <c r="V229" s="18"/>
    </row>
    <row r="230" spans="16:22">
      <c r="P230" s="17"/>
      <c r="Q230" s="17"/>
      <c r="R230" s="18"/>
      <c r="S230" s="18"/>
      <c r="T230" s="18"/>
      <c r="U230" s="18"/>
      <c r="V230" s="18"/>
    </row>
    <row r="231" spans="16:22">
      <c r="P231" s="17"/>
      <c r="Q231" s="17"/>
      <c r="R231" s="18"/>
      <c r="S231" s="18"/>
      <c r="T231" s="18"/>
      <c r="U231" s="18"/>
      <c r="V231" s="18"/>
    </row>
    <row r="232" spans="16:22">
      <c r="P232" s="17"/>
      <c r="Q232" s="17"/>
      <c r="R232" s="18"/>
      <c r="S232" s="18"/>
      <c r="T232" s="18"/>
      <c r="U232" s="18"/>
      <c r="V232" s="18"/>
    </row>
    <row r="233" spans="16:22">
      <c r="P233" s="17"/>
      <c r="Q233" s="17"/>
      <c r="R233" s="18"/>
      <c r="S233" s="18"/>
      <c r="T233" s="18"/>
      <c r="U233" s="18"/>
      <c r="V233" s="18"/>
    </row>
    <row r="234" spans="16:22">
      <c r="P234" s="17"/>
      <c r="Q234" s="17"/>
      <c r="R234" s="18"/>
      <c r="S234" s="18"/>
      <c r="T234" s="18"/>
      <c r="U234" s="18"/>
      <c r="V234" s="18"/>
    </row>
    <row r="235" spans="16:22">
      <c r="P235" s="17"/>
      <c r="Q235" s="17"/>
      <c r="R235" s="18"/>
      <c r="S235" s="18"/>
      <c r="T235" s="18"/>
      <c r="U235" s="18"/>
      <c r="V235" s="18"/>
    </row>
    <row r="236" spans="16:22">
      <c r="P236" s="17"/>
      <c r="Q236" s="17"/>
      <c r="R236" s="18"/>
      <c r="S236" s="18"/>
      <c r="T236" s="18"/>
      <c r="U236" s="18"/>
      <c r="V236" s="18"/>
    </row>
    <row r="237" spans="16:22">
      <c r="P237" s="17"/>
      <c r="Q237" s="17"/>
      <c r="R237" s="18"/>
      <c r="S237" s="18"/>
      <c r="T237" s="18"/>
      <c r="U237" s="18"/>
      <c r="V237" s="18"/>
    </row>
    <row r="238" spans="16:22">
      <c r="P238" s="17"/>
      <c r="Q238" s="17"/>
      <c r="R238" s="18"/>
      <c r="S238" s="18"/>
      <c r="T238" s="18"/>
      <c r="U238" s="18"/>
      <c r="V238" s="18"/>
    </row>
    <row r="239" spans="16:22">
      <c r="P239" s="17"/>
      <c r="Q239" s="17"/>
      <c r="R239" s="18"/>
      <c r="S239" s="18"/>
      <c r="T239" s="18"/>
      <c r="U239" s="18"/>
      <c r="V239" s="18"/>
    </row>
  </sheetData>
  <autoFilter ref="C1:C23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3" zoomScale="140" zoomScaleNormal="140" workbookViewId="0">
      <selection activeCell="F41" sqref="F41"/>
    </sheetView>
  </sheetViews>
  <sheetFormatPr defaultRowHeight="15"/>
  <cols>
    <col min="1" max="1" width="9.140625" style="72" customWidth="1"/>
    <col min="2" max="2" width="9.140625" style="72"/>
    <col min="3" max="3" width="9.140625" style="72" customWidth="1"/>
    <col min="4" max="4" width="9.140625" style="72"/>
    <col min="5" max="5" width="9.140625" style="72" customWidth="1"/>
    <col min="6" max="6" width="49.7109375" style="72" customWidth="1"/>
    <col min="7" max="16384" width="9.140625" style="72"/>
  </cols>
  <sheetData>
    <row r="1" spans="1:6" s="71" customFormat="1" ht="27.75">
      <c r="A1" s="201" t="s">
        <v>45</v>
      </c>
      <c r="B1" s="201"/>
      <c r="C1" s="201"/>
      <c r="D1" s="201"/>
      <c r="E1" s="201"/>
      <c r="F1" s="201"/>
    </row>
    <row r="2" spans="1:6" s="71" customFormat="1" ht="27.75">
      <c r="A2" s="201" t="s">
        <v>11</v>
      </c>
      <c r="B2" s="201"/>
      <c r="C2" s="201"/>
      <c r="D2" s="201"/>
      <c r="E2" s="201"/>
      <c r="F2" s="201"/>
    </row>
    <row r="3" spans="1:6" s="71" customFormat="1" ht="27.75">
      <c r="A3" s="201" t="s">
        <v>163</v>
      </c>
      <c r="B3" s="201"/>
      <c r="C3" s="201"/>
      <c r="D3" s="201"/>
      <c r="E3" s="201"/>
      <c r="F3" s="201"/>
    </row>
    <row r="4" spans="1:6" s="71" customFormat="1" ht="27.75">
      <c r="A4" s="201" t="s">
        <v>164</v>
      </c>
      <c r="B4" s="201"/>
      <c r="C4" s="201"/>
      <c r="D4" s="201"/>
      <c r="E4" s="201"/>
      <c r="F4" s="201"/>
    </row>
    <row r="5" spans="1:6" ht="24">
      <c r="A5" s="202"/>
      <c r="B5" s="202"/>
      <c r="C5" s="202"/>
      <c r="D5" s="202"/>
      <c r="E5" s="202"/>
      <c r="F5" s="202"/>
    </row>
    <row r="6" spans="1:6" s="74" customFormat="1" ht="24">
      <c r="A6" s="73" t="s">
        <v>165</v>
      </c>
      <c r="B6" s="73"/>
      <c r="C6" s="73"/>
      <c r="D6" s="73"/>
      <c r="E6" s="73"/>
      <c r="F6" s="73"/>
    </row>
    <row r="7" spans="1:6" s="74" customFormat="1" ht="24">
      <c r="A7" s="73" t="s">
        <v>208</v>
      </c>
      <c r="B7" s="73"/>
      <c r="C7" s="73"/>
      <c r="D7" s="73"/>
      <c r="E7" s="73"/>
      <c r="F7" s="73"/>
    </row>
    <row r="8" spans="1:6" s="74" customFormat="1" ht="24">
      <c r="A8" s="108" t="s">
        <v>209</v>
      </c>
      <c r="B8" s="108"/>
      <c r="C8" s="108"/>
      <c r="D8" s="108"/>
      <c r="E8" s="108"/>
      <c r="F8" s="108"/>
    </row>
    <row r="9" spans="1:6" s="74" customFormat="1" ht="24">
      <c r="A9" s="73" t="s">
        <v>210</v>
      </c>
      <c r="B9" s="73"/>
      <c r="C9" s="73"/>
      <c r="D9" s="73"/>
      <c r="E9" s="73"/>
      <c r="F9" s="73"/>
    </row>
    <row r="10" spans="1:6" s="74" customFormat="1" ht="24">
      <c r="A10" s="73" t="s">
        <v>211</v>
      </c>
      <c r="B10" s="73"/>
      <c r="C10" s="73"/>
      <c r="D10" s="73"/>
      <c r="E10" s="73"/>
      <c r="F10" s="73"/>
    </row>
    <row r="11" spans="1:6" s="74" customFormat="1" ht="24">
      <c r="A11" s="98" t="s">
        <v>168</v>
      </c>
      <c r="B11" s="98"/>
      <c r="C11" s="98"/>
      <c r="D11" s="98"/>
      <c r="E11" s="98"/>
      <c r="F11" s="98"/>
    </row>
    <row r="12" spans="1:6" s="7" customFormat="1" ht="24">
      <c r="A12" s="165" t="s">
        <v>113</v>
      </c>
      <c r="B12" s="165"/>
      <c r="C12" s="165"/>
      <c r="D12" s="165"/>
      <c r="E12" s="165"/>
      <c r="F12" s="165"/>
    </row>
    <row r="13" spans="1:6" s="7" customFormat="1" ht="24">
      <c r="A13" s="73" t="s">
        <v>206</v>
      </c>
      <c r="B13" s="73"/>
      <c r="C13" s="73"/>
      <c r="D13" s="73"/>
      <c r="E13" s="73"/>
      <c r="F13" s="73"/>
    </row>
    <row r="14" spans="1:6" s="7" customFormat="1" ht="24">
      <c r="A14" s="83" t="s">
        <v>207</v>
      </c>
      <c r="B14" s="83"/>
      <c r="C14" s="83"/>
      <c r="D14" s="83"/>
      <c r="E14" s="83"/>
      <c r="F14" s="83"/>
    </row>
    <row r="15" spans="1:6" s="7" customFormat="1" ht="24">
      <c r="A15" s="163" t="s">
        <v>226</v>
      </c>
      <c r="B15" s="163"/>
      <c r="C15" s="163"/>
      <c r="D15" s="163"/>
      <c r="E15" s="163"/>
      <c r="F15" s="163"/>
    </row>
    <row r="16" spans="1:6" s="7" customFormat="1" ht="24">
      <c r="A16" s="114" t="s">
        <v>212</v>
      </c>
      <c r="B16" s="114"/>
      <c r="C16" s="114"/>
      <c r="D16" s="114"/>
      <c r="E16" s="114"/>
      <c r="F16" s="114"/>
    </row>
    <row r="17" spans="1:8" s="7" customFormat="1" ht="24">
      <c r="A17" s="114" t="s">
        <v>214</v>
      </c>
      <c r="B17" s="114"/>
      <c r="C17" s="114"/>
      <c r="D17" s="114"/>
      <c r="E17" s="114"/>
      <c r="F17" s="114"/>
    </row>
    <row r="18" spans="1:8" s="7" customFormat="1" ht="24">
      <c r="A18" s="114" t="s">
        <v>213</v>
      </c>
      <c r="B18" s="114"/>
      <c r="C18" s="114"/>
      <c r="D18" s="114"/>
      <c r="E18" s="114"/>
      <c r="F18" s="114"/>
    </row>
    <row r="19" spans="1:8" s="7" customFormat="1" ht="24">
      <c r="A19" s="125" t="s">
        <v>118</v>
      </c>
      <c r="B19" s="125"/>
      <c r="C19" s="125"/>
      <c r="D19" s="125"/>
      <c r="E19" s="125"/>
      <c r="F19" s="125"/>
    </row>
    <row r="20" spans="1:8" s="7" customFormat="1" ht="24">
      <c r="A20" s="125" t="s">
        <v>215</v>
      </c>
      <c r="B20" s="125"/>
      <c r="C20" s="125"/>
      <c r="D20" s="125"/>
      <c r="E20" s="125"/>
      <c r="F20" s="125"/>
    </row>
    <row r="21" spans="1:8" s="7" customFormat="1" ht="24">
      <c r="A21" s="125" t="s">
        <v>216</v>
      </c>
      <c r="B21" s="125"/>
      <c r="C21" s="125"/>
      <c r="D21" s="125"/>
      <c r="E21" s="125"/>
      <c r="F21" s="125"/>
    </row>
    <row r="22" spans="1:8" s="7" customFormat="1" ht="24">
      <c r="A22" s="123"/>
      <c r="B22" s="123" t="s">
        <v>116</v>
      </c>
      <c r="C22" s="123"/>
      <c r="D22" s="123"/>
      <c r="E22" s="123"/>
      <c r="F22" s="123"/>
    </row>
    <row r="23" spans="1:8" s="7" customFormat="1" ht="24">
      <c r="A23" s="204" t="s">
        <v>117</v>
      </c>
      <c r="B23" s="204"/>
      <c r="C23" s="204"/>
      <c r="D23" s="204"/>
      <c r="E23" s="204"/>
      <c r="F23" s="204"/>
      <c r="G23" s="21"/>
      <c r="H23" s="139"/>
    </row>
    <row r="24" spans="1:8" s="7" customFormat="1" ht="24">
      <c r="A24" s="75" t="s">
        <v>230</v>
      </c>
      <c r="B24" s="75"/>
      <c r="C24" s="75"/>
      <c r="D24" s="75"/>
      <c r="E24" s="75"/>
      <c r="F24" s="75"/>
      <c r="G24" s="21"/>
      <c r="H24" s="139"/>
    </row>
    <row r="25" spans="1:8" s="7" customFormat="1" ht="24">
      <c r="A25" s="75" t="s">
        <v>217</v>
      </c>
      <c r="B25" s="75"/>
      <c r="C25" s="75"/>
      <c r="D25" s="75"/>
      <c r="E25" s="75"/>
      <c r="F25" s="75"/>
      <c r="G25" s="21"/>
      <c r="H25" s="139"/>
    </row>
    <row r="26" spans="1:8" s="7" customFormat="1" ht="24">
      <c r="A26" s="126" t="s">
        <v>218</v>
      </c>
      <c r="B26" s="126"/>
      <c r="C26" s="126"/>
      <c r="D26" s="126"/>
      <c r="E26" s="126"/>
      <c r="F26" s="126"/>
      <c r="G26" s="21"/>
      <c r="H26" s="139"/>
    </row>
    <row r="27" spans="1:8" s="7" customFormat="1" ht="24">
      <c r="A27" s="126" t="s">
        <v>219</v>
      </c>
      <c r="B27" s="126"/>
      <c r="C27" s="126"/>
      <c r="D27" s="126"/>
      <c r="E27" s="126"/>
      <c r="F27" s="126"/>
      <c r="G27" s="21"/>
      <c r="H27" s="139"/>
    </row>
    <row r="28" spans="1:8" s="7" customFormat="1" ht="24">
      <c r="A28" s="140" t="s">
        <v>220</v>
      </c>
      <c r="B28" s="140"/>
      <c r="C28" s="140"/>
      <c r="D28" s="140"/>
      <c r="E28" s="140"/>
      <c r="F28" s="140"/>
      <c r="G28" s="21"/>
      <c r="H28" s="140"/>
    </row>
    <row r="29" spans="1:8" s="7" customFormat="1" ht="24">
      <c r="A29" s="165"/>
      <c r="B29" s="165"/>
      <c r="C29" s="165"/>
      <c r="D29" s="165"/>
      <c r="E29" s="165"/>
      <c r="F29" s="165"/>
      <c r="G29" s="21"/>
      <c r="H29" s="165"/>
    </row>
    <row r="30" spans="1:8" s="7" customFormat="1" ht="24">
      <c r="A30" s="165"/>
      <c r="B30" s="165"/>
      <c r="C30" s="165"/>
      <c r="D30" s="165"/>
      <c r="E30" s="165"/>
      <c r="F30" s="165"/>
      <c r="G30" s="21"/>
      <c r="H30" s="165"/>
    </row>
    <row r="31" spans="1:8" s="7" customFormat="1" ht="24">
      <c r="A31" s="165"/>
      <c r="B31" s="165"/>
      <c r="C31" s="165"/>
      <c r="D31" s="165"/>
      <c r="E31" s="165"/>
      <c r="F31" s="165"/>
      <c r="G31" s="21"/>
      <c r="H31" s="165"/>
    </row>
    <row r="32" spans="1:8" s="7" customFormat="1" ht="24">
      <c r="A32" s="165"/>
      <c r="B32" s="165"/>
      <c r="C32" s="165"/>
      <c r="D32" s="165"/>
      <c r="E32" s="165"/>
      <c r="F32" s="165"/>
      <c r="G32" s="21"/>
      <c r="H32" s="165"/>
    </row>
    <row r="33" spans="1:8" s="7" customFormat="1" ht="24">
      <c r="A33" s="165"/>
      <c r="B33" s="165"/>
      <c r="C33" s="165"/>
      <c r="D33" s="165"/>
      <c r="E33" s="165"/>
      <c r="F33" s="165"/>
      <c r="G33" s="21"/>
      <c r="H33" s="165"/>
    </row>
    <row r="34" spans="1:8" s="75" customFormat="1" ht="24">
      <c r="A34" s="203" t="s">
        <v>231</v>
      </c>
      <c r="B34" s="203"/>
      <c r="C34" s="203"/>
      <c r="D34" s="203"/>
      <c r="E34" s="203"/>
      <c r="F34" s="203"/>
      <c r="G34" s="21"/>
    </row>
    <row r="35" spans="1:8" s="136" customFormat="1" ht="24">
      <c r="A35" s="67" t="s">
        <v>221</v>
      </c>
      <c r="B35" s="137"/>
      <c r="C35" s="137"/>
      <c r="D35" s="137"/>
      <c r="E35" s="137"/>
      <c r="F35" s="137"/>
      <c r="G35" s="137"/>
      <c r="H35" s="139"/>
    </row>
    <row r="36" spans="1:8" s="165" customFormat="1" ht="24">
      <c r="A36" s="67" t="s">
        <v>222</v>
      </c>
      <c r="B36" s="166"/>
      <c r="C36" s="166"/>
      <c r="D36" s="166"/>
      <c r="E36" s="166"/>
      <c r="F36" s="166"/>
      <c r="G36" s="166"/>
    </row>
    <row r="37" spans="1:8" s="136" customFormat="1" ht="24">
      <c r="A37" s="205" t="s">
        <v>223</v>
      </c>
      <c r="B37" s="206"/>
      <c r="C37" s="206"/>
      <c r="D37" s="206"/>
      <c r="E37" s="206"/>
      <c r="F37" s="206"/>
      <c r="G37" s="206"/>
      <c r="H37" s="139"/>
    </row>
    <row r="38" spans="1:8" s="136" customFormat="1" ht="24">
      <c r="A38" s="7" t="s">
        <v>224</v>
      </c>
      <c r="B38" s="7"/>
      <c r="C38" s="7"/>
      <c r="D38" s="7"/>
      <c r="E38" s="7"/>
      <c r="F38" s="7"/>
      <c r="G38" s="7"/>
      <c r="H38" s="139"/>
    </row>
    <row r="39" spans="1:8" s="136" customFormat="1" ht="24">
      <c r="A39" s="7" t="s">
        <v>225</v>
      </c>
      <c r="B39" s="7"/>
      <c r="C39" s="7"/>
      <c r="D39" s="7"/>
      <c r="E39" s="7"/>
      <c r="F39" s="7"/>
      <c r="G39" s="7"/>
      <c r="H39" s="139"/>
    </row>
    <row r="40" spans="1:8" s="7" customFormat="1" ht="24">
      <c r="B40" s="100" t="s">
        <v>78</v>
      </c>
    </row>
    <row r="41" spans="1:8" s="7" customFormat="1" ht="24">
      <c r="C41" s="7" t="s">
        <v>127</v>
      </c>
    </row>
    <row r="42" spans="1:8" s="7" customFormat="1" ht="24">
      <c r="B42" s="7" t="s">
        <v>126</v>
      </c>
    </row>
    <row r="43" spans="1:8" s="7" customFormat="1" ht="24">
      <c r="C43" s="7" t="s">
        <v>158</v>
      </c>
    </row>
    <row r="44" spans="1:8" s="7" customFormat="1" ht="24">
      <c r="C44" s="7" t="s">
        <v>232</v>
      </c>
    </row>
    <row r="45" spans="1:8" ht="24">
      <c r="A45" s="200" t="s">
        <v>137</v>
      </c>
      <c r="B45" s="200"/>
      <c r="C45" s="200"/>
      <c r="D45" s="200"/>
      <c r="E45" s="200"/>
      <c r="F45" s="200"/>
    </row>
    <row r="46" spans="1:8" ht="24">
      <c r="A46" s="7"/>
      <c r="B46" s="7" t="s">
        <v>175</v>
      </c>
      <c r="C46" s="7"/>
      <c r="D46" s="7"/>
      <c r="E46" s="7"/>
      <c r="F46" s="7"/>
    </row>
    <row r="47" spans="1:8" ht="24">
      <c r="A47" s="7"/>
      <c r="B47" s="7"/>
      <c r="C47" s="7"/>
      <c r="D47" s="7"/>
      <c r="E47" s="7"/>
      <c r="F47" s="7"/>
    </row>
    <row r="48" spans="1:8" ht="24">
      <c r="A48" s="7"/>
      <c r="B48" s="7"/>
      <c r="C48" s="7"/>
      <c r="D48" s="7"/>
      <c r="E48" s="7"/>
      <c r="F48" s="7"/>
    </row>
    <row r="49" spans="1:6" ht="24">
      <c r="A49" s="7"/>
      <c r="B49" s="7"/>
      <c r="C49" s="7"/>
      <c r="D49" s="7"/>
      <c r="E49" s="7"/>
      <c r="F49" s="7"/>
    </row>
    <row r="50" spans="1:6" ht="24">
      <c r="A50" s="7"/>
      <c r="B50" s="7"/>
      <c r="C50" s="7"/>
      <c r="D50" s="7"/>
      <c r="E50" s="7"/>
      <c r="F50" s="7"/>
    </row>
    <row r="51" spans="1:6" ht="24">
      <c r="A51" s="7"/>
      <c r="B51" s="7"/>
      <c r="C51" s="7"/>
      <c r="D51" s="7"/>
      <c r="E51" s="7"/>
      <c r="F51" s="7"/>
    </row>
    <row r="52" spans="1:6" ht="24">
      <c r="A52" s="7"/>
      <c r="B52" s="7"/>
      <c r="C52" s="7"/>
      <c r="D52" s="7"/>
      <c r="E52" s="7"/>
      <c r="F52" s="7"/>
    </row>
    <row r="53" spans="1:6" ht="24">
      <c r="A53" s="7"/>
      <c r="B53" s="7"/>
      <c r="C53" s="7"/>
      <c r="D53" s="7"/>
      <c r="E53" s="7"/>
      <c r="F53" s="7"/>
    </row>
    <row r="54" spans="1:6" ht="24">
      <c r="A54" s="7"/>
      <c r="B54" s="7"/>
      <c r="C54" s="7"/>
      <c r="D54" s="7"/>
      <c r="E54" s="7"/>
      <c r="F54" s="7"/>
    </row>
  </sheetData>
  <mergeCells count="9">
    <mergeCell ref="A45:F45"/>
    <mergeCell ref="A1:F1"/>
    <mergeCell ref="A2:F2"/>
    <mergeCell ref="A3:F3"/>
    <mergeCell ref="A4:F4"/>
    <mergeCell ref="A5:F5"/>
    <mergeCell ref="A34:F34"/>
    <mergeCell ref="A23:F23"/>
    <mergeCell ref="A37:G37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="120" zoomScaleNormal="120" workbookViewId="0">
      <selection activeCell="D34" sqref="D34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7.855468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207" t="s">
        <v>10</v>
      </c>
      <c r="C2" s="207"/>
      <c r="D2" s="207"/>
      <c r="E2" s="207"/>
      <c r="F2" s="207"/>
      <c r="G2" s="207"/>
      <c r="H2" s="104"/>
    </row>
    <row r="3" spans="2:9" s="24" customFormat="1" ht="27.75">
      <c r="B3" s="201" t="s">
        <v>11</v>
      </c>
      <c r="C3" s="201"/>
      <c r="D3" s="201"/>
      <c r="E3" s="201"/>
      <c r="F3" s="201"/>
      <c r="G3" s="201"/>
      <c r="H3" s="23"/>
      <c r="I3" s="23"/>
    </row>
    <row r="4" spans="2:9" s="24" customFormat="1" ht="27.75">
      <c r="B4" s="201" t="s">
        <v>163</v>
      </c>
      <c r="C4" s="201"/>
      <c r="D4" s="201"/>
      <c r="E4" s="201"/>
      <c r="F4" s="201"/>
      <c r="G4" s="201"/>
      <c r="H4" s="23"/>
      <c r="I4" s="23"/>
    </row>
    <row r="5" spans="2:9" s="24" customFormat="1" ht="27.75">
      <c r="B5" s="201" t="s">
        <v>164</v>
      </c>
      <c r="C5" s="201"/>
      <c r="D5" s="201"/>
      <c r="E5" s="201"/>
      <c r="F5" s="201"/>
      <c r="G5" s="201"/>
      <c r="H5" s="23"/>
      <c r="I5" s="23"/>
    </row>
    <row r="6" spans="2:9" ht="10.5" customHeight="1">
      <c r="B6" s="208"/>
      <c r="C6" s="208"/>
      <c r="D6" s="208"/>
      <c r="E6" s="208"/>
      <c r="F6" s="208"/>
      <c r="G6" s="208"/>
      <c r="H6" s="208"/>
    </row>
    <row r="7" spans="2:9" s="7" customFormat="1" ht="24">
      <c r="B7" s="8" t="s">
        <v>58</v>
      </c>
      <c r="F7" s="25"/>
      <c r="G7" s="25"/>
      <c r="H7" s="25"/>
    </row>
    <row r="8" spans="2:9" s="7" customFormat="1" ht="24">
      <c r="B8" s="26" t="s">
        <v>59</v>
      </c>
      <c r="C8" s="168"/>
      <c r="D8" s="168"/>
      <c r="E8" s="168"/>
      <c r="F8" s="172"/>
      <c r="G8" s="172"/>
      <c r="H8" s="25"/>
    </row>
    <row r="9" spans="2:9" s="7" customFormat="1" ht="24.75" thickBot="1">
      <c r="B9" s="26"/>
      <c r="C9" s="215" t="s">
        <v>12</v>
      </c>
      <c r="D9" s="215"/>
      <c r="E9" s="215"/>
      <c r="F9" s="119" t="s">
        <v>13</v>
      </c>
      <c r="G9" s="119" t="s">
        <v>14</v>
      </c>
      <c r="H9" s="25"/>
    </row>
    <row r="10" spans="2:9" s="7" customFormat="1" ht="24.75" thickTop="1">
      <c r="B10" s="26"/>
      <c r="C10" s="209" t="s">
        <v>8</v>
      </c>
      <c r="D10" s="210"/>
      <c r="E10" s="211"/>
      <c r="F10" s="118">
        <f>DATA!C106</f>
        <v>60</v>
      </c>
      <c r="G10" s="82">
        <f>F10*100/F$13</f>
        <v>58.823529411764703</v>
      </c>
      <c r="H10" s="25"/>
    </row>
    <row r="11" spans="2:9" s="7" customFormat="1" ht="24">
      <c r="B11" s="26"/>
      <c r="C11" s="212" t="s">
        <v>51</v>
      </c>
      <c r="D11" s="213"/>
      <c r="E11" s="214"/>
      <c r="F11" s="27">
        <f>DATA!C107</f>
        <v>40</v>
      </c>
      <c r="G11" s="28">
        <f>F11*100/F$13</f>
        <v>39.215686274509807</v>
      </c>
      <c r="H11" s="25"/>
    </row>
    <row r="12" spans="2:9" s="7" customFormat="1" ht="24">
      <c r="B12" s="26"/>
      <c r="C12" s="160" t="s">
        <v>4</v>
      </c>
      <c r="D12" s="161"/>
      <c r="E12" s="162"/>
      <c r="F12" s="27">
        <v>2</v>
      </c>
      <c r="G12" s="28">
        <f>F12*100/F$13</f>
        <v>1.9607843137254901</v>
      </c>
      <c r="H12" s="128"/>
    </row>
    <row r="13" spans="2:9" s="7" customFormat="1" ht="24.75" thickBot="1">
      <c r="B13" s="26"/>
      <c r="C13" s="215" t="s">
        <v>15</v>
      </c>
      <c r="D13" s="215"/>
      <c r="E13" s="215"/>
      <c r="F13" s="120">
        <f>SUM(F10:F12)</f>
        <v>102</v>
      </c>
      <c r="G13" s="121">
        <f>SUM(G10:G12)</f>
        <v>99.999999999999986</v>
      </c>
    </row>
    <row r="14" spans="2:9" s="7" customFormat="1" ht="14.25" customHeight="1" thickTop="1">
      <c r="B14" s="26"/>
      <c r="C14" s="29"/>
      <c r="D14" s="29"/>
      <c r="E14" s="29"/>
      <c r="F14" s="30"/>
      <c r="G14" s="31"/>
    </row>
    <row r="15" spans="2:9" s="7" customFormat="1" ht="24">
      <c r="B15" s="26"/>
      <c r="C15" s="7" t="s">
        <v>92</v>
      </c>
      <c r="F15" s="25"/>
      <c r="G15" s="25"/>
    </row>
    <row r="16" spans="2:9" s="7" customFormat="1" ht="24">
      <c r="B16" s="7" t="s">
        <v>168</v>
      </c>
      <c r="F16" s="25"/>
      <c r="G16" s="25"/>
    </row>
    <row r="17" spans="2:8" s="7" customFormat="1" ht="16.5" customHeight="1">
      <c r="F17" s="164"/>
      <c r="G17" s="164"/>
    </row>
    <row r="18" spans="2:8" s="7" customFormat="1" ht="24">
      <c r="B18" s="26" t="s">
        <v>90</v>
      </c>
      <c r="F18" s="25"/>
      <c r="G18" s="25"/>
    </row>
    <row r="19" spans="2:8" ht="24" thickBot="1">
      <c r="C19" s="1" t="s">
        <v>91</v>
      </c>
      <c r="H19" s="1"/>
    </row>
    <row r="20" spans="2:8" s="7" customFormat="1" ht="24.75" thickTop="1">
      <c r="C20" s="220" t="s">
        <v>16</v>
      </c>
      <c r="D20" s="220"/>
      <c r="E20" s="220"/>
      <c r="F20" s="32" t="s">
        <v>13</v>
      </c>
      <c r="G20" s="32" t="s">
        <v>14</v>
      </c>
    </row>
    <row r="21" spans="2:8" s="7" customFormat="1" ht="24">
      <c r="C21" s="219" t="str">
        <f>[1]คีย์ข้อมูล!K223</f>
        <v>website บัณฑิตวิทยาลัย</v>
      </c>
      <c r="D21" s="219"/>
      <c r="E21" s="219"/>
      <c r="F21" s="33">
        <f>DATA!D104</f>
        <v>45</v>
      </c>
      <c r="G21" s="28">
        <f t="shared" ref="G21:G29" si="0">F21*100/F$29</f>
        <v>32.608695652173914</v>
      </c>
    </row>
    <row r="22" spans="2:8" s="7" customFormat="1" ht="24">
      <c r="C22" s="219" t="s">
        <v>18</v>
      </c>
      <c r="D22" s="219"/>
      <c r="E22" s="219"/>
      <c r="F22" s="33">
        <f>DATA!F104</f>
        <v>25</v>
      </c>
      <c r="G22" s="28">
        <f t="shared" si="0"/>
        <v>18.115942028985508</v>
      </c>
    </row>
    <row r="23" spans="2:8" s="7" customFormat="1" ht="24">
      <c r="C23" s="212" t="s">
        <v>19</v>
      </c>
      <c r="D23" s="213"/>
      <c r="E23" s="214"/>
      <c r="F23" s="33">
        <f>DATA!G104</f>
        <v>13</v>
      </c>
      <c r="G23" s="28">
        <f t="shared" si="0"/>
        <v>9.420289855072463</v>
      </c>
    </row>
    <row r="24" spans="2:8" s="7" customFormat="1" ht="24">
      <c r="C24" s="219" t="s">
        <v>17</v>
      </c>
      <c r="D24" s="219"/>
      <c r="E24" s="219"/>
      <c r="F24" s="33">
        <f>DATA!E104</f>
        <v>21</v>
      </c>
      <c r="G24" s="28">
        <f t="shared" si="0"/>
        <v>15.217391304347826</v>
      </c>
    </row>
    <row r="25" spans="2:8" s="7" customFormat="1" ht="24">
      <c r="C25" s="219" t="s">
        <v>20</v>
      </c>
      <c r="D25" s="219"/>
      <c r="E25" s="219"/>
      <c r="F25" s="33">
        <f>DATA!H104</f>
        <v>5</v>
      </c>
      <c r="G25" s="28">
        <f t="shared" si="0"/>
        <v>3.6231884057971016</v>
      </c>
    </row>
    <row r="26" spans="2:8" s="7" customFormat="1" ht="24">
      <c r="C26" s="129" t="s">
        <v>5</v>
      </c>
      <c r="D26" s="130"/>
      <c r="E26" s="131"/>
      <c r="F26" s="33">
        <f>DATA!J104</f>
        <v>5</v>
      </c>
      <c r="G26" s="28">
        <f t="shared" si="0"/>
        <v>3.6231884057971016</v>
      </c>
    </row>
    <row r="27" spans="2:8" s="7" customFormat="1" ht="24">
      <c r="C27" s="212" t="s">
        <v>131</v>
      </c>
      <c r="D27" s="213"/>
      <c r="E27" s="214"/>
      <c r="F27" s="33">
        <f>DATA!I104</f>
        <v>3</v>
      </c>
      <c r="G27" s="28">
        <f t="shared" si="0"/>
        <v>2.1739130434782608</v>
      </c>
    </row>
    <row r="28" spans="2:8" s="7" customFormat="1" ht="24">
      <c r="C28" s="212" t="s">
        <v>201</v>
      </c>
      <c r="D28" s="213"/>
      <c r="E28" s="214"/>
      <c r="F28" s="27">
        <f>DATA!K104</f>
        <v>21</v>
      </c>
      <c r="G28" s="28">
        <f t="shared" si="0"/>
        <v>15.217391304347826</v>
      </c>
    </row>
    <row r="29" spans="2:8" s="7" customFormat="1" ht="24.75" thickBot="1">
      <c r="C29" s="216" t="s">
        <v>15</v>
      </c>
      <c r="D29" s="217"/>
      <c r="E29" s="218"/>
      <c r="F29" s="34">
        <f>SUM(F21:F28)</f>
        <v>138</v>
      </c>
      <c r="G29" s="70">
        <f t="shared" si="0"/>
        <v>100</v>
      </c>
    </row>
    <row r="30" spans="2:8" s="7" customFormat="1" ht="12.75" customHeight="1" thickTop="1">
      <c r="C30" s="29"/>
      <c r="D30" s="29"/>
      <c r="E30" s="29"/>
      <c r="F30" s="30"/>
      <c r="G30" s="31"/>
    </row>
    <row r="31" spans="2:8" s="7" customFormat="1" ht="24">
      <c r="B31" s="21"/>
      <c r="C31" s="7" t="s">
        <v>123</v>
      </c>
      <c r="F31" s="25"/>
      <c r="G31" s="25"/>
      <c r="H31" s="25"/>
    </row>
    <row r="32" spans="2:8" s="7" customFormat="1" ht="24">
      <c r="B32" s="7" t="s">
        <v>115</v>
      </c>
      <c r="F32" s="25"/>
      <c r="G32" s="25"/>
      <c r="H32" s="25"/>
    </row>
    <row r="33" spans="2:8" ht="24">
      <c r="B33" s="7" t="s">
        <v>169</v>
      </c>
    </row>
    <row r="34" spans="2:8" s="7" customFormat="1" ht="24">
      <c r="B34" s="7" t="s">
        <v>202</v>
      </c>
      <c r="F34" s="124"/>
      <c r="G34" s="124"/>
      <c r="H34" s="124"/>
    </row>
    <row r="35" spans="2:8" ht="24">
      <c r="B35" s="7" t="s">
        <v>170</v>
      </c>
    </row>
  </sheetData>
  <mergeCells count="18">
    <mergeCell ref="C29:E29"/>
    <mergeCell ref="C13:E13"/>
    <mergeCell ref="C22:E22"/>
    <mergeCell ref="C24:E24"/>
    <mergeCell ref="C23:E23"/>
    <mergeCell ref="C27:E27"/>
    <mergeCell ref="C25:E25"/>
    <mergeCell ref="C28:E28"/>
    <mergeCell ref="C20:E20"/>
    <mergeCell ref="C21:E21"/>
    <mergeCell ref="B2:G2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52" zoomScale="130" zoomScaleNormal="130" workbookViewId="0">
      <selection activeCell="A30" sqref="A30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0" customFormat="1" ht="24">
      <c r="A1" s="221" t="s">
        <v>47</v>
      </c>
      <c r="B1" s="221"/>
      <c r="C1" s="221"/>
      <c r="D1" s="221"/>
      <c r="E1" s="221"/>
      <c r="F1" s="221"/>
      <c r="G1" s="103"/>
      <c r="H1" s="103"/>
    </row>
    <row r="2" spans="1:8" ht="11.25" customHeight="1">
      <c r="A2" s="104"/>
      <c r="B2" s="104"/>
      <c r="C2" s="104"/>
      <c r="D2" s="104"/>
      <c r="E2" s="104"/>
      <c r="F2" s="104"/>
      <c r="G2" s="105"/>
      <c r="H2" s="105"/>
    </row>
    <row r="3" spans="1:8" s="7" customFormat="1" ht="24">
      <c r="A3" s="26" t="s">
        <v>203</v>
      </c>
      <c r="E3" s="164"/>
      <c r="F3" s="164"/>
      <c r="G3" s="164"/>
    </row>
    <row r="4" spans="1:8" s="7" customFormat="1" ht="24.75" thickBot="1">
      <c r="A4" s="26"/>
      <c r="B4" s="227" t="s">
        <v>93</v>
      </c>
      <c r="C4" s="228"/>
      <c r="D4" s="228"/>
      <c r="E4" s="173" t="s">
        <v>13</v>
      </c>
      <c r="F4" s="173" t="s">
        <v>14</v>
      </c>
      <c r="G4" s="164"/>
    </row>
    <row r="5" spans="1:8" s="7" customFormat="1" ht="24.75" thickTop="1">
      <c r="A5" s="26"/>
      <c r="B5" s="174" t="s">
        <v>112</v>
      </c>
      <c r="C5" s="175"/>
      <c r="D5" s="175"/>
      <c r="E5" s="175">
        <v>3</v>
      </c>
      <c r="F5" s="176">
        <f t="shared" ref="F5:F28" si="0">E5*100/$E$52</f>
        <v>2.9411764705882355</v>
      </c>
      <c r="G5" s="164"/>
    </row>
    <row r="6" spans="1:8" s="7" customFormat="1" ht="23.25" customHeight="1">
      <c r="A6" s="26"/>
      <c r="B6" s="177" t="s">
        <v>185</v>
      </c>
      <c r="C6" s="178"/>
      <c r="D6" s="179"/>
      <c r="E6" s="33">
        <v>1</v>
      </c>
      <c r="F6" s="28">
        <f t="shared" si="0"/>
        <v>0.98039215686274506</v>
      </c>
      <c r="G6" s="164"/>
    </row>
    <row r="7" spans="1:8" s="7" customFormat="1" ht="23.25" customHeight="1">
      <c r="A7" s="26"/>
      <c r="B7" s="177" t="s">
        <v>83</v>
      </c>
      <c r="C7" s="180"/>
      <c r="D7" s="181"/>
      <c r="E7" s="33">
        <v>2</v>
      </c>
      <c r="F7" s="28">
        <f t="shared" si="0"/>
        <v>1.9607843137254901</v>
      </c>
      <c r="G7" s="164"/>
    </row>
    <row r="8" spans="1:8" s="7" customFormat="1" ht="23.25" customHeight="1">
      <c r="A8" s="26"/>
      <c r="B8" s="182" t="s">
        <v>94</v>
      </c>
      <c r="C8" s="183"/>
      <c r="D8" s="184"/>
      <c r="E8" s="12">
        <v>10</v>
      </c>
      <c r="F8" s="185">
        <f t="shared" si="0"/>
        <v>9.8039215686274517</v>
      </c>
      <c r="G8" s="164"/>
    </row>
    <row r="9" spans="1:8" s="7" customFormat="1" ht="23.25" customHeight="1">
      <c r="A9" s="26"/>
      <c r="B9" s="222" t="s">
        <v>132</v>
      </c>
      <c r="C9" s="223"/>
      <c r="D9" s="224"/>
      <c r="E9" s="107">
        <v>3</v>
      </c>
      <c r="F9" s="28">
        <f t="shared" si="0"/>
        <v>2.9411764705882355</v>
      </c>
      <c r="G9" s="164"/>
    </row>
    <row r="10" spans="1:8" s="7" customFormat="1" ht="23.25" customHeight="1">
      <c r="A10" s="26"/>
      <c r="B10" s="222" t="s">
        <v>87</v>
      </c>
      <c r="C10" s="223"/>
      <c r="D10" s="224"/>
      <c r="E10" s="107">
        <v>4</v>
      </c>
      <c r="F10" s="28">
        <f t="shared" si="0"/>
        <v>3.9215686274509802</v>
      </c>
      <c r="G10" s="164"/>
    </row>
    <row r="11" spans="1:8" s="7" customFormat="1" ht="23.25" customHeight="1">
      <c r="A11" s="26"/>
      <c r="B11" s="222" t="s">
        <v>84</v>
      </c>
      <c r="C11" s="223"/>
      <c r="D11" s="224"/>
      <c r="E11" s="107">
        <v>2</v>
      </c>
      <c r="F11" s="28">
        <f t="shared" si="0"/>
        <v>1.9607843137254901</v>
      </c>
      <c r="G11" s="164"/>
    </row>
    <row r="12" spans="1:8" s="7" customFormat="1" ht="23.25" customHeight="1">
      <c r="A12" s="26"/>
      <c r="B12" s="222" t="s">
        <v>133</v>
      </c>
      <c r="C12" s="223"/>
      <c r="D12" s="224"/>
      <c r="E12" s="107">
        <v>1</v>
      </c>
      <c r="F12" s="28">
        <f t="shared" si="0"/>
        <v>0.98039215686274506</v>
      </c>
      <c r="G12" s="164"/>
    </row>
    <row r="13" spans="1:8" s="7" customFormat="1" ht="23.25" customHeight="1">
      <c r="A13" s="26"/>
      <c r="B13" s="182" t="s">
        <v>139</v>
      </c>
      <c r="C13" s="183"/>
      <c r="D13" s="184"/>
      <c r="E13" s="12">
        <v>3</v>
      </c>
      <c r="F13" s="185">
        <f t="shared" si="0"/>
        <v>2.9411764705882355</v>
      </c>
      <c r="G13" s="164"/>
    </row>
    <row r="14" spans="1:8" s="7" customFormat="1" ht="23.25" customHeight="1">
      <c r="A14" s="26"/>
      <c r="B14" s="186" t="s">
        <v>184</v>
      </c>
      <c r="C14" s="178"/>
      <c r="D14" s="179"/>
      <c r="E14" s="33">
        <v>3</v>
      </c>
      <c r="F14" s="28">
        <f t="shared" si="0"/>
        <v>2.9411764705882355</v>
      </c>
      <c r="G14" s="164"/>
    </row>
    <row r="15" spans="1:8" s="7" customFormat="1" ht="23.25" customHeight="1">
      <c r="A15" s="26"/>
      <c r="B15" s="182" t="s">
        <v>95</v>
      </c>
      <c r="C15" s="183"/>
      <c r="D15" s="184"/>
      <c r="E15" s="12">
        <v>22</v>
      </c>
      <c r="F15" s="185">
        <f t="shared" si="0"/>
        <v>21.568627450980394</v>
      </c>
      <c r="G15" s="164"/>
    </row>
    <row r="16" spans="1:8" s="7" customFormat="1" ht="23.25" customHeight="1">
      <c r="A16" s="26"/>
      <c r="B16" s="186" t="s">
        <v>109</v>
      </c>
      <c r="C16" s="178"/>
      <c r="D16" s="179"/>
      <c r="E16" s="33">
        <v>4</v>
      </c>
      <c r="F16" s="28">
        <f t="shared" si="0"/>
        <v>3.9215686274509802</v>
      </c>
      <c r="G16" s="164"/>
    </row>
    <row r="17" spans="1:7" s="7" customFormat="1" ht="23.25" customHeight="1">
      <c r="A17" s="26"/>
      <c r="B17" s="186" t="s">
        <v>103</v>
      </c>
      <c r="C17" s="178"/>
      <c r="D17" s="179"/>
      <c r="E17" s="33">
        <v>5</v>
      </c>
      <c r="F17" s="28">
        <f t="shared" si="0"/>
        <v>4.9019607843137258</v>
      </c>
      <c r="G17" s="164"/>
    </row>
    <row r="18" spans="1:7" s="7" customFormat="1" ht="23.25" customHeight="1">
      <c r="A18" s="26"/>
      <c r="B18" s="186" t="s">
        <v>110</v>
      </c>
      <c r="C18" s="178"/>
      <c r="D18" s="179"/>
      <c r="E18" s="33">
        <v>13</v>
      </c>
      <c r="F18" s="28">
        <f t="shared" si="0"/>
        <v>12.745098039215685</v>
      </c>
      <c r="G18" s="164"/>
    </row>
    <row r="19" spans="1:7" s="7" customFormat="1" ht="23.25" customHeight="1">
      <c r="A19" s="26"/>
      <c r="B19" s="182" t="s">
        <v>186</v>
      </c>
      <c r="C19" s="183"/>
      <c r="D19" s="184"/>
      <c r="E19" s="12">
        <v>2</v>
      </c>
      <c r="F19" s="185">
        <f t="shared" si="0"/>
        <v>1.9607843137254901</v>
      </c>
      <c r="G19" s="164"/>
    </row>
    <row r="20" spans="1:7" s="7" customFormat="1" ht="23.25" customHeight="1">
      <c r="A20" s="26"/>
      <c r="B20" s="186" t="s">
        <v>187</v>
      </c>
      <c r="C20" s="178"/>
      <c r="D20" s="179"/>
      <c r="E20" s="33">
        <v>1</v>
      </c>
      <c r="F20" s="28">
        <f t="shared" si="0"/>
        <v>0.98039215686274506</v>
      </c>
      <c r="G20" s="164"/>
    </row>
    <row r="21" spans="1:7" s="7" customFormat="1" ht="23.25" customHeight="1">
      <c r="A21" s="26"/>
      <c r="B21" s="186" t="s">
        <v>188</v>
      </c>
      <c r="C21" s="178"/>
      <c r="D21" s="179"/>
      <c r="E21" s="33">
        <v>1</v>
      </c>
      <c r="F21" s="28">
        <f t="shared" si="0"/>
        <v>0.98039215686274506</v>
      </c>
      <c r="G21" s="164"/>
    </row>
    <row r="22" spans="1:7" s="7" customFormat="1" ht="23.25" customHeight="1">
      <c r="A22" s="26"/>
      <c r="B22" s="182" t="s">
        <v>189</v>
      </c>
      <c r="C22" s="183"/>
      <c r="D22" s="184"/>
      <c r="E22" s="12">
        <v>2</v>
      </c>
      <c r="F22" s="185">
        <f t="shared" si="0"/>
        <v>1.9607843137254901</v>
      </c>
      <c r="G22" s="164"/>
    </row>
    <row r="23" spans="1:7" s="7" customFormat="1" ht="23.25" customHeight="1">
      <c r="A23" s="26"/>
      <c r="B23" s="186" t="s">
        <v>190</v>
      </c>
      <c r="C23" s="178"/>
      <c r="D23" s="179"/>
      <c r="E23" s="33">
        <v>1</v>
      </c>
      <c r="F23" s="28">
        <f t="shared" si="0"/>
        <v>0.98039215686274506</v>
      </c>
      <c r="G23" s="164"/>
    </row>
    <row r="24" spans="1:7" s="7" customFormat="1" ht="23.25" customHeight="1">
      <c r="A24" s="26"/>
      <c r="B24" s="186" t="s">
        <v>191</v>
      </c>
      <c r="C24" s="178"/>
      <c r="D24" s="179"/>
      <c r="E24" s="33">
        <v>1</v>
      </c>
      <c r="F24" s="28">
        <f t="shared" si="0"/>
        <v>0.98039215686274506</v>
      </c>
      <c r="G24" s="164"/>
    </row>
    <row r="25" spans="1:7" s="7" customFormat="1" ht="23.25" customHeight="1">
      <c r="A25" s="26"/>
      <c r="B25" s="182" t="s">
        <v>96</v>
      </c>
      <c r="C25" s="183"/>
      <c r="D25" s="184"/>
      <c r="E25" s="12">
        <v>5</v>
      </c>
      <c r="F25" s="185">
        <f t="shared" si="0"/>
        <v>4.9019607843137258</v>
      </c>
      <c r="G25" s="164"/>
    </row>
    <row r="26" spans="1:7" s="7" customFormat="1" ht="23.25" customHeight="1">
      <c r="A26" s="26"/>
      <c r="B26" s="186" t="s">
        <v>88</v>
      </c>
      <c r="C26" s="178"/>
      <c r="D26" s="179"/>
      <c r="E26" s="27">
        <v>5</v>
      </c>
      <c r="F26" s="28">
        <f t="shared" si="0"/>
        <v>4.9019607843137258</v>
      </c>
      <c r="G26" s="164"/>
    </row>
    <row r="27" spans="1:7" s="7" customFormat="1" ht="23.25" customHeight="1">
      <c r="A27" s="26"/>
      <c r="B27" s="182" t="s">
        <v>97</v>
      </c>
      <c r="C27" s="183"/>
      <c r="D27" s="184"/>
      <c r="E27" s="12">
        <v>3</v>
      </c>
      <c r="F27" s="185">
        <f t="shared" si="0"/>
        <v>2.9411764705882355</v>
      </c>
      <c r="G27" s="164"/>
    </row>
    <row r="28" spans="1:7" s="7" customFormat="1" ht="23.25" customHeight="1">
      <c r="A28" s="26"/>
      <c r="B28" s="186" t="s">
        <v>121</v>
      </c>
      <c r="C28" s="178"/>
      <c r="D28" s="179"/>
      <c r="E28" s="33">
        <v>3</v>
      </c>
      <c r="F28" s="28">
        <f t="shared" si="0"/>
        <v>2.9411764705882355</v>
      </c>
      <c r="G28" s="164"/>
    </row>
    <row r="29" spans="1:7" s="9" customFormat="1" ht="23.25" customHeight="1">
      <c r="A29" s="187"/>
      <c r="B29" s="188"/>
      <c r="C29" s="188"/>
      <c r="D29" s="188"/>
      <c r="E29" s="101"/>
      <c r="F29" s="102"/>
      <c r="G29" s="51"/>
    </row>
    <row r="30" spans="1:7" s="7" customFormat="1" ht="23.25" customHeight="1">
      <c r="A30" s="26"/>
      <c r="B30" s="188"/>
      <c r="C30" s="188"/>
      <c r="D30" s="188"/>
      <c r="E30" s="101"/>
      <c r="F30" s="102"/>
      <c r="G30" s="164"/>
    </row>
    <row r="31" spans="1:7" s="7" customFormat="1" ht="23.25" customHeight="1">
      <c r="A31" s="26"/>
      <c r="B31" s="188"/>
      <c r="C31" s="188"/>
      <c r="D31" s="188"/>
      <c r="E31" s="101"/>
      <c r="F31" s="102"/>
      <c r="G31" s="164"/>
    </row>
    <row r="32" spans="1:7" s="7" customFormat="1" ht="23.25" customHeight="1">
      <c r="A32" s="26"/>
      <c r="B32" s="188"/>
      <c r="C32" s="188"/>
      <c r="D32" s="188"/>
      <c r="E32" s="101"/>
      <c r="F32" s="102"/>
      <c r="G32" s="164"/>
    </row>
    <row r="33" spans="1:8" s="7" customFormat="1" ht="23.25" customHeight="1">
      <c r="A33" s="221" t="s">
        <v>46</v>
      </c>
      <c r="B33" s="221"/>
      <c r="C33" s="221"/>
      <c r="D33" s="221"/>
      <c r="E33" s="221"/>
      <c r="F33" s="221"/>
      <c r="G33" s="189"/>
      <c r="H33" s="189"/>
    </row>
    <row r="34" spans="1:8" s="7" customFormat="1" ht="15.75" customHeight="1">
      <c r="A34" s="171"/>
      <c r="B34" s="171"/>
      <c r="C34" s="171"/>
      <c r="D34" s="171"/>
      <c r="E34" s="171"/>
      <c r="F34" s="171"/>
      <c r="G34" s="189"/>
      <c r="H34" s="189"/>
    </row>
    <row r="35" spans="1:8" s="7" customFormat="1" ht="23.25" customHeight="1" thickBot="1">
      <c r="A35" s="26"/>
      <c r="B35" s="227" t="s">
        <v>93</v>
      </c>
      <c r="C35" s="228"/>
      <c r="D35" s="228"/>
      <c r="E35" s="173" t="s">
        <v>13</v>
      </c>
      <c r="F35" s="173" t="s">
        <v>14</v>
      </c>
      <c r="G35" s="164"/>
    </row>
    <row r="36" spans="1:8" s="7" customFormat="1" ht="23.25" customHeight="1" thickTop="1">
      <c r="A36" s="190"/>
      <c r="B36" s="191" t="s">
        <v>98</v>
      </c>
      <c r="C36" s="192"/>
      <c r="D36" s="193"/>
      <c r="E36" s="12">
        <v>22</v>
      </c>
      <c r="F36" s="185">
        <f t="shared" ref="F36:F46" si="1">E36*100/$E$52</f>
        <v>21.568627450980394</v>
      </c>
      <c r="G36" s="194"/>
    </row>
    <row r="37" spans="1:8" s="7" customFormat="1" ht="23.25" customHeight="1">
      <c r="A37" s="26"/>
      <c r="B37" s="226" t="s">
        <v>85</v>
      </c>
      <c r="C37" s="226"/>
      <c r="D37" s="226"/>
      <c r="E37" s="33">
        <v>5</v>
      </c>
      <c r="F37" s="28">
        <f t="shared" si="1"/>
        <v>4.9019607843137258</v>
      </c>
      <c r="G37" s="164"/>
    </row>
    <row r="38" spans="1:8" s="7" customFormat="1" ht="23.25" customHeight="1">
      <c r="A38" s="26"/>
      <c r="B38" s="226" t="s">
        <v>86</v>
      </c>
      <c r="C38" s="226"/>
      <c r="D38" s="226"/>
      <c r="E38" s="33">
        <v>6</v>
      </c>
      <c r="F38" s="28">
        <f t="shared" si="1"/>
        <v>5.882352941176471</v>
      </c>
      <c r="G38" s="164"/>
    </row>
    <row r="39" spans="1:8" s="7" customFormat="1" ht="23.25" customHeight="1">
      <c r="A39" s="26"/>
      <c r="B39" s="226" t="s">
        <v>89</v>
      </c>
      <c r="C39" s="226"/>
      <c r="D39" s="226"/>
      <c r="E39" s="33">
        <v>3</v>
      </c>
      <c r="F39" s="28">
        <f t="shared" si="1"/>
        <v>2.9411764705882355</v>
      </c>
      <c r="G39" s="164"/>
    </row>
    <row r="40" spans="1:8" s="7" customFormat="1" ht="23.25" customHeight="1">
      <c r="A40" s="26"/>
      <c r="B40" s="226" t="s">
        <v>82</v>
      </c>
      <c r="C40" s="226"/>
      <c r="D40" s="226"/>
      <c r="E40" s="33">
        <v>7</v>
      </c>
      <c r="F40" s="28">
        <f t="shared" si="1"/>
        <v>6.8627450980392153</v>
      </c>
      <c r="G40" s="164"/>
    </row>
    <row r="41" spans="1:8" s="7" customFormat="1" ht="23.25" customHeight="1">
      <c r="A41" s="26"/>
      <c r="B41" s="226" t="s">
        <v>195</v>
      </c>
      <c r="C41" s="226"/>
      <c r="D41" s="226"/>
      <c r="E41" s="33">
        <v>1</v>
      </c>
      <c r="F41" s="28">
        <f t="shared" si="1"/>
        <v>0.98039215686274506</v>
      </c>
      <c r="G41" s="164"/>
    </row>
    <row r="42" spans="1:8" s="7" customFormat="1" ht="23.25" customHeight="1">
      <c r="A42" s="26"/>
      <c r="B42" s="182" t="s">
        <v>105</v>
      </c>
      <c r="C42" s="183"/>
      <c r="D42" s="184"/>
      <c r="E42" s="12">
        <v>3</v>
      </c>
      <c r="F42" s="185">
        <f t="shared" si="1"/>
        <v>2.9411764705882355</v>
      </c>
      <c r="G42" s="164"/>
    </row>
    <row r="43" spans="1:8" s="7" customFormat="1" ht="23.25" customHeight="1">
      <c r="A43" s="26"/>
      <c r="B43" s="177" t="s">
        <v>134</v>
      </c>
      <c r="C43" s="180"/>
      <c r="D43" s="195"/>
      <c r="E43" s="33">
        <v>3</v>
      </c>
      <c r="F43" s="28">
        <f t="shared" si="1"/>
        <v>2.9411764705882355</v>
      </c>
      <c r="G43" s="164"/>
    </row>
    <row r="44" spans="1:8" s="7" customFormat="1" ht="23.25" customHeight="1">
      <c r="A44" s="26"/>
      <c r="B44" s="182" t="s">
        <v>99</v>
      </c>
      <c r="C44" s="183"/>
      <c r="D44" s="184"/>
      <c r="E44" s="12">
        <v>5</v>
      </c>
      <c r="F44" s="185">
        <f t="shared" si="1"/>
        <v>4.9019607843137258</v>
      </c>
      <c r="G44" s="164"/>
    </row>
    <row r="45" spans="1:8" s="7" customFormat="1" ht="23.25" customHeight="1">
      <c r="A45" s="26"/>
      <c r="B45" s="232" t="s">
        <v>100</v>
      </c>
      <c r="C45" s="232"/>
      <c r="D45" s="232"/>
      <c r="E45" s="107">
        <v>1</v>
      </c>
      <c r="F45" s="28">
        <f t="shared" si="1"/>
        <v>0.98039215686274506</v>
      </c>
      <c r="G45" s="164"/>
    </row>
    <row r="46" spans="1:8" s="7" customFormat="1" ht="23.25" customHeight="1">
      <c r="A46" s="26"/>
      <c r="B46" s="225" t="s">
        <v>106</v>
      </c>
      <c r="C46" s="225"/>
      <c r="D46" s="225"/>
      <c r="E46" s="33">
        <v>2</v>
      </c>
      <c r="F46" s="28">
        <f t="shared" si="1"/>
        <v>1.9607843137254901</v>
      </c>
      <c r="G46" s="164"/>
    </row>
    <row r="47" spans="1:8" s="7" customFormat="1" ht="23.25" customHeight="1">
      <c r="A47" s="26"/>
      <c r="B47" s="225" t="s">
        <v>192</v>
      </c>
      <c r="C47" s="225"/>
      <c r="D47" s="225"/>
      <c r="E47" s="33">
        <v>1</v>
      </c>
      <c r="F47" s="28">
        <f t="shared" ref="F47:F48" si="2">E47*100/$E$52</f>
        <v>0.98039215686274506</v>
      </c>
      <c r="G47" s="164"/>
    </row>
    <row r="48" spans="1:8" s="7" customFormat="1" ht="23.25" customHeight="1">
      <c r="A48" s="26"/>
      <c r="B48" s="225" t="s">
        <v>193</v>
      </c>
      <c r="C48" s="225"/>
      <c r="D48" s="225"/>
      <c r="E48" s="33">
        <v>1</v>
      </c>
      <c r="F48" s="28">
        <f t="shared" si="2"/>
        <v>0.98039215686274506</v>
      </c>
      <c r="G48" s="164"/>
    </row>
    <row r="49" spans="1:7" s="7" customFormat="1" ht="23.25" customHeight="1">
      <c r="A49" s="26"/>
      <c r="B49" s="182" t="s">
        <v>101</v>
      </c>
      <c r="C49" s="183"/>
      <c r="D49" s="184"/>
      <c r="E49" s="12">
        <v>3</v>
      </c>
      <c r="F49" s="185">
        <f>E49*100/$E$52</f>
        <v>2.9411764705882355</v>
      </c>
      <c r="G49" s="164"/>
    </row>
    <row r="50" spans="1:7" s="7" customFormat="1" ht="23.25" customHeight="1">
      <c r="A50" s="26"/>
      <c r="B50" s="186" t="s">
        <v>194</v>
      </c>
      <c r="C50" s="178"/>
      <c r="D50" s="179"/>
      <c r="E50" s="33">
        <v>3</v>
      </c>
      <c r="F50" s="28">
        <f>E50*100/$E$52</f>
        <v>2.9411764705882355</v>
      </c>
      <c r="G50" s="164"/>
    </row>
    <row r="51" spans="1:7" s="7" customFormat="1" ht="23.25" customHeight="1" thickBot="1">
      <c r="A51" s="26"/>
      <c r="B51" s="196" t="s">
        <v>53</v>
      </c>
      <c r="C51" s="197"/>
      <c r="D51" s="198"/>
      <c r="E51" s="122">
        <v>19</v>
      </c>
      <c r="F51" s="199">
        <f>E51*100/$E$52</f>
        <v>18.627450980392158</v>
      </c>
      <c r="G51" s="164"/>
    </row>
    <row r="52" spans="1:7" s="7" customFormat="1" ht="25.5" thickTop="1" thickBot="1">
      <c r="A52" s="26"/>
      <c r="B52" s="229" t="s">
        <v>102</v>
      </c>
      <c r="C52" s="230"/>
      <c r="D52" s="231"/>
      <c r="E52" s="120">
        <v>102</v>
      </c>
      <c r="F52" s="121">
        <f>E52*100/$E$52</f>
        <v>100</v>
      </c>
      <c r="G52" s="164"/>
    </row>
    <row r="53" spans="1:7" s="7" customFormat="1" ht="24.75" thickTop="1">
      <c r="A53" s="26"/>
      <c r="B53" s="29"/>
      <c r="C53" s="29"/>
      <c r="D53" s="29"/>
      <c r="E53" s="30"/>
      <c r="F53" s="31"/>
      <c r="G53" s="164"/>
    </row>
    <row r="54" spans="1:7" s="7" customFormat="1" ht="24">
      <c r="B54" s="167" t="s">
        <v>227</v>
      </c>
      <c r="C54" s="106"/>
      <c r="D54" s="106"/>
      <c r="E54" s="101"/>
      <c r="F54" s="102"/>
      <c r="G54" s="164"/>
    </row>
    <row r="55" spans="1:7" s="7" customFormat="1" ht="24">
      <c r="A55" s="7" t="s">
        <v>228</v>
      </c>
      <c r="B55" s="106"/>
      <c r="C55" s="106"/>
      <c r="D55" s="106"/>
      <c r="E55" s="101"/>
      <c r="F55" s="102"/>
      <c r="G55" s="164"/>
    </row>
    <row r="56" spans="1:7" s="7" customFormat="1" ht="24">
      <c r="A56" s="7" t="s">
        <v>229</v>
      </c>
      <c r="E56" s="164"/>
      <c r="F56" s="164"/>
      <c r="G56" s="164"/>
    </row>
    <row r="57" spans="1:7" s="7" customFormat="1" ht="24">
      <c r="B57" s="7" t="s">
        <v>205</v>
      </c>
      <c r="E57" s="164"/>
      <c r="F57" s="164"/>
      <c r="G57" s="164"/>
    </row>
    <row r="58" spans="1:7" s="7" customFormat="1" ht="24">
      <c r="A58" s="7" t="s">
        <v>204</v>
      </c>
      <c r="E58" s="164"/>
      <c r="F58" s="164"/>
      <c r="G58" s="164"/>
    </row>
    <row r="59" spans="1:7" s="7" customFormat="1" ht="24">
      <c r="A59" s="7" t="s">
        <v>136</v>
      </c>
      <c r="E59" s="115"/>
      <c r="F59" s="115"/>
      <c r="G59" s="115"/>
    </row>
  </sheetData>
  <mergeCells count="18">
    <mergeCell ref="B52:D52"/>
    <mergeCell ref="B45:D45"/>
    <mergeCell ref="B46:D46"/>
    <mergeCell ref="B48:D48"/>
    <mergeCell ref="B40:D40"/>
    <mergeCell ref="A1:F1"/>
    <mergeCell ref="B12:D12"/>
    <mergeCell ref="B47:D47"/>
    <mergeCell ref="B41:D41"/>
    <mergeCell ref="A33:F33"/>
    <mergeCell ref="B35:D35"/>
    <mergeCell ref="B4:D4"/>
    <mergeCell ref="B9:D9"/>
    <mergeCell ref="B10:D10"/>
    <mergeCell ref="B37:D37"/>
    <mergeCell ref="B38:D38"/>
    <mergeCell ref="B11:D11"/>
    <mergeCell ref="B39:D3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J9" sqref="J9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0" customFormat="1" ht="24">
      <c r="A1" s="221" t="s">
        <v>67</v>
      </c>
      <c r="B1" s="221"/>
      <c r="C1" s="221"/>
      <c r="D1" s="221"/>
      <c r="E1" s="221"/>
      <c r="F1" s="221"/>
      <c r="G1" s="221"/>
      <c r="H1" s="221"/>
    </row>
    <row r="2" spans="1:10">
      <c r="B2" s="2"/>
      <c r="C2" s="2"/>
      <c r="D2" s="2"/>
      <c r="E2" s="2"/>
      <c r="I2" s="5"/>
    </row>
    <row r="3" spans="1:10" s="7" customFormat="1" ht="24">
      <c r="B3" s="8" t="s">
        <v>60</v>
      </c>
      <c r="F3" s="80"/>
      <c r="G3" s="80"/>
      <c r="H3" s="80"/>
    </row>
    <row r="4" spans="1:10" s="21" customFormat="1" ht="25.5" customHeight="1">
      <c r="B4" s="68" t="s">
        <v>79</v>
      </c>
      <c r="F4" s="80"/>
      <c r="G4" s="80"/>
      <c r="H4" s="80"/>
    </row>
    <row r="5" spans="1:10" s="21" customFormat="1" ht="24.75" thickBot="1">
      <c r="B5" s="21" t="s">
        <v>167</v>
      </c>
      <c r="F5" s="84"/>
      <c r="G5" s="84"/>
      <c r="H5" s="84"/>
    </row>
    <row r="6" spans="1:10" s="7" customFormat="1" ht="24.75" thickTop="1">
      <c r="B6" s="236" t="s">
        <v>21</v>
      </c>
      <c r="C6" s="237"/>
      <c r="D6" s="237"/>
      <c r="E6" s="238"/>
      <c r="F6" s="242"/>
      <c r="G6" s="244" t="s">
        <v>22</v>
      </c>
      <c r="H6" s="244" t="s">
        <v>23</v>
      </c>
    </row>
    <row r="7" spans="1:10" s="7" customFormat="1" ht="24.75" thickBot="1">
      <c r="B7" s="239"/>
      <c r="C7" s="240"/>
      <c r="D7" s="240"/>
      <c r="E7" s="241"/>
      <c r="F7" s="243"/>
      <c r="G7" s="245"/>
      <c r="H7" s="245"/>
    </row>
    <row r="8" spans="1:10" s="7" customFormat="1" ht="24.75" thickTop="1">
      <c r="B8" s="35" t="s">
        <v>39</v>
      </c>
      <c r="C8" s="36"/>
      <c r="D8" s="36"/>
      <c r="E8" s="37"/>
      <c r="F8" s="85"/>
      <c r="G8" s="29"/>
      <c r="H8" s="85"/>
      <c r="I8" s="9"/>
    </row>
    <row r="9" spans="1:10" s="7" customFormat="1" ht="24">
      <c r="B9" s="225" t="s">
        <v>119</v>
      </c>
      <c r="C9" s="226"/>
      <c r="D9" s="226"/>
      <c r="E9" s="226"/>
      <c r="F9" s="39">
        <f>DATA!W104</f>
        <v>3.4313725490196076</v>
      </c>
      <c r="G9" s="39">
        <f>DATA!W105</f>
        <v>0.88451814841898346</v>
      </c>
      <c r="H9" s="40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10" s="7" customFormat="1" ht="24">
      <c r="B10" s="246" t="s">
        <v>54</v>
      </c>
      <c r="C10" s="246"/>
      <c r="D10" s="246"/>
      <c r="E10" s="246"/>
      <c r="F10" s="39">
        <f>DATA!X104</f>
        <v>3.5098039215686274</v>
      </c>
      <c r="G10" s="39">
        <f>DATA!X105</f>
        <v>0.88714803969850753</v>
      </c>
      <c r="H10" s="40" t="str">
        <f t="shared" ref="H10:H11" si="0">IF(F10&gt;4.5,"มากที่สุด",IF(F10&gt;3.5,"มาก",IF(F10&gt;2.5,"ปานกลาง",IF(F10&gt;1.5,"น้อย",IF(F10&lt;=1.5,"น้อยที่สุด")))))</f>
        <v>มาก</v>
      </c>
    </row>
    <row r="11" spans="1:10" s="7" customFormat="1" ht="24.75" thickBot="1">
      <c r="B11" s="233" t="s">
        <v>40</v>
      </c>
      <c r="C11" s="234"/>
      <c r="D11" s="234"/>
      <c r="E11" s="235"/>
      <c r="F11" s="41">
        <f>DATA!X107</f>
        <v>3.4705882352941178</v>
      </c>
      <c r="G11" s="42">
        <f>DATA!X106</f>
        <v>0.88452355439782149</v>
      </c>
      <c r="H11" s="43" t="str">
        <f t="shared" si="0"/>
        <v>ปานกลาง</v>
      </c>
    </row>
    <row r="12" spans="1:10" s="7" customFormat="1" ht="24.75" thickTop="1">
      <c r="B12" s="44" t="s">
        <v>41</v>
      </c>
      <c r="C12" s="45"/>
      <c r="D12" s="45"/>
      <c r="E12" s="46"/>
      <c r="F12" s="47"/>
      <c r="G12" s="47"/>
      <c r="H12" s="46"/>
    </row>
    <row r="13" spans="1:10" s="7" customFormat="1" ht="24">
      <c r="B13" s="48" t="s">
        <v>120</v>
      </c>
      <c r="C13" s="48"/>
      <c r="D13" s="48"/>
      <c r="E13" s="48"/>
      <c r="F13" s="38">
        <f>DATA!Y104</f>
        <v>4.4803921568627452</v>
      </c>
      <c r="G13" s="38">
        <f>DATA!Y105</f>
        <v>0.57558222192428965</v>
      </c>
      <c r="H13" s="13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7" customFormat="1" ht="24">
      <c r="B14" s="246" t="s">
        <v>196</v>
      </c>
      <c r="C14" s="246"/>
      <c r="D14" s="246"/>
      <c r="E14" s="246"/>
      <c r="F14" s="38">
        <f>DATA!Z104</f>
        <v>4.4509803921568629</v>
      </c>
      <c r="G14" s="38">
        <f>DATA!Z105</f>
        <v>0.55628632453013849</v>
      </c>
      <c r="H14" s="13" t="str">
        <f t="shared" ref="H14:H15" si="1">IF(F14&gt;4.5,"มากที่สุด",IF(F14&gt;3.5,"มาก",IF(F14&gt;2.5,"ปานกลาง",IF(F14&gt;1.5,"น้อย",IF(F14&lt;=1.5,"น้อยที่สุด")))))</f>
        <v>มาก</v>
      </c>
    </row>
    <row r="15" spans="1:10" s="7" customFormat="1" ht="24.75" thickBot="1">
      <c r="B15" s="233" t="s">
        <v>40</v>
      </c>
      <c r="C15" s="234"/>
      <c r="D15" s="234"/>
      <c r="E15" s="235"/>
      <c r="F15" s="42">
        <f>DATA!Z107</f>
        <v>4.465686274509804</v>
      </c>
      <c r="G15" s="49">
        <f>DATA!Z106</f>
        <v>0.56481307741722864</v>
      </c>
      <c r="H15" s="43" t="str">
        <f t="shared" si="1"/>
        <v>มาก</v>
      </c>
      <c r="J15" s="50"/>
    </row>
    <row r="16" spans="1:10" s="7" customFormat="1" ht="16.5" customHeight="1" thickTop="1">
      <c r="B16" s="9"/>
      <c r="C16" s="9"/>
      <c r="D16" s="9"/>
      <c r="E16" s="9"/>
      <c r="F16" s="51"/>
      <c r="G16" s="51"/>
      <c r="H16" s="51"/>
    </row>
    <row r="17" spans="1:10" s="7" customFormat="1" ht="24">
      <c r="B17" s="21"/>
      <c r="C17" s="21" t="s">
        <v>80</v>
      </c>
      <c r="D17" s="21"/>
      <c r="E17" s="21"/>
      <c r="F17" s="21"/>
      <c r="G17" s="21"/>
      <c r="H17" s="21"/>
      <c r="I17" s="21"/>
      <c r="J17" s="21"/>
    </row>
    <row r="18" spans="1:10" s="7" customFormat="1" ht="24">
      <c r="B18" s="21" t="s">
        <v>171</v>
      </c>
      <c r="C18" s="21"/>
      <c r="D18" s="21"/>
      <c r="E18" s="21"/>
      <c r="F18" s="21"/>
      <c r="G18" s="21"/>
      <c r="H18" s="21"/>
      <c r="I18" s="21"/>
      <c r="J18" s="21"/>
    </row>
    <row r="19" spans="1:10" s="7" customFormat="1" ht="24">
      <c r="B19" s="21" t="s">
        <v>172</v>
      </c>
      <c r="C19" s="21"/>
      <c r="D19" s="21"/>
      <c r="E19" s="21"/>
      <c r="F19" s="21"/>
      <c r="G19" s="21"/>
      <c r="H19" s="21"/>
      <c r="I19" s="21"/>
      <c r="J19" s="21"/>
    </row>
    <row r="20" spans="1:10" s="7" customFormat="1" ht="24">
      <c r="A20" s="79"/>
      <c r="B20" s="79"/>
      <c r="C20" s="79"/>
      <c r="D20" s="79"/>
      <c r="E20" s="79"/>
      <c r="F20" s="79"/>
      <c r="G20" s="21"/>
      <c r="H20" s="21"/>
    </row>
    <row r="21" spans="1:10" s="7" customFormat="1" ht="24">
      <c r="B21" s="21"/>
      <c r="C21" s="21"/>
      <c r="D21" s="21"/>
      <c r="E21" s="21"/>
      <c r="F21" s="21"/>
      <c r="G21" s="21"/>
      <c r="H21" s="21"/>
      <c r="I21" s="21"/>
      <c r="J21" s="21"/>
    </row>
    <row r="22" spans="1:10" s="7" customFormat="1" ht="24">
      <c r="B22" s="21"/>
      <c r="C22" s="21"/>
      <c r="D22" s="21"/>
      <c r="E22" s="21"/>
      <c r="F22" s="21"/>
      <c r="G22" s="21"/>
      <c r="H22" s="21"/>
      <c r="I22" s="21"/>
      <c r="J22" s="21"/>
    </row>
    <row r="23" spans="1:10" s="10" customFormat="1" ht="24">
      <c r="B23" s="76"/>
      <c r="C23" s="76"/>
      <c r="D23" s="76"/>
      <c r="E23" s="76"/>
      <c r="F23" s="77"/>
      <c r="G23" s="77"/>
      <c r="H23" s="78"/>
    </row>
  </sheetData>
  <mergeCells count="10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9"/>
  <sheetViews>
    <sheetView zoomScale="120" zoomScaleNormal="120" workbookViewId="0">
      <selection activeCell="C41" sqref="C41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0" customFormat="1" ht="24">
      <c r="B1" s="221" t="s">
        <v>114</v>
      </c>
      <c r="C1" s="221"/>
      <c r="D1" s="221"/>
      <c r="E1" s="221"/>
      <c r="F1" s="221"/>
      <c r="G1" s="221"/>
      <c r="H1" s="221"/>
      <c r="I1" s="221"/>
    </row>
    <row r="2" spans="2:11" s="10" customFormat="1" ht="24.75" thickBot="1">
      <c r="C2" s="52" t="s">
        <v>173</v>
      </c>
      <c r="G2" s="15"/>
      <c r="H2" s="15"/>
      <c r="I2" s="15"/>
    </row>
    <row r="3" spans="2:11" s="10" customFormat="1" ht="20.25" customHeight="1" thickTop="1">
      <c r="C3" s="260" t="s">
        <v>21</v>
      </c>
      <c r="D3" s="261"/>
      <c r="E3" s="261"/>
      <c r="F3" s="262"/>
      <c r="G3" s="266"/>
      <c r="H3" s="268" t="s">
        <v>22</v>
      </c>
      <c r="I3" s="268" t="s">
        <v>23</v>
      </c>
    </row>
    <row r="4" spans="2:11" s="10" customFormat="1" ht="12" customHeight="1" thickBot="1">
      <c r="C4" s="263"/>
      <c r="D4" s="264"/>
      <c r="E4" s="264"/>
      <c r="F4" s="265"/>
      <c r="G4" s="267"/>
      <c r="H4" s="269"/>
      <c r="I4" s="269"/>
    </row>
    <row r="5" spans="2:11" s="10" customFormat="1" ht="24.75" thickTop="1">
      <c r="C5" s="270" t="s">
        <v>24</v>
      </c>
      <c r="D5" s="271"/>
      <c r="E5" s="271"/>
      <c r="F5" s="272"/>
      <c r="G5" s="86"/>
      <c r="H5" s="87"/>
      <c r="I5" s="87"/>
    </row>
    <row r="6" spans="2:11" s="10" customFormat="1" ht="24">
      <c r="C6" s="256" t="s">
        <v>25</v>
      </c>
      <c r="D6" s="257"/>
      <c r="E6" s="257"/>
      <c r="F6" s="258"/>
      <c r="G6" s="53">
        <f>DATA!M104</f>
        <v>4.3431372549019605</v>
      </c>
      <c r="H6" s="53">
        <f>DATA!M105</f>
        <v>0.71053038395210277</v>
      </c>
      <c r="I6" s="54" t="str">
        <f>IF(G6&gt;4.5,"มากที่สุด",IF(G6&gt;3.5,"มาก",IF(G6&gt;2.5,"ปานกลาง",IF(G6&gt;1.5,"น้อย",IF(G6&lt;=1.5,"น้อยที่สุด")))))</f>
        <v>มาก</v>
      </c>
    </row>
    <row r="7" spans="2:11" s="10" customFormat="1" ht="24">
      <c r="C7" s="55" t="s">
        <v>174</v>
      </c>
      <c r="D7" s="55"/>
      <c r="E7" s="55"/>
      <c r="F7" s="55"/>
      <c r="G7" s="53">
        <f>DATA!N104</f>
        <v>4.0784313725490193</v>
      </c>
      <c r="H7" s="53">
        <f>DATA!N105</f>
        <v>0.76671182330528598</v>
      </c>
      <c r="I7" s="54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0" customFormat="1" ht="24">
      <c r="C8" s="55" t="s">
        <v>135</v>
      </c>
      <c r="D8" s="55"/>
      <c r="E8" s="55"/>
      <c r="F8" s="55"/>
      <c r="G8" s="53">
        <f>DATA!O104</f>
        <v>4.1470588235294121</v>
      </c>
      <c r="H8" s="53">
        <f>DATA!O105</f>
        <v>0.72298965145394223</v>
      </c>
      <c r="I8" s="54" t="str">
        <f t="shared" ref="I8:I24" si="0">IF(G8&gt;4.5,"มากที่สุด",IF(G8&gt;3.5,"มาก",IF(G8&gt;2.5,"ปานกลาง",IF(G8&gt;1.5,"น้อย",IF(G8&lt;=1.5,"น้อยที่สุด")))))</f>
        <v>มาก</v>
      </c>
    </row>
    <row r="9" spans="2:11" s="10" customFormat="1" ht="24">
      <c r="C9" s="247" t="s">
        <v>26</v>
      </c>
      <c r="D9" s="248"/>
      <c r="E9" s="248"/>
      <c r="F9" s="249"/>
      <c r="G9" s="56">
        <f>DATA!O107</f>
        <v>4.1895424836601309</v>
      </c>
      <c r="H9" s="56">
        <f>DATA!O106</f>
        <v>0.73997460290426076</v>
      </c>
      <c r="I9" s="57" t="str">
        <f>IF(G9&gt;4.5,"มากที่สุด",IF(G9&gt;3.5,"มาก",IF(G9&gt;2.5,"ปานกลาง",IF(G9&gt;1.5,"น้อย",IF(G9&lt;=1.5,"น้อยที่สุด")))))</f>
        <v>มาก</v>
      </c>
      <c r="K9" s="58"/>
    </row>
    <row r="10" spans="2:11" s="10" customFormat="1" ht="24">
      <c r="C10" s="256" t="s">
        <v>27</v>
      </c>
      <c r="D10" s="257"/>
      <c r="E10" s="257"/>
      <c r="F10" s="258"/>
      <c r="G10" s="54"/>
      <c r="H10" s="54"/>
      <c r="I10" s="54"/>
    </row>
    <row r="11" spans="2:11" s="10" customFormat="1" ht="24">
      <c r="C11" s="55" t="s">
        <v>28</v>
      </c>
      <c r="D11" s="55"/>
      <c r="E11" s="55"/>
      <c r="F11" s="55"/>
      <c r="G11" s="53">
        <f>DATA!P104</f>
        <v>4.4705882352941178</v>
      </c>
      <c r="H11" s="53">
        <f>DATA!P105</f>
        <v>0.59212459140066986</v>
      </c>
      <c r="I11" s="54" t="str">
        <f t="shared" si="0"/>
        <v>มาก</v>
      </c>
    </row>
    <row r="12" spans="2:11" s="10" customFormat="1" ht="24">
      <c r="C12" s="256" t="s">
        <v>29</v>
      </c>
      <c r="D12" s="257"/>
      <c r="E12" s="257"/>
      <c r="F12" s="258"/>
      <c r="G12" s="53">
        <f>DATA!Q104</f>
        <v>4.4901960784313726</v>
      </c>
      <c r="H12" s="53">
        <f>DATA!Q105</f>
        <v>0.57583513246974549</v>
      </c>
      <c r="I12" s="54" t="str">
        <f>IF(G12&gt;4.5,"มากที่สุด",IF(G12&gt;3.5,"มาก",IF(G12&gt;2.5,"ปานกลาง",IF(G12&gt;1.5,"น้อย",IF(G12&lt;=1.5,"น้อยที่สุด")))))</f>
        <v>มาก</v>
      </c>
    </row>
    <row r="13" spans="2:11" s="10" customFormat="1" ht="24">
      <c r="C13" s="247" t="s">
        <v>56</v>
      </c>
      <c r="D13" s="248"/>
      <c r="E13" s="248"/>
      <c r="F13" s="249"/>
      <c r="G13" s="59">
        <f>DATA!Q107</f>
        <v>4.4803921568627452</v>
      </c>
      <c r="H13" s="59">
        <f>DATA!Q106</f>
        <v>0.58267925687412669</v>
      </c>
      <c r="I13" s="60" t="str">
        <f t="shared" si="0"/>
        <v>มาก</v>
      </c>
    </row>
    <row r="14" spans="2:11" s="10" customFormat="1" ht="24">
      <c r="C14" s="256" t="s">
        <v>30</v>
      </c>
      <c r="D14" s="257"/>
      <c r="E14" s="257"/>
      <c r="F14" s="258"/>
      <c r="G14" s="53"/>
      <c r="H14" s="53"/>
      <c r="I14" s="54"/>
    </row>
    <row r="15" spans="2:11" s="10" customFormat="1" ht="24">
      <c r="C15" s="256" t="s">
        <v>31</v>
      </c>
      <c r="D15" s="257"/>
      <c r="E15" s="257"/>
      <c r="F15" s="258"/>
      <c r="G15" s="53">
        <f>DATA!R104</f>
        <v>4.3725490196078427</v>
      </c>
      <c r="H15" s="53">
        <f>DATA!R105</f>
        <v>0.73013722604755238</v>
      </c>
      <c r="I15" s="54" t="str">
        <f t="shared" si="0"/>
        <v>มาก</v>
      </c>
    </row>
    <row r="16" spans="2:11" s="10" customFormat="1" ht="24">
      <c r="C16" s="256" t="s">
        <v>32</v>
      </c>
      <c r="D16" s="257"/>
      <c r="E16" s="257"/>
      <c r="F16" s="258"/>
      <c r="G16" s="53">
        <f>DATA!S104</f>
        <v>4.1274509803921573</v>
      </c>
      <c r="H16" s="53">
        <f>DATA!S105</f>
        <v>0.85215589875979136</v>
      </c>
      <c r="I16" s="54" t="str">
        <f t="shared" si="0"/>
        <v>มาก</v>
      </c>
    </row>
    <row r="17" spans="2:9" s="10" customFormat="1" ht="24">
      <c r="C17" s="55" t="s">
        <v>33</v>
      </c>
      <c r="D17" s="55"/>
      <c r="E17" s="55"/>
      <c r="F17" s="55"/>
      <c r="G17" s="53">
        <f>DATA!T104</f>
        <v>4.4019607843137258</v>
      </c>
      <c r="H17" s="53">
        <f>DATA!T105</f>
        <v>0.56742956856211368</v>
      </c>
      <c r="I17" s="54" t="str">
        <f t="shared" si="0"/>
        <v>มาก</v>
      </c>
    </row>
    <row r="18" spans="2:9" s="10" customFormat="1" ht="24">
      <c r="C18" s="256" t="s">
        <v>34</v>
      </c>
      <c r="D18" s="257"/>
      <c r="E18" s="257"/>
      <c r="F18" s="258"/>
      <c r="G18" s="53">
        <f>DATA!U104</f>
        <v>4.3235294117647056</v>
      </c>
      <c r="H18" s="53">
        <f>DATA!U105</f>
        <v>0.662455150073615</v>
      </c>
      <c r="I18" s="54" t="str">
        <f t="shared" si="0"/>
        <v>มาก</v>
      </c>
    </row>
    <row r="19" spans="2:9" s="10" customFormat="1" ht="24">
      <c r="C19" s="256" t="s">
        <v>35</v>
      </c>
      <c r="D19" s="257"/>
      <c r="E19" s="257"/>
      <c r="F19" s="258"/>
      <c r="G19" s="53">
        <f>DATA!V104</f>
        <v>4.4117647058823533</v>
      </c>
      <c r="H19" s="53">
        <f>DATA!V105</f>
        <v>0.60284706000103649</v>
      </c>
      <c r="I19" s="54" t="str">
        <f t="shared" si="0"/>
        <v>มาก</v>
      </c>
    </row>
    <row r="20" spans="2:9" s="10" customFormat="1" ht="24">
      <c r="C20" s="247" t="s">
        <v>57</v>
      </c>
      <c r="D20" s="248"/>
      <c r="E20" s="248"/>
      <c r="F20" s="249"/>
      <c r="G20" s="59">
        <f>DATA!V107</f>
        <v>4.3274509803921566</v>
      </c>
      <c r="H20" s="59">
        <f>DATA!V106</f>
        <v>0.69564416060349898</v>
      </c>
      <c r="I20" s="61" t="str">
        <f t="shared" si="0"/>
        <v>มาก</v>
      </c>
    </row>
    <row r="21" spans="2:9" s="10" customFormat="1" ht="24">
      <c r="C21" s="256" t="s">
        <v>71</v>
      </c>
      <c r="D21" s="257"/>
      <c r="E21" s="257"/>
      <c r="F21" s="258"/>
      <c r="G21" s="59"/>
      <c r="H21" s="59"/>
      <c r="I21" s="61"/>
    </row>
    <row r="22" spans="2:9" s="10" customFormat="1" ht="40.5" customHeight="1">
      <c r="C22" s="259" t="s">
        <v>72</v>
      </c>
      <c r="D22" s="259"/>
      <c r="E22" s="259"/>
      <c r="F22" s="259"/>
      <c r="G22" s="63">
        <f>DATA!AA104</f>
        <v>4.5882352941176467</v>
      </c>
      <c r="H22" s="63">
        <f>DATA!AA105</f>
        <v>0.55137885084380189</v>
      </c>
      <c r="I22" s="64" t="str">
        <f t="shared" si="0"/>
        <v>มากที่สุด</v>
      </c>
    </row>
    <row r="23" spans="2:9" s="10" customFormat="1" ht="40.5" customHeight="1">
      <c r="C23" s="259" t="s">
        <v>73</v>
      </c>
      <c r="D23" s="259"/>
      <c r="E23" s="259"/>
      <c r="F23" s="259"/>
      <c r="G23" s="63">
        <f>DATA!AB104</f>
        <v>4.5882352941176467</v>
      </c>
      <c r="H23" s="63">
        <f>DATA!AB105</f>
        <v>0.56905238542321512</v>
      </c>
      <c r="I23" s="64" t="str">
        <f t="shared" si="0"/>
        <v>มากที่สุด</v>
      </c>
    </row>
    <row r="24" spans="2:9" s="10" customFormat="1" ht="24">
      <c r="C24" s="247" t="s">
        <v>74</v>
      </c>
      <c r="D24" s="248"/>
      <c r="E24" s="248"/>
      <c r="F24" s="249"/>
      <c r="G24" s="59">
        <f>DATA!AB107</f>
        <v>4.5882352941176467</v>
      </c>
      <c r="H24" s="59">
        <f>DATA!AB106</f>
        <v>0.55890359200145423</v>
      </c>
      <c r="I24" s="61" t="str">
        <f t="shared" si="0"/>
        <v>มากที่สุด</v>
      </c>
    </row>
    <row r="25" spans="2:9" s="10" customFormat="1" ht="24">
      <c r="C25" s="256" t="s">
        <v>75</v>
      </c>
      <c r="D25" s="257"/>
      <c r="E25" s="257"/>
      <c r="F25" s="258"/>
      <c r="G25" s="62"/>
      <c r="H25" s="62"/>
      <c r="I25" s="40"/>
    </row>
    <row r="26" spans="2:9" s="10" customFormat="1" ht="24">
      <c r="C26" s="55" t="s">
        <v>36</v>
      </c>
      <c r="D26" s="55"/>
      <c r="E26" s="55"/>
      <c r="F26" s="55"/>
      <c r="G26" s="62">
        <f>DATA!AC104</f>
        <v>4.3627450980392153</v>
      </c>
      <c r="H26" s="62">
        <f>DATA!AC105</f>
        <v>0.62599173888634507</v>
      </c>
      <c r="I26" s="54" t="str">
        <f t="shared" ref="I26:I30" si="1">IF(G26&gt;4.5,"มากที่สุด",IF(G26&gt;3.5,"มาก",IF(G26&gt;2.5,"ปานกลาง",IF(G26&gt;1.5,"น้อย",IF(G26&lt;=1.5,"น้อยที่สุด")))))</f>
        <v>มาก</v>
      </c>
    </row>
    <row r="27" spans="2:9" s="10" customFormat="1" ht="42" customHeight="1">
      <c r="C27" s="254" t="s">
        <v>55</v>
      </c>
      <c r="D27" s="255"/>
      <c r="E27" s="255"/>
      <c r="F27" s="255"/>
      <c r="G27" s="63">
        <f>DATA!AD104</f>
        <v>4.4411764705882355</v>
      </c>
      <c r="H27" s="63">
        <f>DATA!AD105</f>
        <v>0.57287756215710217</v>
      </c>
      <c r="I27" s="64" t="str">
        <f t="shared" si="1"/>
        <v>มาก</v>
      </c>
    </row>
    <row r="28" spans="2:9" s="10" customFormat="1" ht="24">
      <c r="C28" s="55" t="s">
        <v>37</v>
      </c>
      <c r="D28" s="55"/>
      <c r="E28" s="55"/>
      <c r="F28" s="55"/>
      <c r="G28" s="62">
        <f>DATA!AE104</f>
        <v>4.5196078431372548</v>
      </c>
      <c r="H28" s="62">
        <f>DATA!AE105</f>
        <v>0.54008419139913977</v>
      </c>
      <c r="I28" s="54" t="str">
        <f t="shared" si="1"/>
        <v>มากที่สุด</v>
      </c>
    </row>
    <row r="29" spans="2:9" s="10" customFormat="1" ht="24">
      <c r="C29" s="247" t="s">
        <v>76</v>
      </c>
      <c r="D29" s="248"/>
      <c r="E29" s="248"/>
      <c r="F29" s="249"/>
      <c r="G29" s="59">
        <f>DATA!AE107</f>
        <v>4.4411764705882355</v>
      </c>
      <c r="H29" s="59">
        <f>DATA!AE106</f>
        <v>0.58236706488624845</v>
      </c>
      <c r="I29" s="61" t="str">
        <f t="shared" si="1"/>
        <v>มาก</v>
      </c>
    </row>
    <row r="30" spans="2:9" s="10" customFormat="1" ht="24.75" thickBot="1">
      <c r="C30" s="250" t="s">
        <v>38</v>
      </c>
      <c r="D30" s="251"/>
      <c r="E30" s="251"/>
      <c r="F30" s="252"/>
      <c r="G30" s="65">
        <f>DATA!AF104</f>
        <v>4.2915376676986581</v>
      </c>
      <c r="H30" s="65">
        <f>DATA!AF105</f>
        <v>0.73705704048210663</v>
      </c>
      <c r="I30" s="66" t="str">
        <f t="shared" si="1"/>
        <v>มาก</v>
      </c>
    </row>
    <row r="31" spans="2:9" s="10" customFormat="1" ht="24.75" thickTop="1">
      <c r="B31" s="221" t="s">
        <v>81</v>
      </c>
      <c r="C31" s="221"/>
      <c r="D31" s="221"/>
      <c r="E31" s="221"/>
      <c r="F31" s="221"/>
      <c r="G31" s="221"/>
      <c r="H31" s="221"/>
      <c r="I31" s="221"/>
    </row>
    <row r="32" spans="2:9" s="22" customFormat="1" ht="24">
      <c r="C32" s="88"/>
      <c r="D32" s="88"/>
      <c r="E32" s="88"/>
      <c r="F32" s="88"/>
      <c r="G32" s="89"/>
      <c r="H32" s="89"/>
      <c r="I32" s="88"/>
    </row>
    <row r="33" spans="3:9" s="7" customFormat="1" ht="24">
      <c r="C33" s="29"/>
      <c r="D33" s="253" t="s">
        <v>77</v>
      </c>
      <c r="E33" s="253"/>
      <c r="F33" s="253"/>
      <c r="G33" s="253"/>
      <c r="H33" s="253"/>
      <c r="I33" s="253"/>
    </row>
    <row r="34" spans="3:9" s="7" customFormat="1" ht="24">
      <c r="C34" s="205" t="s">
        <v>166</v>
      </c>
      <c r="D34" s="206"/>
      <c r="E34" s="206"/>
      <c r="F34" s="206"/>
      <c r="G34" s="206"/>
      <c r="H34" s="206"/>
      <c r="I34" s="206"/>
    </row>
    <row r="35" spans="3:9" s="7" customFormat="1" ht="24">
      <c r="C35" s="205" t="s">
        <v>176</v>
      </c>
      <c r="D35" s="206"/>
      <c r="E35" s="206"/>
      <c r="F35" s="206"/>
      <c r="G35" s="206"/>
      <c r="H35" s="206"/>
      <c r="I35" s="206"/>
    </row>
    <row r="36" spans="3:9" s="7" customFormat="1" ht="24">
      <c r="C36" s="67"/>
      <c r="D36" s="205" t="s">
        <v>177</v>
      </c>
      <c r="E36" s="205"/>
      <c r="F36" s="205"/>
      <c r="G36" s="205"/>
      <c r="H36" s="205"/>
      <c r="I36" s="205"/>
    </row>
    <row r="37" spans="3:9" s="7" customFormat="1" ht="24">
      <c r="C37" s="67" t="s">
        <v>178</v>
      </c>
      <c r="D37" s="81"/>
      <c r="E37" s="81"/>
      <c r="F37" s="81"/>
      <c r="G37" s="81"/>
      <c r="H37" s="81"/>
      <c r="I37" s="81"/>
    </row>
    <row r="38" spans="3:9" s="7" customFormat="1" ht="24">
      <c r="C38" s="205" t="s">
        <v>111</v>
      </c>
      <c r="D38" s="206"/>
      <c r="E38" s="206"/>
      <c r="F38" s="206"/>
      <c r="G38" s="206"/>
      <c r="H38" s="206"/>
      <c r="I38" s="206"/>
    </row>
    <row r="39" spans="3:9" s="7" customFormat="1" ht="24">
      <c r="C39" s="7" t="s">
        <v>179</v>
      </c>
    </row>
    <row r="40" spans="3:9" s="7" customFormat="1" ht="24">
      <c r="C40" s="7" t="s">
        <v>180</v>
      </c>
    </row>
    <row r="41" spans="3:9" s="7" customFormat="1" ht="24">
      <c r="C41" s="7" t="s">
        <v>181</v>
      </c>
    </row>
    <row r="42" spans="3:9" s="22" customFormat="1" ht="24"/>
    <row r="43" spans="3:9" s="22" customFormat="1" ht="24"/>
    <row r="44" spans="3:9" s="22" customFormat="1" ht="24"/>
    <row r="45" spans="3:9" s="22" customFormat="1" ht="24"/>
    <row r="46" spans="3:9" s="22" customFormat="1" ht="24"/>
    <row r="47" spans="3:9" s="22" customFormat="1" ht="24"/>
    <row r="48" spans="3:9" s="22" customFormat="1" ht="24"/>
    <row r="49" s="22" customFormat="1" ht="24"/>
    <row r="50" s="22" customFormat="1" ht="24"/>
    <row r="51" s="22" customFormat="1" ht="24"/>
    <row r="52" s="22" customFormat="1" ht="24"/>
    <row r="53" s="22" customFormat="1" ht="24"/>
    <row r="54" s="22" customFormat="1" ht="24"/>
    <row r="55" s="7" customFormat="1" ht="24"/>
    <row r="56" s="7" customFormat="1" ht="24"/>
    <row r="57" s="7" customFormat="1" ht="24"/>
    <row r="58" s="7" customFormat="1" ht="24"/>
    <row r="59" s="7" customFormat="1" ht="24"/>
    <row r="60" s="7" customFormat="1" ht="24"/>
    <row r="61" s="21" customFormat="1" ht="24"/>
    <row r="62" s="21" customFormat="1" ht="24"/>
    <row r="63" s="21" customFormat="1" ht="24"/>
    <row r="64" s="21" customFormat="1" ht="24"/>
    <row r="65" spans="3:9" s="21" customFormat="1" ht="24"/>
    <row r="66" spans="3:9" s="21" customFormat="1" ht="24"/>
    <row r="67" spans="3:9" s="5" customFormat="1">
      <c r="C67" s="6"/>
      <c r="D67" s="6"/>
    </row>
    <row r="68" spans="3:9">
      <c r="C68" s="3"/>
      <c r="D68" s="3"/>
      <c r="E68" s="3"/>
      <c r="F68" s="3"/>
      <c r="G68" s="4"/>
      <c r="H68" s="4"/>
      <c r="I68" s="4"/>
    </row>
    <row r="69" spans="3:9">
      <c r="C69" s="3"/>
      <c r="D69" s="3"/>
      <c r="E69" s="3"/>
      <c r="F69" s="3"/>
      <c r="G69" s="4"/>
      <c r="H69" s="4"/>
      <c r="I69" s="4"/>
    </row>
    <row r="70" spans="3:9">
      <c r="C70" s="3"/>
      <c r="D70" s="3"/>
      <c r="E70" s="3"/>
      <c r="F70" s="3"/>
      <c r="G70" s="4"/>
      <c r="H70" s="4"/>
      <c r="I70" s="4"/>
    </row>
    <row r="71" spans="3:9">
      <c r="C71" s="3"/>
      <c r="D71" s="3"/>
      <c r="E71" s="3"/>
      <c r="F71" s="3"/>
      <c r="G71" s="4"/>
      <c r="H71" s="4"/>
      <c r="I71" s="4"/>
    </row>
    <row r="72" spans="3:9">
      <c r="C72" s="3"/>
      <c r="D72" s="3"/>
      <c r="E72" s="3"/>
      <c r="F72" s="3"/>
      <c r="G72" s="4"/>
      <c r="H72" s="4"/>
      <c r="I72" s="4"/>
    </row>
    <row r="73" spans="3:9">
      <c r="C73" s="3"/>
      <c r="D73" s="3"/>
      <c r="E73" s="3"/>
      <c r="F73" s="3"/>
      <c r="G73" s="4"/>
      <c r="H73" s="4"/>
      <c r="I73" s="4"/>
    </row>
    <row r="74" spans="3:9">
      <c r="C74" s="3"/>
      <c r="D74" s="3"/>
      <c r="E74" s="3"/>
      <c r="F74" s="3"/>
      <c r="G74" s="4"/>
      <c r="H74" s="4"/>
      <c r="I74" s="4"/>
    </row>
    <row r="75" spans="3:9">
      <c r="C75" s="3"/>
      <c r="D75" s="3"/>
      <c r="E75" s="3"/>
      <c r="F75" s="3"/>
      <c r="G75" s="4"/>
      <c r="H75" s="4"/>
      <c r="I75" s="4"/>
    </row>
    <row r="76" spans="3:9">
      <c r="C76" s="3"/>
      <c r="D76" s="3"/>
      <c r="E76" s="3"/>
      <c r="F76" s="3"/>
      <c r="G76" s="4"/>
      <c r="H76" s="4"/>
      <c r="I76" s="4"/>
    </row>
    <row r="77" spans="3:9">
      <c r="C77" s="3"/>
      <c r="D77" s="3"/>
      <c r="E77" s="3"/>
      <c r="F77" s="3"/>
      <c r="G77" s="4"/>
      <c r="H77" s="4"/>
      <c r="I77" s="4"/>
    </row>
    <row r="78" spans="3:9">
      <c r="C78" s="3"/>
      <c r="D78" s="3"/>
      <c r="E78" s="3"/>
      <c r="F78" s="3"/>
      <c r="G78" s="4"/>
      <c r="H78" s="4"/>
      <c r="I78" s="4"/>
    </row>
    <row r="79" spans="3:9">
      <c r="C79" s="3"/>
      <c r="D79" s="3"/>
      <c r="E79" s="3"/>
      <c r="F79" s="3"/>
      <c r="G79" s="4"/>
      <c r="H79" s="4"/>
      <c r="I79" s="4"/>
    </row>
  </sheetData>
  <mergeCells count="31">
    <mergeCell ref="B1:I1"/>
    <mergeCell ref="C13:F13"/>
    <mergeCell ref="C3:F4"/>
    <mergeCell ref="G3:G4"/>
    <mergeCell ref="H3:H4"/>
    <mergeCell ref="I3:I4"/>
    <mergeCell ref="C5:F5"/>
    <mergeCell ref="C6:F6"/>
    <mergeCell ref="C9:F9"/>
    <mergeCell ref="C10:F10"/>
    <mergeCell ref="C12:F12"/>
    <mergeCell ref="C27:F27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D36:I36"/>
    <mergeCell ref="C38:I38"/>
    <mergeCell ref="C29:F29"/>
    <mergeCell ref="C30:F30"/>
    <mergeCell ref="B31:I31"/>
    <mergeCell ref="D33:I33"/>
    <mergeCell ref="C34:I34"/>
    <mergeCell ref="C35:I3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2</xdr:row>
                <xdr:rowOff>171450</xdr:rowOff>
              </from>
              <to>
                <xdr:col>6</xdr:col>
                <xdr:colOff>266700</xdr:colOff>
                <xdr:row>3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140" zoomScaleNormal="140" workbookViewId="0">
      <selection activeCell="H13" sqref="H13"/>
    </sheetView>
  </sheetViews>
  <sheetFormatPr defaultRowHeight="24"/>
  <cols>
    <col min="1" max="1" width="3.85546875" style="7" customWidth="1"/>
    <col min="2" max="2" width="4.7109375" style="7" customWidth="1"/>
    <col min="3" max="3" width="71.7109375" style="7" customWidth="1"/>
    <col min="4" max="4" width="6.42578125" style="7" customWidth="1"/>
    <col min="5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4" ht="21" customHeight="1">
      <c r="A1" s="221" t="s">
        <v>200</v>
      </c>
      <c r="B1" s="221"/>
      <c r="C1" s="221"/>
      <c r="D1" s="221"/>
    </row>
    <row r="2" spans="1:4">
      <c r="A2" s="8" t="s">
        <v>42</v>
      </c>
    </row>
    <row r="3" spans="1:4">
      <c r="B3" s="100" t="s">
        <v>104</v>
      </c>
    </row>
    <row r="4" spans="1:4">
      <c r="B4" s="11" t="s">
        <v>43</v>
      </c>
      <c r="C4" s="11" t="s">
        <v>21</v>
      </c>
      <c r="D4" s="12" t="s">
        <v>44</v>
      </c>
    </row>
    <row r="5" spans="1:4">
      <c r="B5" s="99">
        <v>1</v>
      </c>
      <c r="C5" s="14" t="s">
        <v>66</v>
      </c>
      <c r="D5" s="13">
        <v>7</v>
      </c>
    </row>
    <row r="6" spans="1:4">
      <c r="B6" s="99">
        <v>2</v>
      </c>
      <c r="C6" s="48" t="s">
        <v>124</v>
      </c>
      <c r="D6" s="40">
        <v>7</v>
      </c>
    </row>
    <row r="7" spans="1:4">
      <c r="B7" s="99">
        <v>3</v>
      </c>
      <c r="C7" s="48" t="s">
        <v>128</v>
      </c>
      <c r="D7" s="13">
        <v>2</v>
      </c>
    </row>
    <row r="8" spans="1:4">
      <c r="B8" s="99">
        <v>4</v>
      </c>
      <c r="C8" s="14" t="s">
        <v>159</v>
      </c>
      <c r="D8" s="13">
        <v>2</v>
      </c>
    </row>
    <row r="9" spans="1:4">
      <c r="B9" s="99">
        <v>5</v>
      </c>
      <c r="C9" s="14" t="s">
        <v>197</v>
      </c>
      <c r="D9" s="13">
        <v>1</v>
      </c>
    </row>
    <row r="10" spans="1:4">
      <c r="B10" s="99">
        <v>6</v>
      </c>
      <c r="C10" s="14" t="s">
        <v>147</v>
      </c>
      <c r="D10" s="13">
        <v>1</v>
      </c>
    </row>
    <row r="11" spans="1:4">
      <c r="B11" s="99">
        <v>7</v>
      </c>
      <c r="C11" s="168" t="s">
        <v>160</v>
      </c>
      <c r="D11" s="13">
        <v>1</v>
      </c>
    </row>
    <row r="12" spans="1:4">
      <c r="B12" s="99">
        <v>8</v>
      </c>
      <c r="C12" s="168" t="s">
        <v>125</v>
      </c>
      <c r="D12" s="169">
        <v>1</v>
      </c>
    </row>
    <row r="13" spans="1:4">
      <c r="B13" s="99">
        <v>9</v>
      </c>
      <c r="C13" s="14" t="s">
        <v>156</v>
      </c>
      <c r="D13" s="13">
        <v>1</v>
      </c>
    </row>
    <row r="14" spans="1:4">
      <c r="B14" s="99">
        <v>10</v>
      </c>
      <c r="C14" s="48" t="s">
        <v>148</v>
      </c>
      <c r="D14" s="40">
        <v>1</v>
      </c>
    </row>
    <row r="15" spans="1:4">
      <c r="B15" s="99">
        <v>11</v>
      </c>
      <c r="C15" s="14" t="s">
        <v>153</v>
      </c>
      <c r="D15" s="13">
        <v>1</v>
      </c>
    </row>
    <row r="16" spans="1:4">
      <c r="B16" s="99">
        <v>12</v>
      </c>
      <c r="C16" s="48" t="s">
        <v>199</v>
      </c>
      <c r="D16" s="170">
        <v>1</v>
      </c>
    </row>
    <row r="17" spans="1:4">
      <c r="B17" s="99">
        <v>13</v>
      </c>
      <c r="C17" s="97" t="s">
        <v>144</v>
      </c>
      <c r="D17" s="127">
        <v>1</v>
      </c>
    </row>
    <row r="18" spans="1:4">
      <c r="B18" s="99">
        <v>14</v>
      </c>
      <c r="C18" s="97" t="s">
        <v>149</v>
      </c>
      <c r="D18" s="127">
        <v>1</v>
      </c>
    </row>
    <row r="19" spans="1:4">
      <c r="B19" s="99">
        <v>15</v>
      </c>
      <c r="C19" s="48" t="s">
        <v>157</v>
      </c>
      <c r="D19" s="13">
        <v>1</v>
      </c>
    </row>
    <row r="20" spans="1:4">
      <c r="B20" s="99">
        <v>16</v>
      </c>
      <c r="C20" s="97" t="s">
        <v>198</v>
      </c>
      <c r="D20" s="170">
        <v>1</v>
      </c>
    </row>
    <row r="21" spans="1:4">
      <c r="B21" s="273" t="s">
        <v>15</v>
      </c>
      <c r="C21" s="274"/>
      <c r="D21" s="138">
        <f>SUM(D5:D20)</f>
        <v>30</v>
      </c>
    </row>
    <row r="22" spans="1:4">
      <c r="B22" s="22"/>
      <c r="C22" s="22"/>
      <c r="D22" s="22"/>
    </row>
    <row r="23" spans="1:4">
      <c r="B23" s="100" t="s">
        <v>78</v>
      </c>
    </row>
    <row r="24" spans="1:4">
      <c r="A24" s="7" t="s">
        <v>146</v>
      </c>
      <c r="C24" s="7" t="s">
        <v>127</v>
      </c>
    </row>
    <row r="25" spans="1:4">
      <c r="B25" s="7" t="s">
        <v>126</v>
      </c>
    </row>
    <row r="26" spans="1:4">
      <c r="C26" s="7" t="s">
        <v>158</v>
      </c>
    </row>
    <row r="27" spans="1:4">
      <c r="C27" s="7" t="s">
        <v>145</v>
      </c>
    </row>
  </sheetData>
  <mergeCells count="2">
    <mergeCell ref="A1:D1"/>
    <mergeCell ref="B21:C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2019-01-31T08:25:47Z</cp:lastPrinted>
  <dcterms:created xsi:type="dcterms:W3CDTF">2014-10-15T08:34:52Z</dcterms:created>
  <dcterms:modified xsi:type="dcterms:W3CDTF">2019-01-31T08:26:27Z</dcterms:modified>
</cp:coreProperties>
</file>