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0490" windowHeight="7755" activeTab="3"/>
  </bookViews>
  <sheets>
    <sheet name="DATA" sheetId="1" r:id="rId1"/>
    <sheet name="บทสรุป" sheetId="9" r:id="rId2"/>
    <sheet name="สรุปตาราง1-2" sheetId="2" r:id="rId3"/>
    <sheet name="ตาราง 3 " sheetId="16" r:id="rId4"/>
    <sheet name="ก่อน-หลัง" sheetId="12" r:id="rId5"/>
    <sheet name="ตาราง 5" sheetId="14" r:id="rId6"/>
    <sheet name="รวมข้อเสนอแนะ" sheetId="3" r:id="rId7"/>
  </sheets>
  <externalReferences>
    <externalReference r:id="rId8"/>
  </externalReferences>
  <definedNames>
    <definedName name="_xlnm._FilterDatabase" localSheetId="0" hidden="1">DATA!$C$1:$C$239</definedName>
  </definedNames>
  <calcPr calcId="162913"/>
</workbook>
</file>

<file path=xl/calcChain.xml><?xml version="1.0" encoding="utf-8"?>
<calcChain xmlns="http://schemas.openxmlformats.org/spreadsheetml/2006/main">
  <c r="D21" i="3" l="1"/>
  <c r="C139" i="1"/>
  <c r="F41" i="16"/>
  <c r="F47" i="16" l="1"/>
  <c r="F48" i="16"/>
  <c r="F18" i="16"/>
  <c r="C126" i="1"/>
  <c r="C120" i="1"/>
  <c r="AF105" i="1" l="1"/>
  <c r="AF104" i="1"/>
  <c r="AE107" i="1"/>
  <c r="AE106" i="1"/>
  <c r="AB107" i="1"/>
  <c r="AB106" i="1"/>
  <c r="Z107" i="1"/>
  <c r="Z106" i="1"/>
  <c r="X107" i="1"/>
  <c r="X106" i="1"/>
  <c r="V107" i="1"/>
  <c r="V106" i="1"/>
  <c r="Q107" i="1"/>
  <c r="Q106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M104" i="1"/>
  <c r="O107" i="1"/>
  <c r="AF107" i="1" s="1"/>
  <c r="O106" i="1"/>
  <c r="C124" i="1"/>
  <c r="C123" i="1"/>
  <c r="C127" i="1"/>
  <c r="C117" i="1"/>
  <c r="C116" i="1"/>
  <c r="C113" i="1"/>
  <c r="C112" i="1"/>
  <c r="C136" i="1"/>
  <c r="C108" i="1"/>
  <c r="D105" i="1"/>
  <c r="D104" i="1"/>
  <c r="E105" i="1"/>
  <c r="F105" i="1"/>
  <c r="G105" i="1"/>
  <c r="H105" i="1"/>
  <c r="I105" i="1"/>
  <c r="J105" i="1"/>
  <c r="K105" i="1"/>
  <c r="L105" i="1"/>
  <c r="E104" i="1"/>
  <c r="F104" i="1"/>
  <c r="G104" i="1"/>
  <c r="H104" i="1"/>
  <c r="I104" i="1"/>
  <c r="J104" i="1"/>
  <c r="K104" i="1"/>
  <c r="L104" i="1"/>
  <c r="AG104" i="1" l="1"/>
  <c r="F8" i="16" l="1"/>
  <c r="F7" i="16"/>
  <c r="F6" i="16"/>
  <c r="F5" i="16"/>
  <c r="F49" i="16"/>
  <c r="F28" i="16"/>
  <c r="F27" i="16"/>
  <c r="F26" i="16"/>
  <c r="F25" i="16"/>
  <c r="F24" i="16"/>
  <c r="F23" i="16"/>
  <c r="F22" i="16"/>
  <c r="F43" i="16"/>
  <c r="F12" i="16"/>
  <c r="F50" i="16"/>
  <c r="C111" i="1" l="1"/>
  <c r="F24" i="2"/>
  <c r="F22" i="2"/>
  <c r="F23" i="2"/>
  <c r="F25" i="2"/>
  <c r="F27" i="2"/>
  <c r="F26" i="2"/>
  <c r="F28" i="2"/>
  <c r="C121" i="1"/>
  <c r="C138" i="1"/>
  <c r="C137" i="1"/>
  <c r="C135" i="1"/>
  <c r="C125" i="1"/>
  <c r="C122" i="1"/>
  <c r="C119" i="1"/>
  <c r="C106" i="1"/>
  <c r="C114" i="1" l="1"/>
  <c r="C128" i="1"/>
  <c r="F39" i="16"/>
  <c r="F17" i="16"/>
  <c r="F11" i="16"/>
  <c r="C21" i="2"/>
  <c r="F10" i="16" l="1"/>
  <c r="F40" i="16" l="1"/>
  <c r="F45" i="16"/>
  <c r="F16" i="16"/>
  <c r="F46" i="16"/>
  <c r="F21" i="16"/>
  <c r="F14" i="16"/>
  <c r="F20" i="16"/>
  <c r="F38" i="16"/>
  <c r="F37" i="16"/>
  <c r="F9" i="16"/>
  <c r="F52" i="16"/>
  <c r="F51" i="16"/>
  <c r="F42" i="16"/>
  <c r="F15" i="16"/>
  <c r="F13" i="16"/>
  <c r="F44" i="16" l="1"/>
  <c r="F19" i="16"/>
  <c r="F36" i="16"/>
  <c r="G30" i="14" l="1"/>
  <c r="F9" i="12" l="1"/>
  <c r="H9" i="12" s="1"/>
  <c r="F15" i="12"/>
  <c r="G15" i="12"/>
  <c r="F11" i="12"/>
  <c r="G11" i="12"/>
  <c r="F21" i="2" l="1"/>
  <c r="F29" i="2" s="1"/>
  <c r="G28" i="14" l="1"/>
  <c r="G6" i="14"/>
  <c r="G29" i="2" l="1"/>
  <c r="G24" i="2"/>
  <c r="G26" i="2"/>
  <c r="G21" i="2"/>
  <c r="G28" i="2"/>
  <c r="G22" i="2"/>
  <c r="G23" i="2"/>
  <c r="G25" i="2"/>
  <c r="G27" i="2"/>
  <c r="H30" i="14"/>
  <c r="H9" i="14" l="1"/>
  <c r="G12" i="14"/>
  <c r="G15" i="14"/>
  <c r="G16" i="14"/>
  <c r="G17" i="14"/>
  <c r="G18" i="14"/>
  <c r="G19" i="14"/>
  <c r="F10" i="12"/>
  <c r="F13" i="12"/>
  <c r="F14" i="12"/>
  <c r="G22" i="14"/>
  <c r="G23" i="14"/>
  <c r="G26" i="14"/>
  <c r="G27" i="14"/>
  <c r="G11" i="14"/>
  <c r="H7" i="14"/>
  <c r="H8" i="14"/>
  <c r="H11" i="14"/>
  <c r="H12" i="14"/>
  <c r="H15" i="14"/>
  <c r="H16" i="14"/>
  <c r="H17" i="14"/>
  <c r="H18" i="14"/>
  <c r="H19" i="14"/>
  <c r="G9" i="12"/>
  <c r="G10" i="12"/>
  <c r="G13" i="12"/>
  <c r="G14" i="12"/>
  <c r="H22" i="14"/>
  <c r="H23" i="14"/>
  <c r="H26" i="14"/>
  <c r="H27" i="14"/>
  <c r="H28" i="14"/>
  <c r="H6" i="14"/>
  <c r="G7" i="14" l="1"/>
  <c r="G8" i="14"/>
  <c r="I30" i="14" l="1"/>
  <c r="I28" i="14"/>
  <c r="I27" i="14"/>
  <c r="I26" i="14"/>
  <c r="I23" i="14"/>
  <c r="I22" i="14"/>
  <c r="I19" i="14"/>
  <c r="I18" i="14"/>
  <c r="I17" i="14"/>
  <c r="I16" i="14"/>
  <c r="I15" i="14"/>
  <c r="I12" i="14"/>
  <c r="I11" i="14"/>
  <c r="I8" i="14"/>
  <c r="I7" i="14"/>
  <c r="I6" i="14"/>
  <c r="H15" i="12"/>
  <c r="H14" i="12"/>
  <c r="H13" i="12"/>
  <c r="H10" i="12"/>
  <c r="H11" i="12" l="1"/>
  <c r="G24" i="14" l="1"/>
  <c r="I24" i="14" s="1"/>
  <c r="G20" i="14"/>
  <c r="I20" i="14" s="1"/>
  <c r="G13" i="14"/>
  <c r="I13" i="14" s="1"/>
  <c r="G29" i="14" l="1"/>
  <c r="I29" i="14" s="1"/>
  <c r="G9" i="14"/>
  <c r="I9" i="14" s="1"/>
  <c r="C107" i="1" l="1"/>
  <c r="C115" i="1" l="1"/>
  <c r="C130" i="1"/>
  <c r="C129" i="1"/>
  <c r="C131" i="1"/>
  <c r="C109" i="1"/>
  <c r="F11" i="2"/>
  <c r="C132" i="1" l="1"/>
  <c r="C134" i="1"/>
  <c r="C133" i="1"/>
  <c r="F10" i="2"/>
  <c r="F13" i="2" s="1"/>
  <c r="G12" i="2" l="1"/>
  <c r="H24" i="14"/>
  <c r="H29" i="14" l="1"/>
  <c r="H20" i="14" l="1"/>
  <c r="H13" i="14" l="1"/>
  <c r="G10" i="2" l="1"/>
  <c r="G11" i="2" l="1"/>
  <c r="G13" i="2" s="1"/>
</calcChain>
</file>

<file path=xl/sharedStrings.xml><?xml version="1.0" encoding="utf-8"?>
<sst xmlns="http://schemas.openxmlformats.org/spreadsheetml/2006/main" count="468" uniqueCount="233">
  <si>
    <t>คณะ</t>
  </si>
  <si>
    <t>สาขา</t>
  </si>
  <si>
    <t>web</t>
  </si>
  <si>
    <t>เฟสบุ๊ก</t>
  </si>
  <si>
    <t>อาจารย์</t>
  </si>
  <si>
    <t>เพื่อน</t>
  </si>
  <si>
    <t>4.1.1</t>
  </si>
  <si>
    <t>4.2.1</t>
  </si>
  <si>
    <t>นิสิตระดับปริญญาโท</t>
  </si>
  <si>
    <t>เทคโนโลยีและสื่อสารการศึกษา</t>
  </si>
  <si>
    <t>- 1 -</t>
  </si>
  <si>
    <t xml:space="preserve">ผลการประเมินโครงการอบรมจริยธรรมการวิจัยระดับบัณฑิตศึกษา 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</si>
  <si>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</si>
  <si>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</si>
  <si>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</si>
  <si>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</si>
  <si>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</si>
  <si>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</si>
  <si>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</si>
  <si>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</si>
  <si>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ป้ายประชาสัมพันธ์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</si>
  <si>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</si>
  <si>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</si>
  <si>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</si>
  <si>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</si>
  <si>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</si>
  <si>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</si>
  <si>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</si>
  <si>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</si>
  <si>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</si>
  <si>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</si>
  <si>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</si>
  <si>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</si>
  <si>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</si>
  <si>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</si>
  <si>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</si>
  <si>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</si>
  <si>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</si>
  <si>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</si>
  <si>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</si>
  <si>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</si>
  <si>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</si>
  <si>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</si>
  <si>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ที่</t>
  </si>
  <si>
    <t>ความถี่</t>
  </si>
  <si>
    <t>บทสรุปสำหรับผู้บริหาร</t>
  </si>
  <si>
    <t>- 3 -</t>
  </si>
  <si>
    <t>- 2 -</t>
  </si>
  <si>
    <t>ป้าย</t>
  </si>
  <si>
    <t>4.1.2</t>
  </si>
  <si>
    <t>4.2.2</t>
  </si>
  <si>
    <t>นิสิตระดับปริญญาเอก</t>
  </si>
  <si>
    <t>โลจิสติกส์และโซ่อุปทาน</t>
  </si>
  <si>
    <t>ไม่ระบุ</t>
  </si>
  <si>
    <t>4.1.2  การเขียนผลงานวิทยานิพนธ์ โดยไม่มีการคัดลอก</t>
  </si>
  <si>
    <t xml:space="preserve">   5.2 เนื้อหาสาระของเอกสารประกอบการอบรมตรงตาม
ความต้องการของท่าน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</si>
  <si>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</si>
  <si>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</si>
  <si>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</si>
  <si>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</si>
  <si>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</si>
  <si>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ฟิสิกส์ประยุกต์</t>
  </si>
  <si>
    <t>ใบปลิว</t>
  </si>
  <si>
    <t>วิทยาศาสตร์การเกษตร</t>
  </si>
  <si>
    <t>พัฒนศึกษา</t>
  </si>
  <si>
    <t>การบริหารการศึกษา</t>
  </si>
  <si>
    <t>ควรจัดอบรมในวันเสาร์ - อาทิตย์</t>
  </si>
  <si>
    <t>- 4 -</t>
  </si>
  <si>
    <t>สรีรวิทยา</t>
  </si>
  <si>
    <t>หลักสูตรและการสอน</t>
  </si>
  <si>
    <t>เอเซียตะวันออกเฉียงใต้ศึกษา</t>
  </si>
  <si>
    <t>4. ด้านคุณภาพการให้บริการ (โครงการอบรมจริยธรรมการวิจัยฯ)</t>
  </si>
  <si>
    <t>4.3  ความรู้ และความสามารถในการถ่ายทอดความรู้ของวิทยากร 
(รศ.ดร.รัตติมา  จีนาพงษา)</t>
  </si>
  <si>
    <t>4.4  การเข้ารับการอบรมจริยธรรมในครั้งนี้เป็นประโยชน์ต่อการทำวิทยานิพนธ์และรายงานการค้นคว้าอิสระ</t>
  </si>
  <si>
    <t xml:space="preserve">       เฉลี่ยรวมด้านคุณภาพการให้บริการ</t>
  </si>
  <si>
    <t>5. ด้านเอกสารประกอบการอบรม</t>
  </si>
  <si>
    <t xml:space="preserve">            เฉลี่ยรวมด้านเอกสารประกอบการอบรม</t>
  </si>
  <si>
    <t>จากตาราง 5 พบว่าผู้ตอบแบบสอบถามมีความคิดเห็นเกี่ยวกับการจัดโครงการอบรมจริยธรรมการวิจัย</t>
  </si>
  <si>
    <t>คำชื่นชม</t>
  </si>
  <si>
    <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</si>
  <si>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</si>
  <si>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t>- 6 -</t>
  </si>
  <si>
    <t>สาขาวิชาการบริหารการศึกษา</t>
  </si>
  <si>
    <t>สาขาวิชาวิทยาศาสตร์การเกษตร</t>
  </si>
  <si>
    <t>สาขาวิชาฟิสิกส์ประยุกต์</t>
  </si>
  <si>
    <t>สาขาวิชาเทคโนโลยีและสื่อสารการศึกษา</t>
  </si>
  <si>
    <t>สาขาวิชาหลักสูตรและการสอน</t>
  </si>
  <si>
    <t>สาขาวิชาวิทยาศาสตร์</t>
  </si>
  <si>
    <t>สาขาวิชาโลจิสติกส์และโซ่อุปทาน</t>
  </si>
  <si>
    <t>สาขาวิชาพัฒนศึกษา</t>
  </si>
  <si>
    <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</si>
  <si>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>(ตอบได้มากกว่า 1 ข้อ)</t>
  </si>
  <si>
    <t xml:space="preserve">จากตาราง 1 พบว่า ส่วนใหญ่ผู้ตอบแบบสอบถามเป็นนิสิตระดับปริญญาโท  </t>
  </si>
  <si>
    <t>คณะ/สาขาวิชา</t>
  </si>
  <si>
    <t>คณะวิทยาศาสตร์</t>
  </si>
  <si>
    <t>คณะวิทยาศาสตร์การแพทย์</t>
  </si>
  <si>
    <t>วิทยาลัยโลจิสติกส์และโซ่อุปทาน</t>
  </si>
  <si>
    <t>คณะสาธารณสุขศาสตร์</t>
  </si>
  <si>
    <t>คณะศึกษาศาสตร์</t>
  </si>
  <si>
    <t>คณะสังคมศาสตร์</t>
  </si>
  <si>
    <t>สาขาวิชาเอเซียตะวันออกเฉียงใต้</t>
  </si>
  <si>
    <t>คณะมนุษยศาสตร์</t>
  </si>
  <si>
    <t>รวมทั้งสิ้น</t>
  </si>
  <si>
    <t>สาขาวิชาสรีวิทยา</t>
  </si>
  <si>
    <t>ข้อเสนอแนะการจัดโครงการอบรมจริยธรรมในครั้งต่อไป</t>
  </si>
  <si>
    <t>คณะบริหารธุรกิจ เศรษฐศาสตร์และการสื่อสาร</t>
  </si>
  <si>
    <t>สาขาวิชารัฐศาสตรมหาบัณฑิต</t>
  </si>
  <si>
    <t>ชีวเคมี</t>
  </si>
  <si>
    <t>กายวิภาคศาสตร์</t>
  </si>
  <si>
    <t>สาขาวิชากายวิภาคศาสตร์</t>
  </si>
  <si>
    <t>สาขาวิชาชีวเคมี</t>
  </si>
  <si>
    <t>เมื่อพิจารณารายข้อแล้ว พบว่า ข้อที่มีค่าเฉลี่ยสูงที่สุดคือ ความรู้ และความสามารถในการถ่ายทอดความรู้</t>
  </si>
  <si>
    <t>คณะเกษตรศาสตร์ ทรัพยากรธรรมชาติและสิ่งแวดล้อม</t>
  </si>
  <si>
    <t xml:space="preserve">          ผู้ตอบแบบสอบถามทราบข้อมูลการดำเนินโครงการจาก website บัณฑิตวิทยาลัย มากที่สุด </t>
  </si>
  <si>
    <t>- 5 -</t>
  </si>
  <si>
    <t xml:space="preserve">การประชาสัมพันธ์โครงการ พบว่า ผู้ตอบแบบสอบถามทราบข้อมูลการจัดโครงการจาก </t>
  </si>
  <si>
    <t xml:space="preserve">     ความคิดเห็นเกี่ยวกับการจัดโครงการอบรมจริยธรรมการวิจัยระดับบัณฑิตศึกษา มหาวิทยาลัยนเรศวร </t>
  </si>
  <si>
    <t xml:space="preserve">พบว่า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</si>
  <si>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 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</si>
  <si>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>4.1.1  การตรวจสอบการคัดลอกผลงานวิชาการ</t>
  </si>
  <si>
    <t>4.2.1  การตรวจสอบการคัดลอกผลงานวิชาการ</t>
  </si>
  <si>
    <t>สาขาวิชาสาธารณสุขศาสตร์</t>
  </si>
  <si>
    <t>สาธารณสุขศาสตร์</t>
  </si>
  <si>
    <t>จากตาราง 2  พบว่าผู้ตอบแบบสอบถามทราบข้อมูลจากการจัดโครงการฯ จำแนกตาม</t>
  </si>
  <si>
    <t>เครื่องปรับอากาศเย็นเกินไป</t>
  </si>
  <si>
    <t>ควรจัดโต๊ะ เก้าอี้ให้เพียงพอ</t>
  </si>
  <si>
    <t>และได้รับประโยชน์และความรู้จากโครงการนี้มาก</t>
  </si>
  <si>
    <t>1.รศ.ดร.รัตติมา จีนาพงษา บรรยายได้ชัดเจนดีมาก ฟังสนุก เข้าใจง่าย</t>
  </si>
  <si>
    <t>ใช้ระยะเวลาในการอบรมน้อยเกินไป</t>
  </si>
  <si>
    <t>เคมี</t>
  </si>
  <si>
    <t>สถิติ</t>
  </si>
  <si>
    <t>E-Mail บัณฑิตวิทยาลัย</t>
  </si>
  <si>
    <t>สาขาวิชาเคมี</t>
  </si>
  <si>
    <t>สาขาวิชาสถิติ</t>
  </si>
  <si>
    <t xml:space="preserve">สาขาวิชาการจัดการการท่องเที่ยวและจิตบริการ </t>
  </si>
  <si>
    <t xml:space="preserve">   1.3  ความเหมาะสมของระยะเวลาในการจัดโครงการ (08.30 - 12.15 น.)</t>
  </si>
  <si>
    <t xml:space="preserve">     </t>
  </si>
  <si>
    <r>
      <rPr>
        <b/>
        <sz val="16"/>
        <rFont val="TH SarabunPSK"/>
        <family val="2"/>
      </rPr>
      <t xml:space="preserve">  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</si>
  <si>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t>วิทยาศาสตร์เครื่องสำอาง</t>
  </si>
  <si>
    <t>วิทยาลัยพลังงานทดแทนและสมาร์ตกริดเทคโนโลยี</t>
  </si>
  <si>
    <t>เภสัชศาสตร์</t>
  </si>
  <si>
    <t>App</t>
  </si>
  <si>
    <t>สังคมศาสตร์</t>
  </si>
  <si>
    <t>ภาษาไทย</t>
  </si>
  <si>
    <t>ควรมีการจัดคู่มือเกี่ยวกับจรรยาบรรณวิจัยและการคัดลอกผลงาน</t>
  </si>
  <si>
    <t>3.ประทับใจและครอบคลุมการทำ Thesis  ดีเยี่ยม</t>
  </si>
  <si>
    <t xml:space="preserve">   </t>
  </si>
  <si>
    <t>ควรจัดทำการอบรมออนไลน์เกี่ยวกับจริยธรรมการวิจัย</t>
  </si>
  <si>
    <t>ควรปรับปรุงเรื่องเครื่องขยายเสียง</t>
  </si>
  <si>
    <t>ควรมีเอกสารหรือคู่มือจริยธรรมการวิจัยระดับบัณฑิตศึกษา</t>
  </si>
  <si>
    <t>พัฒนาสังคม</t>
  </si>
  <si>
    <t>วิจัยและประเมินผลการศึกษา</t>
  </si>
  <si>
    <t>E-mail</t>
  </si>
  <si>
    <t>ควรปรับปรุงแอพพลิเคชั่นในขั้นตอนการสมัคร</t>
  </si>
  <si>
    <t>รัฐศาสตร์</t>
  </si>
  <si>
    <t>วิทยาศาสตร์สิ่งแวดล้อม</t>
  </si>
  <si>
    <t>ควรจัดอบรมในวันศุกร์</t>
  </si>
  <si>
    <t xml:space="preserve">ควรแจ้งข้อมูลการลงทะเบียนผ่าน QR Code </t>
  </si>
  <si>
    <t>2.เจ้าหน้าที่อัธยาศัยดี ยิ้มแย้มแจ่มใส</t>
  </si>
  <si>
    <t>ควรมีการลงทะเบียนทางช่องทางอื่นนอกจากแอพพลิเคชั่น เช่น ลงผ่านเว็บ reg ของมหาวิทยาลัย</t>
  </si>
  <si>
    <t>ควรอบรมห้อง Slope</t>
  </si>
  <si>
    <t>การพยาบาลเวชปฏิบัติชุมชน</t>
  </si>
  <si>
    <t>พยาบาลศาสตร์</t>
  </si>
  <si>
    <t>วันจันทร์ที่ 21 มกราคม 2562</t>
  </si>
  <si>
    <t>ณ ห้อง QS 3301 อาคารเฉลิมพระเกียรติ 72 พรรษา (อาคารเรียนรวม QS)</t>
  </si>
  <si>
    <t xml:space="preserve">          จากการจัดโครงการอบรมจริยธรรมการวิจัยระดับบัณฑิตศึกษา ในวันจันทร์ที่ 21 มกราคม 2562</t>
  </si>
  <si>
    <t xml:space="preserve">ระดับบัณฑิตศึกษา ในวันจันทร์ที่ 21 มกราคม 2562 ณ ห้อง QS 3301 อาคารเฉลิมพระเกียรติ 72 พรรษา </t>
  </si>
  <si>
    <t>(N = 102)</t>
  </si>
  <si>
    <t>คิดเป็นร้อยละ 58.82 และนิสิตระดับปริญญาเอก คิดเป็นร้อยละ 39.22</t>
  </si>
  <si>
    <t>website บัณฑิตวิทยาลัยมากที่สุด คิดเป็นร้อยละ 32.61 รองลงมาได้แก่ คณะที่สังกัด</t>
  </si>
  <si>
    <t>คิดเป็นร้อยละ 15.22</t>
  </si>
  <si>
    <t>ที่จัดในโครงการฯ ภาพรวม อยู่ในระดับปานกลาง (ค่าเฉลี่ย 3.47) และหลังเข้ารับการอบรมค่าเฉลี่ย</t>
  </si>
  <si>
    <t xml:space="preserve">ความรู้ ความเข้าใจสูงขึ้น อยู่ในระดับมาก (ค่าเฉลี่ย 4.47) </t>
  </si>
  <si>
    <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102)</t>
    </r>
  </si>
  <si>
    <t xml:space="preserve">   1.2  ความเหมาะสมของวันจัดโครงการ (วันจันทร์ที่ 21 มกราคม 2562)</t>
  </si>
  <si>
    <t xml:space="preserve">              ควรจัดอบรมในวันเสาร์ - อาทิตย์ และเครื่องปรับอากาศเย็นเกินไป </t>
  </si>
  <si>
    <t>(อาคารเรียนรวม QS) ในภาพรวมพบว่า ผู้เข้าร่วมโครงการฯ มีความคิดเห็นอยู่ในระดับมาก (ค่าเฉลี่ย 4.29)</t>
  </si>
  <si>
    <t xml:space="preserve">เมื่อพิจารณารายด้านแล้ว พบว่า ด้านคุณภาพการให้บริการ มีค่าเฉลี่ยสูงสุด (ค่าเฉลี่ย 4.59) </t>
  </si>
  <si>
    <t xml:space="preserve">รองลงมาคือ ด้านเจ้าหน้าที่ให้บริการ (ค่าเฉลี่ย 4.48) และด้านเอกสารประกอบการอบรม (ค่าเฉลี่ย 4.44) </t>
  </si>
  <si>
    <t>ของวิทยากร (รศ.ดร.รัตติมา  จีนาพงษา) และการเข้ารับการอบรมจริยธรรมในครั้งนี้เป็นประโยชน์ต่อการ</t>
  </si>
  <si>
    <t>ทำวิทยานิพนธ์และรายงานการค้นคว้าอิสระ (ค่าเฉลี่ย 4.59) และข้อที่มีค่าเฉลี่ยต่ำที่สุดคือ ความเหมาะสม</t>
  </si>
  <si>
    <t>ของวันจัดโครงการ (วันจันทร์ที่ 21 มกราคม 2562) (ค่าเฉลี่ย 4.08)</t>
  </si>
  <si>
    <t>วิทยาศาสตร์</t>
  </si>
  <si>
    <t>การจัดการการท่องเที่ยวและจิตบริการ</t>
  </si>
  <si>
    <t>สาขาวิชาวิทยาลัยพลังงานทดแทนและสมาร์ตกริดเทคโนโลยี</t>
  </si>
  <si>
    <t>สาขาวิชาวิทยาศาสตร์สิ่งแวดล้อม</t>
  </si>
  <si>
    <t>คณะพยาบาลศาสตร์</t>
  </si>
  <si>
    <t>สาขาวิชาพยาบาลศาสตร์</t>
  </si>
  <si>
    <t>สาขาวิชาการพยาบาลเวชปฏิบัติชุมชน</t>
  </si>
  <si>
    <t>คณะเภสัชศาสตร์</t>
  </si>
  <si>
    <t>สาขาวิชาเภสัชศาสตร์</t>
  </si>
  <si>
    <t>สาขาวิชาวิทยาศาสตร์เครื่องสำอาง</t>
  </si>
  <si>
    <t>สาขาวิชาพัฒนาสังคม</t>
  </si>
  <si>
    <t>สาขาวิชาสังคมศาสตร์</t>
  </si>
  <si>
    <t>สาขาวิชาภาษาไทย</t>
  </si>
  <si>
    <t>สาขาวิชาวิจัยและประเมินผลการศึกษา</t>
  </si>
  <si>
    <t>4.2.2  การเขียนผลงานวิทยานิพนธ์ โดยไม่มีการคัดลอก</t>
  </si>
  <si>
    <t>การลงทะเบียนควรมีหลากหลายให้เลือก พร้อมติดตามผู้เข้าอบรม เช่น แจ้งตือนในระบบต่างๆ</t>
  </si>
  <si>
    <t>ควรจัดอบรม เวลา 09.00 - 12.00 น.</t>
  </si>
  <si>
    <t>ควรมีปฏิทินการอบรมแจ้งเป็นเทอมๆ</t>
  </si>
  <si>
    <t xml:space="preserve">- 7 - </t>
  </si>
  <si>
    <t>Application บัณฑิตวิทยาลัย</t>
  </si>
  <si>
    <t xml:space="preserve">คิดเป็นร้อยละ 18.12 และFacebook บัณฑิตวิทยาลัย Application บัณฑิตวิทยาลัย </t>
  </si>
  <si>
    <r>
      <rPr>
        <b/>
        <i/>
        <sz val="16"/>
        <rFont val="TH SarabunPSK"/>
        <family val="2"/>
      </rPr>
      <t xml:space="preserve">            ตาราง 3 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</si>
  <si>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t xml:space="preserve">          คิดเป็นร้อยละ 12.75 รองลงมาได้แก่ สาขาวิชาการบริหารการศึกษา คิดเป็นร้อยละ 6.86</t>
  </si>
  <si>
    <t xml:space="preserve">เมื่อพิจารณารายสาขาวิชา พบว่า ผู้ตอบแบบสอบถามส่วนใหญ่สังกัดสาขาวิชาชีวเคมีมากที่สุด </t>
  </si>
  <si>
    <t>คิดเป็นร้อยละ 32.61 รองลงมาได้แก่ คณะที่สังกัด คิดเป็นร้อยละ 18.12 และFacebook บัณฑิตวิทยาลัย</t>
  </si>
  <si>
    <t xml:space="preserve">          Application บัณฑิตวิทยาลัย คิดเป็นร้อยละ 15.22 ผู้ตอบแบบสอบถามส่วนใหญ่สังกัดคณะวิทยาศาสตร์การแพทย์</t>
  </si>
  <si>
    <t>ณ ห้อง QS 3301 อาคารเฉลิมพระเกียรติ 72 พรรษา (อาคารเรียนรวม QS) โดยมีวัตถุประสงค์ เพื่อให้นิสิต</t>
  </si>
  <si>
    <t>ระดับบัณฑิตศึกษา เกิดความรู้ ความเข้าใจ ในเรื่องจรรยาบรรณของนักวิจัยและการคัดลอกงานวิจัย</t>
  </si>
  <si>
    <t>เป้าหมายผู้เข้าร่วมโครงการ จำนวน 250 คน มีผู้เข้าร่วมโครงการจำนวน 104 คน ผู้ตอบแบบสอบถาม</t>
  </si>
  <si>
    <t>จำนวนทั้งสิ้น 102 คน คิดเป็นร้อยละ 98.08 ของผู้เข้าร่วมโครงการ โดยผู้เข้าร่วมโครงการเป็นนิสิตปริญญาโท</t>
  </si>
  <si>
    <t xml:space="preserve">          และวิทยาลัยโลจิสติกส์และโซ่อุปทาน คณะสังคมศาสตร์ คิดเป็นร้อยละ 4.90 เมื่อพิจารณารายสาขาวิชา พบว่า </t>
  </si>
  <si>
    <t xml:space="preserve">          สาขาวิชาการบริหารการศึกษา คิดเป็นร้อยละ 6.86</t>
  </si>
  <si>
    <t xml:space="preserve">          ผู้ตอบแบบสอบถามส่วนใหญ่สังกัดสาขาวิชาชีวเคมีมากที่สุด คิดเป็นร้อยละ 12.75 รองลงมาได้แก่ </t>
  </si>
  <si>
    <t>ผู้เข้าร่วมหลังเข้ารับการอบรมค่าเฉลี่ย ความรู้ ความเข้าใจสูงขึ้น อยู่ในระดับมาก (ค่าเฉลี่ย 4.47)</t>
  </si>
  <si>
    <t>เมื่อเทียบกับก่อนการเข้ารับการอบรม อยู่ในระดับปานกลาง (ค่าเฉลี่ย 3.47)</t>
  </si>
  <si>
    <t>(ค่าเฉลี่ย 4.47) เมื่อพิจารณารายข้อพบว่า ผู้เข้าร่วมโครงการมีความรู้เรื่องการตรวจสอบการคัดลอกผลงานวิชาการ</t>
  </si>
  <si>
    <t xml:space="preserve">เพิ่มมากขึ้น (ค่าเฉลี่ยก่อน 3.47) (ค่าเฉลี่ยหลัง 4.47) ตามลำดับ ในทำนองเดียวกันกับเรื่องเขียนผลงานวิทยานิพนธ์ </t>
  </si>
  <si>
    <t xml:space="preserve">โดยไม่มีการคัดลอก ผู้เข้าร่วมโครงการมีความรู้เพิ่มมากขึ้น เช่นเดียวกัน (ค่าเฉลี่ยก่อน 3.51) </t>
  </si>
  <si>
    <t>(ค่าเฉลี่ยหลัง 4.45) ตามลำดับ</t>
  </si>
  <si>
    <t xml:space="preserve">          พบว่า ด้านคุณภาพการให้บริการ มีค่าเฉลี่ยสูงสุด (ค่าเฉลี่ย 4.59) รองลงมาคือ ด้านเจ้าหน้าที่ให้บริการ (ค่าเฉลี่ย 4.48)</t>
  </si>
  <si>
    <t xml:space="preserve">          และด้านเอกสารประกอบการอบรม (ค่าเฉลี่ย 4.44) เมื่อพิจารณารายข้อแล้ว พบว่า ข้อที่มีค่าเฉลี่ยสูงที่สุดคือ </t>
  </si>
  <si>
    <t xml:space="preserve">          ความรู้ และความสามารถในการถ่ายทอดความรู้ ของวิทยากร (รศ.ดร.รัตติมา  จีนาพงษา) และการเข้ารับ</t>
  </si>
  <si>
    <t xml:space="preserve">          การอบรมจริยธรรม ในครั้งนี้เป็นประโยชน์ต่อการทำวิทยานิพนธ์และรายงานการค้นคว้าอิสระ (ค่าเฉลี่ย 4.59) </t>
  </si>
  <si>
    <t xml:space="preserve">          และข้อที่มีค่าเฉลี่ยต่ำที่สุดคือ ความเหมาะสมของวันจัดโครงการ (วันจันทร์ที่ 21 มกราคม 2562) (ค่าเฉลี่ย 4.08)</t>
  </si>
  <si>
    <t xml:space="preserve">          และคณะศึกษาศาสตร์มากที่สุด คิดเป็นร้อยละ 21.57 รองลงมาได้แก่ คณะวิทยาศาสตร์ คิดเป็นร้อยละ 9.80</t>
  </si>
  <si>
    <t xml:space="preserve">     จากตาราง 3 พบว่า ผู้ตอบแบบสอบถามส่วนใหญ่สังกัดคณะวิทยาศาสตร์การแพทย์</t>
  </si>
  <si>
    <t xml:space="preserve">          และคณะศึกษาศาสตร์มากที่สุด  คิดเป็นร้อยละ 21.57 รองลงมาได้แก่ คณะวิทยาศาสตร์ </t>
  </si>
  <si>
    <t xml:space="preserve">          คิดเป็นร้อยละ 9.80 และวิทยาลัยโลจิสติกส์และโซ่อุปทาน คณะสังคมศาสตร์ คิดเป็นร้อยละ 4.90</t>
  </si>
  <si>
    <t xml:space="preserve">อยู่ในระดับมาก (ค่าเฉลี่ย 4.29) และหลังเข้ารับการอบรมค่าเฉลี่ยความรู้ ความเข้าใจสูงขึ้น อยู่ในระดับมาก </t>
  </si>
  <si>
    <t xml:space="preserve">          ความคิดเห็นเกี่ยวกับการจัดโครงการฯ ในภาพรวมอยู่ในระดับมาก (ค่าเฉลี่ย 4.29) เมื่อพิจารณารายด้าน</t>
  </si>
  <si>
    <t>3.ประทับใจและครอบคลุมการทำ Thesis ดีเยี่ยม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</si>
</sst>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u/>
      <sz val="16"/>
      <color rgb="FF000000"/>
      <name val="TH SarabunPSK"/>
      <family val="2"/>
    </font>
    <font>
      <b/>
      <sz val="18"/>
      <color rgb="FF00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/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2" fontId="10" fillId="0" borderId="0" xfId="0" applyNumberFormat="1" applyFont="1" applyAlignment="1">
      <alignment wrapText="1"/>
    </xf>
    <xf numFmtId="0" fontId="1" fillId="0" borderId="0" xfId="0" applyFont="1" applyAlignment="1"/>
    <xf numFmtId="0" fontId="11" fillId="0" borderId="0" xfId="0" applyFont="1"/>
    <xf numFmtId="0" fontId="3" fillId="0" borderId="0" xfId="0" applyFont="1" applyAlignment="1"/>
    <xf numFmtId="0" fontId="13" fillId="0" borderId="0" xfId="0" applyFont="1"/>
    <xf numFmtId="0" fontId="1" fillId="0" borderId="0" xfId="0" applyFont="1" applyAlignment="1">
      <alignment horizontal="center"/>
    </xf>
    <xf numFmtId="0" fontId="14" fillId="0" borderId="0" xfId="0" applyFont="1"/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2" fontId="7" fillId="0" borderId="14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7" fillId="0" borderId="1" xfId="0" applyFont="1" applyBorder="1"/>
    <xf numFmtId="0" fontId="1" fillId="0" borderId="2" xfId="0" applyFont="1" applyBorder="1"/>
    <xf numFmtId="0" fontId="15" fillId="0" borderId="3" xfId="0" applyFont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0" fontId="1" fillId="0" borderId="14" xfId="0" applyFont="1" applyBorder="1"/>
    <xf numFmtId="2" fontId="15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6" fillId="0" borderId="0" xfId="0" applyFont="1"/>
    <xf numFmtId="2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/>
    <xf numFmtId="2" fontId="18" fillId="0" borderId="10" xfId="0" applyNumberFormat="1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2" fontId="8" fillId="0" borderId="0" xfId="0" applyNumberFormat="1" applyFont="1"/>
    <xf numFmtId="2" fontId="18" fillId="0" borderId="14" xfId="0" applyNumberFormat="1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2" fontId="16" fillId="0" borderId="14" xfId="0" applyNumberFormat="1" applyFont="1" applyBorder="1" applyAlignment="1">
      <alignment horizontal="center"/>
    </xf>
    <xf numFmtId="2" fontId="16" fillId="0" borderId="14" xfId="0" applyNumberFormat="1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2" fontId="18" fillId="0" borderId="17" xfId="0" applyNumberFormat="1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4" fillId="0" borderId="0" xfId="0" applyFont="1" applyAlignment="1"/>
    <xf numFmtId="0" fontId="10" fillId="5" borderId="0" xfId="0" applyFont="1" applyFill="1" applyAlignment="1">
      <alignment wrapText="1"/>
    </xf>
    <xf numFmtId="2" fontId="7" fillId="0" borderId="7" xfId="0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1" fillId="0" borderId="0" xfId="0" applyFont="1" applyAlignment="1">
      <alignment horizontal="left" indent="5"/>
    </xf>
    <xf numFmtId="0" fontId="21" fillId="0" borderId="0" xfId="0" applyFont="1"/>
    <xf numFmtId="0" fontId="1" fillId="0" borderId="0" xfId="0" applyFont="1" applyAlignment="1">
      <alignment horizontal="left" indent="5"/>
    </xf>
    <xf numFmtId="0" fontId="17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2" fontId="1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0" fillId="0" borderId="14" xfId="0" applyFont="1" applyBorder="1" applyAlignment="1">
      <alignment wrapText="1"/>
    </xf>
    <xf numFmtId="0" fontId="10" fillId="3" borderId="14" xfId="0" applyFont="1" applyFill="1" applyBorder="1" applyAlignment="1">
      <alignment wrapText="1"/>
    </xf>
    <xf numFmtId="2" fontId="9" fillId="0" borderId="0" xfId="0" applyNumberFormat="1" applyFont="1" applyAlignment="1">
      <alignment wrapText="1"/>
    </xf>
    <xf numFmtId="0" fontId="10" fillId="6" borderId="0" xfId="0" applyFont="1" applyFill="1" applyAlignment="1">
      <alignment wrapText="1"/>
    </xf>
    <xf numFmtId="0" fontId="23" fillId="0" borderId="14" xfId="0" applyFont="1" applyBorder="1" applyAlignment="1">
      <alignment horizontal="center" wrapText="1"/>
    </xf>
    <xf numFmtId="0" fontId="23" fillId="3" borderId="14" xfId="0" applyFont="1" applyFill="1" applyBorder="1" applyAlignment="1">
      <alignment horizontal="center" wrapText="1"/>
    </xf>
    <xf numFmtId="0" fontId="10" fillId="7" borderId="0" xfId="0" applyFont="1" applyFill="1" applyAlignment="1">
      <alignment wrapText="1"/>
    </xf>
    <xf numFmtId="0" fontId="1" fillId="0" borderId="11" xfId="0" applyFont="1" applyBorder="1"/>
    <xf numFmtId="0" fontId="1" fillId="0" borderId="0" xfId="0" applyFont="1" applyAlignment="1">
      <alignment horizontal="left" indent="5"/>
    </xf>
    <xf numFmtId="0" fontId="1" fillId="0" borderId="14" xfId="0" applyFont="1" applyFill="1" applyBorder="1" applyAlignment="1">
      <alignment horizontal="center" vertical="center"/>
    </xf>
    <xf numFmtId="0" fontId="7" fillId="0" borderId="0" xfId="0" applyFont="1"/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indent="5"/>
    </xf>
    <xf numFmtId="0" fontId="10" fillId="8" borderId="14" xfId="0" applyFont="1" applyFill="1" applyBorder="1" applyAlignment="1">
      <alignment wrapText="1"/>
    </xf>
    <xf numFmtId="0" fontId="1" fillId="8" borderId="14" xfId="0" applyFont="1" applyFill="1" applyBorder="1" applyAlignment="1">
      <alignment wrapText="1"/>
    </xf>
    <xf numFmtId="0" fontId="22" fillId="8" borderId="14" xfId="0" applyFont="1" applyFill="1" applyBorder="1" applyAlignment="1">
      <alignment wrapText="1"/>
    </xf>
    <xf numFmtId="0" fontId="10" fillId="9" borderId="14" xfId="0" applyFont="1" applyFill="1" applyBorder="1" applyAlignment="1">
      <alignment wrapText="1"/>
    </xf>
    <xf numFmtId="0" fontId="10" fillId="10" borderId="0" xfId="0" applyFont="1" applyFill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0" fillId="0" borderId="14" xfId="0" applyFont="1" applyBorder="1" applyAlignment="1">
      <alignment vertical="top" wrapText="1"/>
    </xf>
    <xf numFmtId="0" fontId="10" fillId="3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1" fontId="7" fillId="0" borderId="17" xfId="0" applyNumberFormat="1" applyFont="1" applyFill="1" applyBorder="1" applyAlignment="1">
      <alignment horizontal="center"/>
    </xf>
    <xf numFmtId="2" fontId="7" fillId="0" borderId="17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 indent="5"/>
    </xf>
    <xf numFmtId="0" fontId="1" fillId="0" borderId="29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1" fillId="0" borderId="24" xfId="0" applyFont="1" applyFill="1" applyBorder="1" applyAlignment="1"/>
    <xf numFmtId="0" fontId="10" fillId="11" borderId="14" xfId="0" applyFont="1" applyFill="1" applyBorder="1" applyAlignment="1">
      <alignment wrapText="1"/>
    </xf>
    <xf numFmtId="0" fontId="1" fillId="8" borderId="14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22" fillId="9" borderId="14" xfId="0" applyFont="1" applyFill="1" applyBorder="1" applyAlignment="1">
      <alignment wrapText="1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center" vertical="top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 indent="5"/>
    </xf>
    <xf numFmtId="2" fontId="9" fillId="12" borderId="14" xfId="0" applyNumberFormat="1" applyFont="1" applyFill="1" applyBorder="1" applyAlignment="1">
      <alignment wrapText="1"/>
    </xf>
    <xf numFmtId="0" fontId="23" fillId="13" borderId="14" xfId="0" applyFont="1" applyFill="1" applyBorder="1" applyAlignment="1">
      <alignment horizontal="center" wrapText="1"/>
    </xf>
    <xf numFmtId="0" fontId="10" fillId="13" borderId="14" xfId="0" applyFont="1" applyFill="1" applyBorder="1" applyAlignment="1">
      <alignment wrapText="1"/>
    </xf>
    <xf numFmtId="0" fontId="10" fillId="13" borderId="14" xfId="0" applyFont="1" applyFill="1" applyBorder="1" applyAlignment="1">
      <alignment vertical="top" wrapText="1"/>
    </xf>
    <xf numFmtId="0" fontId="23" fillId="9" borderId="14" xfId="0" applyFont="1" applyFill="1" applyBorder="1" applyAlignment="1">
      <alignment horizontal="center" wrapText="1"/>
    </xf>
    <xf numFmtId="0" fontId="10" fillId="9" borderId="14" xfId="0" applyFont="1" applyFill="1" applyBorder="1" applyAlignment="1">
      <alignment vertical="top" wrapText="1"/>
    </xf>
    <xf numFmtId="0" fontId="23" fillId="14" borderId="14" xfId="0" applyFont="1" applyFill="1" applyBorder="1" applyAlignment="1">
      <alignment horizontal="center" wrapText="1"/>
    </xf>
    <xf numFmtId="0" fontId="10" fillId="14" borderId="14" xfId="0" applyFont="1" applyFill="1" applyBorder="1" applyAlignment="1">
      <alignment wrapText="1"/>
    </xf>
    <xf numFmtId="0" fontId="10" fillId="14" borderId="14" xfId="0" applyFont="1" applyFill="1" applyBorder="1" applyAlignment="1">
      <alignment vertical="top" wrapText="1"/>
    </xf>
    <xf numFmtId="0" fontId="23" fillId="15" borderId="14" xfId="0" applyFont="1" applyFill="1" applyBorder="1" applyAlignment="1">
      <alignment horizontal="center" wrapText="1"/>
    </xf>
    <xf numFmtId="0" fontId="10" fillId="15" borderId="14" xfId="0" applyFont="1" applyFill="1" applyBorder="1" applyAlignment="1">
      <alignment wrapText="1"/>
    </xf>
    <xf numFmtId="0" fontId="10" fillId="15" borderId="14" xfId="0" applyFont="1" applyFill="1" applyBorder="1" applyAlignment="1">
      <alignment vertical="top" wrapText="1"/>
    </xf>
    <xf numFmtId="0" fontId="23" fillId="16" borderId="14" xfId="0" applyFont="1" applyFill="1" applyBorder="1" applyAlignment="1">
      <alignment horizontal="center" wrapText="1"/>
    </xf>
    <xf numFmtId="0" fontId="10" fillId="16" borderId="14" xfId="0" applyFont="1" applyFill="1" applyBorder="1" applyAlignment="1">
      <alignment wrapText="1"/>
    </xf>
    <xf numFmtId="0" fontId="10" fillId="16" borderId="14" xfId="0" applyFont="1" applyFill="1" applyBorder="1" applyAlignment="1">
      <alignment vertical="top" wrapText="1"/>
    </xf>
    <xf numFmtId="0" fontId="7" fillId="12" borderId="14" xfId="0" applyFont="1" applyFill="1" applyBorder="1" applyAlignment="1">
      <alignment horizontal="right"/>
    </xf>
    <xf numFmtId="2" fontId="9" fillId="11" borderId="14" xfId="0" applyNumberFormat="1" applyFont="1" applyFill="1" applyBorder="1" applyAlignment="1">
      <alignment wrapText="1"/>
    </xf>
    <xf numFmtId="2" fontId="7" fillId="11" borderId="14" xfId="0" applyNumberFormat="1" applyFont="1" applyFill="1" applyBorder="1" applyAlignment="1">
      <alignment wrapText="1"/>
    </xf>
    <xf numFmtId="0" fontId="10" fillId="11" borderId="0" xfId="0" applyFont="1" applyFill="1" applyAlignment="1">
      <alignment wrapText="1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27" xfId="0" applyFont="1" applyBorder="1"/>
    <xf numFmtId="0" fontId="1" fillId="0" borderId="15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49" fontId="1" fillId="0" borderId="0" xfId="0" applyNumberFormat="1" applyFont="1" applyAlignment="1">
      <alignment horizontal="center"/>
    </xf>
    <xf numFmtId="0" fontId="1" fillId="0" borderId="27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5" xfId="0" applyFont="1" applyBorder="1"/>
    <xf numFmtId="0" fontId="7" fillId="0" borderId="15" xfId="0" applyFon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/>
    <xf numFmtId="0" fontId="1" fillId="0" borderId="24" xfId="0" applyFont="1" applyBorder="1" applyAlignment="1"/>
    <xf numFmtId="0" fontId="1" fillId="0" borderId="13" xfId="0" applyFont="1" applyBorder="1" applyAlignment="1">
      <alignment horizontal="left"/>
    </xf>
    <xf numFmtId="0" fontId="7" fillId="0" borderId="24" xfId="0" applyFont="1" applyFill="1" applyBorder="1" applyAlignment="1">
      <alignment horizontal="center"/>
    </xf>
    <xf numFmtId="0" fontId="7" fillId="0" borderId="12" xfId="0" applyFont="1" applyBorder="1" applyAlignment="1"/>
    <xf numFmtId="0" fontId="7" fillId="0" borderId="13" xfId="0" applyFont="1" applyBorder="1" applyAlignment="1"/>
    <xf numFmtId="0" fontId="7" fillId="0" borderId="24" xfId="0" applyFont="1" applyBorder="1" applyAlignment="1"/>
    <xf numFmtId="2" fontId="7" fillId="0" borderId="14" xfId="0" applyNumberFormat="1" applyFont="1" applyFill="1" applyBorder="1" applyAlignment="1">
      <alignment horizontal="center"/>
    </xf>
    <xf numFmtId="0" fontId="1" fillId="0" borderId="12" xfId="0" applyFont="1" applyBorder="1" applyAlignment="1"/>
    <xf numFmtId="0" fontId="14" fillId="0" borderId="0" xfId="0" applyFont="1" applyBorder="1"/>
    <xf numFmtId="0" fontId="1" fillId="0" borderId="0" xfId="0" applyFont="1" applyBorder="1" applyAlignment="1"/>
    <xf numFmtId="49" fontId="1" fillId="0" borderId="0" xfId="0" applyNumberFormat="1" applyFont="1" applyAlignment="1">
      <alignment horizontal="right"/>
    </xf>
    <xf numFmtId="0" fontId="14" fillId="0" borderId="0" xfId="0" applyFont="1" applyFill="1"/>
    <xf numFmtId="0" fontId="7" fillId="0" borderId="12" xfId="0" applyFont="1" applyFill="1" applyBorder="1" applyAlignment="1"/>
    <xf numFmtId="0" fontId="7" fillId="0" borderId="13" xfId="0" applyFont="1" applyFill="1" applyBorder="1" applyAlignment="1"/>
    <xf numFmtId="0" fontId="7" fillId="0" borderId="24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2" fontId="1" fillId="0" borderId="7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indent="5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24" xfId="0" applyFont="1" applyFill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 wrapText="1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1" fillId="0" borderId="14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7" fillId="0" borderId="21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7" fillId="0" borderId="1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24</xdr:row>
      <xdr:rowOff>95250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33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41</xdr:row>
      <xdr:rowOff>30390</xdr:rowOff>
    </xdr:from>
    <xdr:ext cx="184731" cy="264560"/>
    <xdr:sp macro="" textlink="">
      <xdr:nvSpPr>
        <xdr:cNvPr id="13" name="TextBox 12"/>
        <xdr:cNvSpPr txBox="1"/>
      </xdr:nvSpPr>
      <xdr:spPr>
        <a:xfrm>
          <a:off x="1995261" y="127734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25</xdr:row>
      <xdr:rowOff>69652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19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20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23</xdr:row>
      <xdr:rowOff>57745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24</xdr:row>
      <xdr:rowOff>69650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25</xdr:row>
      <xdr:rowOff>57744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37</xdr:row>
      <xdr:rowOff>158948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38</xdr:row>
      <xdr:rowOff>63698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39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2</xdr:row>
          <xdr:rowOff>171450</xdr:rowOff>
        </xdr:from>
        <xdr:to>
          <xdr:col>6</xdr:col>
          <xdr:colOff>266700</xdr:colOff>
          <xdr:row>3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tac\Downloads\ethich_December_26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ีย์ข้อมูล"/>
      <sheetName val="บทสรุป"/>
      <sheetName val="สรุปผล"/>
      <sheetName val="ข้อเสนอแนะ"/>
      <sheetName val="Sheet1"/>
    </sheetNames>
    <sheetDataSet>
      <sheetData sheetId="0">
        <row r="3">
          <cell r="K3">
            <v>4</v>
          </cell>
        </row>
        <row r="223">
          <cell r="K223" t="str">
            <v>website บัณฑิตวิทยาลัย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9"/>
  <sheetViews>
    <sheetView topLeftCell="D1" zoomScale="130" zoomScaleNormal="130" workbookViewId="0">
      <pane ySplit="1815" topLeftCell="A102" activePane="bottomLeft"/>
      <selection activeCell="K1" sqref="K1"/>
      <selection pane="bottomLeft" activeCell="B111" sqref="B111:C139"/>
    </sheetView>
  </sheetViews>
  <sheetFormatPr defaultColWidth="15" defaultRowHeight="24"/>
  <cols>
    <col min="1" max="1" width="4.42578125" style="16" bestFit="1" customWidth="1"/>
    <col min="2" max="2" width="52.140625" style="16" customWidth="1"/>
    <col min="3" max="3" width="37" style="16" customWidth="1"/>
    <col min="4" max="4" width="7" style="16" customWidth="1"/>
    <col min="5" max="5" width="7.7109375" style="16" bestFit="1" customWidth="1"/>
    <col min="6" max="6" width="5.7109375" style="16" bestFit="1" customWidth="1"/>
    <col min="7" max="7" width="8.42578125" style="16" customWidth="1"/>
    <col min="8" max="8" width="7" style="16" customWidth="1"/>
    <col min="9" max="9" width="9" style="16" customWidth="1"/>
    <col min="10" max="10" width="7.42578125" style="16" bestFit="1" customWidth="1"/>
    <col min="11" max="12" width="10.28515625" style="16" customWidth="1"/>
    <col min="13" max="14" width="5.140625" style="93" bestFit="1" customWidth="1"/>
    <col min="15" max="15" width="5.5703125" style="93" bestFit="1" customWidth="1"/>
    <col min="16" max="22" width="5.140625" style="16" bestFit="1" customWidth="1"/>
    <col min="23" max="24" width="6.28515625" style="19" bestFit="1" customWidth="1"/>
    <col min="25" max="26" width="6.28515625" style="113" bestFit="1" customWidth="1"/>
    <col min="27" max="27" width="5.140625" style="69" bestFit="1" customWidth="1"/>
    <col min="28" max="28" width="5.5703125" style="69" bestFit="1" customWidth="1"/>
    <col min="29" max="31" width="5.140625" style="96" bestFit="1" customWidth="1"/>
    <col min="32" max="33" width="5" style="16" bestFit="1" customWidth="1"/>
    <col min="34" max="16384" width="15" style="16"/>
  </cols>
  <sheetData>
    <row r="1" spans="1:31" s="94" customFormat="1" ht="55.5">
      <c r="A1" s="94" t="s">
        <v>43</v>
      </c>
      <c r="B1" s="94" t="s">
        <v>0</v>
      </c>
      <c r="C1" s="94" t="s">
        <v>1</v>
      </c>
      <c r="D1" s="94" t="s">
        <v>2</v>
      </c>
      <c r="E1" s="94" t="s">
        <v>3</v>
      </c>
      <c r="F1" s="94" t="s">
        <v>0</v>
      </c>
      <c r="G1" s="94" t="s">
        <v>4</v>
      </c>
      <c r="H1" s="94" t="s">
        <v>48</v>
      </c>
      <c r="I1" s="94" t="s">
        <v>62</v>
      </c>
      <c r="J1" s="94" t="s">
        <v>5</v>
      </c>
      <c r="K1" s="94" t="s">
        <v>141</v>
      </c>
      <c r="L1" s="94" t="s">
        <v>152</v>
      </c>
      <c r="M1" s="153">
        <v>1.1000000000000001</v>
      </c>
      <c r="N1" s="153">
        <v>1.2</v>
      </c>
      <c r="O1" s="153">
        <v>1.3</v>
      </c>
      <c r="P1" s="142">
        <v>2.1</v>
      </c>
      <c r="Q1" s="142">
        <v>2.2000000000000002</v>
      </c>
      <c r="R1" s="95">
        <v>3.1</v>
      </c>
      <c r="S1" s="95">
        <v>3.2</v>
      </c>
      <c r="T1" s="95">
        <v>3.3</v>
      </c>
      <c r="U1" s="95">
        <v>3.4</v>
      </c>
      <c r="V1" s="95">
        <v>3.5</v>
      </c>
      <c r="W1" s="145" t="s">
        <v>6</v>
      </c>
      <c r="X1" s="145" t="s">
        <v>49</v>
      </c>
      <c r="Y1" s="147" t="s">
        <v>7</v>
      </c>
      <c r="Z1" s="147" t="s">
        <v>50</v>
      </c>
      <c r="AA1" s="150">
        <v>4.3</v>
      </c>
      <c r="AB1" s="150">
        <v>4.4000000000000004</v>
      </c>
      <c r="AC1" s="142">
        <v>5.0999999999999996</v>
      </c>
      <c r="AD1" s="142">
        <v>5.2</v>
      </c>
      <c r="AE1" s="142">
        <v>5.3</v>
      </c>
    </row>
    <row r="2" spans="1:31" s="90" customFormat="1">
      <c r="A2" s="90">
        <v>1</v>
      </c>
      <c r="B2" s="90" t="s">
        <v>8</v>
      </c>
      <c r="C2" s="90" t="s">
        <v>138</v>
      </c>
      <c r="D2" s="90">
        <v>1</v>
      </c>
      <c r="E2" s="90">
        <v>0</v>
      </c>
      <c r="F2" s="90">
        <v>0</v>
      </c>
      <c r="G2" s="90">
        <v>0</v>
      </c>
      <c r="H2" s="90">
        <v>1</v>
      </c>
      <c r="I2" s="90">
        <v>0</v>
      </c>
      <c r="J2" s="90">
        <v>0</v>
      </c>
      <c r="K2" s="90">
        <v>0</v>
      </c>
      <c r="L2" s="90">
        <v>0</v>
      </c>
      <c r="M2" s="154">
        <v>5</v>
      </c>
      <c r="N2" s="154">
        <v>4</v>
      </c>
      <c r="O2" s="154">
        <v>4</v>
      </c>
      <c r="P2" s="143">
        <v>4</v>
      </c>
      <c r="Q2" s="143">
        <v>4</v>
      </c>
      <c r="R2" s="91">
        <v>4</v>
      </c>
      <c r="S2" s="91">
        <v>4</v>
      </c>
      <c r="T2" s="91">
        <v>5</v>
      </c>
      <c r="U2" s="91">
        <v>4</v>
      </c>
      <c r="V2" s="91">
        <v>4</v>
      </c>
      <c r="W2" s="112">
        <v>3</v>
      </c>
      <c r="X2" s="112">
        <v>3</v>
      </c>
      <c r="Y2" s="148">
        <v>4</v>
      </c>
      <c r="Z2" s="148">
        <v>4</v>
      </c>
      <c r="AA2" s="151">
        <v>5</v>
      </c>
      <c r="AB2" s="151">
        <v>4</v>
      </c>
      <c r="AC2" s="143">
        <v>4</v>
      </c>
      <c r="AD2" s="143">
        <v>4</v>
      </c>
      <c r="AE2" s="143">
        <v>5</v>
      </c>
    </row>
    <row r="3" spans="1:31" s="90" customFormat="1" ht="48">
      <c r="A3" s="90">
        <v>2</v>
      </c>
      <c r="B3" s="90" t="s">
        <v>51</v>
      </c>
      <c r="C3" s="90" t="s">
        <v>139</v>
      </c>
      <c r="D3" s="90">
        <v>1</v>
      </c>
      <c r="E3" s="90">
        <v>0</v>
      </c>
      <c r="F3" s="90">
        <v>0</v>
      </c>
      <c r="G3" s="90">
        <v>0</v>
      </c>
      <c r="H3" s="90">
        <v>0</v>
      </c>
      <c r="I3" s="90">
        <v>0</v>
      </c>
      <c r="J3" s="90">
        <v>0</v>
      </c>
      <c r="K3" s="90">
        <v>0</v>
      </c>
      <c r="L3" s="90">
        <v>0</v>
      </c>
      <c r="M3" s="154">
        <v>4</v>
      </c>
      <c r="N3" s="154">
        <v>4</v>
      </c>
      <c r="O3" s="154">
        <v>4</v>
      </c>
      <c r="P3" s="143">
        <v>5</v>
      </c>
      <c r="Q3" s="143">
        <v>5</v>
      </c>
      <c r="R3" s="91">
        <v>5</v>
      </c>
      <c r="S3" s="91">
        <v>5</v>
      </c>
      <c r="T3" s="91">
        <v>5</v>
      </c>
      <c r="U3" s="91">
        <v>5</v>
      </c>
      <c r="V3" s="91">
        <v>5</v>
      </c>
      <c r="W3" s="112">
        <v>3</v>
      </c>
      <c r="X3" s="112">
        <v>3</v>
      </c>
      <c r="Y3" s="148">
        <v>5</v>
      </c>
      <c r="Z3" s="148">
        <v>5</v>
      </c>
      <c r="AA3" s="151">
        <v>5</v>
      </c>
      <c r="AB3" s="151">
        <v>5</v>
      </c>
      <c r="AC3" s="143">
        <v>5</v>
      </c>
      <c r="AD3" s="143">
        <v>5</v>
      </c>
      <c r="AE3" s="143">
        <v>5</v>
      </c>
    </row>
    <row r="4" spans="1:31" s="90" customFormat="1">
      <c r="A4" s="90">
        <v>3</v>
      </c>
      <c r="B4" s="90" t="s">
        <v>51</v>
      </c>
      <c r="C4" s="90" t="s">
        <v>129</v>
      </c>
      <c r="D4" s="90">
        <v>0</v>
      </c>
      <c r="E4" s="90">
        <v>1</v>
      </c>
      <c r="F4" s="90">
        <v>0</v>
      </c>
      <c r="G4" s="90">
        <v>0</v>
      </c>
      <c r="H4" s="90">
        <v>0</v>
      </c>
      <c r="I4" s="90">
        <v>0</v>
      </c>
      <c r="J4" s="90">
        <v>0</v>
      </c>
      <c r="K4" s="90">
        <v>0</v>
      </c>
      <c r="L4" s="90">
        <v>0</v>
      </c>
      <c r="M4" s="154">
        <v>5</v>
      </c>
      <c r="N4" s="154">
        <v>4</v>
      </c>
      <c r="O4" s="154">
        <v>5</v>
      </c>
      <c r="P4" s="143">
        <v>5</v>
      </c>
      <c r="Q4" s="143">
        <v>5</v>
      </c>
      <c r="R4" s="91">
        <v>4</v>
      </c>
      <c r="S4" s="91">
        <v>4</v>
      </c>
      <c r="T4" s="91">
        <v>5</v>
      </c>
      <c r="U4" s="91">
        <v>5</v>
      </c>
      <c r="V4" s="91">
        <v>5</v>
      </c>
      <c r="W4" s="112">
        <v>4</v>
      </c>
      <c r="X4" s="112">
        <v>4</v>
      </c>
      <c r="Y4" s="148">
        <v>5</v>
      </c>
      <c r="Z4" s="148">
        <v>5</v>
      </c>
      <c r="AA4" s="151">
        <v>5</v>
      </c>
      <c r="AB4" s="151">
        <v>5</v>
      </c>
      <c r="AC4" s="143">
        <v>4</v>
      </c>
      <c r="AD4" s="143">
        <v>4</v>
      </c>
      <c r="AE4" s="143">
        <v>5</v>
      </c>
    </row>
    <row r="5" spans="1:31" s="90" customFormat="1">
      <c r="A5" s="90">
        <v>4</v>
      </c>
      <c r="B5" s="90" t="s">
        <v>51</v>
      </c>
      <c r="C5" s="90" t="s">
        <v>64</v>
      </c>
      <c r="D5" s="90">
        <v>1</v>
      </c>
      <c r="E5" s="90">
        <v>0</v>
      </c>
      <c r="F5" s="90">
        <v>0</v>
      </c>
      <c r="G5" s="90">
        <v>0</v>
      </c>
      <c r="H5" s="90">
        <v>0</v>
      </c>
      <c r="I5" s="90">
        <v>0</v>
      </c>
      <c r="J5" s="90">
        <v>0</v>
      </c>
      <c r="K5" s="90">
        <v>0</v>
      </c>
      <c r="L5" s="90">
        <v>0</v>
      </c>
      <c r="M5" s="154">
        <v>4</v>
      </c>
      <c r="N5" s="154">
        <v>4</v>
      </c>
      <c r="O5" s="154">
        <v>3</v>
      </c>
      <c r="P5" s="143">
        <v>3</v>
      </c>
      <c r="Q5" s="143">
        <v>5</v>
      </c>
      <c r="R5" s="91">
        <v>5</v>
      </c>
      <c r="S5" s="91">
        <v>4</v>
      </c>
      <c r="T5" s="91">
        <v>4</v>
      </c>
      <c r="U5" s="91">
        <v>4</v>
      </c>
      <c r="V5" s="91">
        <v>5</v>
      </c>
      <c r="W5" s="112">
        <v>4</v>
      </c>
      <c r="X5" s="112">
        <v>4</v>
      </c>
      <c r="Y5" s="148">
        <v>4</v>
      </c>
      <c r="Z5" s="148">
        <v>4</v>
      </c>
      <c r="AA5" s="151">
        <v>4</v>
      </c>
      <c r="AB5" s="151">
        <v>5</v>
      </c>
      <c r="AC5" s="143">
        <v>5</v>
      </c>
      <c r="AD5" s="143">
        <v>5</v>
      </c>
      <c r="AE5" s="143">
        <v>5</v>
      </c>
    </row>
    <row r="6" spans="1:31" s="90" customFormat="1">
      <c r="A6" s="90">
        <v>5</v>
      </c>
      <c r="B6" s="90" t="s">
        <v>8</v>
      </c>
      <c r="C6" s="90" t="s">
        <v>53</v>
      </c>
      <c r="D6" s="90">
        <v>1</v>
      </c>
      <c r="E6" s="90">
        <v>1</v>
      </c>
      <c r="F6" s="90">
        <v>0</v>
      </c>
      <c r="G6" s="90">
        <v>1</v>
      </c>
      <c r="H6" s="90">
        <v>0</v>
      </c>
      <c r="I6" s="90">
        <v>0</v>
      </c>
      <c r="J6" s="90">
        <v>0</v>
      </c>
      <c r="K6" s="90">
        <v>0</v>
      </c>
      <c r="L6" s="90">
        <v>0</v>
      </c>
      <c r="M6" s="154">
        <v>4</v>
      </c>
      <c r="N6" s="154">
        <v>4</v>
      </c>
      <c r="O6" s="154">
        <v>4</v>
      </c>
      <c r="P6" s="143">
        <v>4</v>
      </c>
      <c r="Q6" s="143">
        <v>4</v>
      </c>
      <c r="R6" s="91">
        <v>4</v>
      </c>
      <c r="S6" s="91">
        <v>4</v>
      </c>
      <c r="T6" s="91">
        <v>4</v>
      </c>
      <c r="U6" s="91">
        <v>4</v>
      </c>
      <c r="V6" s="91">
        <v>4</v>
      </c>
      <c r="W6" s="112">
        <v>3</v>
      </c>
      <c r="X6" s="112">
        <v>3</v>
      </c>
      <c r="Y6" s="148">
        <v>4</v>
      </c>
      <c r="Z6" s="148">
        <v>4</v>
      </c>
      <c r="AA6" s="151">
        <v>4</v>
      </c>
      <c r="AB6" s="151">
        <v>4</v>
      </c>
      <c r="AC6" s="143">
        <v>4</v>
      </c>
      <c r="AD6" s="143">
        <v>4</v>
      </c>
      <c r="AE6" s="143">
        <v>4</v>
      </c>
    </row>
    <row r="7" spans="1:31" s="90" customFormat="1">
      <c r="A7" s="90">
        <v>6</v>
      </c>
      <c r="B7" s="90" t="s">
        <v>51</v>
      </c>
      <c r="C7" s="90" t="s">
        <v>64</v>
      </c>
      <c r="D7" s="90">
        <v>1</v>
      </c>
      <c r="E7" s="90">
        <v>1</v>
      </c>
      <c r="F7" s="90">
        <v>0</v>
      </c>
      <c r="G7" s="90">
        <v>0</v>
      </c>
      <c r="H7" s="90">
        <v>1</v>
      </c>
      <c r="I7" s="90">
        <v>0</v>
      </c>
      <c r="J7" s="90">
        <v>0</v>
      </c>
      <c r="K7" s="90">
        <v>0</v>
      </c>
      <c r="L7" s="90">
        <v>0</v>
      </c>
      <c r="M7" s="154">
        <v>4</v>
      </c>
      <c r="N7" s="154">
        <v>5</v>
      </c>
      <c r="O7" s="154">
        <v>4</v>
      </c>
      <c r="P7" s="143">
        <v>4</v>
      </c>
      <c r="Q7" s="143">
        <v>4</v>
      </c>
      <c r="R7" s="91">
        <v>3</v>
      </c>
      <c r="S7" s="91">
        <v>3</v>
      </c>
      <c r="T7" s="91">
        <v>3</v>
      </c>
      <c r="U7" s="91">
        <v>4</v>
      </c>
      <c r="V7" s="91">
        <v>4</v>
      </c>
      <c r="W7" s="112">
        <v>2</v>
      </c>
      <c r="X7" s="112">
        <v>2</v>
      </c>
      <c r="Y7" s="148">
        <v>4</v>
      </c>
      <c r="Z7" s="148">
        <v>4</v>
      </c>
      <c r="AA7" s="151">
        <v>4</v>
      </c>
      <c r="AB7" s="151">
        <v>5</v>
      </c>
      <c r="AC7" s="143">
        <v>4</v>
      </c>
      <c r="AD7" s="143">
        <v>4</v>
      </c>
      <c r="AE7" s="143">
        <v>5</v>
      </c>
    </row>
    <row r="8" spans="1:31" s="90" customFormat="1">
      <c r="A8" s="90">
        <v>7</v>
      </c>
      <c r="B8" s="90" t="s">
        <v>8</v>
      </c>
      <c r="C8" s="90" t="s">
        <v>129</v>
      </c>
      <c r="D8" s="90">
        <v>0</v>
      </c>
      <c r="E8" s="90">
        <v>1</v>
      </c>
      <c r="F8" s="90">
        <v>0</v>
      </c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90">
        <v>0</v>
      </c>
      <c r="M8" s="154">
        <v>4</v>
      </c>
      <c r="N8" s="154">
        <v>4</v>
      </c>
      <c r="O8" s="154">
        <v>4</v>
      </c>
      <c r="P8" s="143">
        <v>5</v>
      </c>
      <c r="Q8" s="143">
        <v>5</v>
      </c>
      <c r="R8" s="91">
        <v>5</v>
      </c>
      <c r="S8" s="91">
        <v>5</v>
      </c>
      <c r="T8" s="91">
        <v>5</v>
      </c>
      <c r="U8" s="91">
        <v>5</v>
      </c>
      <c r="V8" s="91">
        <v>5</v>
      </c>
      <c r="W8" s="112">
        <v>3</v>
      </c>
      <c r="X8" s="112">
        <v>3</v>
      </c>
      <c r="Y8" s="148">
        <v>5</v>
      </c>
      <c r="Z8" s="148">
        <v>5</v>
      </c>
      <c r="AA8" s="151">
        <v>5</v>
      </c>
      <c r="AB8" s="151">
        <v>5</v>
      </c>
      <c r="AC8" s="143">
        <v>5</v>
      </c>
      <c r="AD8" s="143">
        <v>5</v>
      </c>
      <c r="AE8" s="143">
        <v>5</v>
      </c>
    </row>
    <row r="9" spans="1:31" s="90" customFormat="1">
      <c r="A9" s="90">
        <v>8</v>
      </c>
      <c r="B9" s="90" t="s">
        <v>8</v>
      </c>
      <c r="C9" s="90" t="s">
        <v>108</v>
      </c>
      <c r="D9" s="90">
        <v>0</v>
      </c>
      <c r="E9" s="90">
        <v>0</v>
      </c>
      <c r="F9" s="90">
        <v>1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M9" s="154">
        <v>4</v>
      </c>
      <c r="N9" s="154">
        <v>2</v>
      </c>
      <c r="O9" s="154">
        <v>2</v>
      </c>
      <c r="P9" s="143">
        <v>4</v>
      </c>
      <c r="Q9" s="143">
        <v>4</v>
      </c>
      <c r="R9" s="91">
        <v>3</v>
      </c>
      <c r="S9" s="91">
        <v>2</v>
      </c>
      <c r="T9" s="91">
        <v>4</v>
      </c>
      <c r="U9" s="91">
        <v>4</v>
      </c>
      <c r="V9" s="91">
        <v>4</v>
      </c>
      <c r="W9" s="112">
        <v>4</v>
      </c>
      <c r="X9" s="112">
        <v>4</v>
      </c>
      <c r="Y9" s="148">
        <v>4</v>
      </c>
      <c r="Z9" s="148">
        <v>4</v>
      </c>
      <c r="AA9" s="151">
        <v>4</v>
      </c>
      <c r="AB9" s="151">
        <v>3</v>
      </c>
      <c r="AC9" s="143">
        <v>4</v>
      </c>
      <c r="AD9" s="143">
        <v>4</v>
      </c>
      <c r="AE9" s="143">
        <v>4</v>
      </c>
    </row>
    <row r="10" spans="1:31" s="90" customFormat="1">
      <c r="A10" s="90">
        <v>9</v>
      </c>
      <c r="B10" s="90" t="s">
        <v>8</v>
      </c>
      <c r="C10" s="90" t="s">
        <v>53</v>
      </c>
      <c r="D10" s="90">
        <v>0</v>
      </c>
      <c r="E10" s="90">
        <v>1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154">
        <v>4</v>
      </c>
      <c r="N10" s="154">
        <v>3</v>
      </c>
      <c r="O10" s="154">
        <v>4</v>
      </c>
      <c r="P10" s="143">
        <v>4</v>
      </c>
      <c r="Q10" s="143">
        <v>4</v>
      </c>
      <c r="R10" s="91">
        <v>4</v>
      </c>
      <c r="S10" s="91">
        <v>4</v>
      </c>
      <c r="T10" s="91">
        <v>4</v>
      </c>
      <c r="U10" s="91">
        <v>4</v>
      </c>
      <c r="V10" s="91">
        <v>4</v>
      </c>
      <c r="W10" s="112">
        <v>4</v>
      </c>
      <c r="X10" s="112">
        <v>4</v>
      </c>
      <c r="Y10" s="148">
        <v>4</v>
      </c>
      <c r="Z10" s="148">
        <v>4</v>
      </c>
      <c r="AA10" s="151">
        <v>4</v>
      </c>
      <c r="AB10" s="151">
        <v>4</v>
      </c>
      <c r="AC10" s="143">
        <v>4</v>
      </c>
      <c r="AD10" s="143">
        <v>4</v>
      </c>
      <c r="AE10" s="143">
        <v>4</v>
      </c>
    </row>
    <row r="11" spans="1:31" s="90" customFormat="1">
      <c r="A11" s="90">
        <v>10</v>
      </c>
      <c r="B11" s="90" t="s">
        <v>8</v>
      </c>
      <c r="C11" s="90" t="s">
        <v>140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1</v>
      </c>
      <c r="L11" s="90">
        <v>0</v>
      </c>
      <c r="M11" s="154">
        <v>4</v>
      </c>
      <c r="N11" s="154">
        <v>4</v>
      </c>
      <c r="O11" s="154">
        <v>4</v>
      </c>
      <c r="P11" s="143">
        <v>4</v>
      </c>
      <c r="Q11" s="143">
        <v>4</v>
      </c>
      <c r="R11" s="91">
        <v>4</v>
      </c>
      <c r="S11" s="91">
        <v>4</v>
      </c>
      <c r="T11" s="91">
        <v>4</v>
      </c>
      <c r="U11" s="91">
        <v>4</v>
      </c>
      <c r="V11" s="91">
        <v>4</v>
      </c>
      <c r="W11" s="112">
        <v>4</v>
      </c>
      <c r="X11" s="112">
        <v>4</v>
      </c>
      <c r="Y11" s="148">
        <v>4</v>
      </c>
      <c r="Z11" s="148">
        <v>4</v>
      </c>
      <c r="AA11" s="151">
        <v>4</v>
      </c>
      <c r="AB11" s="151">
        <v>4</v>
      </c>
      <c r="AC11" s="143">
        <v>4</v>
      </c>
      <c r="AD11" s="143">
        <v>4</v>
      </c>
      <c r="AE11" s="143">
        <v>4</v>
      </c>
    </row>
    <row r="12" spans="1:31" s="90" customFormat="1">
      <c r="A12" s="90">
        <v>11</v>
      </c>
      <c r="B12" s="90" t="s">
        <v>8</v>
      </c>
      <c r="C12" s="90" t="s">
        <v>142</v>
      </c>
      <c r="D12" s="90">
        <v>1</v>
      </c>
      <c r="E12" s="90">
        <v>1</v>
      </c>
      <c r="F12" s="90">
        <v>1</v>
      </c>
      <c r="G12" s="90">
        <v>0</v>
      </c>
      <c r="H12" s="90">
        <v>1</v>
      </c>
      <c r="I12" s="90">
        <v>1</v>
      </c>
      <c r="J12" s="90">
        <v>0</v>
      </c>
      <c r="K12" s="90">
        <v>1</v>
      </c>
      <c r="L12" s="90">
        <v>0</v>
      </c>
      <c r="M12" s="154">
        <v>5</v>
      </c>
      <c r="N12" s="154">
        <v>2</v>
      </c>
      <c r="O12" s="154">
        <v>4</v>
      </c>
      <c r="P12" s="143">
        <v>5</v>
      </c>
      <c r="Q12" s="143">
        <v>5</v>
      </c>
      <c r="R12" s="91">
        <v>5</v>
      </c>
      <c r="S12" s="91">
        <v>5</v>
      </c>
      <c r="T12" s="91">
        <v>5</v>
      </c>
      <c r="U12" s="91">
        <v>5</v>
      </c>
      <c r="V12" s="91">
        <v>5</v>
      </c>
      <c r="W12" s="112">
        <v>2</v>
      </c>
      <c r="X12" s="112">
        <v>2</v>
      </c>
      <c r="Y12" s="148">
        <v>4</v>
      </c>
      <c r="Z12" s="148">
        <v>4</v>
      </c>
      <c r="AA12" s="151">
        <v>5</v>
      </c>
      <c r="AB12" s="151">
        <v>5</v>
      </c>
      <c r="AC12" s="143">
        <v>4</v>
      </c>
      <c r="AD12" s="143">
        <v>4</v>
      </c>
      <c r="AE12" s="143">
        <v>5</v>
      </c>
    </row>
    <row r="13" spans="1:31" s="90" customFormat="1">
      <c r="A13" s="90">
        <v>12</v>
      </c>
      <c r="B13" s="90" t="s">
        <v>8</v>
      </c>
      <c r="C13" s="90" t="s">
        <v>143</v>
      </c>
      <c r="D13" s="90">
        <v>1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154">
        <v>5</v>
      </c>
      <c r="N13" s="154">
        <v>4</v>
      </c>
      <c r="O13" s="154">
        <v>5</v>
      </c>
      <c r="P13" s="143">
        <v>4</v>
      </c>
      <c r="Q13" s="143">
        <v>4</v>
      </c>
      <c r="R13" s="91">
        <v>4</v>
      </c>
      <c r="S13" s="91">
        <v>2</v>
      </c>
      <c r="T13" s="91">
        <v>4</v>
      </c>
      <c r="U13" s="91">
        <v>4</v>
      </c>
      <c r="V13" s="91">
        <v>4</v>
      </c>
      <c r="W13" s="112">
        <v>2</v>
      </c>
      <c r="X13" s="112">
        <v>2</v>
      </c>
      <c r="Y13" s="148">
        <v>5</v>
      </c>
      <c r="Z13" s="148">
        <v>4</v>
      </c>
      <c r="AA13" s="151">
        <v>4</v>
      </c>
      <c r="AB13" s="151">
        <v>5</v>
      </c>
      <c r="AC13" s="143">
        <v>4</v>
      </c>
      <c r="AD13" s="143">
        <v>5</v>
      </c>
      <c r="AE13" s="143">
        <v>5</v>
      </c>
    </row>
    <row r="14" spans="1:31" s="90" customFormat="1">
      <c r="A14" s="90">
        <v>13</v>
      </c>
      <c r="B14" s="90" t="s">
        <v>51</v>
      </c>
      <c r="C14" s="90" t="s">
        <v>69</v>
      </c>
      <c r="D14" s="90">
        <v>1</v>
      </c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154">
        <v>5</v>
      </c>
      <c r="N14" s="154">
        <v>4</v>
      </c>
      <c r="O14" s="154">
        <v>4</v>
      </c>
      <c r="P14" s="143">
        <v>4</v>
      </c>
      <c r="Q14" s="143">
        <v>4</v>
      </c>
      <c r="R14" s="91">
        <v>4</v>
      </c>
      <c r="S14" s="91">
        <v>4</v>
      </c>
      <c r="T14" s="91">
        <v>4</v>
      </c>
      <c r="U14" s="91">
        <v>4</v>
      </c>
      <c r="V14" s="91">
        <v>4</v>
      </c>
      <c r="W14" s="112">
        <v>4</v>
      </c>
      <c r="X14" s="112">
        <v>4</v>
      </c>
      <c r="Y14" s="148">
        <v>4</v>
      </c>
      <c r="Z14" s="148">
        <v>4</v>
      </c>
      <c r="AA14" s="151">
        <v>4</v>
      </c>
      <c r="AB14" s="151">
        <v>4</v>
      </c>
      <c r="AC14" s="143">
        <v>4</v>
      </c>
      <c r="AD14" s="143">
        <v>4</v>
      </c>
      <c r="AE14" s="143">
        <v>4</v>
      </c>
    </row>
    <row r="15" spans="1:31" s="90" customFormat="1">
      <c r="A15" s="90">
        <v>14</v>
      </c>
      <c r="B15" s="90" t="s">
        <v>51</v>
      </c>
      <c r="C15" s="90" t="s">
        <v>61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0">
        <v>1</v>
      </c>
      <c r="K15" s="90">
        <v>0</v>
      </c>
      <c r="L15" s="90">
        <v>0</v>
      </c>
      <c r="M15" s="154">
        <v>5</v>
      </c>
      <c r="N15" s="154">
        <v>5</v>
      </c>
      <c r="O15" s="154">
        <v>4</v>
      </c>
      <c r="P15" s="143">
        <v>5</v>
      </c>
      <c r="Q15" s="143">
        <v>5</v>
      </c>
      <c r="R15" s="91">
        <v>5</v>
      </c>
      <c r="S15" s="91">
        <v>4</v>
      </c>
      <c r="T15" s="91">
        <v>5</v>
      </c>
      <c r="U15" s="91">
        <v>5</v>
      </c>
      <c r="V15" s="91">
        <v>5</v>
      </c>
      <c r="W15" s="112">
        <v>3</v>
      </c>
      <c r="X15" s="112">
        <v>3</v>
      </c>
      <c r="Y15" s="148">
        <v>5</v>
      </c>
      <c r="Z15" s="148">
        <v>5</v>
      </c>
      <c r="AA15" s="151">
        <v>5</v>
      </c>
      <c r="AB15" s="151">
        <v>5</v>
      </c>
      <c r="AC15" s="143">
        <v>4</v>
      </c>
      <c r="AD15" s="143">
        <v>5</v>
      </c>
      <c r="AE15" s="143">
        <v>5</v>
      </c>
    </row>
    <row r="16" spans="1:31" s="90" customFormat="1">
      <c r="A16" s="90">
        <v>15</v>
      </c>
      <c r="B16" s="90" t="s">
        <v>8</v>
      </c>
      <c r="C16" s="90" t="s">
        <v>53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154">
        <v>5</v>
      </c>
      <c r="N16" s="154">
        <v>5</v>
      </c>
      <c r="O16" s="154">
        <v>5</v>
      </c>
      <c r="P16" s="143">
        <v>5</v>
      </c>
      <c r="Q16" s="143">
        <v>5</v>
      </c>
      <c r="R16" s="91">
        <v>5</v>
      </c>
      <c r="S16" s="91">
        <v>5</v>
      </c>
      <c r="T16" s="91">
        <v>5</v>
      </c>
      <c r="U16" s="91">
        <v>5</v>
      </c>
      <c r="V16" s="91">
        <v>5</v>
      </c>
      <c r="W16" s="112">
        <v>3</v>
      </c>
      <c r="X16" s="112">
        <v>3</v>
      </c>
      <c r="Y16" s="148">
        <v>5</v>
      </c>
      <c r="Z16" s="148">
        <v>5</v>
      </c>
      <c r="AA16" s="151">
        <v>5</v>
      </c>
      <c r="AB16" s="151">
        <v>5</v>
      </c>
      <c r="AC16" s="143">
        <v>5</v>
      </c>
      <c r="AD16" s="143">
        <v>5</v>
      </c>
      <c r="AE16" s="143">
        <v>5</v>
      </c>
    </row>
    <row r="17" spans="1:31" s="90" customFormat="1">
      <c r="A17" s="90">
        <v>16</v>
      </c>
      <c r="B17" s="90" t="s">
        <v>8</v>
      </c>
      <c r="C17" s="90" t="s">
        <v>69</v>
      </c>
      <c r="D17" s="90">
        <v>1</v>
      </c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154">
        <v>4</v>
      </c>
      <c r="N17" s="154">
        <v>4</v>
      </c>
      <c r="O17" s="154">
        <v>4</v>
      </c>
      <c r="P17" s="143">
        <v>4</v>
      </c>
      <c r="Q17" s="143">
        <v>4</v>
      </c>
      <c r="R17" s="91">
        <v>3</v>
      </c>
      <c r="S17" s="91">
        <v>4</v>
      </c>
      <c r="T17" s="91">
        <v>4</v>
      </c>
      <c r="U17" s="91">
        <v>4</v>
      </c>
      <c r="V17" s="91">
        <v>4</v>
      </c>
      <c r="W17" s="112">
        <v>5</v>
      </c>
      <c r="X17" s="112">
        <v>5</v>
      </c>
      <c r="Y17" s="148">
        <v>4</v>
      </c>
      <c r="Z17" s="148">
        <v>4</v>
      </c>
      <c r="AA17" s="151">
        <v>4</v>
      </c>
      <c r="AB17" s="151">
        <v>4</v>
      </c>
      <c r="AC17" s="143">
        <v>4</v>
      </c>
      <c r="AD17" s="143">
        <v>4</v>
      </c>
      <c r="AE17" s="143">
        <v>4</v>
      </c>
    </row>
    <row r="18" spans="1:31" s="90" customFormat="1">
      <c r="A18" s="90">
        <v>17</v>
      </c>
      <c r="B18" s="90" t="s">
        <v>8</v>
      </c>
      <c r="C18" s="90" t="s">
        <v>52</v>
      </c>
      <c r="D18" s="90">
        <v>0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1</v>
      </c>
      <c r="L18" s="90">
        <v>0</v>
      </c>
      <c r="M18" s="154">
        <v>5</v>
      </c>
      <c r="N18" s="154">
        <v>5</v>
      </c>
      <c r="O18" s="154">
        <v>5</v>
      </c>
      <c r="P18" s="143">
        <v>5</v>
      </c>
      <c r="Q18" s="143">
        <v>5</v>
      </c>
      <c r="R18" s="91">
        <v>5</v>
      </c>
      <c r="S18" s="91">
        <v>5</v>
      </c>
      <c r="T18" s="91">
        <v>5</v>
      </c>
      <c r="U18" s="91">
        <v>5</v>
      </c>
      <c r="V18" s="91">
        <v>5</v>
      </c>
      <c r="W18" s="112">
        <v>4</v>
      </c>
      <c r="X18" s="112">
        <v>4</v>
      </c>
      <c r="Y18" s="148">
        <v>5</v>
      </c>
      <c r="Z18" s="148">
        <v>5</v>
      </c>
      <c r="AA18" s="151">
        <v>5</v>
      </c>
      <c r="AB18" s="151">
        <v>5</v>
      </c>
      <c r="AC18" s="143">
        <v>5</v>
      </c>
      <c r="AD18" s="143">
        <v>5</v>
      </c>
      <c r="AE18" s="143">
        <v>5</v>
      </c>
    </row>
    <row r="19" spans="1:31" s="90" customFormat="1">
      <c r="A19" s="90">
        <v>18</v>
      </c>
      <c r="B19" s="90" t="s">
        <v>8</v>
      </c>
      <c r="C19" s="90" t="s">
        <v>68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90">
        <v>1</v>
      </c>
      <c r="K19" s="90">
        <v>0</v>
      </c>
      <c r="L19" s="90">
        <v>0</v>
      </c>
      <c r="M19" s="154">
        <v>4</v>
      </c>
      <c r="N19" s="154">
        <v>3</v>
      </c>
      <c r="O19" s="154">
        <v>5</v>
      </c>
      <c r="P19" s="143">
        <v>4</v>
      </c>
      <c r="Q19" s="143">
        <v>5</v>
      </c>
      <c r="R19" s="91">
        <v>4</v>
      </c>
      <c r="S19" s="91">
        <v>4</v>
      </c>
      <c r="T19" s="91">
        <v>4</v>
      </c>
      <c r="U19" s="91">
        <v>4</v>
      </c>
      <c r="V19" s="91">
        <v>4</v>
      </c>
      <c r="W19" s="112">
        <v>3</v>
      </c>
      <c r="X19" s="112">
        <v>3</v>
      </c>
      <c r="Y19" s="148">
        <v>5</v>
      </c>
      <c r="Z19" s="148">
        <v>4</v>
      </c>
      <c r="AA19" s="151">
        <v>4</v>
      </c>
      <c r="AB19" s="151">
        <v>4</v>
      </c>
      <c r="AC19" s="143">
        <v>4</v>
      </c>
      <c r="AD19" s="143">
        <v>4</v>
      </c>
      <c r="AE19" s="143">
        <v>4</v>
      </c>
    </row>
    <row r="20" spans="1:31" s="90" customFormat="1">
      <c r="A20" s="90">
        <v>19</v>
      </c>
      <c r="B20" s="90" t="s">
        <v>8</v>
      </c>
      <c r="C20" s="90" t="s">
        <v>53</v>
      </c>
      <c r="D20" s="90">
        <v>1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154">
        <v>4</v>
      </c>
      <c r="N20" s="154">
        <v>4</v>
      </c>
      <c r="O20" s="154">
        <v>5</v>
      </c>
      <c r="P20" s="143">
        <v>4</v>
      </c>
      <c r="Q20" s="143">
        <v>4</v>
      </c>
      <c r="R20" s="91">
        <v>5</v>
      </c>
      <c r="S20" s="91">
        <v>4</v>
      </c>
      <c r="T20" s="91">
        <v>5</v>
      </c>
      <c r="U20" s="91">
        <v>5</v>
      </c>
      <c r="V20" s="91">
        <v>5</v>
      </c>
      <c r="W20" s="112">
        <v>2</v>
      </c>
      <c r="X20" s="112">
        <v>2</v>
      </c>
      <c r="Y20" s="148">
        <v>4</v>
      </c>
      <c r="Z20" s="148">
        <v>4</v>
      </c>
      <c r="AA20" s="151">
        <v>4</v>
      </c>
      <c r="AB20" s="151">
        <v>4</v>
      </c>
      <c r="AC20" s="143">
        <v>4</v>
      </c>
      <c r="AD20" s="143">
        <v>4</v>
      </c>
      <c r="AE20" s="143">
        <v>4</v>
      </c>
    </row>
    <row r="21" spans="1:31" s="90" customFormat="1">
      <c r="A21" s="90">
        <v>20</v>
      </c>
      <c r="B21" s="90" t="s">
        <v>8</v>
      </c>
      <c r="C21" s="90" t="s">
        <v>52</v>
      </c>
      <c r="D21" s="90">
        <v>1</v>
      </c>
      <c r="E21" s="90">
        <v>0</v>
      </c>
      <c r="F21" s="90">
        <v>1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154">
        <v>4</v>
      </c>
      <c r="N21" s="154">
        <v>4</v>
      </c>
      <c r="O21" s="154">
        <v>4</v>
      </c>
      <c r="P21" s="143">
        <v>4</v>
      </c>
      <c r="Q21" s="143">
        <v>4</v>
      </c>
      <c r="R21" s="91">
        <v>4</v>
      </c>
      <c r="S21" s="91">
        <v>3</v>
      </c>
      <c r="T21" s="91">
        <v>4</v>
      </c>
      <c r="U21" s="91">
        <v>4</v>
      </c>
      <c r="V21" s="91">
        <v>4</v>
      </c>
      <c r="W21" s="112">
        <v>2</v>
      </c>
      <c r="X21" s="112">
        <v>2</v>
      </c>
      <c r="Y21" s="148">
        <v>4</v>
      </c>
      <c r="Z21" s="148">
        <v>4</v>
      </c>
      <c r="AA21" s="151">
        <v>5</v>
      </c>
      <c r="AB21" s="151">
        <v>5</v>
      </c>
      <c r="AC21" s="143">
        <v>5</v>
      </c>
      <c r="AD21" s="143">
        <v>5</v>
      </c>
      <c r="AE21" s="143">
        <v>5</v>
      </c>
    </row>
    <row r="22" spans="1:31" s="90" customFormat="1">
      <c r="A22" s="90">
        <v>21</v>
      </c>
      <c r="B22" s="90" t="s">
        <v>8</v>
      </c>
      <c r="C22" s="90" t="s">
        <v>107</v>
      </c>
      <c r="D22" s="90">
        <v>0</v>
      </c>
      <c r="E22" s="90">
        <v>0</v>
      </c>
      <c r="F22" s="90">
        <v>1</v>
      </c>
      <c r="G22" s="90">
        <v>1</v>
      </c>
      <c r="H22" s="90">
        <v>0</v>
      </c>
      <c r="I22" s="90">
        <v>0</v>
      </c>
      <c r="J22" s="90">
        <v>0</v>
      </c>
      <c r="K22" s="90">
        <v>1</v>
      </c>
      <c r="L22" s="90">
        <v>0</v>
      </c>
      <c r="M22" s="154">
        <v>5</v>
      </c>
      <c r="N22" s="154">
        <v>4</v>
      </c>
      <c r="O22" s="154">
        <v>4</v>
      </c>
      <c r="P22" s="143">
        <v>4</v>
      </c>
      <c r="Q22" s="143">
        <v>4</v>
      </c>
      <c r="R22" s="91">
        <v>4</v>
      </c>
      <c r="S22" s="91">
        <v>5</v>
      </c>
      <c r="T22" s="91">
        <v>5</v>
      </c>
      <c r="U22" s="91">
        <v>4</v>
      </c>
      <c r="V22" s="91">
        <v>4</v>
      </c>
      <c r="W22" s="112">
        <v>3</v>
      </c>
      <c r="X22" s="112">
        <v>4</v>
      </c>
      <c r="Y22" s="148">
        <v>4</v>
      </c>
      <c r="Z22" s="148">
        <v>4</v>
      </c>
      <c r="AA22" s="151">
        <v>5</v>
      </c>
      <c r="AB22" s="151">
        <v>5</v>
      </c>
      <c r="AC22" s="143">
        <v>4</v>
      </c>
      <c r="AD22" s="143">
        <v>4</v>
      </c>
      <c r="AE22" s="143">
        <v>4</v>
      </c>
    </row>
    <row r="23" spans="1:31" s="90" customFormat="1">
      <c r="A23" s="90">
        <v>22</v>
      </c>
      <c r="B23" s="90" t="s">
        <v>8</v>
      </c>
      <c r="C23" s="90" t="s">
        <v>53</v>
      </c>
      <c r="D23" s="90">
        <v>0</v>
      </c>
      <c r="E23" s="90">
        <v>0</v>
      </c>
      <c r="F23" s="90">
        <v>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154">
        <v>5</v>
      </c>
      <c r="N23" s="154">
        <v>5</v>
      </c>
      <c r="O23" s="154">
        <v>5</v>
      </c>
      <c r="P23" s="143">
        <v>5</v>
      </c>
      <c r="Q23" s="143">
        <v>5</v>
      </c>
      <c r="R23" s="91">
        <v>5</v>
      </c>
      <c r="S23" s="91">
        <v>3</v>
      </c>
      <c r="T23" s="91">
        <v>4</v>
      </c>
      <c r="U23" s="91">
        <v>4</v>
      </c>
      <c r="V23" s="91">
        <v>5</v>
      </c>
      <c r="W23" s="112">
        <v>3</v>
      </c>
      <c r="X23" s="112">
        <v>3</v>
      </c>
      <c r="Y23" s="148">
        <v>5</v>
      </c>
      <c r="Z23" s="148">
        <v>5</v>
      </c>
      <c r="AA23" s="151">
        <v>5</v>
      </c>
      <c r="AB23" s="151">
        <v>5</v>
      </c>
      <c r="AC23" s="143">
        <v>5</v>
      </c>
      <c r="AD23" s="143">
        <v>5</v>
      </c>
      <c r="AE23" s="143">
        <v>5</v>
      </c>
    </row>
    <row r="24" spans="1:31" s="90" customFormat="1">
      <c r="A24" s="90">
        <v>23</v>
      </c>
      <c r="B24" s="90" t="s">
        <v>51</v>
      </c>
      <c r="C24" s="90" t="s">
        <v>65</v>
      </c>
      <c r="D24" s="90">
        <v>1</v>
      </c>
      <c r="E24" s="90">
        <v>0</v>
      </c>
      <c r="F24" s="90">
        <v>1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0">
        <v>0</v>
      </c>
      <c r="M24" s="154">
        <v>4</v>
      </c>
      <c r="N24" s="154">
        <v>3</v>
      </c>
      <c r="O24" s="154">
        <v>4</v>
      </c>
      <c r="P24" s="143">
        <v>4</v>
      </c>
      <c r="Q24" s="143">
        <v>4</v>
      </c>
      <c r="R24" s="91">
        <v>5</v>
      </c>
      <c r="S24" s="91">
        <v>3</v>
      </c>
      <c r="T24" s="91">
        <v>4</v>
      </c>
      <c r="U24" s="91">
        <v>4</v>
      </c>
      <c r="V24" s="91">
        <v>4</v>
      </c>
      <c r="W24" s="112">
        <v>5</v>
      </c>
      <c r="X24" s="112">
        <v>5</v>
      </c>
      <c r="Y24" s="148">
        <v>5</v>
      </c>
      <c r="Z24" s="148">
        <v>5</v>
      </c>
      <c r="AA24" s="151">
        <v>5</v>
      </c>
      <c r="AB24" s="151">
        <v>5</v>
      </c>
      <c r="AC24" s="143">
        <v>5</v>
      </c>
      <c r="AD24" s="143">
        <v>5</v>
      </c>
      <c r="AE24" s="143">
        <v>5</v>
      </c>
    </row>
    <row r="25" spans="1:31" s="90" customFormat="1">
      <c r="A25" s="90">
        <v>24</v>
      </c>
      <c r="B25" s="90" t="s">
        <v>8</v>
      </c>
      <c r="C25" s="90" t="s">
        <v>68</v>
      </c>
      <c r="D25" s="90">
        <v>1</v>
      </c>
      <c r="E25" s="90">
        <v>0</v>
      </c>
      <c r="F25" s="90">
        <v>0</v>
      </c>
      <c r="G25" s="90">
        <v>1</v>
      </c>
      <c r="H25" s="90">
        <v>0</v>
      </c>
      <c r="I25" s="90">
        <v>0</v>
      </c>
      <c r="J25" s="90">
        <v>0</v>
      </c>
      <c r="K25" s="90">
        <v>0</v>
      </c>
      <c r="L25" s="90">
        <v>0</v>
      </c>
      <c r="M25" s="154">
        <v>5</v>
      </c>
      <c r="N25" s="154">
        <v>5</v>
      </c>
      <c r="O25" s="154">
        <v>4</v>
      </c>
      <c r="P25" s="143">
        <v>4</v>
      </c>
      <c r="Q25" s="143">
        <v>4</v>
      </c>
      <c r="R25" s="91">
        <v>4</v>
      </c>
      <c r="S25" s="91">
        <v>4</v>
      </c>
      <c r="T25" s="91">
        <v>4</v>
      </c>
      <c r="U25" s="91">
        <v>4</v>
      </c>
      <c r="V25" s="91">
        <v>4</v>
      </c>
      <c r="W25" s="112">
        <v>3</v>
      </c>
      <c r="X25" s="112">
        <v>4</v>
      </c>
      <c r="Y25" s="148">
        <v>5</v>
      </c>
      <c r="Z25" s="148">
        <v>5</v>
      </c>
      <c r="AA25" s="151">
        <v>5</v>
      </c>
      <c r="AB25" s="151">
        <v>5</v>
      </c>
      <c r="AC25" s="143">
        <v>5</v>
      </c>
      <c r="AD25" s="143">
        <v>5</v>
      </c>
      <c r="AE25" s="143">
        <v>5</v>
      </c>
    </row>
    <row r="26" spans="1:31" s="90" customFormat="1" ht="48">
      <c r="A26" s="90">
        <v>25</v>
      </c>
      <c r="B26" s="90" t="s">
        <v>8</v>
      </c>
      <c r="C26" s="90" t="s">
        <v>139</v>
      </c>
      <c r="D26" s="90">
        <v>1</v>
      </c>
      <c r="E26" s="90">
        <v>1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0</v>
      </c>
      <c r="M26" s="154">
        <v>4</v>
      </c>
      <c r="N26" s="154">
        <v>3</v>
      </c>
      <c r="O26" s="154">
        <v>3</v>
      </c>
      <c r="P26" s="143">
        <v>4</v>
      </c>
      <c r="Q26" s="143">
        <v>4</v>
      </c>
      <c r="R26" s="91">
        <v>4</v>
      </c>
      <c r="S26" s="91">
        <v>4</v>
      </c>
      <c r="T26" s="91">
        <v>4</v>
      </c>
      <c r="U26" s="91">
        <v>4</v>
      </c>
      <c r="V26" s="91">
        <v>4</v>
      </c>
      <c r="W26" s="112">
        <v>3</v>
      </c>
      <c r="X26" s="112">
        <v>3</v>
      </c>
      <c r="Y26" s="148">
        <v>5</v>
      </c>
      <c r="Z26" s="148">
        <v>5</v>
      </c>
      <c r="AA26" s="151">
        <v>5</v>
      </c>
      <c r="AB26" s="151">
        <v>5</v>
      </c>
      <c r="AC26" s="143">
        <v>4</v>
      </c>
      <c r="AD26" s="143">
        <v>4</v>
      </c>
      <c r="AE26" s="143">
        <v>5</v>
      </c>
    </row>
    <row r="27" spans="1:31" s="90" customFormat="1">
      <c r="A27" s="90">
        <v>26</v>
      </c>
      <c r="B27" s="90" t="s">
        <v>8</v>
      </c>
      <c r="C27" s="90" t="s">
        <v>143</v>
      </c>
      <c r="D27" s="90">
        <v>1</v>
      </c>
      <c r="E27" s="90">
        <v>0</v>
      </c>
      <c r="F27" s="90">
        <v>1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  <c r="L27" s="90">
        <v>0</v>
      </c>
      <c r="M27" s="154">
        <v>5</v>
      </c>
      <c r="N27" s="154">
        <v>5</v>
      </c>
      <c r="O27" s="154">
        <v>5</v>
      </c>
      <c r="P27" s="143">
        <v>4</v>
      </c>
      <c r="Q27" s="143">
        <v>5</v>
      </c>
      <c r="R27" s="91">
        <v>5</v>
      </c>
      <c r="S27" s="91">
        <v>5</v>
      </c>
      <c r="T27" s="91">
        <v>5</v>
      </c>
      <c r="U27" s="91">
        <v>5</v>
      </c>
      <c r="V27" s="91">
        <v>5</v>
      </c>
      <c r="W27" s="112">
        <v>2</v>
      </c>
      <c r="X27" s="112">
        <v>3</v>
      </c>
      <c r="Y27" s="148">
        <v>5</v>
      </c>
      <c r="Z27" s="148">
        <v>5</v>
      </c>
      <c r="AA27" s="151">
        <v>5</v>
      </c>
      <c r="AB27" s="151">
        <v>5</v>
      </c>
      <c r="AC27" s="143">
        <v>4</v>
      </c>
      <c r="AD27" s="143">
        <v>5</v>
      </c>
      <c r="AE27" s="143">
        <v>5</v>
      </c>
    </row>
    <row r="28" spans="1:31" s="90" customFormat="1">
      <c r="A28" s="90">
        <v>27</v>
      </c>
      <c r="B28" s="90" t="s">
        <v>51</v>
      </c>
      <c r="C28" s="90" t="s">
        <v>65</v>
      </c>
      <c r="D28" s="90">
        <v>0</v>
      </c>
      <c r="E28" s="90">
        <v>0</v>
      </c>
      <c r="F28" s="90">
        <v>0</v>
      </c>
      <c r="G28" s="90">
        <v>0</v>
      </c>
      <c r="H28" s="90">
        <v>0</v>
      </c>
      <c r="I28" s="90">
        <v>0</v>
      </c>
      <c r="J28" s="90">
        <v>0</v>
      </c>
      <c r="K28" s="90">
        <v>1</v>
      </c>
      <c r="L28" s="90">
        <v>0</v>
      </c>
      <c r="M28" s="154">
        <v>5</v>
      </c>
      <c r="N28" s="154">
        <v>4</v>
      </c>
      <c r="O28" s="154">
        <v>4</v>
      </c>
      <c r="P28" s="143">
        <v>5</v>
      </c>
      <c r="Q28" s="143">
        <v>5</v>
      </c>
      <c r="R28" s="91">
        <v>5</v>
      </c>
      <c r="S28" s="91">
        <v>5</v>
      </c>
      <c r="T28" s="91">
        <v>5</v>
      </c>
      <c r="U28" s="91">
        <v>5</v>
      </c>
      <c r="V28" s="91">
        <v>5</v>
      </c>
      <c r="W28" s="112">
        <v>3</v>
      </c>
      <c r="X28" s="112">
        <v>3</v>
      </c>
      <c r="Y28" s="148">
        <v>5</v>
      </c>
      <c r="Z28" s="148">
        <v>5</v>
      </c>
      <c r="AA28" s="151">
        <v>5</v>
      </c>
      <c r="AB28" s="151">
        <v>5</v>
      </c>
      <c r="AC28" s="143">
        <v>5</v>
      </c>
      <c r="AD28" s="143">
        <v>5</v>
      </c>
      <c r="AE28" s="143">
        <v>5</v>
      </c>
    </row>
    <row r="29" spans="1:31" s="90" customFormat="1">
      <c r="A29" s="90">
        <v>28</v>
      </c>
      <c r="B29" s="90" t="s">
        <v>8</v>
      </c>
      <c r="C29" s="90" t="s">
        <v>107</v>
      </c>
      <c r="D29" s="90">
        <v>0</v>
      </c>
      <c r="E29" s="90">
        <v>0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90">
        <v>1</v>
      </c>
      <c r="L29" s="90">
        <v>0</v>
      </c>
      <c r="M29" s="154">
        <v>4</v>
      </c>
      <c r="N29" s="154">
        <v>4</v>
      </c>
      <c r="O29" s="154">
        <v>3</v>
      </c>
      <c r="P29" s="143">
        <v>4</v>
      </c>
      <c r="Q29" s="143">
        <v>4</v>
      </c>
      <c r="R29" s="91">
        <v>4</v>
      </c>
      <c r="S29" s="91">
        <v>4</v>
      </c>
      <c r="T29" s="91">
        <v>4</v>
      </c>
      <c r="U29" s="91">
        <v>3</v>
      </c>
      <c r="V29" s="91">
        <v>4</v>
      </c>
      <c r="W29" s="112">
        <v>3</v>
      </c>
      <c r="X29" s="112">
        <v>3</v>
      </c>
      <c r="Y29" s="148">
        <v>4</v>
      </c>
      <c r="Z29" s="148">
        <v>4</v>
      </c>
      <c r="AA29" s="151">
        <v>4</v>
      </c>
      <c r="AB29" s="151">
        <v>4</v>
      </c>
      <c r="AC29" s="143">
        <v>3</v>
      </c>
      <c r="AD29" s="143">
        <v>4</v>
      </c>
      <c r="AE29" s="143">
        <v>4</v>
      </c>
    </row>
    <row r="30" spans="1:31" s="90" customFormat="1">
      <c r="A30" s="90">
        <v>29</v>
      </c>
      <c r="B30" s="90" t="s">
        <v>8</v>
      </c>
      <c r="C30" s="90" t="s">
        <v>68</v>
      </c>
      <c r="D30" s="90">
        <v>1</v>
      </c>
      <c r="E30" s="90">
        <v>0</v>
      </c>
      <c r="F30" s="90">
        <v>0</v>
      </c>
      <c r="G30" s="90">
        <v>0</v>
      </c>
      <c r="H30" s="90">
        <v>1</v>
      </c>
      <c r="I30" s="90">
        <v>0</v>
      </c>
      <c r="J30" s="90">
        <v>0</v>
      </c>
      <c r="K30" s="90">
        <v>0</v>
      </c>
      <c r="L30" s="90">
        <v>0</v>
      </c>
      <c r="M30" s="154">
        <v>5</v>
      </c>
      <c r="N30" s="154">
        <v>5</v>
      </c>
      <c r="O30" s="154">
        <v>4</v>
      </c>
      <c r="P30" s="143">
        <v>4</v>
      </c>
      <c r="Q30" s="143">
        <v>4</v>
      </c>
      <c r="R30" s="91">
        <v>4</v>
      </c>
      <c r="S30" s="91">
        <v>5</v>
      </c>
      <c r="T30" s="91">
        <v>5</v>
      </c>
      <c r="U30" s="91">
        <v>5</v>
      </c>
      <c r="V30" s="91">
        <v>5</v>
      </c>
      <c r="W30" s="112">
        <v>5</v>
      </c>
      <c r="X30" s="112">
        <v>5</v>
      </c>
      <c r="Y30" s="148">
        <v>5</v>
      </c>
      <c r="Z30" s="148">
        <v>5</v>
      </c>
      <c r="AA30" s="151">
        <v>5</v>
      </c>
      <c r="AB30" s="151">
        <v>5</v>
      </c>
      <c r="AC30" s="143">
        <v>5</v>
      </c>
      <c r="AD30" s="143">
        <v>4</v>
      </c>
      <c r="AE30" s="143">
        <v>4</v>
      </c>
    </row>
    <row r="31" spans="1:31" s="90" customFormat="1">
      <c r="A31" s="90">
        <v>30</v>
      </c>
      <c r="B31" s="90" t="s">
        <v>8</v>
      </c>
      <c r="C31" s="90" t="s">
        <v>68</v>
      </c>
      <c r="D31" s="90">
        <v>0</v>
      </c>
      <c r="E31" s="90">
        <v>0</v>
      </c>
      <c r="F31" s="90">
        <v>1</v>
      </c>
      <c r="G31" s="90">
        <v>0</v>
      </c>
      <c r="H31" s="90">
        <v>0</v>
      </c>
      <c r="I31" s="90">
        <v>0</v>
      </c>
      <c r="J31" s="90">
        <v>0</v>
      </c>
      <c r="K31" s="90">
        <v>0</v>
      </c>
      <c r="L31" s="90">
        <v>0</v>
      </c>
      <c r="M31" s="154">
        <v>4</v>
      </c>
      <c r="N31" s="154">
        <v>3</v>
      </c>
      <c r="O31" s="154">
        <v>3</v>
      </c>
      <c r="P31" s="143">
        <v>4</v>
      </c>
      <c r="Q31" s="143">
        <v>4</v>
      </c>
      <c r="R31" s="91">
        <v>3</v>
      </c>
      <c r="S31" s="91">
        <v>4</v>
      </c>
      <c r="T31" s="91">
        <v>4</v>
      </c>
      <c r="U31" s="91">
        <v>4</v>
      </c>
      <c r="V31" s="91">
        <v>4</v>
      </c>
      <c r="W31" s="112">
        <v>3</v>
      </c>
      <c r="X31" s="112">
        <v>2</v>
      </c>
      <c r="Y31" s="148">
        <v>4</v>
      </c>
      <c r="Z31" s="148">
        <v>4</v>
      </c>
      <c r="AA31" s="151">
        <v>4</v>
      </c>
      <c r="AB31" s="151">
        <v>4</v>
      </c>
      <c r="AC31" s="143">
        <v>4</v>
      </c>
      <c r="AD31" s="143">
        <v>4</v>
      </c>
      <c r="AE31" s="143">
        <v>4</v>
      </c>
    </row>
    <row r="32" spans="1:31" s="90" customFormat="1">
      <c r="A32" s="90">
        <v>31</v>
      </c>
      <c r="B32" s="90" t="s">
        <v>51</v>
      </c>
      <c r="C32" s="90" t="s">
        <v>69</v>
      </c>
      <c r="D32" s="90">
        <v>0</v>
      </c>
      <c r="E32" s="90">
        <v>0</v>
      </c>
      <c r="F32" s="90">
        <v>0</v>
      </c>
      <c r="G32" s="90">
        <v>0</v>
      </c>
      <c r="H32" s="90">
        <v>0</v>
      </c>
      <c r="I32" s="90">
        <v>0</v>
      </c>
      <c r="J32" s="90">
        <v>0</v>
      </c>
      <c r="K32" s="90">
        <v>1</v>
      </c>
      <c r="L32" s="90">
        <v>0</v>
      </c>
      <c r="M32" s="154">
        <v>4</v>
      </c>
      <c r="N32" s="154">
        <v>5</v>
      </c>
      <c r="O32" s="154">
        <v>5</v>
      </c>
      <c r="P32" s="143">
        <v>5</v>
      </c>
      <c r="Q32" s="143">
        <v>5</v>
      </c>
      <c r="R32" s="91">
        <v>5</v>
      </c>
      <c r="S32" s="91">
        <v>5</v>
      </c>
      <c r="T32" s="91">
        <v>5</v>
      </c>
      <c r="U32" s="91">
        <v>5</v>
      </c>
      <c r="V32" s="91">
        <v>5</v>
      </c>
      <c r="W32" s="112">
        <v>5</v>
      </c>
      <c r="X32" s="112">
        <v>5</v>
      </c>
      <c r="Y32" s="148">
        <v>5</v>
      </c>
      <c r="Z32" s="148">
        <v>5</v>
      </c>
      <c r="AA32" s="151">
        <v>5</v>
      </c>
      <c r="AB32" s="151">
        <v>5</v>
      </c>
      <c r="AC32" s="143">
        <v>5</v>
      </c>
      <c r="AD32" s="143">
        <v>5</v>
      </c>
      <c r="AE32" s="143">
        <v>5</v>
      </c>
    </row>
    <row r="33" spans="1:31" s="90" customFormat="1">
      <c r="A33" s="90">
        <v>32</v>
      </c>
      <c r="B33" s="90" t="s">
        <v>51</v>
      </c>
      <c r="C33" s="90" t="s">
        <v>65</v>
      </c>
      <c r="D33" s="90">
        <v>1</v>
      </c>
      <c r="E33" s="90">
        <v>0</v>
      </c>
      <c r="F33" s="90">
        <v>0</v>
      </c>
      <c r="G33" s="90">
        <v>0</v>
      </c>
      <c r="H33" s="90">
        <v>0</v>
      </c>
      <c r="I33" s="90">
        <v>0</v>
      </c>
      <c r="J33" s="90">
        <v>0</v>
      </c>
      <c r="K33" s="90">
        <v>0</v>
      </c>
      <c r="L33" s="90">
        <v>0</v>
      </c>
      <c r="M33" s="154">
        <v>5</v>
      </c>
      <c r="N33" s="154">
        <v>5</v>
      </c>
      <c r="O33" s="154">
        <v>5</v>
      </c>
      <c r="P33" s="143">
        <v>5</v>
      </c>
      <c r="Q33" s="143">
        <v>5</v>
      </c>
      <c r="R33" s="91">
        <v>5</v>
      </c>
      <c r="S33" s="91">
        <v>5</v>
      </c>
      <c r="T33" s="91">
        <v>5</v>
      </c>
      <c r="U33" s="91">
        <v>5</v>
      </c>
      <c r="V33" s="91">
        <v>5</v>
      </c>
      <c r="W33" s="112">
        <v>3</v>
      </c>
      <c r="X33" s="112">
        <v>3</v>
      </c>
      <c r="Y33" s="148">
        <v>5</v>
      </c>
      <c r="Z33" s="148">
        <v>5</v>
      </c>
      <c r="AA33" s="151">
        <v>5</v>
      </c>
      <c r="AB33" s="151">
        <v>5</v>
      </c>
      <c r="AC33" s="143">
        <v>5</v>
      </c>
      <c r="AD33" s="143">
        <v>5</v>
      </c>
      <c r="AE33" s="143">
        <v>5</v>
      </c>
    </row>
    <row r="34" spans="1:31" s="90" customFormat="1">
      <c r="A34" s="90">
        <v>33</v>
      </c>
      <c r="B34" s="90" t="s">
        <v>51</v>
      </c>
      <c r="C34" s="90" t="s">
        <v>65</v>
      </c>
      <c r="D34" s="90">
        <v>1</v>
      </c>
      <c r="E34" s="90">
        <v>0</v>
      </c>
      <c r="F34" s="90">
        <v>0</v>
      </c>
      <c r="G34" s="90">
        <v>1</v>
      </c>
      <c r="H34" s="90">
        <v>0</v>
      </c>
      <c r="I34" s="90">
        <v>0</v>
      </c>
      <c r="J34" s="90">
        <v>0</v>
      </c>
      <c r="K34" s="90">
        <v>0</v>
      </c>
      <c r="L34" s="90">
        <v>0</v>
      </c>
      <c r="M34" s="154">
        <v>4</v>
      </c>
      <c r="N34" s="154">
        <v>4</v>
      </c>
      <c r="O34" s="154">
        <v>4</v>
      </c>
      <c r="P34" s="143">
        <v>5</v>
      </c>
      <c r="Q34" s="143">
        <v>5</v>
      </c>
      <c r="R34" s="91">
        <v>5</v>
      </c>
      <c r="S34" s="91">
        <v>5</v>
      </c>
      <c r="T34" s="91">
        <v>5</v>
      </c>
      <c r="U34" s="91">
        <v>5</v>
      </c>
      <c r="V34" s="91">
        <v>5</v>
      </c>
      <c r="W34" s="112">
        <v>3</v>
      </c>
      <c r="X34" s="112">
        <v>4</v>
      </c>
      <c r="Y34" s="148">
        <v>4</v>
      </c>
      <c r="Z34" s="148">
        <v>4</v>
      </c>
      <c r="AA34" s="151">
        <v>5</v>
      </c>
      <c r="AB34" s="151">
        <v>5</v>
      </c>
      <c r="AC34" s="143">
        <v>5</v>
      </c>
      <c r="AD34" s="143">
        <v>5</v>
      </c>
      <c r="AE34" s="143">
        <v>5</v>
      </c>
    </row>
    <row r="35" spans="1:31" s="90" customFormat="1">
      <c r="A35" s="90">
        <v>34</v>
      </c>
      <c r="B35" s="90" t="s">
        <v>8</v>
      </c>
      <c r="C35" s="90" t="s">
        <v>53</v>
      </c>
      <c r="D35" s="90">
        <v>0</v>
      </c>
      <c r="E35" s="90">
        <v>1</v>
      </c>
      <c r="F35" s="90">
        <v>0</v>
      </c>
      <c r="G35" s="90">
        <v>1</v>
      </c>
      <c r="H35" s="90">
        <v>0</v>
      </c>
      <c r="I35" s="90">
        <v>0</v>
      </c>
      <c r="J35" s="90">
        <v>0</v>
      </c>
      <c r="K35" s="90">
        <v>0</v>
      </c>
      <c r="L35" s="90">
        <v>0</v>
      </c>
      <c r="M35" s="154">
        <v>5</v>
      </c>
      <c r="N35" s="154">
        <v>5</v>
      </c>
      <c r="O35" s="154">
        <v>4</v>
      </c>
      <c r="P35" s="143">
        <v>5</v>
      </c>
      <c r="Q35" s="143">
        <v>5</v>
      </c>
      <c r="R35" s="91">
        <v>5</v>
      </c>
      <c r="S35" s="91">
        <v>3</v>
      </c>
      <c r="T35" s="91">
        <v>5</v>
      </c>
      <c r="U35" s="91">
        <v>5</v>
      </c>
      <c r="V35" s="91">
        <v>5</v>
      </c>
      <c r="W35" s="112">
        <v>3</v>
      </c>
      <c r="X35" s="112">
        <v>3</v>
      </c>
      <c r="Y35" s="148">
        <v>5</v>
      </c>
      <c r="Z35" s="148">
        <v>5</v>
      </c>
      <c r="AA35" s="151">
        <v>5</v>
      </c>
      <c r="AB35" s="151">
        <v>5</v>
      </c>
      <c r="AC35" s="143">
        <v>5</v>
      </c>
      <c r="AD35" s="143">
        <v>5</v>
      </c>
      <c r="AE35" s="143">
        <v>5</v>
      </c>
    </row>
    <row r="36" spans="1:31" s="90" customFormat="1">
      <c r="A36" s="90">
        <v>35</v>
      </c>
      <c r="B36" s="90" t="s">
        <v>51</v>
      </c>
      <c r="C36" s="90" t="s">
        <v>69</v>
      </c>
      <c r="D36" s="90">
        <v>1</v>
      </c>
      <c r="E36" s="90">
        <v>0</v>
      </c>
      <c r="F36" s="90">
        <v>0</v>
      </c>
      <c r="G36" s="90">
        <v>0</v>
      </c>
      <c r="H36" s="90">
        <v>0</v>
      </c>
      <c r="I36" s="90">
        <v>0</v>
      </c>
      <c r="J36" s="90">
        <v>0</v>
      </c>
      <c r="K36" s="90">
        <v>0</v>
      </c>
      <c r="L36" s="90">
        <v>0</v>
      </c>
      <c r="M36" s="154">
        <v>5</v>
      </c>
      <c r="N36" s="154">
        <v>5</v>
      </c>
      <c r="O36" s="154">
        <v>5</v>
      </c>
      <c r="P36" s="143">
        <v>5</v>
      </c>
      <c r="Q36" s="143">
        <v>5</v>
      </c>
      <c r="R36" s="91">
        <v>4</v>
      </c>
      <c r="S36" s="91">
        <v>5</v>
      </c>
      <c r="T36" s="91">
        <v>5</v>
      </c>
      <c r="U36" s="91">
        <v>5</v>
      </c>
      <c r="V36" s="91">
        <v>5</v>
      </c>
      <c r="W36" s="112">
        <v>4</v>
      </c>
      <c r="X36" s="112">
        <v>4</v>
      </c>
      <c r="Y36" s="148">
        <v>4</v>
      </c>
      <c r="Z36" s="148">
        <v>4</v>
      </c>
      <c r="AA36" s="151">
        <v>5</v>
      </c>
      <c r="AB36" s="151">
        <v>5</v>
      </c>
      <c r="AC36" s="143">
        <v>4</v>
      </c>
      <c r="AD36" s="143">
        <v>4</v>
      </c>
      <c r="AE36" s="143">
        <v>5</v>
      </c>
    </row>
    <row r="37" spans="1:31" s="90" customFormat="1">
      <c r="A37" s="90">
        <v>36</v>
      </c>
      <c r="B37" s="90" t="s">
        <v>8</v>
      </c>
      <c r="C37" s="90" t="s">
        <v>150</v>
      </c>
      <c r="D37" s="90">
        <v>1</v>
      </c>
      <c r="E37" s="90">
        <v>0</v>
      </c>
      <c r="F37" s="90">
        <v>0</v>
      </c>
      <c r="G37" s="90">
        <v>0</v>
      </c>
      <c r="H37" s="90">
        <v>0</v>
      </c>
      <c r="I37" s="90">
        <v>0</v>
      </c>
      <c r="J37" s="90">
        <v>0</v>
      </c>
      <c r="K37" s="90">
        <v>0</v>
      </c>
      <c r="L37" s="90">
        <v>0</v>
      </c>
      <c r="M37" s="154">
        <v>4</v>
      </c>
      <c r="N37" s="154">
        <v>4</v>
      </c>
      <c r="O37" s="154">
        <v>4</v>
      </c>
      <c r="P37" s="143">
        <v>4</v>
      </c>
      <c r="Q37" s="143">
        <v>4</v>
      </c>
      <c r="R37" s="91">
        <v>4</v>
      </c>
      <c r="S37" s="91">
        <v>4</v>
      </c>
      <c r="T37" s="91">
        <v>4</v>
      </c>
      <c r="U37" s="91">
        <v>4</v>
      </c>
      <c r="V37" s="91">
        <v>4</v>
      </c>
      <c r="W37" s="112">
        <v>4</v>
      </c>
      <c r="X37" s="112">
        <v>4</v>
      </c>
      <c r="Y37" s="148">
        <v>4</v>
      </c>
      <c r="Z37" s="148">
        <v>4</v>
      </c>
      <c r="AA37" s="151">
        <v>4</v>
      </c>
      <c r="AB37" s="151">
        <v>4</v>
      </c>
      <c r="AC37" s="143">
        <v>4</v>
      </c>
      <c r="AD37" s="143">
        <v>4</v>
      </c>
      <c r="AE37" s="143">
        <v>4</v>
      </c>
    </row>
    <row r="38" spans="1:31" s="90" customFormat="1">
      <c r="A38" s="90">
        <v>37</v>
      </c>
      <c r="B38" s="90" t="s">
        <v>8</v>
      </c>
      <c r="C38" s="90" t="s">
        <v>9</v>
      </c>
      <c r="D38" s="90">
        <v>0</v>
      </c>
      <c r="E38" s="90">
        <v>0</v>
      </c>
      <c r="F38" s="90">
        <v>1</v>
      </c>
      <c r="G38" s="90">
        <v>1</v>
      </c>
      <c r="H38" s="90">
        <v>0</v>
      </c>
      <c r="I38" s="90">
        <v>0</v>
      </c>
      <c r="J38" s="90">
        <v>0</v>
      </c>
      <c r="K38" s="90">
        <v>0</v>
      </c>
      <c r="L38" s="90">
        <v>0</v>
      </c>
      <c r="M38" s="154">
        <v>4</v>
      </c>
      <c r="N38" s="154">
        <v>4</v>
      </c>
      <c r="O38" s="154">
        <v>4</v>
      </c>
      <c r="P38" s="143">
        <v>4</v>
      </c>
      <c r="Q38" s="143">
        <v>4</v>
      </c>
      <c r="R38" s="91">
        <v>4</v>
      </c>
      <c r="S38" s="91">
        <v>4</v>
      </c>
      <c r="T38" s="91">
        <v>4</v>
      </c>
      <c r="U38" s="91">
        <v>4</v>
      </c>
      <c r="V38" s="91">
        <v>4</v>
      </c>
      <c r="W38" s="112">
        <v>4</v>
      </c>
      <c r="X38" s="112">
        <v>4</v>
      </c>
      <c r="Y38" s="148">
        <v>4</v>
      </c>
      <c r="Z38" s="148">
        <v>4</v>
      </c>
      <c r="AA38" s="151">
        <v>4</v>
      </c>
      <c r="AB38" s="151">
        <v>4</v>
      </c>
      <c r="AC38" s="143">
        <v>4</v>
      </c>
      <c r="AD38" s="143">
        <v>4</v>
      </c>
      <c r="AE38" s="143">
        <v>4</v>
      </c>
    </row>
    <row r="39" spans="1:31" s="90" customFormat="1">
      <c r="A39" s="90">
        <v>38</v>
      </c>
      <c r="B39" s="90" t="s">
        <v>51</v>
      </c>
      <c r="C39" s="90" t="s">
        <v>65</v>
      </c>
      <c r="D39" s="90">
        <v>0</v>
      </c>
      <c r="E39" s="90">
        <v>0</v>
      </c>
      <c r="F39" s="90">
        <v>0</v>
      </c>
      <c r="G39" s="90">
        <v>0</v>
      </c>
      <c r="H39" s="90">
        <v>0</v>
      </c>
      <c r="I39" s="90">
        <v>0</v>
      </c>
      <c r="J39" s="90">
        <v>0</v>
      </c>
      <c r="K39" s="90">
        <v>0</v>
      </c>
      <c r="L39" s="90">
        <v>0</v>
      </c>
      <c r="M39" s="154">
        <v>5</v>
      </c>
      <c r="N39" s="154">
        <v>5</v>
      </c>
      <c r="O39" s="154">
        <v>5</v>
      </c>
      <c r="P39" s="143">
        <v>5</v>
      </c>
      <c r="Q39" s="143">
        <v>5</v>
      </c>
      <c r="R39" s="91">
        <v>5</v>
      </c>
      <c r="S39" s="91">
        <v>5</v>
      </c>
      <c r="T39" s="91">
        <v>5</v>
      </c>
      <c r="U39" s="91">
        <v>5</v>
      </c>
      <c r="V39" s="91">
        <v>5</v>
      </c>
      <c r="W39" s="112">
        <v>4</v>
      </c>
      <c r="X39" s="112">
        <v>4</v>
      </c>
      <c r="Y39" s="148">
        <v>5</v>
      </c>
      <c r="Z39" s="148">
        <v>5</v>
      </c>
      <c r="AA39" s="151">
        <v>5</v>
      </c>
      <c r="AB39" s="151">
        <v>5</v>
      </c>
      <c r="AC39" s="143">
        <v>5</v>
      </c>
      <c r="AD39" s="143">
        <v>5</v>
      </c>
      <c r="AE39" s="143">
        <v>5</v>
      </c>
    </row>
    <row r="40" spans="1:31" s="90" customFormat="1">
      <c r="A40" s="90">
        <v>39</v>
      </c>
      <c r="B40" s="90" t="s">
        <v>8</v>
      </c>
      <c r="C40" s="90" t="s">
        <v>107</v>
      </c>
      <c r="D40" s="90">
        <v>1</v>
      </c>
      <c r="E40" s="90">
        <v>0</v>
      </c>
      <c r="F40" s="90">
        <v>0</v>
      </c>
      <c r="G40" s="90">
        <v>0</v>
      </c>
      <c r="H40" s="90">
        <v>0</v>
      </c>
      <c r="I40" s="90">
        <v>0</v>
      </c>
      <c r="J40" s="90">
        <v>0</v>
      </c>
      <c r="K40" s="90">
        <v>0</v>
      </c>
      <c r="L40" s="90">
        <v>0</v>
      </c>
      <c r="M40" s="154">
        <v>5</v>
      </c>
      <c r="N40" s="154">
        <v>5</v>
      </c>
      <c r="O40" s="154">
        <v>5</v>
      </c>
      <c r="P40" s="143">
        <v>5</v>
      </c>
      <c r="Q40" s="143">
        <v>5</v>
      </c>
      <c r="R40" s="91">
        <v>3</v>
      </c>
      <c r="S40" s="91">
        <v>3</v>
      </c>
      <c r="T40" s="91">
        <v>4</v>
      </c>
      <c r="U40" s="91">
        <v>4</v>
      </c>
      <c r="V40" s="91">
        <v>5</v>
      </c>
      <c r="W40" s="112">
        <v>3</v>
      </c>
      <c r="X40" s="112">
        <v>4</v>
      </c>
      <c r="Y40" s="148">
        <v>5</v>
      </c>
      <c r="Z40" s="148">
        <v>5</v>
      </c>
      <c r="AA40" s="151">
        <v>5</v>
      </c>
      <c r="AB40" s="151">
        <v>5</v>
      </c>
      <c r="AC40" s="143">
        <v>4</v>
      </c>
      <c r="AD40" s="143">
        <v>4</v>
      </c>
      <c r="AE40" s="143">
        <v>4</v>
      </c>
    </row>
    <row r="41" spans="1:31" s="90" customFormat="1">
      <c r="A41" s="90">
        <v>40</v>
      </c>
      <c r="B41" s="90" t="s">
        <v>8</v>
      </c>
      <c r="C41" s="90" t="s">
        <v>53</v>
      </c>
      <c r="D41" s="90">
        <v>0</v>
      </c>
      <c r="E41" s="90">
        <v>1</v>
      </c>
      <c r="F41" s="90">
        <v>0</v>
      </c>
      <c r="G41" s="90">
        <v>0</v>
      </c>
      <c r="H41" s="90">
        <v>0</v>
      </c>
      <c r="I41" s="90">
        <v>0</v>
      </c>
      <c r="J41" s="90">
        <v>0</v>
      </c>
      <c r="K41" s="90">
        <v>0</v>
      </c>
      <c r="L41" s="90">
        <v>0</v>
      </c>
      <c r="M41" s="154">
        <v>4</v>
      </c>
      <c r="N41" s="154">
        <v>3</v>
      </c>
      <c r="O41" s="154">
        <v>5</v>
      </c>
      <c r="P41" s="143">
        <v>5</v>
      </c>
      <c r="Q41" s="143">
        <v>5</v>
      </c>
      <c r="R41" s="91">
        <v>5</v>
      </c>
      <c r="S41" s="91">
        <v>5</v>
      </c>
      <c r="T41" s="91">
        <v>5</v>
      </c>
      <c r="U41" s="91">
        <v>5</v>
      </c>
      <c r="V41" s="91">
        <v>5</v>
      </c>
      <c r="W41" s="112">
        <v>4</v>
      </c>
      <c r="X41" s="112">
        <v>4</v>
      </c>
      <c r="Y41" s="148">
        <v>5</v>
      </c>
      <c r="Z41" s="148">
        <v>5</v>
      </c>
      <c r="AA41" s="151">
        <v>5</v>
      </c>
      <c r="AB41" s="151">
        <v>5</v>
      </c>
      <c r="AC41" s="143">
        <v>5</v>
      </c>
      <c r="AD41" s="143">
        <v>5</v>
      </c>
      <c r="AE41" s="143">
        <v>5</v>
      </c>
    </row>
    <row r="42" spans="1:31" s="90" customFormat="1">
      <c r="A42" s="90">
        <v>41</v>
      </c>
      <c r="B42" s="90" t="s">
        <v>51</v>
      </c>
      <c r="C42" s="90" t="s">
        <v>65</v>
      </c>
      <c r="D42" s="90">
        <v>0</v>
      </c>
      <c r="E42" s="90">
        <v>0</v>
      </c>
      <c r="F42" s="90">
        <v>1</v>
      </c>
      <c r="G42" s="90">
        <v>0</v>
      </c>
      <c r="H42" s="90">
        <v>0</v>
      </c>
      <c r="I42" s="90">
        <v>0</v>
      </c>
      <c r="J42" s="90">
        <v>0</v>
      </c>
      <c r="K42" s="90">
        <v>0</v>
      </c>
      <c r="L42" s="90">
        <v>0</v>
      </c>
      <c r="M42" s="154">
        <v>4</v>
      </c>
      <c r="N42" s="154">
        <v>4</v>
      </c>
      <c r="O42" s="154">
        <v>3</v>
      </c>
      <c r="P42" s="143">
        <v>3</v>
      </c>
      <c r="Q42" s="143">
        <v>3</v>
      </c>
      <c r="R42" s="91">
        <v>4</v>
      </c>
      <c r="S42" s="91">
        <v>3</v>
      </c>
      <c r="T42" s="91">
        <v>4</v>
      </c>
      <c r="U42" s="91">
        <v>3</v>
      </c>
      <c r="V42" s="91">
        <v>3</v>
      </c>
      <c r="W42" s="112">
        <v>3</v>
      </c>
      <c r="X42" s="112">
        <v>3</v>
      </c>
      <c r="Y42" s="148">
        <v>4</v>
      </c>
      <c r="Z42" s="148">
        <v>4</v>
      </c>
      <c r="AA42" s="151">
        <v>4</v>
      </c>
      <c r="AB42" s="151">
        <v>4</v>
      </c>
      <c r="AC42" s="143">
        <v>3</v>
      </c>
      <c r="AD42" s="143">
        <v>3</v>
      </c>
      <c r="AE42" s="143">
        <v>4</v>
      </c>
    </row>
    <row r="43" spans="1:31" s="90" customFormat="1">
      <c r="A43" s="90">
        <v>42</v>
      </c>
      <c r="B43" s="90" t="s">
        <v>8</v>
      </c>
      <c r="C43" s="90" t="s">
        <v>68</v>
      </c>
      <c r="D43" s="90">
        <v>1</v>
      </c>
      <c r="E43" s="90">
        <v>0</v>
      </c>
      <c r="F43" s="90">
        <v>0</v>
      </c>
      <c r="G43" s="90">
        <v>0</v>
      </c>
      <c r="H43" s="90">
        <v>0</v>
      </c>
      <c r="I43" s="90">
        <v>0</v>
      </c>
      <c r="J43" s="90">
        <v>0</v>
      </c>
      <c r="K43" s="90">
        <v>1</v>
      </c>
      <c r="L43" s="90">
        <v>0</v>
      </c>
      <c r="M43" s="154">
        <v>4</v>
      </c>
      <c r="N43" s="154">
        <v>4</v>
      </c>
      <c r="O43" s="154">
        <v>4</v>
      </c>
      <c r="P43" s="143">
        <v>4</v>
      </c>
      <c r="Q43" s="143">
        <v>4</v>
      </c>
      <c r="R43" s="91">
        <v>3</v>
      </c>
      <c r="S43" s="91">
        <v>3</v>
      </c>
      <c r="T43" s="91">
        <v>4</v>
      </c>
      <c r="U43" s="91">
        <v>4</v>
      </c>
      <c r="V43" s="91">
        <v>4</v>
      </c>
      <c r="W43" s="112">
        <v>3</v>
      </c>
      <c r="X43" s="112">
        <v>3</v>
      </c>
      <c r="Y43" s="148">
        <v>4</v>
      </c>
      <c r="Z43" s="148">
        <v>4</v>
      </c>
      <c r="AA43" s="151">
        <v>4</v>
      </c>
      <c r="AB43" s="151">
        <v>4</v>
      </c>
      <c r="AC43" s="143">
        <v>4</v>
      </c>
      <c r="AD43" s="143">
        <v>4</v>
      </c>
      <c r="AE43" s="143">
        <v>4</v>
      </c>
    </row>
    <row r="44" spans="1:31" s="90" customFormat="1">
      <c r="A44" s="90">
        <v>43</v>
      </c>
      <c r="B44" s="90" t="s">
        <v>51</v>
      </c>
      <c r="C44" s="116" t="s">
        <v>183</v>
      </c>
      <c r="D44" s="90">
        <v>0</v>
      </c>
      <c r="E44" s="90">
        <v>0</v>
      </c>
      <c r="F44" s="90">
        <v>0</v>
      </c>
      <c r="G44" s="90">
        <v>0</v>
      </c>
      <c r="H44" s="90">
        <v>0</v>
      </c>
      <c r="I44" s="90">
        <v>0</v>
      </c>
      <c r="J44" s="90">
        <v>0</v>
      </c>
      <c r="K44" s="90">
        <v>0</v>
      </c>
      <c r="L44" s="90">
        <v>0</v>
      </c>
      <c r="M44" s="154">
        <v>5</v>
      </c>
      <c r="N44" s="154">
        <v>5</v>
      </c>
      <c r="O44" s="154">
        <v>3</v>
      </c>
      <c r="P44" s="143">
        <v>5</v>
      </c>
      <c r="Q44" s="143">
        <v>5</v>
      </c>
      <c r="R44" s="91">
        <v>5</v>
      </c>
      <c r="S44" s="91">
        <v>5</v>
      </c>
      <c r="T44" s="91">
        <v>5</v>
      </c>
      <c r="U44" s="91">
        <v>5</v>
      </c>
      <c r="V44" s="91">
        <v>5</v>
      </c>
      <c r="W44" s="112">
        <v>2</v>
      </c>
      <c r="X44" s="112">
        <v>2</v>
      </c>
      <c r="Y44" s="148">
        <v>5</v>
      </c>
      <c r="Z44" s="148">
        <v>5</v>
      </c>
      <c r="AA44" s="151">
        <v>5</v>
      </c>
      <c r="AB44" s="151">
        <v>5</v>
      </c>
      <c r="AC44" s="143">
        <v>3</v>
      </c>
      <c r="AD44" s="143">
        <v>5</v>
      </c>
      <c r="AE44" s="143">
        <v>5</v>
      </c>
    </row>
    <row r="45" spans="1:31" s="90" customFormat="1">
      <c r="A45" s="90">
        <v>44</v>
      </c>
      <c r="B45" s="90" t="s">
        <v>51</v>
      </c>
      <c r="C45" s="90" t="s">
        <v>69</v>
      </c>
      <c r="D45" s="90">
        <v>1</v>
      </c>
      <c r="E45" s="90">
        <v>0</v>
      </c>
      <c r="F45" s="90">
        <v>0</v>
      </c>
      <c r="G45" s="90">
        <v>0</v>
      </c>
      <c r="H45" s="90">
        <v>0</v>
      </c>
      <c r="I45" s="90">
        <v>0</v>
      </c>
      <c r="J45" s="90">
        <v>0</v>
      </c>
      <c r="K45" s="90">
        <v>0</v>
      </c>
      <c r="L45" s="90">
        <v>0</v>
      </c>
      <c r="M45" s="154">
        <v>5</v>
      </c>
      <c r="N45" s="154">
        <v>3</v>
      </c>
      <c r="O45" s="154">
        <v>4</v>
      </c>
      <c r="P45" s="143">
        <v>5</v>
      </c>
      <c r="Q45" s="143">
        <v>4</v>
      </c>
      <c r="R45" s="91">
        <v>5</v>
      </c>
      <c r="S45" s="91">
        <v>5</v>
      </c>
      <c r="T45" s="91">
        <v>5</v>
      </c>
      <c r="U45" s="91">
        <v>5</v>
      </c>
      <c r="V45" s="91">
        <v>5</v>
      </c>
      <c r="W45" s="112">
        <v>3</v>
      </c>
      <c r="X45" s="112">
        <v>3</v>
      </c>
      <c r="Y45" s="148">
        <v>5</v>
      </c>
      <c r="Z45" s="148">
        <v>5</v>
      </c>
      <c r="AA45" s="151">
        <v>5</v>
      </c>
      <c r="AB45" s="151">
        <v>5</v>
      </c>
      <c r="AC45" s="143">
        <v>4</v>
      </c>
      <c r="AD45" s="143">
        <v>4</v>
      </c>
      <c r="AE45" s="143">
        <v>5</v>
      </c>
    </row>
    <row r="46" spans="1:31" s="90" customFormat="1">
      <c r="A46" s="90">
        <v>45</v>
      </c>
      <c r="B46" s="90" t="s">
        <v>51</v>
      </c>
      <c r="C46" s="90" t="s">
        <v>143</v>
      </c>
      <c r="D46" s="90">
        <v>0</v>
      </c>
      <c r="E46" s="90">
        <v>0</v>
      </c>
      <c r="F46" s="90">
        <v>1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  <c r="L46" s="90">
        <v>0</v>
      </c>
      <c r="M46" s="154">
        <v>4</v>
      </c>
      <c r="N46" s="154">
        <v>4</v>
      </c>
      <c r="O46" s="154">
        <v>4</v>
      </c>
      <c r="P46" s="143">
        <v>4</v>
      </c>
      <c r="Q46" s="143">
        <v>4</v>
      </c>
      <c r="R46" s="91">
        <v>4</v>
      </c>
      <c r="S46" s="91">
        <v>4</v>
      </c>
      <c r="T46" s="91">
        <v>4</v>
      </c>
      <c r="U46" s="91">
        <v>4</v>
      </c>
      <c r="V46" s="91">
        <v>4</v>
      </c>
      <c r="W46" s="112">
        <v>4</v>
      </c>
      <c r="X46" s="112">
        <v>4</v>
      </c>
      <c r="Y46" s="148">
        <v>5</v>
      </c>
      <c r="Z46" s="148">
        <v>5</v>
      </c>
      <c r="AA46" s="151">
        <v>5</v>
      </c>
      <c r="AB46" s="151">
        <v>5</v>
      </c>
      <c r="AC46" s="143">
        <v>5</v>
      </c>
      <c r="AD46" s="143">
        <v>5</v>
      </c>
      <c r="AE46" s="143">
        <v>5</v>
      </c>
    </row>
    <row r="47" spans="1:31" s="90" customFormat="1">
      <c r="A47" s="90">
        <v>46</v>
      </c>
      <c r="B47" s="90" t="s">
        <v>8</v>
      </c>
      <c r="C47" s="90" t="s">
        <v>151</v>
      </c>
      <c r="D47" s="90">
        <v>0</v>
      </c>
      <c r="E47" s="90">
        <v>0</v>
      </c>
      <c r="F47" s="90">
        <v>0</v>
      </c>
      <c r="G47" s="90">
        <v>0</v>
      </c>
      <c r="H47" s="90">
        <v>0</v>
      </c>
      <c r="I47" s="90">
        <v>0</v>
      </c>
      <c r="J47" s="90">
        <v>0</v>
      </c>
      <c r="K47" s="90">
        <v>1</v>
      </c>
      <c r="L47" s="90">
        <v>0</v>
      </c>
      <c r="M47" s="154">
        <v>5</v>
      </c>
      <c r="N47" s="154">
        <v>4</v>
      </c>
      <c r="O47" s="154">
        <v>4</v>
      </c>
      <c r="P47" s="143">
        <v>5</v>
      </c>
      <c r="Q47" s="143">
        <v>5</v>
      </c>
      <c r="R47" s="91">
        <v>5</v>
      </c>
      <c r="S47" s="91">
        <v>4</v>
      </c>
      <c r="T47" s="91">
        <v>4</v>
      </c>
      <c r="U47" s="91">
        <v>5</v>
      </c>
      <c r="V47" s="91">
        <v>4</v>
      </c>
      <c r="W47" s="112">
        <v>3</v>
      </c>
      <c r="X47" s="112">
        <v>2</v>
      </c>
      <c r="Y47" s="148">
        <v>5</v>
      </c>
      <c r="Z47" s="148">
        <v>4</v>
      </c>
      <c r="AA47" s="151">
        <v>5</v>
      </c>
      <c r="AB47" s="151">
        <v>4</v>
      </c>
      <c r="AC47" s="143">
        <v>5</v>
      </c>
      <c r="AD47" s="143">
        <v>4</v>
      </c>
      <c r="AE47" s="143">
        <v>5</v>
      </c>
    </row>
    <row r="48" spans="1:31" s="90" customFormat="1">
      <c r="A48" s="90">
        <v>47</v>
      </c>
      <c r="B48" s="90" t="s">
        <v>51</v>
      </c>
      <c r="C48" s="90" t="s">
        <v>69</v>
      </c>
      <c r="D48" s="90">
        <v>1</v>
      </c>
      <c r="E48" s="90">
        <v>0</v>
      </c>
      <c r="F48" s="90">
        <v>0</v>
      </c>
      <c r="G48" s="90">
        <v>0</v>
      </c>
      <c r="H48" s="90">
        <v>0</v>
      </c>
      <c r="I48" s="90">
        <v>0</v>
      </c>
      <c r="J48" s="90">
        <v>0</v>
      </c>
      <c r="K48" s="90">
        <v>0</v>
      </c>
      <c r="L48" s="90">
        <v>0</v>
      </c>
      <c r="M48" s="154">
        <v>5</v>
      </c>
      <c r="N48" s="154">
        <v>5</v>
      </c>
      <c r="O48" s="154">
        <v>5</v>
      </c>
      <c r="P48" s="143">
        <v>5</v>
      </c>
      <c r="Q48" s="143">
        <v>5</v>
      </c>
      <c r="R48" s="91">
        <v>5</v>
      </c>
      <c r="S48" s="91">
        <v>5</v>
      </c>
      <c r="T48" s="91">
        <v>5</v>
      </c>
      <c r="U48" s="91">
        <v>5</v>
      </c>
      <c r="V48" s="91">
        <v>5</v>
      </c>
      <c r="W48" s="112">
        <v>3</v>
      </c>
      <c r="X48" s="112">
        <v>3</v>
      </c>
      <c r="Y48" s="148">
        <v>5</v>
      </c>
      <c r="Z48" s="148">
        <v>5</v>
      </c>
      <c r="AA48" s="151">
        <v>5</v>
      </c>
      <c r="AB48" s="151">
        <v>5</v>
      </c>
      <c r="AC48" s="143">
        <v>4</v>
      </c>
      <c r="AD48" s="143">
        <v>4</v>
      </c>
      <c r="AE48" s="143">
        <v>4</v>
      </c>
    </row>
    <row r="49" spans="1:31" s="90" customFormat="1">
      <c r="A49" s="90">
        <v>48</v>
      </c>
      <c r="B49" s="90" t="s">
        <v>51</v>
      </c>
      <c r="C49" s="90" t="s">
        <v>64</v>
      </c>
      <c r="D49" s="90">
        <v>1</v>
      </c>
      <c r="E49" s="90">
        <v>1</v>
      </c>
      <c r="F49" s="90">
        <v>0</v>
      </c>
      <c r="G49" s="90">
        <v>0</v>
      </c>
      <c r="H49" s="90">
        <v>0</v>
      </c>
      <c r="I49" s="90">
        <v>0</v>
      </c>
      <c r="J49" s="90">
        <v>0</v>
      </c>
      <c r="K49" s="90">
        <v>0</v>
      </c>
      <c r="L49" s="90">
        <v>0</v>
      </c>
      <c r="M49" s="154">
        <v>4</v>
      </c>
      <c r="N49" s="154">
        <v>4</v>
      </c>
      <c r="O49" s="154">
        <v>4</v>
      </c>
      <c r="P49" s="143">
        <v>4</v>
      </c>
      <c r="Q49" s="143">
        <v>4</v>
      </c>
      <c r="R49" s="91">
        <v>4</v>
      </c>
      <c r="S49" s="91">
        <v>2</v>
      </c>
      <c r="T49" s="91">
        <v>3</v>
      </c>
      <c r="U49" s="91">
        <v>2</v>
      </c>
      <c r="V49" s="91">
        <v>3</v>
      </c>
      <c r="W49" s="112">
        <v>4</v>
      </c>
      <c r="X49" s="112">
        <v>4</v>
      </c>
      <c r="Y49" s="148">
        <v>4</v>
      </c>
      <c r="Z49" s="148">
        <v>4</v>
      </c>
      <c r="AA49" s="151">
        <v>4</v>
      </c>
      <c r="AB49" s="151">
        <v>4</v>
      </c>
      <c r="AC49" s="143">
        <v>3</v>
      </c>
      <c r="AD49" s="143">
        <v>4</v>
      </c>
      <c r="AE49" s="143">
        <v>4</v>
      </c>
    </row>
    <row r="50" spans="1:31" s="90" customFormat="1">
      <c r="A50" s="90">
        <v>49</v>
      </c>
      <c r="B50" s="90" t="s">
        <v>8</v>
      </c>
      <c r="C50" s="90" t="s">
        <v>53</v>
      </c>
      <c r="D50" s="90">
        <v>1</v>
      </c>
      <c r="E50" s="90">
        <v>0</v>
      </c>
      <c r="F50" s="90">
        <v>0</v>
      </c>
      <c r="G50" s="90">
        <v>0</v>
      </c>
      <c r="H50" s="90">
        <v>0</v>
      </c>
      <c r="I50" s="90">
        <v>0</v>
      </c>
      <c r="J50" s="90">
        <v>0</v>
      </c>
      <c r="K50" s="90">
        <v>0</v>
      </c>
      <c r="L50" s="90">
        <v>0</v>
      </c>
      <c r="M50" s="154">
        <v>4</v>
      </c>
      <c r="N50" s="154">
        <v>3</v>
      </c>
      <c r="O50" s="154">
        <v>4</v>
      </c>
      <c r="P50" s="143">
        <v>4</v>
      </c>
      <c r="Q50" s="143">
        <v>4</v>
      </c>
      <c r="R50" s="91">
        <v>5</v>
      </c>
      <c r="S50" s="91">
        <v>4</v>
      </c>
      <c r="T50" s="91">
        <v>4</v>
      </c>
      <c r="U50" s="91">
        <v>4</v>
      </c>
      <c r="V50" s="91">
        <v>4</v>
      </c>
      <c r="W50" s="112">
        <v>3</v>
      </c>
      <c r="X50" s="112">
        <v>3</v>
      </c>
      <c r="Y50" s="148">
        <v>4</v>
      </c>
      <c r="Z50" s="148">
        <v>4</v>
      </c>
      <c r="AA50" s="151">
        <v>4</v>
      </c>
      <c r="AB50" s="151">
        <v>4</v>
      </c>
      <c r="AC50" s="143">
        <v>4</v>
      </c>
      <c r="AD50" s="143">
        <v>4</v>
      </c>
      <c r="AE50" s="143">
        <v>4</v>
      </c>
    </row>
    <row r="51" spans="1:31" s="90" customFormat="1">
      <c r="A51" s="90">
        <v>50</v>
      </c>
      <c r="B51" s="90" t="s">
        <v>8</v>
      </c>
      <c r="C51" s="90" t="s">
        <v>107</v>
      </c>
      <c r="D51" s="90">
        <v>0</v>
      </c>
      <c r="E51" s="90">
        <v>0</v>
      </c>
      <c r="F51" s="90">
        <v>0</v>
      </c>
      <c r="G51" s="90">
        <v>0</v>
      </c>
      <c r="H51" s="90">
        <v>0</v>
      </c>
      <c r="I51" s="90">
        <v>0</v>
      </c>
      <c r="J51" s="90">
        <v>0</v>
      </c>
      <c r="K51" s="90">
        <v>1</v>
      </c>
      <c r="L51" s="90">
        <v>0</v>
      </c>
      <c r="M51" s="154">
        <v>5</v>
      </c>
      <c r="N51" s="154">
        <v>5</v>
      </c>
      <c r="O51" s="154">
        <v>5</v>
      </c>
      <c r="P51" s="143">
        <v>5</v>
      </c>
      <c r="Q51" s="143">
        <v>5</v>
      </c>
      <c r="R51" s="91">
        <v>5</v>
      </c>
      <c r="S51" s="91">
        <v>5</v>
      </c>
      <c r="T51" s="91">
        <v>5</v>
      </c>
      <c r="U51" s="91">
        <v>5</v>
      </c>
      <c r="V51" s="91">
        <v>5</v>
      </c>
      <c r="W51" s="112">
        <v>5</v>
      </c>
      <c r="X51" s="112">
        <v>5</v>
      </c>
      <c r="Y51" s="148">
        <v>4</v>
      </c>
      <c r="Z51" s="148">
        <v>4</v>
      </c>
      <c r="AA51" s="151">
        <v>4</v>
      </c>
      <c r="AB51" s="151">
        <v>5</v>
      </c>
      <c r="AC51" s="143">
        <v>5</v>
      </c>
      <c r="AD51" s="143">
        <v>5</v>
      </c>
      <c r="AE51" s="143">
        <v>5</v>
      </c>
    </row>
    <row r="52" spans="1:31" s="90" customFormat="1">
      <c r="A52" s="90">
        <v>51</v>
      </c>
      <c r="B52" s="90" t="s">
        <v>8</v>
      </c>
      <c r="C52" s="90" t="s">
        <v>53</v>
      </c>
      <c r="D52" s="90">
        <v>0</v>
      </c>
      <c r="E52" s="90">
        <v>0</v>
      </c>
      <c r="F52" s="90">
        <v>0</v>
      </c>
      <c r="G52" s="90">
        <v>0</v>
      </c>
      <c r="H52" s="90">
        <v>0</v>
      </c>
      <c r="I52" s="90">
        <v>0</v>
      </c>
      <c r="J52" s="90">
        <v>0</v>
      </c>
      <c r="K52" s="90">
        <v>0</v>
      </c>
      <c r="L52" s="90">
        <v>1</v>
      </c>
      <c r="M52" s="154">
        <v>4</v>
      </c>
      <c r="N52" s="154">
        <v>4</v>
      </c>
      <c r="O52" s="154">
        <v>4</v>
      </c>
      <c r="P52" s="143">
        <v>4</v>
      </c>
      <c r="Q52" s="143">
        <v>4</v>
      </c>
      <c r="R52" s="91">
        <v>4</v>
      </c>
      <c r="S52" s="91">
        <v>4</v>
      </c>
      <c r="T52" s="91">
        <v>4</v>
      </c>
      <c r="U52" s="91">
        <v>4</v>
      </c>
      <c r="V52" s="91">
        <v>4</v>
      </c>
      <c r="W52" s="112">
        <v>3</v>
      </c>
      <c r="X52" s="112">
        <v>3</v>
      </c>
      <c r="Y52" s="148">
        <v>4</v>
      </c>
      <c r="Z52" s="148">
        <v>4</v>
      </c>
      <c r="AA52" s="151">
        <v>5</v>
      </c>
      <c r="AB52" s="151">
        <v>4</v>
      </c>
      <c r="AC52" s="143">
        <v>4</v>
      </c>
      <c r="AD52" s="143">
        <v>4</v>
      </c>
      <c r="AE52" s="143">
        <v>4</v>
      </c>
    </row>
    <row r="53" spans="1:31" s="90" customFormat="1">
      <c r="A53" s="90">
        <v>52</v>
      </c>
      <c r="B53" s="90" t="s">
        <v>8</v>
      </c>
      <c r="C53" s="90" t="s">
        <v>53</v>
      </c>
      <c r="D53" s="90">
        <v>1</v>
      </c>
      <c r="E53" s="90">
        <v>0</v>
      </c>
      <c r="F53" s="90">
        <v>0</v>
      </c>
      <c r="G53" s="90">
        <v>0</v>
      </c>
      <c r="H53" s="90">
        <v>0</v>
      </c>
      <c r="I53" s="90">
        <v>0</v>
      </c>
      <c r="J53" s="90">
        <v>0</v>
      </c>
      <c r="K53" s="90">
        <v>0</v>
      </c>
      <c r="L53" s="90">
        <v>0</v>
      </c>
      <c r="M53" s="154">
        <v>4</v>
      </c>
      <c r="N53" s="154">
        <v>4</v>
      </c>
      <c r="O53" s="154">
        <v>4</v>
      </c>
      <c r="P53" s="143">
        <v>4</v>
      </c>
      <c r="Q53" s="143">
        <v>4</v>
      </c>
      <c r="R53" s="91">
        <v>4</v>
      </c>
      <c r="S53" s="91">
        <v>4</v>
      </c>
      <c r="T53" s="91">
        <v>4</v>
      </c>
      <c r="U53" s="91">
        <v>4</v>
      </c>
      <c r="V53" s="91">
        <v>4</v>
      </c>
      <c r="W53" s="112">
        <v>4</v>
      </c>
      <c r="X53" s="112">
        <v>4</v>
      </c>
      <c r="Y53" s="148">
        <v>4</v>
      </c>
      <c r="Z53" s="148">
        <v>4</v>
      </c>
      <c r="AA53" s="151">
        <v>4</v>
      </c>
      <c r="AB53" s="151">
        <v>4</v>
      </c>
      <c r="AC53" s="143">
        <v>4</v>
      </c>
      <c r="AD53" s="143">
        <v>4</v>
      </c>
      <c r="AE53" s="143">
        <v>4</v>
      </c>
    </row>
    <row r="54" spans="1:31" s="90" customFormat="1">
      <c r="A54" s="90">
        <v>53</v>
      </c>
      <c r="B54" s="90" t="s">
        <v>8</v>
      </c>
      <c r="C54" s="90" t="s">
        <v>9</v>
      </c>
      <c r="D54" s="90">
        <v>0</v>
      </c>
      <c r="E54" s="90">
        <v>1</v>
      </c>
      <c r="F54" s="90">
        <v>0</v>
      </c>
      <c r="G54" s="90">
        <v>0</v>
      </c>
      <c r="H54" s="90">
        <v>0</v>
      </c>
      <c r="I54" s="90">
        <v>0</v>
      </c>
      <c r="J54" s="90">
        <v>0</v>
      </c>
      <c r="K54" s="90">
        <v>0</v>
      </c>
      <c r="L54" s="90">
        <v>0</v>
      </c>
      <c r="M54" s="154">
        <v>5</v>
      </c>
      <c r="N54" s="154">
        <v>4</v>
      </c>
      <c r="O54" s="154">
        <v>4</v>
      </c>
      <c r="P54" s="143">
        <v>5</v>
      </c>
      <c r="Q54" s="143">
        <v>5</v>
      </c>
      <c r="R54" s="91">
        <v>5</v>
      </c>
      <c r="S54" s="91">
        <v>4</v>
      </c>
      <c r="T54" s="91">
        <v>5</v>
      </c>
      <c r="U54" s="91">
        <v>4</v>
      </c>
      <c r="V54" s="91">
        <v>5</v>
      </c>
      <c r="W54" s="112">
        <v>2</v>
      </c>
      <c r="X54" s="112">
        <v>2</v>
      </c>
      <c r="Y54" s="148">
        <v>5</v>
      </c>
      <c r="Z54" s="148">
        <v>5</v>
      </c>
      <c r="AA54" s="151">
        <v>5</v>
      </c>
      <c r="AB54" s="151">
        <v>5</v>
      </c>
      <c r="AC54" s="143">
        <v>5</v>
      </c>
      <c r="AD54" s="143">
        <v>5</v>
      </c>
      <c r="AE54" s="143">
        <v>5</v>
      </c>
    </row>
    <row r="55" spans="1:31" s="90" customFormat="1">
      <c r="A55" s="90">
        <v>54</v>
      </c>
      <c r="B55" s="90" t="s">
        <v>51</v>
      </c>
      <c r="C55" s="90" t="s">
        <v>122</v>
      </c>
      <c r="D55" s="90">
        <v>1</v>
      </c>
      <c r="E55" s="90">
        <v>0</v>
      </c>
      <c r="F55" s="90">
        <v>1</v>
      </c>
      <c r="G55" s="90">
        <v>0</v>
      </c>
      <c r="H55" s="90">
        <v>0</v>
      </c>
      <c r="I55" s="90">
        <v>0</v>
      </c>
      <c r="J55" s="90">
        <v>0</v>
      </c>
      <c r="K55" s="90">
        <v>1</v>
      </c>
      <c r="L55" s="90">
        <v>0</v>
      </c>
      <c r="M55" s="154">
        <v>5</v>
      </c>
      <c r="N55" s="154">
        <v>4</v>
      </c>
      <c r="O55" s="154">
        <v>4</v>
      </c>
      <c r="P55" s="143">
        <v>3</v>
      </c>
      <c r="Q55" s="143">
        <v>4</v>
      </c>
      <c r="R55" s="91">
        <v>5</v>
      </c>
      <c r="S55" s="91">
        <v>4</v>
      </c>
      <c r="T55" s="91">
        <v>4</v>
      </c>
      <c r="U55" s="91">
        <v>5</v>
      </c>
      <c r="V55" s="91">
        <v>4</v>
      </c>
      <c r="W55" s="112">
        <v>4</v>
      </c>
      <c r="X55" s="112">
        <v>4</v>
      </c>
      <c r="Y55" s="148">
        <v>5</v>
      </c>
      <c r="Z55" s="148">
        <v>5</v>
      </c>
      <c r="AA55" s="151">
        <v>5</v>
      </c>
      <c r="AB55" s="151">
        <v>5</v>
      </c>
      <c r="AC55" s="143">
        <v>5</v>
      </c>
      <c r="AD55" s="143">
        <v>5</v>
      </c>
      <c r="AE55" s="143">
        <v>5</v>
      </c>
    </row>
    <row r="56" spans="1:31" s="90" customFormat="1">
      <c r="A56" s="90">
        <v>55</v>
      </c>
      <c r="B56" s="90" t="s">
        <v>8</v>
      </c>
      <c r="C56" s="90" t="s">
        <v>107</v>
      </c>
      <c r="D56" s="90">
        <v>1</v>
      </c>
      <c r="E56" s="90">
        <v>0</v>
      </c>
      <c r="F56" s="90">
        <v>0</v>
      </c>
      <c r="G56" s="90">
        <v>0</v>
      </c>
      <c r="H56" s="90">
        <v>0</v>
      </c>
      <c r="I56" s="90">
        <v>0</v>
      </c>
      <c r="J56" s="90">
        <v>0</v>
      </c>
      <c r="K56" s="90">
        <v>0</v>
      </c>
      <c r="L56" s="90">
        <v>0</v>
      </c>
      <c r="M56" s="154">
        <v>5</v>
      </c>
      <c r="N56" s="154">
        <v>5</v>
      </c>
      <c r="O56" s="154">
        <v>3</v>
      </c>
      <c r="P56" s="143">
        <v>5</v>
      </c>
      <c r="Q56" s="143">
        <v>5</v>
      </c>
      <c r="R56" s="91">
        <v>5</v>
      </c>
      <c r="S56" s="91">
        <v>4</v>
      </c>
      <c r="T56" s="91">
        <v>4</v>
      </c>
      <c r="U56" s="91">
        <v>4</v>
      </c>
      <c r="V56" s="91">
        <v>4</v>
      </c>
      <c r="W56" s="112">
        <v>4</v>
      </c>
      <c r="X56" s="112">
        <v>4</v>
      </c>
      <c r="Y56" s="148">
        <v>4</v>
      </c>
      <c r="Z56" s="148">
        <v>4</v>
      </c>
      <c r="AA56" s="151">
        <v>4</v>
      </c>
      <c r="AB56" s="151">
        <v>5</v>
      </c>
      <c r="AC56" s="143">
        <v>5</v>
      </c>
      <c r="AD56" s="143">
        <v>5</v>
      </c>
      <c r="AE56" s="143">
        <v>4</v>
      </c>
    </row>
    <row r="57" spans="1:31" s="90" customFormat="1">
      <c r="A57" s="90">
        <v>56</v>
      </c>
      <c r="B57" s="90" t="s">
        <v>8</v>
      </c>
      <c r="C57" s="90" t="s">
        <v>107</v>
      </c>
      <c r="D57" s="90">
        <v>1</v>
      </c>
      <c r="E57" s="90">
        <v>1</v>
      </c>
      <c r="F57" s="90">
        <v>0</v>
      </c>
      <c r="G57" s="90">
        <v>0</v>
      </c>
      <c r="H57" s="90">
        <v>0</v>
      </c>
      <c r="I57" s="90">
        <v>0</v>
      </c>
      <c r="J57" s="90">
        <v>0</v>
      </c>
      <c r="K57" s="90">
        <v>0</v>
      </c>
      <c r="L57" s="90">
        <v>0</v>
      </c>
      <c r="M57" s="154">
        <v>4</v>
      </c>
      <c r="N57" s="154">
        <v>4</v>
      </c>
      <c r="O57" s="154">
        <v>3</v>
      </c>
      <c r="P57" s="143">
        <v>4</v>
      </c>
      <c r="Q57" s="143">
        <v>4</v>
      </c>
      <c r="R57" s="91">
        <v>4</v>
      </c>
      <c r="S57" s="91">
        <v>4</v>
      </c>
      <c r="T57" s="91">
        <v>4</v>
      </c>
      <c r="U57" s="91">
        <v>4</v>
      </c>
      <c r="V57" s="91">
        <v>5</v>
      </c>
      <c r="W57" s="112">
        <v>4</v>
      </c>
      <c r="X57" s="112">
        <v>4</v>
      </c>
      <c r="Y57" s="148">
        <v>4</v>
      </c>
      <c r="Z57" s="148">
        <v>4</v>
      </c>
      <c r="AA57" s="151">
        <v>4</v>
      </c>
      <c r="AB57" s="151">
        <v>4</v>
      </c>
      <c r="AC57" s="143">
        <v>4</v>
      </c>
      <c r="AD57" s="143">
        <v>4</v>
      </c>
      <c r="AE57" s="143">
        <v>4</v>
      </c>
    </row>
    <row r="58" spans="1:31" s="90" customFormat="1">
      <c r="A58" s="90">
        <v>57</v>
      </c>
      <c r="B58" s="90" t="s">
        <v>8</v>
      </c>
      <c r="C58" s="90" t="s">
        <v>107</v>
      </c>
      <c r="D58" s="90">
        <v>1</v>
      </c>
      <c r="E58" s="90">
        <v>1</v>
      </c>
      <c r="F58" s="90">
        <v>0</v>
      </c>
      <c r="G58" s="90">
        <v>1</v>
      </c>
      <c r="H58" s="90">
        <v>0</v>
      </c>
      <c r="I58" s="90">
        <v>0</v>
      </c>
      <c r="J58" s="90">
        <v>0</v>
      </c>
      <c r="K58" s="90">
        <v>0</v>
      </c>
      <c r="L58" s="90">
        <v>0</v>
      </c>
      <c r="M58" s="154">
        <v>4</v>
      </c>
      <c r="N58" s="154">
        <v>4</v>
      </c>
      <c r="O58" s="154">
        <v>4</v>
      </c>
      <c r="P58" s="143">
        <v>5</v>
      </c>
      <c r="Q58" s="143">
        <v>5</v>
      </c>
      <c r="R58" s="91">
        <v>5</v>
      </c>
      <c r="S58" s="91">
        <v>5</v>
      </c>
      <c r="T58" s="91">
        <v>4</v>
      </c>
      <c r="U58" s="91">
        <v>5</v>
      </c>
      <c r="V58" s="91">
        <v>4</v>
      </c>
      <c r="W58" s="112">
        <v>3</v>
      </c>
      <c r="X58" s="112">
        <v>3</v>
      </c>
      <c r="Y58" s="148">
        <v>5</v>
      </c>
      <c r="Z58" s="148">
        <v>5</v>
      </c>
      <c r="AA58" s="151">
        <v>5</v>
      </c>
      <c r="AB58" s="151">
        <v>4</v>
      </c>
      <c r="AC58" s="143">
        <v>4</v>
      </c>
      <c r="AD58" s="143">
        <v>5</v>
      </c>
      <c r="AE58" s="143">
        <v>5</v>
      </c>
    </row>
    <row r="59" spans="1:31" s="90" customFormat="1">
      <c r="A59" s="90">
        <v>58</v>
      </c>
      <c r="B59" s="90" t="s">
        <v>8</v>
      </c>
      <c r="C59" s="90" t="s">
        <v>53</v>
      </c>
      <c r="D59" s="90">
        <v>0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  <c r="M59" s="154">
        <v>3</v>
      </c>
      <c r="N59" s="154">
        <v>3</v>
      </c>
      <c r="O59" s="154">
        <v>3</v>
      </c>
      <c r="P59" s="143">
        <v>3</v>
      </c>
      <c r="Q59" s="143">
        <v>3</v>
      </c>
      <c r="R59" s="91">
        <v>4</v>
      </c>
      <c r="S59" s="91">
        <v>4</v>
      </c>
      <c r="T59" s="91">
        <v>3</v>
      </c>
      <c r="U59" s="91">
        <v>3</v>
      </c>
      <c r="V59" s="91">
        <v>3</v>
      </c>
      <c r="W59" s="112">
        <v>2</v>
      </c>
      <c r="X59" s="112">
        <v>2</v>
      </c>
      <c r="Y59" s="148">
        <v>3</v>
      </c>
      <c r="Z59" s="148">
        <v>3</v>
      </c>
      <c r="AA59" s="151">
        <v>3</v>
      </c>
      <c r="AB59" s="151">
        <v>3</v>
      </c>
      <c r="AC59" s="143">
        <v>3</v>
      </c>
      <c r="AD59" s="143">
        <v>3</v>
      </c>
      <c r="AE59" s="143">
        <v>3</v>
      </c>
    </row>
    <row r="60" spans="1:31" s="90" customFormat="1">
      <c r="A60" s="90">
        <v>59</v>
      </c>
      <c r="B60" s="90" t="s">
        <v>8</v>
      </c>
      <c r="C60" s="90" t="s">
        <v>9</v>
      </c>
      <c r="D60" s="90">
        <v>0</v>
      </c>
      <c r="E60" s="90">
        <v>0</v>
      </c>
      <c r="F60" s="90">
        <v>0</v>
      </c>
      <c r="G60" s="90">
        <v>0</v>
      </c>
      <c r="H60" s="90">
        <v>0</v>
      </c>
      <c r="I60" s="90">
        <v>0</v>
      </c>
      <c r="J60" s="90">
        <v>0</v>
      </c>
      <c r="K60" s="90">
        <v>1</v>
      </c>
      <c r="L60" s="90">
        <v>0</v>
      </c>
      <c r="M60" s="154">
        <v>4</v>
      </c>
      <c r="N60" s="154">
        <v>3</v>
      </c>
      <c r="O60" s="154">
        <v>4</v>
      </c>
      <c r="P60" s="143">
        <v>5</v>
      </c>
      <c r="Q60" s="143">
        <v>5</v>
      </c>
      <c r="R60" s="91">
        <v>5</v>
      </c>
      <c r="S60" s="91">
        <v>5</v>
      </c>
      <c r="T60" s="91">
        <v>5</v>
      </c>
      <c r="U60" s="91">
        <v>5</v>
      </c>
      <c r="V60" s="91">
        <v>5</v>
      </c>
      <c r="W60" s="112">
        <v>4</v>
      </c>
      <c r="X60" s="112">
        <v>4</v>
      </c>
      <c r="Y60" s="148">
        <v>4</v>
      </c>
      <c r="Z60" s="148">
        <v>4</v>
      </c>
      <c r="AA60" s="151">
        <v>5</v>
      </c>
      <c r="AB60" s="151">
        <v>5</v>
      </c>
      <c r="AC60" s="143">
        <v>5</v>
      </c>
      <c r="AD60" s="143">
        <v>5</v>
      </c>
      <c r="AE60" s="143">
        <v>5</v>
      </c>
    </row>
    <row r="61" spans="1:31" s="90" customFormat="1">
      <c r="A61" s="90">
        <v>60</v>
      </c>
      <c r="B61" s="90" t="s">
        <v>8</v>
      </c>
      <c r="C61" s="90" t="s">
        <v>9</v>
      </c>
      <c r="D61" s="90">
        <v>0</v>
      </c>
      <c r="E61" s="90">
        <v>0</v>
      </c>
      <c r="F61" s="90">
        <v>1</v>
      </c>
      <c r="G61" s="90">
        <v>0</v>
      </c>
      <c r="H61" s="90">
        <v>0</v>
      </c>
      <c r="I61" s="90">
        <v>0</v>
      </c>
      <c r="J61" s="90">
        <v>0</v>
      </c>
      <c r="K61" s="90">
        <v>0</v>
      </c>
      <c r="L61" s="90">
        <v>0</v>
      </c>
      <c r="M61" s="154">
        <v>5</v>
      </c>
      <c r="N61" s="154">
        <v>3</v>
      </c>
      <c r="O61" s="154">
        <v>5</v>
      </c>
      <c r="P61" s="143">
        <v>5</v>
      </c>
      <c r="Q61" s="143">
        <v>5</v>
      </c>
      <c r="R61" s="91">
        <v>5</v>
      </c>
      <c r="S61" s="91">
        <v>5</v>
      </c>
      <c r="T61" s="91">
        <v>5</v>
      </c>
      <c r="U61" s="91">
        <v>5</v>
      </c>
      <c r="V61" s="91">
        <v>5</v>
      </c>
      <c r="W61" s="112">
        <v>2</v>
      </c>
      <c r="X61" s="112">
        <v>2</v>
      </c>
      <c r="Y61" s="148">
        <v>5</v>
      </c>
      <c r="Z61" s="148">
        <v>4</v>
      </c>
      <c r="AA61" s="151">
        <v>5</v>
      </c>
      <c r="AB61" s="151">
        <v>5</v>
      </c>
      <c r="AC61" s="143">
        <v>5</v>
      </c>
      <c r="AD61" s="143">
        <v>5</v>
      </c>
      <c r="AE61" s="143">
        <v>5</v>
      </c>
    </row>
    <row r="62" spans="1:31" s="90" customFormat="1">
      <c r="A62" s="90">
        <v>61</v>
      </c>
      <c r="B62" s="90" t="s">
        <v>8</v>
      </c>
      <c r="C62" s="90" t="s">
        <v>9</v>
      </c>
      <c r="D62" s="90">
        <v>1</v>
      </c>
      <c r="E62" s="90">
        <v>0</v>
      </c>
      <c r="F62" s="90">
        <v>0</v>
      </c>
      <c r="G62" s="90">
        <v>0</v>
      </c>
      <c r="H62" s="90">
        <v>0</v>
      </c>
      <c r="I62" s="90">
        <v>0</v>
      </c>
      <c r="J62" s="90">
        <v>1</v>
      </c>
      <c r="K62" s="90">
        <v>0</v>
      </c>
      <c r="L62" s="90">
        <v>0</v>
      </c>
      <c r="M62" s="154">
        <v>4</v>
      </c>
      <c r="N62" s="154">
        <v>3</v>
      </c>
      <c r="O62" s="154">
        <v>5</v>
      </c>
      <c r="P62" s="143">
        <v>5</v>
      </c>
      <c r="Q62" s="143">
        <v>5</v>
      </c>
      <c r="R62" s="91">
        <v>5</v>
      </c>
      <c r="S62" s="91">
        <v>5</v>
      </c>
      <c r="T62" s="91">
        <v>5</v>
      </c>
      <c r="U62" s="91">
        <v>5</v>
      </c>
      <c r="V62" s="91">
        <v>5</v>
      </c>
      <c r="W62" s="112">
        <v>3</v>
      </c>
      <c r="X62" s="112">
        <v>3</v>
      </c>
      <c r="Y62" s="148">
        <v>4</v>
      </c>
      <c r="Z62" s="148">
        <v>4</v>
      </c>
      <c r="AA62" s="151">
        <v>5</v>
      </c>
      <c r="AB62" s="151">
        <v>5</v>
      </c>
      <c r="AC62" s="143">
        <v>4</v>
      </c>
      <c r="AD62" s="143">
        <v>5</v>
      </c>
      <c r="AE62" s="143">
        <v>5</v>
      </c>
    </row>
    <row r="63" spans="1:31" s="90" customFormat="1">
      <c r="A63" s="90">
        <v>62</v>
      </c>
      <c r="B63" s="90" t="s">
        <v>51</v>
      </c>
      <c r="C63" s="90" t="s">
        <v>53</v>
      </c>
      <c r="D63" s="90">
        <v>0</v>
      </c>
      <c r="E63" s="90">
        <v>1</v>
      </c>
      <c r="F63" s="90">
        <v>0</v>
      </c>
      <c r="G63" s="90">
        <v>1</v>
      </c>
      <c r="H63" s="90">
        <v>0</v>
      </c>
      <c r="I63" s="90">
        <v>0</v>
      </c>
      <c r="J63" s="90">
        <v>0</v>
      </c>
      <c r="K63" s="90">
        <v>0</v>
      </c>
      <c r="L63" s="90">
        <v>0</v>
      </c>
      <c r="M63" s="154">
        <v>4</v>
      </c>
      <c r="N63" s="154">
        <v>4</v>
      </c>
      <c r="O63" s="154">
        <v>4</v>
      </c>
      <c r="P63" s="143">
        <v>4</v>
      </c>
      <c r="Q63" s="143">
        <v>4</v>
      </c>
      <c r="R63" s="91">
        <v>4</v>
      </c>
      <c r="S63" s="91">
        <v>4</v>
      </c>
      <c r="T63" s="91">
        <v>4</v>
      </c>
      <c r="U63" s="91">
        <v>3</v>
      </c>
      <c r="V63" s="91">
        <v>3</v>
      </c>
      <c r="W63" s="112">
        <v>3</v>
      </c>
      <c r="X63" s="112">
        <v>3</v>
      </c>
      <c r="Y63" s="148">
        <v>3</v>
      </c>
      <c r="Z63" s="148">
        <v>3</v>
      </c>
      <c r="AA63" s="151">
        <v>3</v>
      </c>
      <c r="AB63" s="151">
        <v>3</v>
      </c>
      <c r="AC63" s="143">
        <v>3</v>
      </c>
      <c r="AD63" s="143">
        <v>3</v>
      </c>
      <c r="AE63" s="143">
        <v>3</v>
      </c>
    </row>
    <row r="64" spans="1:31" s="90" customFormat="1">
      <c r="A64" s="90">
        <v>63</v>
      </c>
      <c r="B64" s="90" t="s">
        <v>8</v>
      </c>
      <c r="C64" s="90" t="s">
        <v>107</v>
      </c>
      <c r="D64" s="90">
        <v>0</v>
      </c>
      <c r="E64" s="90">
        <v>0</v>
      </c>
      <c r="F64" s="90">
        <v>1</v>
      </c>
      <c r="G64" s="90">
        <v>0</v>
      </c>
      <c r="H64" s="90">
        <v>0</v>
      </c>
      <c r="I64" s="90">
        <v>0</v>
      </c>
      <c r="J64" s="90">
        <v>0</v>
      </c>
      <c r="K64" s="90">
        <v>0</v>
      </c>
      <c r="L64" s="90">
        <v>0</v>
      </c>
      <c r="M64" s="154">
        <v>4</v>
      </c>
      <c r="N64" s="154">
        <v>4</v>
      </c>
      <c r="O64" s="154">
        <v>4</v>
      </c>
      <c r="P64" s="143">
        <v>5</v>
      </c>
      <c r="Q64" s="143">
        <v>4</v>
      </c>
      <c r="R64" s="91">
        <v>4</v>
      </c>
      <c r="S64" s="91">
        <v>4</v>
      </c>
      <c r="T64" s="91">
        <v>4</v>
      </c>
      <c r="U64" s="91">
        <v>4</v>
      </c>
      <c r="V64" s="91">
        <v>4</v>
      </c>
      <c r="W64" s="112">
        <v>3</v>
      </c>
      <c r="X64" s="112">
        <v>2</v>
      </c>
      <c r="Y64" s="148">
        <v>4</v>
      </c>
      <c r="Z64" s="148">
        <v>4</v>
      </c>
      <c r="AA64" s="151">
        <v>5</v>
      </c>
      <c r="AB64" s="151">
        <v>5</v>
      </c>
      <c r="AC64" s="143">
        <v>5</v>
      </c>
      <c r="AD64" s="143">
        <v>5</v>
      </c>
      <c r="AE64" s="143">
        <v>5</v>
      </c>
    </row>
    <row r="65" spans="1:31" s="90" customFormat="1">
      <c r="A65" s="90">
        <v>64</v>
      </c>
      <c r="B65" s="90" t="s">
        <v>8</v>
      </c>
      <c r="C65" s="90" t="s">
        <v>107</v>
      </c>
      <c r="D65" s="90">
        <v>1</v>
      </c>
      <c r="E65" s="90">
        <v>0</v>
      </c>
      <c r="F65" s="90">
        <v>1</v>
      </c>
      <c r="G65" s="90">
        <v>0</v>
      </c>
      <c r="H65" s="90">
        <v>0</v>
      </c>
      <c r="I65" s="90">
        <v>0</v>
      </c>
      <c r="J65" s="90">
        <v>0</v>
      </c>
      <c r="K65" s="90">
        <v>0</v>
      </c>
      <c r="L65" s="90">
        <v>0</v>
      </c>
      <c r="M65" s="154">
        <v>5</v>
      </c>
      <c r="N65" s="154">
        <v>5</v>
      </c>
      <c r="O65" s="154">
        <v>5</v>
      </c>
      <c r="P65" s="143">
        <v>5</v>
      </c>
      <c r="Q65" s="143">
        <v>5</v>
      </c>
      <c r="R65" s="91">
        <v>5</v>
      </c>
      <c r="S65" s="91">
        <v>4</v>
      </c>
      <c r="T65" s="91">
        <v>4</v>
      </c>
      <c r="U65" s="91">
        <v>4</v>
      </c>
      <c r="V65" s="91">
        <v>5</v>
      </c>
      <c r="W65" s="112">
        <v>5</v>
      </c>
      <c r="X65" s="112">
        <v>5</v>
      </c>
      <c r="Y65" s="148">
        <v>5</v>
      </c>
      <c r="Z65" s="148">
        <v>5</v>
      </c>
      <c r="AA65" s="151">
        <v>5</v>
      </c>
      <c r="AB65" s="151">
        <v>5</v>
      </c>
      <c r="AC65" s="143">
        <v>5</v>
      </c>
      <c r="AD65" s="143">
        <v>5</v>
      </c>
      <c r="AE65" s="143">
        <v>5</v>
      </c>
    </row>
    <row r="66" spans="1:31" s="90" customFormat="1">
      <c r="A66" s="90">
        <v>65</v>
      </c>
      <c r="B66" s="90" t="s">
        <v>8</v>
      </c>
      <c r="C66" s="90" t="s">
        <v>154</v>
      </c>
      <c r="D66" s="90">
        <v>0</v>
      </c>
      <c r="E66" s="90">
        <v>0</v>
      </c>
      <c r="F66" s="90">
        <v>0</v>
      </c>
      <c r="G66" s="90">
        <v>0</v>
      </c>
      <c r="H66" s="90">
        <v>0</v>
      </c>
      <c r="I66" s="90">
        <v>0</v>
      </c>
      <c r="J66" s="90">
        <v>0</v>
      </c>
      <c r="K66" s="90">
        <v>0</v>
      </c>
      <c r="L66" s="90">
        <v>0</v>
      </c>
      <c r="M66" s="154">
        <v>4</v>
      </c>
      <c r="N66" s="154">
        <v>4</v>
      </c>
      <c r="O66" s="154">
        <v>4</v>
      </c>
      <c r="P66" s="143">
        <v>5</v>
      </c>
      <c r="Q66" s="143">
        <v>5</v>
      </c>
      <c r="R66" s="91">
        <v>5</v>
      </c>
      <c r="S66" s="91">
        <v>4</v>
      </c>
      <c r="T66" s="91">
        <v>5</v>
      </c>
      <c r="U66" s="91">
        <v>5</v>
      </c>
      <c r="V66" s="91">
        <v>5</v>
      </c>
      <c r="W66" s="112">
        <v>2</v>
      </c>
      <c r="X66" s="112">
        <v>2</v>
      </c>
      <c r="Y66" s="148">
        <v>5</v>
      </c>
      <c r="Z66" s="148">
        <v>4</v>
      </c>
      <c r="AA66" s="151">
        <v>4</v>
      </c>
      <c r="AB66" s="151">
        <v>4</v>
      </c>
      <c r="AC66" s="143">
        <v>4</v>
      </c>
      <c r="AD66" s="143">
        <v>4</v>
      </c>
      <c r="AE66" s="143">
        <v>4</v>
      </c>
    </row>
    <row r="67" spans="1:31" s="90" customFormat="1">
      <c r="A67" s="90">
        <v>66</v>
      </c>
      <c r="B67" s="90" t="s">
        <v>51</v>
      </c>
      <c r="C67" s="90" t="s">
        <v>107</v>
      </c>
      <c r="D67" s="90">
        <v>1</v>
      </c>
      <c r="E67" s="90">
        <v>0</v>
      </c>
      <c r="F67" s="90">
        <v>0</v>
      </c>
      <c r="G67" s="90">
        <v>1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154">
        <v>4</v>
      </c>
      <c r="N67" s="154">
        <v>4</v>
      </c>
      <c r="O67" s="154">
        <v>4</v>
      </c>
      <c r="P67" s="143">
        <v>4</v>
      </c>
      <c r="Q67" s="143">
        <v>4</v>
      </c>
      <c r="R67" s="91">
        <v>4</v>
      </c>
      <c r="S67" s="91">
        <v>4</v>
      </c>
      <c r="T67" s="91">
        <v>4</v>
      </c>
      <c r="U67" s="91">
        <v>4</v>
      </c>
      <c r="V67" s="91">
        <v>4</v>
      </c>
      <c r="W67" s="112">
        <v>4</v>
      </c>
      <c r="X67" s="112">
        <v>4</v>
      </c>
      <c r="Y67" s="148">
        <v>4</v>
      </c>
      <c r="Z67" s="148">
        <v>4</v>
      </c>
      <c r="AA67" s="151">
        <v>4</v>
      </c>
      <c r="AB67" s="151">
        <v>4</v>
      </c>
      <c r="AC67" s="143">
        <v>4</v>
      </c>
      <c r="AD67" s="143">
        <v>4</v>
      </c>
      <c r="AE67" s="143">
        <v>4</v>
      </c>
    </row>
    <row r="68" spans="1:31" s="90" customFormat="1">
      <c r="A68" s="90">
        <v>67</v>
      </c>
      <c r="B68" s="90" t="s">
        <v>51</v>
      </c>
      <c r="C68" s="90" t="s">
        <v>65</v>
      </c>
      <c r="D68" s="90">
        <v>0</v>
      </c>
      <c r="E68" s="90">
        <v>0</v>
      </c>
      <c r="F68" s="90">
        <v>0</v>
      </c>
      <c r="G68" s="90">
        <v>0</v>
      </c>
      <c r="H68" s="90">
        <v>0</v>
      </c>
      <c r="I68" s="90">
        <v>0</v>
      </c>
      <c r="J68" s="90">
        <v>0</v>
      </c>
      <c r="K68" s="90">
        <v>0</v>
      </c>
      <c r="L68" s="90">
        <v>0</v>
      </c>
      <c r="M68" s="154">
        <v>5</v>
      </c>
      <c r="N68" s="154">
        <v>3</v>
      </c>
      <c r="O68" s="154">
        <v>4</v>
      </c>
      <c r="P68" s="143">
        <v>5</v>
      </c>
      <c r="Q68" s="143">
        <v>5</v>
      </c>
      <c r="R68" s="91">
        <v>5</v>
      </c>
      <c r="S68" s="91">
        <v>5</v>
      </c>
      <c r="T68" s="91">
        <v>4</v>
      </c>
      <c r="U68" s="91">
        <v>5</v>
      </c>
      <c r="V68" s="91">
        <v>4</v>
      </c>
      <c r="W68" s="112">
        <v>4</v>
      </c>
      <c r="X68" s="112">
        <v>4</v>
      </c>
      <c r="Y68" s="148">
        <v>5</v>
      </c>
      <c r="Z68" s="148">
        <v>5</v>
      </c>
      <c r="AA68" s="151">
        <v>5</v>
      </c>
      <c r="AB68" s="151">
        <v>5</v>
      </c>
      <c r="AC68" s="143">
        <v>4</v>
      </c>
      <c r="AD68" s="143">
        <v>4</v>
      </c>
      <c r="AE68" s="143">
        <v>4</v>
      </c>
    </row>
    <row r="69" spans="1:31" s="90" customFormat="1">
      <c r="A69" s="90">
        <v>68</v>
      </c>
      <c r="B69" s="90" t="s">
        <v>51</v>
      </c>
      <c r="C69" s="90" t="s">
        <v>182</v>
      </c>
      <c r="D69" s="90">
        <v>0</v>
      </c>
      <c r="E69" s="90">
        <v>1</v>
      </c>
      <c r="F69" s="90">
        <v>0</v>
      </c>
      <c r="G69" s="90">
        <v>0</v>
      </c>
      <c r="H69" s="90">
        <v>0</v>
      </c>
      <c r="I69" s="90">
        <v>0</v>
      </c>
      <c r="J69" s="90">
        <v>0</v>
      </c>
      <c r="K69" s="90">
        <v>0</v>
      </c>
      <c r="L69" s="90">
        <v>0</v>
      </c>
      <c r="M69" s="154">
        <v>5</v>
      </c>
      <c r="N69" s="154">
        <v>5</v>
      </c>
      <c r="O69" s="154">
        <v>5</v>
      </c>
      <c r="P69" s="143">
        <v>5</v>
      </c>
      <c r="Q69" s="143">
        <v>5</v>
      </c>
      <c r="R69" s="91">
        <v>5</v>
      </c>
      <c r="S69" s="91">
        <v>5</v>
      </c>
      <c r="T69" s="91">
        <v>5</v>
      </c>
      <c r="U69" s="91">
        <v>5</v>
      </c>
      <c r="V69" s="91">
        <v>5</v>
      </c>
      <c r="W69" s="112">
        <v>4</v>
      </c>
      <c r="X69" s="112">
        <v>5</v>
      </c>
      <c r="Y69" s="148">
        <v>5</v>
      </c>
      <c r="Z69" s="148">
        <v>5</v>
      </c>
      <c r="AA69" s="151">
        <v>5</v>
      </c>
      <c r="AB69" s="151">
        <v>5</v>
      </c>
      <c r="AC69" s="143">
        <v>5</v>
      </c>
      <c r="AD69" s="143">
        <v>5</v>
      </c>
      <c r="AE69" s="143">
        <v>5</v>
      </c>
    </row>
    <row r="70" spans="1:31" s="90" customFormat="1">
      <c r="A70" s="90">
        <v>69</v>
      </c>
      <c r="B70" s="90" t="s">
        <v>8</v>
      </c>
      <c r="C70" s="90" t="s">
        <v>182</v>
      </c>
      <c r="D70" s="90">
        <v>1</v>
      </c>
      <c r="E70" s="90">
        <v>0</v>
      </c>
      <c r="F70" s="90">
        <v>1</v>
      </c>
      <c r="G70" s="90">
        <v>0</v>
      </c>
      <c r="H70" s="90">
        <v>0</v>
      </c>
      <c r="I70" s="90">
        <v>0</v>
      </c>
      <c r="J70" s="90">
        <v>0</v>
      </c>
      <c r="K70" s="90">
        <v>0</v>
      </c>
      <c r="L70" s="90">
        <v>0</v>
      </c>
      <c r="M70" s="154">
        <v>5</v>
      </c>
      <c r="N70" s="154">
        <v>5</v>
      </c>
      <c r="O70" s="154">
        <v>5</v>
      </c>
      <c r="P70" s="143">
        <v>5</v>
      </c>
      <c r="Q70" s="143">
        <v>5</v>
      </c>
      <c r="R70" s="91">
        <v>5</v>
      </c>
      <c r="S70" s="91">
        <v>5</v>
      </c>
      <c r="T70" s="91">
        <v>5</v>
      </c>
      <c r="U70" s="91">
        <v>5</v>
      </c>
      <c r="V70" s="91">
        <v>5</v>
      </c>
      <c r="W70" s="112">
        <v>4</v>
      </c>
      <c r="X70" s="112">
        <v>4</v>
      </c>
      <c r="Y70" s="148">
        <v>5</v>
      </c>
      <c r="Z70" s="148">
        <v>5</v>
      </c>
      <c r="AA70" s="151">
        <v>5</v>
      </c>
      <c r="AB70" s="151">
        <v>5</v>
      </c>
      <c r="AC70" s="143">
        <v>5</v>
      </c>
      <c r="AD70" s="143">
        <v>5</v>
      </c>
      <c r="AE70" s="143">
        <v>5</v>
      </c>
    </row>
    <row r="71" spans="1:31" s="90" customFormat="1">
      <c r="A71" s="90">
        <v>70</v>
      </c>
      <c r="B71" s="90" t="s">
        <v>8</v>
      </c>
      <c r="C71" s="90" t="s">
        <v>155</v>
      </c>
      <c r="D71" s="90">
        <v>1</v>
      </c>
      <c r="E71" s="90">
        <v>1</v>
      </c>
      <c r="F71" s="90">
        <v>0</v>
      </c>
      <c r="G71" s="90">
        <v>1</v>
      </c>
      <c r="H71" s="90">
        <v>0</v>
      </c>
      <c r="I71" s="90">
        <v>0</v>
      </c>
      <c r="J71" s="90">
        <v>0</v>
      </c>
      <c r="K71" s="90">
        <v>0</v>
      </c>
      <c r="L71" s="90">
        <v>0</v>
      </c>
      <c r="M71" s="154">
        <v>4</v>
      </c>
      <c r="N71" s="154">
        <v>3</v>
      </c>
      <c r="O71" s="154">
        <v>4</v>
      </c>
      <c r="P71" s="143">
        <v>4</v>
      </c>
      <c r="Q71" s="143">
        <v>4</v>
      </c>
      <c r="R71" s="91">
        <v>4</v>
      </c>
      <c r="S71" s="91">
        <v>3</v>
      </c>
      <c r="T71" s="91">
        <v>4</v>
      </c>
      <c r="U71" s="91">
        <v>4</v>
      </c>
      <c r="V71" s="91">
        <v>5</v>
      </c>
      <c r="W71" s="112">
        <v>4</v>
      </c>
      <c r="X71" s="112">
        <v>4</v>
      </c>
      <c r="Y71" s="148">
        <v>5</v>
      </c>
      <c r="Z71" s="148">
        <v>5</v>
      </c>
      <c r="AA71" s="151">
        <v>5</v>
      </c>
      <c r="AB71" s="151">
        <v>4</v>
      </c>
      <c r="AC71" s="143">
        <v>4</v>
      </c>
      <c r="AD71" s="143">
        <v>4</v>
      </c>
      <c r="AE71" s="143">
        <v>4</v>
      </c>
    </row>
    <row r="72" spans="1:31" s="90" customFormat="1">
      <c r="A72" s="90">
        <v>71</v>
      </c>
      <c r="B72" s="90" t="s">
        <v>51</v>
      </c>
      <c r="C72" s="90" t="s">
        <v>130</v>
      </c>
      <c r="D72" s="90">
        <v>1</v>
      </c>
      <c r="E72" s="90">
        <v>0</v>
      </c>
      <c r="F72" s="90">
        <v>0</v>
      </c>
      <c r="G72" s="90">
        <v>0</v>
      </c>
      <c r="H72" s="90">
        <v>0</v>
      </c>
      <c r="I72" s="90">
        <v>0</v>
      </c>
      <c r="J72" s="90">
        <v>0</v>
      </c>
      <c r="K72" s="90">
        <v>0</v>
      </c>
      <c r="L72" s="90">
        <v>0</v>
      </c>
      <c r="M72" s="154">
        <v>3</v>
      </c>
      <c r="N72" s="154">
        <v>4</v>
      </c>
      <c r="O72" s="154">
        <v>4</v>
      </c>
      <c r="P72" s="143">
        <v>5</v>
      </c>
      <c r="Q72" s="143">
        <v>5</v>
      </c>
      <c r="R72" s="91">
        <v>5</v>
      </c>
      <c r="S72" s="91">
        <v>5</v>
      </c>
      <c r="T72" s="91">
        <v>5</v>
      </c>
      <c r="U72" s="91">
        <v>5</v>
      </c>
      <c r="V72" s="91">
        <v>5</v>
      </c>
      <c r="W72" s="112">
        <v>2</v>
      </c>
      <c r="X72" s="112">
        <v>2</v>
      </c>
      <c r="Y72" s="148">
        <v>3</v>
      </c>
      <c r="Z72" s="148">
        <v>3</v>
      </c>
      <c r="AA72" s="151">
        <v>5</v>
      </c>
      <c r="AB72" s="151">
        <v>5</v>
      </c>
      <c r="AC72" s="143">
        <v>5</v>
      </c>
      <c r="AD72" s="143">
        <v>5</v>
      </c>
      <c r="AE72" s="143">
        <v>5</v>
      </c>
    </row>
    <row r="73" spans="1:31" s="90" customFormat="1">
      <c r="A73" s="90">
        <v>72</v>
      </c>
      <c r="B73" s="90" t="s">
        <v>8</v>
      </c>
      <c r="C73" s="90" t="s">
        <v>107</v>
      </c>
      <c r="D73" s="90">
        <v>0</v>
      </c>
      <c r="E73" s="90">
        <v>0</v>
      </c>
      <c r="F73" s="90">
        <v>1</v>
      </c>
      <c r="G73" s="90">
        <v>0</v>
      </c>
      <c r="H73" s="90">
        <v>0</v>
      </c>
      <c r="I73" s="90">
        <v>0</v>
      </c>
      <c r="J73" s="90">
        <v>0</v>
      </c>
      <c r="K73" s="90">
        <v>1</v>
      </c>
      <c r="L73" s="90">
        <v>0</v>
      </c>
      <c r="M73" s="154">
        <v>4</v>
      </c>
      <c r="N73" s="154">
        <v>3</v>
      </c>
      <c r="O73" s="154">
        <v>3</v>
      </c>
      <c r="P73" s="143">
        <v>4</v>
      </c>
      <c r="Q73" s="143">
        <v>4</v>
      </c>
      <c r="R73" s="91">
        <v>4</v>
      </c>
      <c r="S73" s="91">
        <v>4</v>
      </c>
      <c r="T73" s="91">
        <v>4</v>
      </c>
      <c r="U73" s="91">
        <v>4</v>
      </c>
      <c r="V73" s="91">
        <v>4</v>
      </c>
      <c r="W73" s="112">
        <v>3</v>
      </c>
      <c r="X73" s="112">
        <v>4</v>
      </c>
      <c r="Y73" s="148">
        <v>5</v>
      </c>
      <c r="Z73" s="148">
        <v>5</v>
      </c>
      <c r="AA73" s="151">
        <v>5</v>
      </c>
      <c r="AB73" s="151">
        <v>5</v>
      </c>
      <c r="AC73" s="143">
        <v>5</v>
      </c>
      <c r="AD73" s="143">
        <v>5</v>
      </c>
      <c r="AE73" s="143">
        <v>5</v>
      </c>
    </row>
    <row r="74" spans="1:31" s="90" customFormat="1">
      <c r="A74" s="90">
        <v>73</v>
      </c>
      <c r="B74" s="90" t="s">
        <v>51</v>
      </c>
      <c r="C74" s="90" t="s">
        <v>53</v>
      </c>
      <c r="D74" s="90">
        <v>1</v>
      </c>
      <c r="E74" s="90">
        <v>0</v>
      </c>
      <c r="F74" s="90">
        <v>0</v>
      </c>
      <c r="G74" s="90">
        <v>0</v>
      </c>
      <c r="H74" s="90">
        <v>0</v>
      </c>
      <c r="I74" s="90">
        <v>0</v>
      </c>
      <c r="J74" s="90">
        <v>0</v>
      </c>
      <c r="K74" s="90">
        <v>0</v>
      </c>
      <c r="L74" s="90">
        <v>0</v>
      </c>
      <c r="M74" s="154">
        <v>5</v>
      </c>
      <c r="N74" s="154">
        <v>4</v>
      </c>
      <c r="O74" s="154">
        <v>5</v>
      </c>
      <c r="P74" s="143">
        <v>5</v>
      </c>
      <c r="Q74" s="143">
        <v>5</v>
      </c>
      <c r="R74" s="91">
        <v>5</v>
      </c>
      <c r="S74" s="91">
        <v>5</v>
      </c>
      <c r="T74" s="91">
        <v>5</v>
      </c>
      <c r="U74" s="91">
        <v>5</v>
      </c>
      <c r="V74" s="91">
        <v>5</v>
      </c>
      <c r="W74" s="112">
        <v>5</v>
      </c>
      <c r="X74" s="112">
        <v>5</v>
      </c>
      <c r="Y74" s="148">
        <v>5</v>
      </c>
      <c r="Z74" s="148">
        <v>5</v>
      </c>
      <c r="AA74" s="151">
        <v>5</v>
      </c>
      <c r="AB74" s="151">
        <v>5</v>
      </c>
      <c r="AC74" s="143">
        <v>5</v>
      </c>
      <c r="AD74" s="143">
        <v>5</v>
      </c>
      <c r="AE74" s="143">
        <v>5</v>
      </c>
    </row>
    <row r="75" spans="1:31" s="90" customFormat="1">
      <c r="A75" s="90">
        <v>74</v>
      </c>
      <c r="B75" s="90" t="s">
        <v>51</v>
      </c>
      <c r="C75" s="90" t="s">
        <v>182</v>
      </c>
      <c r="D75" s="90">
        <v>1</v>
      </c>
      <c r="E75" s="90">
        <v>0</v>
      </c>
      <c r="F75" s="90">
        <v>0</v>
      </c>
      <c r="G75" s="90">
        <v>0</v>
      </c>
      <c r="H75" s="90">
        <v>0</v>
      </c>
      <c r="I75" s="90">
        <v>0</v>
      </c>
      <c r="J75" s="90">
        <v>0</v>
      </c>
      <c r="K75" s="90">
        <v>0</v>
      </c>
      <c r="L75" s="90">
        <v>0</v>
      </c>
      <c r="M75" s="154">
        <v>5</v>
      </c>
      <c r="N75" s="154">
        <v>4</v>
      </c>
      <c r="O75" s="154">
        <v>4</v>
      </c>
      <c r="P75" s="143">
        <v>5</v>
      </c>
      <c r="Q75" s="143">
        <v>5</v>
      </c>
      <c r="R75" s="91">
        <v>5</v>
      </c>
      <c r="S75" s="91">
        <v>3</v>
      </c>
      <c r="T75" s="91">
        <v>4</v>
      </c>
      <c r="U75" s="91">
        <v>4</v>
      </c>
      <c r="V75" s="91">
        <v>5</v>
      </c>
      <c r="W75" s="112">
        <v>5</v>
      </c>
      <c r="X75" s="112">
        <v>5</v>
      </c>
      <c r="Y75" s="148">
        <v>5</v>
      </c>
      <c r="Z75" s="148">
        <v>5</v>
      </c>
      <c r="AA75" s="151">
        <v>5</v>
      </c>
      <c r="AB75" s="151">
        <v>5</v>
      </c>
      <c r="AC75" s="143">
        <v>5</v>
      </c>
      <c r="AD75" s="143">
        <v>5</v>
      </c>
      <c r="AE75" s="143">
        <v>5</v>
      </c>
    </row>
    <row r="76" spans="1:31" s="90" customFormat="1">
      <c r="A76" s="90">
        <v>75</v>
      </c>
      <c r="B76" s="90" t="s">
        <v>8</v>
      </c>
      <c r="C76" s="90" t="s">
        <v>154</v>
      </c>
      <c r="D76" s="90">
        <v>1</v>
      </c>
      <c r="E76" s="90">
        <v>0</v>
      </c>
      <c r="F76" s="90">
        <v>0</v>
      </c>
      <c r="G76" s="90">
        <v>0</v>
      </c>
      <c r="H76" s="90">
        <v>0</v>
      </c>
      <c r="I76" s="90">
        <v>1</v>
      </c>
      <c r="J76" s="90">
        <v>0</v>
      </c>
      <c r="K76" s="90">
        <v>1</v>
      </c>
      <c r="L76" s="90">
        <v>0</v>
      </c>
      <c r="M76" s="154">
        <v>4</v>
      </c>
      <c r="N76" s="154">
        <v>4</v>
      </c>
      <c r="O76" s="154">
        <v>3</v>
      </c>
      <c r="P76" s="143">
        <v>4</v>
      </c>
      <c r="Q76" s="143">
        <v>4</v>
      </c>
      <c r="R76" s="91">
        <v>4</v>
      </c>
      <c r="S76" s="91">
        <v>3</v>
      </c>
      <c r="T76" s="91">
        <v>4</v>
      </c>
      <c r="U76" s="91">
        <v>4</v>
      </c>
      <c r="V76" s="91">
        <v>4</v>
      </c>
      <c r="W76" s="112">
        <v>3</v>
      </c>
      <c r="X76" s="112">
        <v>4</v>
      </c>
      <c r="Y76" s="148">
        <v>5</v>
      </c>
      <c r="Z76" s="148">
        <v>5</v>
      </c>
      <c r="AA76" s="151">
        <v>5</v>
      </c>
      <c r="AB76" s="151">
        <v>5</v>
      </c>
      <c r="AC76" s="143">
        <v>4</v>
      </c>
      <c r="AD76" s="143">
        <v>4</v>
      </c>
      <c r="AE76" s="143">
        <v>4</v>
      </c>
    </row>
    <row r="77" spans="1:31" s="90" customFormat="1">
      <c r="A77" s="90">
        <v>76</v>
      </c>
      <c r="B77" s="90" t="s">
        <v>51</v>
      </c>
      <c r="C77" s="116" t="s">
        <v>183</v>
      </c>
      <c r="D77" s="90">
        <v>1</v>
      </c>
      <c r="E77" s="90">
        <v>0</v>
      </c>
      <c r="F77" s="90">
        <v>0</v>
      </c>
      <c r="G77" s="90">
        <v>0</v>
      </c>
      <c r="H77" s="90">
        <v>0</v>
      </c>
      <c r="I77" s="90">
        <v>0</v>
      </c>
      <c r="J77" s="90">
        <v>1</v>
      </c>
      <c r="K77" s="90">
        <v>0</v>
      </c>
      <c r="L77" s="90">
        <v>0</v>
      </c>
      <c r="M77" s="154">
        <v>3</v>
      </c>
      <c r="N77" s="154">
        <v>4</v>
      </c>
      <c r="O77" s="154">
        <v>5</v>
      </c>
      <c r="P77" s="143">
        <v>5</v>
      </c>
      <c r="Q77" s="143">
        <v>5</v>
      </c>
      <c r="R77" s="91">
        <v>3</v>
      </c>
      <c r="S77" s="91">
        <v>5</v>
      </c>
      <c r="T77" s="91">
        <v>5</v>
      </c>
      <c r="U77" s="91">
        <v>5</v>
      </c>
      <c r="V77" s="91">
        <v>5</v>
      </c>
      <c r="W77" s="112">
        <v>3</v>
      </c>
      <c r="X77" s="112">
        <v>3</v>
      </c>
      <c r="Y77" s="148">
        <v>5</v>
      </c>
      <c r="Z77" s="148">
        <v>5</v>
      </c>
      <c r="AA77" s="151">
        <v>5</v>
      </c>
      <c r="AB77" s="151">
        <v>5</v>
      </c>
      <c r="AC77" s="143">
        <v>5</v>
      </c>
      <c r="AD77" s="143">
        <v>5</v>
      </c>
      <c r="AE77" s="143">
        <v>5</v>
      </c>
    </row>
    <row r="78" spans="1:31" s="90" customFormat="1">
      <c r="A78" s="90">
        <v>77</v>
      </c>
      <c r="B78" s="90" t="s">
        <v>8</v>
      </c>
      <c r="C78" s="90" t="s">
        <v>122</v>
      </c>
      <c r="D78" s="90">
        <v>0</v>
      </c>
      <c r="E78" s="90">
        <v>0</v>
      </c>
      <c r="F78" s="90">
        <v>0</v>
      </c>
      <c r="G78" s="90">
        <v>0</v>
      </c>
      <c r="H78" s="90">
        <v>0</v>
      </c>
      <c r="I78" s="90">
        <v>0</v>
      </c>
      <c r="J78" s="90">
        <v>0</v>
      </c>
      <c r="K78" s="90">
        <v>1</v>
      </c>
      <c r="L78" s="90">
        <v>0</v>
      </c>
      <c r="M78" s="154">
        <v>5</v>
      </c>
      <c r="N78" s="154">
        <v>5</v>
      </c>
      <c r="O78" s="154">
        <v>4</v>
      </c>
      <c r="P78" s="143">
        <v>5</v>
      </c>
      <c r="Q78" s="143">
        <v>5</v>
      </c>
      <c r="R78" s="91">
        <v>5</v>
      </c>
      <c r="S78" s="91">
        <v>3</v>
      </c>
      <c r="T78" s="91">
        <v>5</v>
      </c>
      <c r="U78" s="91">
        <v>5</v>
      </c>
      <c r="V78" s="91">
        <v>5</v>
      </c>
      <c r="W78" s="112">
        <v>2</v>
      </c>
      <c r="X78" s="112">
        <v>3</v>
      </c>
      <c r="Y78" s="148">
        <v>5</v>
      </c>
      <c r="Z78" s="148">
        <v>5</v>
      </c>
      <c r="AA78" s="151">
        <v>5</v>
      </c>
      <c r="AB78" s="151">
        <v>5</v>
      </c>
      <c r="AC78" s="143">
        <v>5</v>
      </c>
      <c r="AD78" s="143">
        <v>5</v>
      </c>
      <c r="AE78" s="143">
        <v>5</v>
      </c>
    </row>
    <row r="79" spans="1:31" s="90" customFormat="1">
      <c r="A79" s="90">
        <v>78</v>
      </c>
      <c r="B79" s="90" t="s">
        <v>8</v>
      </c>
      <c r="C79" s="90" t="s">
        <v>107</v>
      </c>
      <c r="D79" s="90">
        <v>0</v>
      </c>
      <c r="E79" s="90">
        <v>0</v>
      </c>
      <c r="F79" s="90">
        <v>0</v>
      </c>
      <c r="G79" s="90">
        <v>0</v>
      </c>
      <c r="H79" s="90">
        <v>0</v>
      </c>
      <c r="I79" s="90">
        <v>0</v>
      </c>
      <c r="J79" s="90">
        <v>1</v>
      </c>
      <c r="K79" s="90">
        <v>0</v>
      </c>
      <c r="L79" s="90">
        <v>0</v>
      </c>
      <c r="M79" s="154">
        <v>3</v>
      </c>
      <c r="N79" s="154">
        <v>3</v>
      </c>
      <c r="O79" s="154">
        <v>3</v>
      </c>
      <c r="P79" s="143">
        <v>4</v>
      </c>
      <c r="Q79" s="143">
        <v>3</v>
      </c>
      <c r="R79" s="91">
        <v>4</v>
      </c>
      <c r="S79" s="91">
        <v>4</v>
      </c>
      <c r="T79" s="91">
        <v>4</v>
      </c>
      <c r="U79" s="91">
        <v>3</v>
      </c>
      <c r="V79" s="91">
        <v>3</v>
      </c>
      <c r="W79" s="112">
        <v>2</v>
      </c>
      <c r="X79" s="112">
        <v>3</v>
      </c>
      <c r="Y79" s="148">
        <v>3</v>
      </c>
      <c r="Z79" s="148">
        <v>4</v>
      </c>
      <c r="AA79" s="151">
        <v>3</v>
      </c>
      <c r="AB79" s="151">
        <v>3</v>
      </c>
      <c r="AC79" s="143">
        <v>4</v>
      </c>
      <c r="AD79" s="143">
        <v>4</v>
      </c>
      <c r="AE79" s="143">
        <v>4</v>
      </c>
    </row>
    <row r="80" spans="1:31" s="90" customFormat="1">
      <c r="A80" s="90">
        <v>79</v>
      </c>
      <c r="B80" s="90" t="s">
        <v>8</v>
      </c>
      <c r="C80" s="90" t="s">
        <v>61</v>
      </c>
      <c r="D80" s="90">
        <v>1</v>
      </c>
      <c r="E80" s="90">
        <v>1</v>
      </c>
      <c r="F80" s="90">
        <v>0</v>
      </c>
      <c r="G80" s="90">
        <v>0</v>
      </c>
      <c r="H80" s="90">
        <v>0</v>
      </c>
      <c r="I80" s="90">
        <v>0</v>
      </c>
      <c r="J80" s="90">
        <v>0</v>
      </c>
      <c r="K80" s="90">
        <v>0</v>
      </c>
      <c r="L80" s="90">
        <v>0</v>
      </c>
      <c r="M80" s="154">
        <v>3</v>
      </c>
      <c r="N80" s="154">
        <v>4</v>
      </c>
      <c r="O80" s="154">
        <v>3</v>
      </c>
      <c r="P80" s="143">
        <v>3</v>
      </c>
      <c r="Q80" s="143">
        <v>3</v>
      </c>
      <c r="R80" s="91">
        <v>4</v>
      </c>
      <c r="S80" s="91">
        <v>4</v>
      </c>
      <c r="T80" s="91">
        <v>4</v>
      </c>
      <c r="U80" s="91">
        <v>4</v>
      </c>
      <c r="V80" s="91">
        <v>4</v>
      </c>
      <c r="W80" s="112">
        <v>4</v>
      </c>
      <c r="X80" s="112">
        <v>4</v>
      </c>
      <c r="Y80" s="148">
        <v>4</v>
      </c>
      <c r="Z80" s="148">
        <v>4</v>
      </c>
      <c r="AA80" s="151">
        <v>4</v>
      </c>
      <c r="AB80" s="151">
        <v>4</v>
      </c>
      <c r="AC80" s="143">
        <v>3</v>
      </c>
      <c r="AD80" s="143">
        <v>3</v>
      </c>
      <c r="AE80" s="143">
        <v>4</v>
      </c>
    </row>
    <row r="81" spans="1:31" s="90" customFormat="1">
      <c r="A81" s="90">
        <v>80</v>
      </c>
      <c r="B81" s="90" t="s">
        <v>51</v>
      </c>
      <c r="C81" s="90" t="s">
        <v>122</v>
      </c>
      <c r="D81" s="90">
        <v>1</v>
      </c>
      <c r="E81" s="90">
        <v>1</v>
      </c>
      <c r="F81" s="90">
        <v>1</v>
      </c>
      <c r="G81" s="90">
        <v>1</v>
      </c>
      <c r="H81" s="90">
        <v>1</v>
      </c>
      <c r="I81" s="90">
        <v>1</v>
      </c>
      <c r="J81" s="90">
        <v>0</v>
      </c>
      <c r="K81" s="90">
        <v>0</v>
      </c>
      <c r="L81" s="90">
        <v>0</v>
      </c>
      <c r="M81" s="154">
        <v>5</v>
      </c>
      <c r="N81" s="154">
        <v>5</v>
      </c>
      <c r="O81" s="154">
        <v>5</v>
      </c>
      <c r="P81" s="143">
        <v>5</v>
      </c>
      <c r="Q81" s="143">
        <v>5</v>
      </c>
      <c r="R81" s="91">
        <v>5</v>
      </c>
      <c r="S81" s="91">
        <v>5</v>
      </c>
      <c r="T81" s="91">
        <v>5</v>
      </c>
      <c r="U81" s="91">
        <v>5</v>
      </c>
      <c r="V81" s="91">
        <v>5</v>
      </c>
      <c r="W81" s="112">
        <v>5</v>
      </c>
      <c r="X81" s="112">
        <v>5</v>
      </c>
      <c r="Y81" s="148">
        <v>5</v>
      </c>
      <c r="Z81" s="148">
        <v>5</v>
      </c>
      <c r="AA81" s="151">
        <v>5</v>
      </c>
      <c r="AB81" s="151">
        <v>5</v>
      </c>
      <c r="AC81" s="143">
        <v>5</v>
      </c>
      <c r="AD81" s="143">
        <v>5</v>
      </c>
      <c r="AE81" s="143">
        <v>5</v>
      </c>
    </row>
    <row r="82" spans="1:31" s="90" customFormat="1">
      <c r="A82" s="90">
        <v>81</v>
      </c>
      <c r="B82" s="90" t="s">
        <v>8</v>
      </c>
      <c r="C82" s="90" t="s">
        <v>107</v>
      </c>
      <c r="D82" s="90">
        <v>0</v>
      </c>
      <c r="E82" s="90">
        <v>0</v>
      </c>
      <c r="F82" s="90">
        <v>1</v>
      </c>
      <c r="G82" s="90">
        <v>0</v>
      </c>
      <c r="H82" s="90">
        <v>0</v>
      </c>
      <c r="I82" s="90">
        <v>0</v>
      </c>
      <c r="J82" s="90">
        <v>0</v>
      </c>
      <c r="K82" s="90">
        <v>0</v>
      </c>
      <c r="L82" s="90">
        <v>0</v>
      </c>
      <c r="M82" s="154">
        <v>4</v>
      </c>
      <c r="N82" s="154">
        <v>4</v>
      </c>
      <c r="O82" s="154">
        <v>3</v>
      </c>
      <c r="P82" s="143">
        <v>4</v>
      </c>
      <c r="Q82" s="143">
        <v>4</v>
      </c>
      <c r="R82" s="91">
        <v>4</v>
      </c>
      <c r="S82" s="91">
        <v>4</v>
      </c>
      <c r="T82" s="91">
        <v>4</v>
      </c>
      <c r="U82" s="91">
        <v>4</v>
      </c>
      <c r="V82" s="91">
        <v>4</v>
      </c>
      <c r="W82" s="112">
        <v>4</v>
      </c>
      <c r="X82" s="112">
        <v>4</v>
      </c>
      <c r="Y82" s="148">
        <v>4</v>
      </c>
      <c r="Z82" s="148">
        <v>4</v>
      </c>
      <c r="AA82" s="151">
        <v>4</v>
      </c>
      <c r="AB82" s="151">
        <v>4</v>
      </c>
      <c r="AC82" s="143">
        <v>4</v>
      </c>
      <c r="AD82" s="143">
        <v>4</v>
      </c>
      <c r="AE82" s="143">
        <v>4</v>
      </c>
    </row>
    <row r="83" spans="1:31" s="90" customFormat="1">
      <c r="A83" s="90">
        <v>82</v>
      </c>
      <c r="B83" s="90" t="s">
        <v>51</v>
      </c>
      <c r="C83" s="90" t="s">
        <v>53</v>
      </c>
      <c r="D83" s="90">
        <v>0</v>
      </c>
      <c r="E83" s="90">
        <v>1</v>
      </c>
      <c r="F83" s="90">
        <v>0</v>
      </c>
      <c r="G83" s="90">
        <v>0</v>
      </c>
      <c r="H83" s="90">
        <v>0</v>
      </c>
      <c r="I83" s="90">
        <v>0</v>
      </c>
      <c r="J83" s="90">
        <v>0</v>
      </c>
      <c r="K83" s="90">
        <v>1</v>
      </c>
      <c r="L83" s="90">
        <v>0</v>
      </c>
      <c r="M83" s="154">
        <v>3</v>
      </c>
      <c r="N83" s="154">
        <v>3</v>
      </c>
      <c r="O83" s="154">
        <v>5</v>
      </c>
      <c r="P83" s="143">
        <v>5</v>
      </c>
      <c r="Q83" s="143">
        <v>5</v>
      </c>
      <c r="R83" s="91">
        <v>4</v>
      </c>
      <c r="S83" s="91">
        <v>4</v>
      </c>
      <c r="T83" s="91">
        <v>4</v>
      </c>
      <c r="U83" s="91">
        <v>4</v>
      </c>
      <c r="V83" s="91">
        <v>4</v>
      </c>
      <c r="W83" s="112">
        <v>3</v>
      </c>
      <c r="X83" s="112">
        <v>3</v>
      </c>
      <c r="Y83" s="148">
        <v>4</v>
      </c>
      <c r="Z83" s="148">
        <v>4</v>
      </c>
      <c r="AA83" s="151">
        <v>4</v>
      </c>
      <c r="AB83" s="151">
        <v>4</v>
      </c>
      <c r="AC83" s="143">
        <v>3</v>
      </c>
      <c r="AD83" s="143">
        <v>4</v>
      </c>
      <c r="AE83" s="143">
        <v>4</v>
      </c>
    </row>
    <row r="84" spans="1:31" s="90" customFormat="1">
      <c r="A84" s="90">
        <v>83</v>
      </c>
      <c r="B84" s="90" t="s">
        <v>51</v>
      </c>
      <c r="C84" s="90" t="s">
        <v>70</v>
      </c>
      <c r="D84" s="90">
        <v>0</v>
      </c>
      <c r="E84" s="90">
        <v>0</v>
      </c>
      <c r="F84" s="90">
        <v>0</v>
      </c>
      <c r="G84" s="90">
        <v>0</v>
      </c>
      <c r="H84" s="90">
        <v>0</v>
      </c>
      <c r="I84" s="90">
        <v>0</v>
      </c>
      <c r="J84" s="90">
        <v>0</v>
      </c>
      <c r="K84" s="90">
        <v>1</v>
      </c>
      <c r="L84" s="90">
        <v>5</v>
      </c>
      <c r="M84" s="154">
        <v>1</v>
      </c>
      <c r="N84" s="154">
        <v>5</v>
      </c>
      <c r="O84" s="154">
        <v>5</v>
      </c>
      <c r="P84" s="143">
        <v>5</v>
      </c>
      <c r="Q84" s="143">
        <v>5</v>
      </c>
      <c r="R84" s="91">
        <v>3</v>
      </c>
      <c r="S84" s="91">
        <v>3</v>
      </c>
      <c r="T84" s="91">
        <v>4</v>
      </c>
      <c r="U84" s="91">
        <v>3</v>
      </c>
      <c r="V84" s="91">
        <v>5</v>
      </c>
      <c r="W84" s="112">
        <v>3</v>
      </c>
      <c r="X84" s="112">
        <v>3</v>
      </c>
      <c r="Y84" s="148">
        <v>5</v>
      </c>
      <c r="Z84" s="148">
        <v>5</v>
      </c>
      <c r="AA84" s="151">
        <v>5</v>
      </c>
      <c r="AB84" s="151">
        <v>5</v>
      </c>
      <c r="AC84" s="143">
        <v>5</v>
      </c>
      <c r="AD84" s="143">
        <v>5</v>
      </c>
      <c r="AE84" s="143">
        <v>5</v>
      </c>
    </row>
    <row r="85" spans="1:31" s="90" customFormat="1">
      <c r="A85" s="90">
        <v>84</v>
      </c>
      <c r="B85" s="90" t="s">
        <v>51</v>
      </c>
      <c r="C85" s="90" t="s">
        <v>52</v>
      </c>
      <c r="D85" s="90">
        <v>0</v>
      </c>
      <c r="E85" s="90">
        <v>0</v>
      </c>
      <c r="F85" s="90">
        <v>1</v>
      </c>
      <c r="G85" s="90">
        <v>0</v>
      </c>
      <c r="H85" s="90">
        <v>0</v>
      </c>
      <c r="I85" s="90">
        <v>0</v>
      </c>
      <c r="J85" s="90">
        <v>0</v>
      </c>
      <c r="K85" s="90">
        <v>0</v>
      </c>
      <c r="L85" s="90">
        <v>0</v>
      </c>
      <c r="M85" s="154">
        <v>5</v>
      </c>
      <c r="N85" s="154">
        <v>3</v>
      </c>
      <c r="O85" s="154">
        <v>5</v>
      </c>
      <c r="P85" s="143">
        <v>5</v>
      </c>
      <c r="Q85" s="143">
        <v>5</v>
      </c>
      <c r="R85" s="91">
        <v>5</v>
      </c>
      <c r="S85" s="91">
        <v>3</v>
      </c>
      <c r="T85" s="91">
        <v>4</v>
      </c>
      <c r="U85" s="91">
        <v>4</v>
      </c>
      <c r="V85" s="91">
        <v>4</v>
      </c>
      <c r="W85" s="112">
        <v>4</v>
      </c>
      <c r="X85" s="112">
        <v>4</v>
      </c>
      <c r="Y85" s="148">
        <v>5</v>
      </c>
      <c r="Z85" s="148">
        <v>5</v>
      </c>
      <c r="AA85" s="151">
        <v>5</v>
      </c>
      <c r="AB85" s="151">
        <v>5</v>
      </c>
      <c r="AC85" s="143">
        <v>5</v>
      </c>
      <c r="AD85" s="143">
        <v>5</v>
      </c>
      <c r="AE85" s="143">
        <v>5</v>
      </c>
    </row>
    <row r="86" spans="1:31" s="90" customFormat="1">
      <c r="A86" s="90">
        <v>85</v>
      </c>
      <c r="B86" s="90" t="s">
        <v>8</v>
      </c>
      <c r="C86" s="90" t="s">
        <v>52</v>
      </c>
      <c r="D86" s="90">
        <v>0</v>
      </c>
      <c r="E86" s="90">
        <v>0</v>
      </c>
      <c r="F86" s="90">
        <v>0</v>
      </c>
      <c r="G86" s="90">
        <v>0</v>
      </c>
      <c r="H86" s="90">
        <v>0</v>
      </c>
      <c r="I86" s="90">
        <v>0</v>
      </c>
      <c r="J86" s="90">
        <v>0</v>
      </c>
      <c r="K86" s="90">
        <v>0</v>
      </c>
      <c r="L86" s="90">
        <v>0</v>
      </c>
      <c r="M86" s="154">
        <v>5</v>
      </c>
      <c r="N86" s="154">
        <v>5</v>
      </c>
      <c r="O86" s="154">
        <v>5</v>
      </c>
      <c r="P86" s="143">
        <v>5</v>
      </c>
      <c r="Q86" s="143">
        <v>5</v>
      </c>
      <c r="R86" s="91">
        <v>3</v>
      </c>
      <c r="S86" s="91">
        <v>4</v>
      </c>
      <c r="T86" s="91">
        <v>4</v>
      </c>
      <c r="U86" s="91">
        <v>4</v>
      </c>
      <c r="V86" s="91">
        <v>4</v>
      </c>
      <c r="W86" s="112">
        <v>5</v>
      </c>
      <c r="X86" s="112">
        <v>5</v>
      </c>
      <c r="Y86" s="148">
        <v>5</v>
      </c>
      <c r="Z86" s="148">
        <v>5</v>
      </c>
      <c r="AA86" s="151">
        <v>5</v>
      </c>
      <c r="AB86" s="151">
        <v>5</v>
      </c>
      <c r="AC86" s="143">
        <v>5</v>
      </c>
      <c r="AD86" s="143">
        <v>5</v>
      </c>
      <c r="AE86" s="143">
        <v>5</v>
      </c>
    </row>
    <row r="87" spans="1:31" s="90" customFormat="1">
      <c r="A87" s="90">
        <v>86</v>
      </c>
      <c r="B87" s="90" t="s">
        <v>4</v>
      </c>
      <c r="C87" s="90" t="s">
        <v>53</v>
      </c>
      <c r="D87" s="90">
        <v>0</v>
      </c>
      <c r="E87" s="90">
        <v>0</v>
      </c>
      <c r="F87" s="90">
        <v>0</v>
      </c>
      <c r="G87" s="90">
        <v>1</v>
      </c>
      <c r="H87" s="90">
        <v>0</v>
      </c>
      <c r="I87" s="90">
        <v>0</v>
      </c>
      <c r="J87" s="90">
        <v>0</v>
      </c>
      <c r="K87" s="90">
        <v>0</v>
      </c>
      <c r="L87" s="90">
        <v>0</v>
      </c>
      <c r="M87" s="154">
        <v>5</v>
      </c>
      <c r="N87" s="154">
        <v>5</v>
      </c>
      <c r="O87" s="154">
        <v>5</v>
      </c>
      <c r="P87" s="143">
        <v>5</v>
      </c>
      <c r="Q87" s="143">
        <v>5</v>
      </c>
      <c r="R87" s="91">
        <v>5</v>
      </c>
      <c r="S87" s="91">
        <v>5</v>
      </c>
      <c r="T87" s="91">
        <v>5</v>
      </c>
      <c r="U87" s="91">
        <v>5</v>
      </c>
      <c r="V87" s="91">
        <v>5</v>
      </c>
      <c r="W87" s="112">
        <v>4</v>
      </c>
      <c r="X87" s="112">
        <v>4</v>
      </c>
      <c r="Y87" s="148">
        <v>5</v>
      </c>
      <c r="Z87" s="148">
        <v>5</v>
      </c>
      <c r="AA87" s="151">
        <v>5</v>
      </c>
      <c r="AB87" s="151">
        <v>5</v>
      </c>
      <c r="AC87" s="143">
        <v>5</v>
      </c>
      <c r="AD87" s="143">
        <v>5</v>
      </c>
      <c r="AE87" s="143">
        <v>5</v>
      </c>
    </row>
    <row r="88" spans="1:31" s="90" customFormat="1">
      <c r="A88" s="90">
        <v>87</v>
      </c>
      <c r="B88" s="90" t="s">
        <v>51</v>
      </c>
      <c r="C88" s="90" t="s">
        <v>63</v>
      </c>
      <c r="D88" s="90">
        <v>1</v>
      </c>
      <c r="E88" s="90">
        <v>0</v>
      </c>
      <c r="F88" s="90">
        <v>0</v>
      </c>
      <c r="G88" s="90">
        <v>0</v>
      </c>
      <c r="H88" s="90">
        <v>0</v>
      </c>
      <c r="I88" s="90">
        <v>0</v>
      </c>
      <c r="J88" s="90">
        <v>0</v>
      </c>
      <c r="K88" s="90">
        <v>0</v>
      </c>
      <c r="L88" s="90">
        <v>0</v>
      </c>
      <c r="M88" s="154">
        <v>4</v>
      </c>
      <c r="N88" s="154">
        <v>4</v>
      </c>
      <c r="O88" s="154">
        <v>4</v>
      </c>
      <c r="P88" s="143">
        <v>4</v>
      </c>
      <c r="Q88" s="143">
        <v>5</v>
      </c>
      <c r="R88" s="91">
        <v>5</v>
      </c>
      <c r="S88" s="91">
        <v>5</v>
      </c>
      <c r="T88" s="91">
        <v>5</v>
      </c>
      <c r="U88" s="91">
        <v>4</v>
      </c>
      <c r="V88" s="91">
        <v>4</v>
      </c>
      <c r="W88" s="112">
        <v>4</v>
      </c>
      <c r="X88" s="112">
        <v>4</v>
      </c>
      <c r="Y88" s="148">
        <v>4</v>
      </c>
      <c r="Z88" s="148">
        <v>5</v>
      </c>
      <c r="AA88" s="151">
        <v>5</v>
      </c>
      <c r="AB88" s="151">
        <v>5</v>
      </c>
      <c r="AC88" s="143">
        <v>5</v>
      </c>
      <c r="AD88" s="143">
        <v>4</v>
      </c>
      <c r="AE88" s="143">
        <v>4</v>
      </c>
    </row>
    <row r="89" spans="1:31" s="90" customFormat="1">
      <c r="A89" s="90">
        <v>88</v>
      </c>
      <c r="B89" s="90" t="s">
        <v>51</v>
      </c>
      <c r="C89" s="90" t="s">
        <v>63</v>
      </c>
      <c r="D89" s="90">
        <v>0</v>
      </c>
      <c r="E89" s="90">
        <v>0</v>
      </c>
      <c r="F89" s="90">
        <v>0</v>
      </c>
      <c r="G89" s="90">
        <v>0</v>
      </c>
      <c r="H89" s="90">
        <v>0</v>
      </c>
      <c r="I89" s="90">
        <v>0</v>
      </c>
      <c r="J89" s="90">
        <v>0</v>
      </c>
      <c r="K89" s="90">
        <v>1</v>
      </c>
      <c r="L89" s="90">
        <v>0</v>
      </c>
      <c r="M89" s="154">
        <v>5</v>
      </c>
      <c r="N89" s="154">
        <v>4</v>
      </c>
      <c r="O89" s="154">
        <v>4</v>
      </c>
      <c r="P89" s="143">
        <v>4</v>
      </c>
      <c r="Q89" s="143">
        <v>4</v>
      </c>
      <c r="R89" s="91">
        <v>4</v>
      </c>
      <c r="S89" s="91">
        <v>4</v>
      </c>
      <c r="T89" s="91">
        <v>4</v>
      </c>
      <c r="U89" s="91">
        <v>4</v>
      </c>
      <c r="V89" s="91">
        <v>4</v>
      </c>
      <c r="W89" s="112">
        <v>4</v>
      </c>
      <c r="X89" s="112">
        <v>4</v>
      </c>
      <c r="Y89" s="148">
        <v>4</v>
      </c>
      <c r="Z89" s="148">
        <v>4</v>
      </c>
      <c r="AA89" s="151">
        <v>4</v>
      </c>
      <c r="AB89" s="151">
        <v>4</v>
      </c>
      <c r="AC89" s="143">
        <v>4</v>
      </c>
      <c r="AD89" s="143">
        <v>4</v>
      </c>
      <c r="AE89" s="143">
        <v>4</v>
      </c>
    </row>
    <row r="90" spans="1:31" s="90" customFormat="1">
      <c r="A90" s="90">
        <v>89</v>
      </c>
      <c r="B90" s="90" t="s">
        <v>51</v>
      </c>
      <c r="C90" s="90" t="s">
        <v>129</v>
      </c>
      <c r="D90" s="90">
        <v>0</v>
      </c>
      <c r="E90" s="90">
        <v>0</v>
      </c>
      <c r="F90" s="90">
        <v>1</v>
      </c>
      <c r="G90" s="90">
        <v>0</v>
      </c>
      <c r="H90" s="90">
        <v>0</v>
      </c>
      <c r="I90" s="90">
        <v>0</v>
      </c>
      <c r="J90" s="90">
        <v>0</v>
      </c>
      <c r="K90" s="90">
        <v>0</v>
      </c>
      <c r="L90" s="90">
        <v>0</v>
      </c>
      <c r="M90" s="154">
        <v>5</v>
      </c>
      <c r="N90" s="154">
        <v>5</v>
      </c>
      <c r="O90" s="154">
        <v>5</v>
      </c>
      <c r="P90" s="143">
        <v>5</v>
      </c>
      <c r="Q90" s="143">
        <v>5</v>
      </c>
      <c r="R90" s="91">
        <v>1</v>
      </c>
      <c r="S90" s="91">
        <v>1</v>
      </c>
      <c r="T90" s="91">
        <v>3</v>
      </c>
      <c r="U90" s="91">
        <v>3</v>
      </c>
      <c r="V90" s="91">
        <v>4</v>
      </c>
      <c r="W90" s="112">
        <v>4</v>
      </c>
      <c r="X90" s="112">
        <v>4</v>
      </c>
      <c r="Y90" s="148">
        <v>4</v>
      </c>
      <c r="Z90" s="148">
        <v>4</v>
      </c>
      <c r="AA90" s="151">
        <v>4</v>
      </c>
      <c r="AB90" s="151">
        <v>4</v>
      </c>
      <c r="AC90" s="143">
        <v>4</v>
      </c>
      <c r="AD90" s="143">
        <v>4</v>
      </c>
      <c r="AE90" s="143">
        <v>4</v>
      </c>
    </row>
    <row r="91" spans="1:31" s="90" customFormat="1">
      <c r="A91" s="90">
        <v>90</v>
      </c>
      <c r="B91" s="90" t="s">
        <v>8</v>
      </c>
      <c r="C91" s="90" t="s">
        <v>52</v>
      </c>
      <c r="D91" s="90">
        <v>1</v>
      </c>
      <c r="E91" s="90">
        <v>0</v>
      </c>
      <c r="F91" s="90">
        <v>0</v>
      </c>
      <c r="G91" s="90">
        <v>0</v>
      </c>
      <c r="H91" s="90">
        <v>0</v>
      </c>
      <c r="I91" s="90">
        <v>0</v>
      </c>
      <c r="J91" s="90">
        <v>0</v>
      </c>
      <c r="K91" s="90">
        <v>0</v>
      </c>
      <c r="L91" s="90">
        <v>0</v>
      </c>
      <c r="M91" s="154">
        <v>4</v>
      </c>
      <c r="N91" s="154">
        <v>5</v>
      </c>
      <c r="O91" s="154">
        <v>5</v>
      </c>
      <c r="P91" s="143">
        <v>5</v>
      </c>
      <c r="Q91" s="143">
        <v>5</v>
      </c>
      <c r="R91" s="91">
        <v>4</v>
      </c>
      <c r="S91" s="91">
        <v>5</v>
      </c>
      <c r="T91" s="91">
        <v>5</v>
      </c>
      <c r="U91" s="91">
        <v>4</v>
      </c>
      <c r="V91" s="91">
        <v>4</v>
      </c>
      <c r="W91" s="112">
        <v>2</v>
      </c>
      <c r="X91" s="112">
        <v>3</v>
      </c>
      <c r="Y91" s="148">
        <v>4</v>
      </c>
      <c r="Z91" s="148">
        <v>4</v>
      </c>
      <c r="AA91" s="151">
        <v>5</v>
      </c>
      <c r="AB91" s="151">
        <v>4</v>
      </c>
      <c r="AC91" s="143">
        <v>4</v>
      </c>
      <c r="AD91" s="143">
        <v>4</v>
      </c>
      <c r="AE91" s="143">
        <v>4</v>
      </c>
    </row>
    <row r="92" spans="1:31" s="90" customFormat="1">
      <c r="A92" s="90">
        <v>91</v>
      </c>
      <c r="B92" s="90" t="s">
        <v>8</v>
      </c>
      <c r="C92" s="90" t="s">
        <v>161</v>
      </c>
      <c r="D92" s="90">
        <v>0</v>
      </c>
      <c r="E92" s="90">
        <v>0</v>
      </c>
      <c r="F92" s="90">
        <v>0</v>
      </c>
      <c r="G92" s="90">
        <v>0</v>
      </c>
      <c r="H92" s="90">
        <v>0</v>
      </c>
      <c r="I92" s="90">
        <v>0</v>
      </c>
      <c r="J92" s="90">
        <v>0</v>
      </c>
      <c r="K92" s="90">
        <v>1</v>
      </c>
      <c r="L92" s="90">
        <v>0</v>
      </c>
      <c r="M92" s="154">
        <v>4</v>
      </c>
      <c r="N92" s="154">
        <v>4</v>
      </c>
      <c r="O92" s="154">
        <v>3</v>
      </c>
      <c r="P92" s="143">
        <v>4</v>
      </c>
      <c r="Q92" s="143">
        <v>4</v>
      </c>
      <c r="R92" s="91">
        <v>4</v>
      </c>
      <c r="S92" s="91">
        <v>4</v>
      </c>
      <c r="T92" s="91">
        <v>4</v>
      </c>
      <c r="U92" s="91">
        <v>4</v>
      </c>
      <c r="V92" s="91">
        <v>4</v>
      </c>
      <c r="W92" s="112">
        <v>3</v>
      </c>
      <c r="X92" s="112">
        <v>3</v>
      </c>
      <c r="Y92" s="148">
        <v>4</v>
      </c>
      <c r="Z92" s="148">
        <v>4</v>
      </c>
      <c r="AA92" s="151">
        <v>4</v>
      </c>
      <c r="AB92" s="151">
        <v>4</v>
      </c>
      <c r="AC92" s="143">
        <v>4</v>
      </c>
      <c r="AD92" s="143">
        <v>4</v>
      </c>
      <c r="AE92" s="143">
        <v>4</v>
      </c>
    </row>
    <row r="93" spans="1:31" s="90" customFormat="1">
      <c r="A93" s="90">
        <v>92</v>
      </c>
      <c r="B93" s="90" t="s">
        <v>8</v>
      </c>
      <c r="C93" s="90" t="s">
        <v>162</v>
      </c>
      <c r="D93" s="90">
        <v>0</v>
      </c>
      <c r="E93" s="90">
        <v>0</v>
      </c>
      <c r="F93" s="90">
        <v>1</v>
      </c>
      <c r="G93" s="90">
        <v>0</v>
      </c>
      <c r="H93" s="90">
        <v>0</v>
      </c>
      <c r="I93" s="90">
        <v>0</v>
      </c>
      <c r="J93" s="90">
        <v>0</v>
      </c>
      <c r="K93" s="90">
        <v>0</v>
      </c>
      <c r="L93" s="90">
        <v>0</v>
      </c>
      <c r="M93" s="154">
        <v>4</v>
      </c>
      <c r="N93" s="154">
        <v>4</v>
      </c>
      <c r="O93" s="154">
        <v>4</v>
      </c>
      <c r="P93" s="143">
        <v>4</v>
      </c>
      <c r="Q93" s="143">
        <v>4</v>
      </c>
      <c r="R93" s="91">
        <v>4</v>
      </c>
      <c r="S93" s="91">
        <v>4</v>
      </c>
      <c r="T93" s="91">
        <v>4</v>
      </c>
      <c r="U93" s="91">
        <v>4</v>
      </c>
      <c r="V93" s="91">
        <v>4</v>
      </c>
      <c r="W93" s="112">
        <v>4</v>
      </c>
      <c r="X93" s="112">
        <v>4</v>
      </c>
      <c r="Y93" s="148">
        <v>4</v>
      </c>
      <c r="Z93" s="148">
        <v>4</v>
      </c>
      <c r="AA93" s="151">
        <v>4</v>
      </c>
      <c r="AB93" s="151">
        <v>4</v>
      </c>
      <c r="AC93" s="143">
        <v>4</v>
      </c>
      <c r="AD93" s="143">
        <v>4</v>
      </c>
      <c r="AE93" s="143">
        <v>4</v>
      </c>
    </row>
    <row r="94" spans="1:31" s="90" customFormat="1">
      <c r="A94" s="90">
        <v>93</v>
      </c>
      <c r="B94" s="90" t="s">
        <v>4</v>
      </c>
      <c r="C94" s="90" t="s">
        <v>53</v>
      </c>
      <c r="D94" s="90">
        <v>0</v>
      </c>
      <c r="E94" s="90">
        <v>0</v>
      </c>
      <c r="F94" s="90">
        <v>1</v>
      </c>
      <c r="G94" s="90">
        <v>0</v>
      </c>
      <c r="H94" s="90">
        <v>0</v>
      </c>
      <c r="I94" s="90">
        <v>0</v>
      </c>
      <c r="J94" s="90">
        <v>0</v>
      </c>
      <c r="K94" s="90">
        <v>0</v>
      </c>
      <c r="L94" s="90">
        <v>0</v>
      </c>
      <c r="M94" s="154">
        <v>5</v>
      </c>
      <c r="N94" s="154">
        <v>3</v>
      </c>
      <c r="O94" s="154">
        <v>4</v>
      </c>
      <c r="P94" s="143">
        <v>4</v>
      </c>
      <c r="Q94" s="143">
        <v>4</v>
      </c>
      <c r="R94" s="91">
        <v>5</v>
      </c>
      <c r="S94" s="91">
        <v>5</v>
      </c>
      <c r="T94" s="91">
        <v>5</v>
      </c>
      <c r="U94" s="91">
        <v>5</v>
      </c>
      <c r="V94" s="91">
        <v>5</v>
      </c>
      <c r="W94" s="112">
        <v>4</v>
      </c>
      <c r="X94" s="112">
        <v>4</v>
      </c>
      <c r="Y94" s="148">
        <v>5</v>
      </c>
      <c r="Z94" s="148">
        <v>5</v>
      </c>
      <c r="AA94" s="151">
        <v>5</v>
      </c>
      <c r="AB94" s="151">
        <v>5</v>
      </c>
      <c r="AC94" s="143">
        <v>4</v>
      </c>
      <c r="AD94" s="143">
        <v>4</v>
      </c>
      <c r="AE94" s="143">
        <v>4</v>
      </c>
    </row>
    <row r="95" spans="1:31" s="90" customFormat="1">
      <c r="A95" s="90">
        <v>94</v>
      </c>
      <c r="B95" s="90" t="s">
        <v>51</v>
      </c>
      <c r="C95" s="90" t="s">
        <v>53</v>
      </c>
      <c r="D95" s="90">
        <v>0</v>
      </c>
      <c r="E95" s="90">
        <v>0</v>
      </c>
      <c r="F95" s="90">
        <v>0</v>
      </c>
      <c r="G95" s="90">
        <v>0</v>
      </c>
      <c r="H95" s="90">
        <v>0</v>
      </c>
      <c r="I95" s="90">
        <v>0</v>
      </c>
      <c r="J95" s="90">
        <v>0</v>
      </c>
      <c r="K95" s="90">
        <v>0</v>
      </c>
      <c r="L95" s="90">
        <v>1</v>
      </c>
      <c r="M95" s="154">
        <v>3</v>
      </c>
      <c r="N95" s="154">
        <v>5</v>
      </c>
      <c r="O95" s="154">
        <v>5</v>
      </c>
      <c r="P95" s="143">
        <v>5</v>
      </c>
      <c r="Q95" s="143">
        <v>5</v>
      </c>
      <c r="R95" s="91">
        <v>5</v>
      </c>
      <c r="S95" s="91">
        <v>5</v>
      </c>
      <c r="T95" s="91">
        <v>5</v>
      </c>
      <c r="U95" s="91">
        <v>5</v>
      </c>
      <c r="V95" s="91">
        <v>5</v>
      </c>
      <c r="W95" s="112">
        <v>5</v>
      </c>
      <c r="X95" s="112">
        <v>5</v>
      </c>
      <c r="Y95" s="148">
        <v>5</v>
      </c>
      <c r="Z95" s="148">
        <v>5</v>
      </c>
      <c r="AA95" s="151">
        <v>5</v>
      </c>
      <c r="AB95" s="151">
        <v>5</v>
      </c>
      <c r="AC95" s="143">
        <v>5</v>
      </c>
      <c r="AD95" s="143">
        <v>5</v>
      </c>
      <c r="AE95" s="143">
        <v>5</v>
      </c>
    </row>
    <row r="96" spans="1:31" s="116" customFormat="1">
      <c r="A96" s="90">
        <v>95</v>
      </c>
      <c r="B96" s="116" t="s">
        <v>51</v>
      </c>
      <c r="C96" s="116" t="s">
        <v>182</v>
      </c>
      <c r="D96" s="116">
        <v>0</v>
      </c>
      <c r="E96" s="116">
        <v>1</v>
      </c>
      <c r="F96" s="116">
        <v>1</v>
      </c>
      <c r="G96" s="116">
        <v>1</v>
      </c>
      <c r="H96" s="116">
        <v>0</v>
      </c>
      <c r="I96" s="116">
        <v>0</v>
      </c>
      <c r="J96" s="116">
        <v>0</v>
      </c>
      <c r="K96" s="116">
        <v>0</v>
      </c>
      <c r="L96" s="116">
        <v>0</v>
      </c>
      <c r="M96" s="155">
        <v>5</v>
      </c>
      <c r="N96" s="155">
        <v>5</v>
      </c>
      <c r="O96" s="155">
        <v>4</v>
      </c>
      <c r="P96" s="144">
        <v>5</v>
      </c>
      <c r="Q96" s="144">
        <v>5</v>
      </c>
      <c r="R96" s="117">
        <v>5</v>
      </c>
      <c r="S96" s="117">
        <v>5</v>
      </c>
      <c r="T96" s="117">
        <v>5</v>
      </c>
      <c r="U96" s="117">
        <v>5</v>
      </c>
      <c r="V96" s="117">
        <v>5</v>
      </c>
      <c r="W96" s="146">
        <v>3</v>
      </c>
      <c r="X96" s="146">
        <v>3</v>
      </c>
      <c r="Y96" s="149">
        <v>5</v>
      </c>
      <c r="Z96" s="149">
        <v>5</v>
      </c>
      <c r="AA96" s="152">
        <v>5</v>
      </c>
      <c r="AB96" s="152">
        <v>5</v>
      </c>
      <c r="AC96" s="144">
        <v>5</v>
      </c>
      <c r="AD96" s="144">
        <v>5</v>
      </c>
      <c r="AE96" s="144">
        <v>5</v>
      </c>
    </row>
    <row r="97" spans="1:33" s="90" customFormat="1">
      <c r="A97" s="132">
        <v>96</v>
      </c>
      <c r="B97" s="90" t="s">
        <v>51</v>
      </c>
      <c r="C97" s="90" t="s">
        <v>108</v>
      </c>
      <c r="D97" s="90">
        <v>0</v>
      </c>
      <c r="E97" s="90">
        <v>0</v>
      </c>
      <c r="F97" s="90">
        <v>1</v>
      </c>
      <c r="G97" s="90">
        <v>0</v>
      </c>
      <c r="H97" s="90">
        <v>0</v>
      </c>
      <c r="I97" s="90">
        <v>0</v>
      </c>
      <c r="J97" s="90">
        <v>0</v>
      </c>
      <c r="K97" s="90">
        <v>0</v>
      </c>
      <c r="L97" s="90">
        <v>0</v>
      </c>
      <c r="M97" s="154">
        <v>5</v>
      </c>
      <c r="N97" s="154">
        <v>4</v>
      </c>
      <c r="O97" s="154">
        <v>4</v>
      </c>
      <c r="P97" s="143">
        <v>4</v>
      </c>
      <c r="Q97" s="143">
        <v>4</v>
      </c>
      <c r="R97" s="91">
        <v>4</v>
      </c>
      <c r="S97" s="91">
        <v>3</v>
      </c>
      <c r="T97" s="91">
        <v>4</v>
      </c>
      <c r="U97" s="91">
        <v>4</v>
      </c>
      <c r="V97" s="91">
        <v>4</v>
      </c>
      <c r="W97" s="112">
        <v>3</v>
      </c>
      <c r="X97" s="112">
        <v>3</v>
      </c>
      <c r="Y97" s="148">
        <v>4</v>
      </c>
      <c r="Z97" s="148">
        <v>4</v>
      </c>
      <c r="AA97" s="151">
        <v>4</v>
      </c>
      <c r="AB97" s="151">
        <v>4</v>
      </c>
      <c r="AC97" s="143">
        <v>4</v>
      </c>
      <c r="AD97" s="143">
        <v>4</v>
      </c>
      <c r="AE97" s="143">
        <v>4</v>
      </c>
    </row>
    <row r="98" spans="1:33" s="90" customFormat="1">
      <c r="A98" s="90">
        <v>97</v>
      </c>
      <c r="B98" s="90" t="s">
        <v>8</v>
      </c>
      <c r="C98" s="90" t="s">
        <v>108</v>
      </c>
      <c r="D98" s="90">
        <v>0</v>
      </c>
      <c r="E98" s="90">
        <v>0</v>
      </c>
      <c r="F98" s="90">
        <v>0</v>
      </c>
      <c r="G98" s="90">
        <v>0</v>
      </c>
      <c r="H98" s="90">
        <v>0</v>
      </c>
      <c r="I98" s="90">
        <v>0</v>
      </c>
      <c r="J98" s="90">
        <v>0</v>
      </c>
      <c r="K98" s="90">
        <v>1</v>
      </c>
      <c r="L98" s="90">
        <v>0</v>
      </c>
      <c r="M98" s="154">
        <v>3</v>
      </c>
      <c r="N98" s="154">
        <v>4</v>
      </c>
      <c r="O98" s="154">
        <v>3</v>
      </c>
      <c r="P98" s="143">
        <v>5</v>
      </c>
      <c r="Q98" s="143">
        <v>4</v>
      </c>
      <c r="R98" s="91">
        <v>4</v>
      </c>
      <c r="S98" s="91">
        <v>4</v>
      </c>
      <c r="T98" s="91">
        <v>4</v>
      </c>
      <c r="U98" s="91">
        <v>4</v>
      </c>
      <c r="V98" s="91">
        <v>4</v>
      </c>
      <c r="W98" s="112">
        <v>3</v>
      </c>
      <c r="X98" s="112">
        <v>3</v>
      </c>
      <c r="Y98" s="148">
        <v>4</v>
      </c>
      <c r="Z98" s="148">
        <v>4</v>
      </c>
      <c r="AA98" s="151">
        <v>4</v>
      </c>
      <c r="AB98" s="151">
        <v>5</v>
      </c>
      <c r="AC98" s="143">
        <v>4</v>
      </c>
      <c r="AD98" s="143">
        <v>5</v>
      </c>
      <c r="AE98" s="143">
        <v>4</v>
      </c>
    </row>
    <row r="99" spans="1:33" s="90" customFormat="1">
      <c r="A99" s="90">
        <v>98</v>
      </c>
      <c r="B99" s="90" t="s">
        <v>8</v>
      </c>
      <c r="C99" s="90" t="s">
        <v>108</v>
      </c>
      <c r="D99" s="90">
        <v>0</v>
      </c>
      <c r="E99" s="90">
        <v>0</v>
      </c>
      <c r="F99" s="90">
        <v>0</v>
      </c>
      <c r="G99" s="90">
        <v>0</v>
      </c>
      <c r="H99" s="90">
        <v>0</v>
      </c>
      <c r="I99" s="90">
        <v>0</v>
      </c>
      <c r="J99" s="90">
        <v>0</v>
      </c>
      <c r="K99" s="90">
        <v>0</v>
      </c>
      <c r="L99" s="90">
        <v>0</v>
      </c>
      <c r="M99" s="154">
        <v>4</v>
      </c>
      <c r="N99" s="154">
        <v>4</v>
      </c>
      <c r="O99" s="154">
        <v>4</v>
      </c>
      <c r="P99" s="143">
        <v>4</v>
      </c>
      <c r="Q99" s="143">
        <v>4</v>
      </c>
      <c r="R99" s="91">
        <v>5</v>
      </c>
      <c r="S99" s="91">
        <v>5</v>
      </c>
      <c r="T99" s="91">
        <v>5</v>
      </c>
      <c r="U99" s="91">
        <v>3</v>
      </c>
      <c r="V99" s="91">
        <v>3</v>
      </c>
      <c r="W99" s="112">
        <v>3</v>
      </c>
      <c r="X99" s="112">
        <v>3</v>
      </c>
      <c r="Y99" s="148">
        <v>5</v>
      </c>
      <c r="Z99" s="148">
        <v>5</v>
      </c>
      <c r="AA99" s="151">
        <v>4</v>
      </c>
      <c r="AB99" s="151">
        <v>5</v>
      </c>
      <c r="AC99" s="143">
        <v>4</v>
      </c>
      <c r="AD99" s="143">
        <v>4</v>
      </c>
      <c r="AE99" s="143">
        <v>4</v>
      </c>
    </row>
    <row r="100" spans="1:33" s="90" customFormat="1">
      <c r="A100" s="90">
        <v>99</v>
      </c>
      <c r="B100" s="90" t="s">
        <v>8</v>
      </c>
      <c r="C100" s="90" t="s">
        <v>53</v>
      </c>
      <c r="D100" s="90">
        <v>0</v>
      </c>
      <c r="E100" s="90">
        <v>1</v>
      </c>
      <c r="F100" s="90">
        <v>0</v>
      </c>
      <c r="G100" s="90">
        <v>0</v>
      </c>
      <c r="H100" s="90">
        <v>0</v>
      </c>
      <c r="I100" s="90">
        <v>0</v>
      </c>
      <c r="J100" s="90">
        <v>0</v>
      </c>
      <c r="K100" s="90">
        <v>0</v>
      </c>
      <c r="L100" s="90">
        <v>0</v>
      </c>
      <c r="M100" s="154">
        <v>4</v>
      </c>
      <c r="N100" s="154">
        <v>4</v>
      </c>
      <c r="O100" s="154">
        <v>4</v>
      </c>
      <c r="P100" s="143">
        <v>4</v>
      </c>
      <c r="Q100" s="143">
        <v>4</v>
      </c>
      <c r="R100" s="91">
        <v>4</v>
      </c>
      <c r="S100" s="91">
        <v>4</v>
      </c>
      <c r="T100" s="91">
        <v>4</v>
      </c>
      <c r="U100" s="91">
        <v>4</v>
      </c>
      <c r="V100" s="91">
        <v>4</v>
      </c>
      <c r="W100" s="112">
        <v>4</v>
      </c>
      <c r="X100" s="112">
        <v>4</v>
      </c>
      <c r="Y100" s="148">
        <v>4</v>
      </c>
      <c r="Z100" s="148">
        <v>4</v>
      </c>
      <c r="AA100" s="151">
        <v>4</v>
      </c>
      <c r="AB100" s="151">
        <v>4</v>
      </c>
      <c r="AC100" s="143">
        <v>4</v>
      </c>
      <c r="AD100" s="143">
        <v>4</v>
      </c>
      <c r="AE100" s="143">
        <v>4</v>
      </c>
    </row>
    <row r="101" spans="1:33" s="116" customFormat="1">
      <c r="A101" s="90">
        <v>100</v>
      </c>
      <c r="B101" s="90" t="s">
        <v>51</v>
      </c>
      <c r="C101" s="116" t="s">
        <v>183</v>
      </c>
      <c r="D101" s="116">
        <v>0</v>
      </c>
      <c r="E101" s="116">
        <v>0</v>
      </c>
      <c r="F101" s="116">
        <v>0</v>
      </c>
      <c r="G101" s="116">
        <v>0</v>
      </c>
      <c r="H101" s="116">
        <v>0</v>
      </c>
      <c r="I101" s="116">
        <v>0</v>
      </c>
      <c r="J101" s="116">
        <v>0</v>
      </c>
      <c r="K101" s="116">
        <v>1</v>
      </c>
      <c r="L101" s="116">
        <v>0</v>
      </c>
      <c r="M101" s="155">
        <v>5</v>
      </c>
      <c r="N101" s="155">
        <v>5</v>
      </c>
      <c r="O101" s="155">
        <v>5</v>
      </c>
      <c r="P101" s="144">
        <v>5</v>
      </c>
      <c r="Q101" s="144">
        <v>5</v>
      </c>
      <c r="R101" s="117">
        <v>5</v>
      </c>
      <c r="S101" s="117">
        <v>3</v>
      </c>
      <c r="T101" s="117">
        <v>5</v>
      </c>
      <c r="U101" s="117">
        <v>5</v>
      </c>
      <c r="V101" s="117">
        <v>5</v>
      </c>
      <c r="W101" s="146">
        <v>3</v>
      </c>
      <c r="X101" s="146">
        <v>3</v>
      </c>
      <c r="Y101" s="149">
        <v>5</v>
      </c>
      <c r="Z101" s="149">
        <v>5</v>
      </c>
      <c r="AA101" s="152">
        <v>5</v>
      </c>
      <c r="AB101" s="152">
        <v>5</v>
      </c>
      <c r="AC101" s="144">
        <v>4</v>
      </c>
      <c r="AD101" s="144">
        <v>4</v>
      </c>
      <c r="AE101" s="144">
        <v>4</v>
      </c>
    </row>
    <row r="102" spans="1:33" s="90" customFormat="1">
      <c r="A102" s="90">
        <v>101</v>
      </c>
      <c r="B102" s="90" t="s">
        <v>8</v>
      </c>
      <c r="C102" s="90" t="s">
        <v>53</v>
      </c>
      <c r="D102" s="90">
        <v>0</v>
      </c>
      <c r="E102" s="90">
        <v>0</v>
      </c>
      <c r="F102" s="90">
        <v>0</v>
      </c>
      <c r="G102" s="90">
        <v>0</v>
      </c>
      <c r="H102" s="90">
        <v>0</v>
      </c>
      <c r="I102" s="90">
        <v>0</v>
      </c>
      <c r="J102" s="90">
        <v>0</v>
      </c>
      <c r="K102" s="90">
        <v>0</v>
      </c>
      <c r="L102" s="90">
        <v>0</v>
      </c>
      <c r="M102" s="154">
        <v>5</v>
      </c>
      <c r="N102" s="154">
        <v>5</v>
      </c>
      <c r="O102" s="154">
        <v>5</v>
      </c>
      <c r="P102" s="143">
        <v>5</v>
      </c>
      <c r="Q102" s="143">
        <v>5</v>
      </c>
      <c r="R102" s="91">
        <v>5</v>
      </c>
      <c r="S102" s="91">
        <v>5</v>
      </c>
      <c r="T102" s="91">
        <v>5</v>
      </c>
      <c r="U102" s="91">
        <v>5</v>
      </c>
      <c r="V102" s="91">
        <v>5</v>
      </c>
      <c r="W102" s="112">
        <v>5</v>
      </c>
      <c r="X102" s="112">
        <v>5</v>
      </c>
      <c r="Y102" s="148">
        <v>5</v>
      </c>
      <c r="Z102" s="148">
        <v>5</v>
      </c>
      <c r="AA102" s="151">
        <v>5</v>
      </c>
      <c r="AB102" s="151">
        <v>5</v>
      </c>
      <c r="AC102" s="143">
        <v>5</v>
      </c>
      <c r="AD102" s="143">
        <v>5</v>
      </c>
      <c r="AE102" s="143">
        <v>5</v>
      </c>
    </row>
    <row r="103" spans="1:33" s="90" customFormat="1" ht="48">
      <c r="A103" s="90">
        <v>102</v>
      </c>
      <c r="B103" s="90" t="s">
        <v>51</v>
      </c>
      <c r="C103" s="90" t="s">
        <v>139</v>
      </c>
      <c r="D103" s="90">
        <v>0</v>
      </c>
      <c r="E103" s="90">
        <v>0</v>
      </c>
      <c r="F103" s="90">
        <v>1</v>
      </c>
      <c r="G103" s="90">
        <v>0</v>
      </c>
      <c r="H103" s="90">
        <v>0</v>
      </c>
      <c r="I103" s="90">
        <v>0</v>
      </c>
      <c r="J103" s="90">
        <v>0</v>
      </c>
      <c r="K103" s="90">
        <v>0</v>
      </c>
      <c r="L103" s="90">
        <v>0</v>
      </c>
      <c r="M103" s="154">
        <v>4</v>
      </c>
      <c r="N103" s="154">
        <v>3</v>
      </c>
      <c r="O103" s="154">
        <v>3</v>
      </c>
      <c r="P103" s="143">
        <v>5</v>
      </c>
      <c r="Q103" s="143">
        <v>5</v>
      </c>
      <c r="R103" s="91">
        <v>4</v>
      </c>
      <c r="S103" s="91">
        <v>4</v>
      </c>
      <c r="T103" s="91">
        <v>4</v>
      </c>
      <c r="U103" s="91">
        <v>4</v>
      </c>
      <c r="V103" s="91">
        <v>4</v>
      </c>
      <c r="W103" s="112">
        <v>4</v>
      </c>
      <c r="X103" s="112">
        <v>4</v>
      </c>
      <c r="Y103" s="148">
        <v>4</v>
      </c>
      <c r="Z103" s="148">
        <v>4</v>
      </c>
      <c r="AA103" s="151">
        <v>5</v>
      </c>
      <c r="AB103" s="151">
        <v>5</v>
      </c>
      <c r="AC103" s="143">
        <v>5</v>
      </c>
      <c r="AD103" s="143">
        <v>5</v>
      </c>
      <c r="AE103" s="143">
        <v>5</v>
      </c>
    </row>
    <row r="104" spans="1:33">
      <c r="D104" s="156">
        <f>COUNTIF(D2:D103,1)</f>
        <v>45</v>
      </c>
      <c r="E104" s="156">
        <f t="shared" ref="E104:L104" si="0">COUNTIF(E2:E103,1)</f>
        <v>21</v>
      </c>
      <c r="F104" s="156">
        <f t="shared" si="0"/>
        <v>25</v>
      </c>
      <c r="G104" s="156">
        <f t="shared" si="0"/>
        <v>13</v>
      </c>
      <c r="H104" s="156">
        <f t="shared" si="0"/>
        <v>5</v>
      </c>
      <c r="I104" s="156">
        <f t="shared" si="0"/>
        <v>3</v>
      </c>
      <c r="J104" s="156">
        <f t="shared" si="0"/>
        <v>5</v>
      </c>
      <c r="K104" s="156">
        <f t="shared" si="0"/>
        <v>21</v>
      </c>
      <c r="L104" s="156">
        <f t="shared" si="0"/>
        <v>2</v>
      </c>
      <c r="M104" s="141">
        <f>AVERAGE(M2:M103)</f>
        <v>4.3431372549019605</v>
      </c>
      <c r="N104" s="141">
        <f t="shared" ref="N104:AE104" si="1">AVERAGE(N2:N103)</f>
        <v>4.0784313725490193</v>
      </c>
      <c r="O104" s="141">
        <f t="shared" si="1"/>
        <v>4.1470588235294121</v>
      </c>
      <c r="P104" s="141">
        <f t="shared" si="1"/>
        <v>4.4705882352941178</v>
      </c>
      <c r="Q104" s="141">
        <f t="shared" si="1"/>
        <v>4.4901960784313726</v>
      </c>
      <c r="R104" s="141">
        <f t="shared" si="1"/>
        <v>4.3725490196078427</v>
      </c>
      <c r="S104" s="141">
        <f t="shared" si="1"/>
        <v>4.1274509803921573</v>
      </c>
      <c r="T104" s="141">
        <f t="shared" si="1"/>
        <v>4.4019607843137258</v>
      </c>
      <c r="U104" s="141">
        <f t="shared" si="1"/>
        <v>4.3235294117647056</v>
      </c>
      <c r="V104" s="141">
        <f t="shared" si="1"/>
        <v>4.4117647058823533</v>
      </c>
      <c r="W104" s="141">
        <f t="shared" si="1"/>
        <v>3.4313725490196076</v>
      </c>
      <c r="X104" s="141">
        <f t="shared" si="1"/>
        <v>3.5098039215686274</v>
      </c>
      <c r="Y104" s="141">
        <f t="shared" si="1"/>
        <v>4.4803921568627452</v>
      </c>
      <c r="Z104" s="141">
        <f t="shared" si="1"/>
        <v>4.4509803921568629</v>
      </c>
      <c r="AA104" s="141">
        <f t="shared" si="1"/>
        <v>4.5882352941176467</v>
      </c>
      <c r="AB104" s="141">
        <f t="shared" si="1"/>
        <v>4.5882352941176467</v>
      </c>
      <c r="AC104" s="141">
        <f t="shared" si="1"/>
        <v>4.3627450980392153</v>
      </c>
      <c r="AD104" s="141">
        <f t="shared" si="1"/>
        <v>4.4411764705882355</v>
      </c>
      <c r="AE104" s="141">
        <f t="shared" si="1"/>
        <v>4.5196078431372548</v>
      </c>
      <c r="AF104" s="141">
        <f>AVERAGE(M2:AE103)</f>
        <v>4.2915376676986581</v>
      </c>
      <c r="AG104" s="92">
        <f>AVERAGE(M104:V104,AA104:AE104)</f>
        <v>4.3777777777777773</v>
      </c>
    </row>
    <row r="105" spans="1:33">
      <c r="D105" s="141">
        <f>STDEV(D2:D103)</f>
        <v>0.49897973949949542</v>
      </c>
      <c r="E105" s="141">
        <f t="shared" ref="E105:L105" si="2">STDEV(E2:E103)</f>
        <v>0.40634169141320886</v>
      </c>
      <c r="F105" s="141">
        <f t="shared" si="2"/>
        <v>0.43226950041174111</v>
      </c>
      <c r="G105" s="141">
        <f t="shared" si="2"/>
        <v>0.33512428985750148</v>
      </c>
      <c r="H105" s="141">
        <f t="shared" si="2"/>
        <v>0.21697519958623901</v>
      </c>
      <c r="I105" s="141">
        <f t="shared" si="2"/>
        <v>0.16979208910778987</v>
      </c>
      <c r="J105" s="141">
        <f t="shared" si="2"/>
        <v>0.21697519958623901</v>
      </c>
      <c r="K105" s="141">
        <f t="shared" si="2"/>
        <v>0.40634169141320886</v>
      </c>
      <c r="L105" s="141">
        <f t="shared" si="2"/>
        <v>0.5124162123552759</v>
      </c>
      <c r="M105" s="141">
        <f>STDEV(M2:M103)</f>
        <v>0.71053038395210277</v>
      </c>
      <c r="N105" s="141">
        <f t="shared" ref="N105:AE105" si="3">STDEV(N2:N103)</f>
        <v>0.76671182330528598</v>
      </c>
      <c r="O105" s="141">
        <f t="shared" si="3"/>
        <v>0.72298965145394223</v>
      </c>
      <c r="P105" s="141">
        <f t="shared" si="3"/>
        <v>0.59212459140066986</v>
      </c>
      <c r="Q105" s="141">
        <f t="shared" si="3"/>
        <v>0.57583513246974549</v>
      </c>
      <c r="R105" s="141">
        <f t="shared" si="3"/>
        <v>0.73013722604755238</v>
      </c>
      <c r="S105" s="141">
        <f t="shared" si="3"/>
        <v>0.85215589875979136</v>
      </c>
      <c r="T105" s="141">
        <f t="shared" si="3"/>
        <v>0.56742956856211368</v>
      </c>
      <c r="U105" s="141">
        <f t="shared" si="3"/>
        <v>0.662455150073615</v>
      </c>
      <c r="V105" s="141">
        <f t="shared" si="3"/>
        <v>0.60284706000103649</v>
      </c>
      <c r="W105" s="141">
        <f t="shared" si="3"/>
        <v>0.88451814841898346</v>
      </c>
      <c r="X105" s="141">
        <f t="shared" si="3"/>
        <v>0.88714803969850753</v>
      </c>
      <c r="Y105" s="141">
        <f t="shared" si="3"/>
        <v>0.57558222192428965</v>
      </c>
      <c r="Z105" s="141">
        <f t="shared" si="3"/>
        <v>0.55628632453013849</v>
      </c>
      <c r="AA105" s="141">
        <f t="shared" si="3"/>
        <v>0.55137885084380189</v>
      </c>
      <c r="AB105" s="141">
        <f t="shared" si="3"/>
        <v>0.56905238542321512</v>
      </c>
      <c r="AC105" s="141">
        <f t="shared" si="3"/>
        <v>0.62599173888634507</v>
      </c>
      <c r="AD105" s="141">
        <f t="shared" si="3"/>
        <v>0.57287756215710217</v>
      </c>
      <c r="AE105" s="141">
        <f t="shared" si="3"/>
        <v>0.54008419139913977</v>
      </c>
      <c r="AF105" s="141">
        <f>STDEVA(M2:AE103)</f>
        <v>0.73705704048210663</v>
      </c>
      <c r="AG105" s="20"/>
    </row>
    <row r="106" spans="1:33">
      <c r="B106" s="112" t="s">
        <v>8</v>
      </c>
      <c r="C106" s="112">
        <f>COUNTIF(B2:B103,"นิสิตระดับปริญญาโท")</f>
        <v>60</v>
      </c>
      <c r="M106" s="16"/>
      <c r="N106" s="16"/>
      <c r="O106" s="157">
        <f>STDEV(M2:O103)</f>
        <v>0.73997460290426076</v>
      </c>
      <c r="Q106" s="157">
        <f>STDEVA(P2:Q103)</f>
        <v>0.58267925687412669</v>
      </c>
      <c r="V106" s="157">
        <f>STDEVA(R2:V103)</f>
        <v>0.69564416060349898</v>
      </c>
      <c r="W106" s="16"/>
      <c r="X106" s="157">
        <f>STDEVA(W2:X103)</f>
        <v>0.88452355439782149</v>
      </c>
      <c r="Y106" s="16"/>
      <c r="Z106" s="157">
        <f>STDEVA(Y2:Z103)</f>
        <v>0.56481307741722864</v>
      </c>
      <c r="AA106" s="16"/>
      <c r="AB106" s="157">
        <f>STDEVA(AA2:AB103)</f>
        <v>0.55890359200145423</v>
      </c>
      <c r="AC106" s="16"/>
      <c r="AD106" s="16"/>
      <c r="AE106" s="157">
        <f>STDEVA(AC2:AE103)</f>
        <v>0.58236706488624845</v>
      </c>
      <c r="AF106" s="159"/>
    </row>
    <row r="107" spans="1:33">
      <c r="B107" s="112" t="s">
        <v>51</v>
      </c>
      <c r="C107" s="112">
        <f>COUNTIF(B2:B103,"นิสิตระดับปริญญาเอก")</f>
        <v>40</v>
      </c>
      <c r="M107" s="16"/>
      <c r="N107" s="16"/>
      <c r="O107" s="158">
        <f>AVERAGE(M2:O103)</f>
        <v>4.1895424836601309</v>
      </c>
      <c r="Q107" s="158">
        <f>AVERAGE(P2:Q103)</f>
        <v>4.4803921568627452</v>
      </c>
      <c r="V107" s="158">
        <f>AVERAGE(R2:V103)</f>
        <v>4.3274509803921566</v>
      </c>
      <c r="W107" s="16"/>
      <c r="X107" s="158">
        <f>AVERAGE(W2:X103)</f>
        <v>3.4705882352941178</v>
      </c>
      <c r="Y107" s="16"/>
      <c r="Z107" s="158">
        <f>AVERAGE(Y2:Z103)</f>
        <v>4.465686274509804</v>
      </c>
      <c r="AA107" s="16"/>
      <c r="AB107" s="158">
        <f>AVERAGE(AA2:AB103)</f>
        <v>4.5882352941176467</v>
      </c>
      <c r="AC107" s="16"/>
      <c r="AD107" s="16"/>
      <c r="AE107" s="158">
        <f>AVERAGE(AC2:AE103)</f>
        <v>4.4411764705882355</v>
      </c>
      <c r="AF107" s="157">
        <f>AVERAGE(O107,Q107,V107,AB107,AE107)</f>
        <v>4.4053594771241826</v>
      </c>
    </row>
    <row r="108" spans="1:33">
      <c r="B108" s="112" t="s">
        <v>4</v>
      </c>
      <c r="C108" s="112">
        <f>COUNTIF(B2:B105,"อาจารย์")</f>
        <v>2</v>
      </c>
      <c r="M108" s="16"/>
      <c r="N108" s="16"/>
      <c r="O108" s="16"/>
      <c r="W108" s="16"/>
      <c r="X108" s="16"/>
      <c r="Y108" s="16"/>
      <c r="Z108" s="16"/>
      <c r="AA108" s="16"/>
      <c r="AB108" s="16"/>
      <c r="AC108" s="16"/>
      <c r="AD108" s="16"/>
      <c r="AE108" s="16"/>
    </row>
    <row r="109" spans="1:33">
      <c r="C109" s="135">
        <f>SUM(C106:C108)</f>
        <v>102</v>
      </c>
      <c r="M109" s="16"/>
      <c r="N109" s="16"/>
      <c r="O109" s="16"/>
      <c r="W109" s="16"/>
      <c r="X109" s="16"/>
      <c r="Y109" s="16"/>
      <c r="Z109" s="16"/>
      <c r="AA109" s="16"/>
      <c r="AB109" s="16"/>
      <c r="AC109" s="16"/>
      <c r="AD109" s="16"/>
      <c r="AE109" s="16"/>
    </row>
    <row r="110" spans="1:33">
      <c r="M110" s="16"/>
      <c r="N110" s="16"/>
      <c r="O110" s="16"/>
      <c r="W110" s="16"/>
      <c r="X110" s="16"/>
      <c r="Y110" s="16"/>
      <c r="Z110" s="16"/>
      <c r="AA110" s="16"/>
      <c r="AB110" s="16"/>
      <c r="AC110" s="16"/>
      <c r="AD110" s="16"/>
      <c r="AE110" s="16"/>
    </row>
    <row r="111" spans="1:33">
      <c r="B111" s="133" t="s">
        <v>122</v>
      </c>
      <c r="C111" s="109">
        <f>COUNTIF(C2:C103,"สาธารณสุขศาสตร์")</f>
        <v>3</v>
      </c>
      <c r="M111" s="16"/>
      <c r="N111" s="16"/>
      <c r="O111" s="16"/>
      <c r="W111" s="16"/>
      <c r="X111" s="16"/>
      <c r="Y111" s="16"/>
      <c r="Z111" s="16"/>
      <c r="AA111" s="16"/>
      <c r="AB111" s="16"/>
      <c r="AC111" s="16"/>
      <c r="AD111" s="16"/>
      <c r="AE111" s="16"/>
    </row>
    <row r="112" spans="1:33">
      <c r="B112" s="110" t="s">
        <v>107</v>
      </c>
      <c r="C112" s="110">
        <f>COUNTIF(C2:C104,"ชีวเคมี")</f>
        <v>13</v>
      </c>
      <c r="M112" s="16"/>
      <c r="N112" s="16"/>
      <c r="O112" s="16"/>
      <c r="W112" s="16"/>
      <c r="X112" s="16"/>
      <c r="Y112" s="16"/>
      <c r="Z112" s="16"/>
      <c r="AA112" s="16"/>
      <c r="AB112" s="16"/>
      <c r="AC112" s="16"/>
      <c r="AD112" s="16"/>
      <c r="AE112" s="16"/>
    </row>
    <row r="113" spans="2:33" s="134" customFormat="1">
      <c r="B113" s="110" t="s">
        <v>9</v>
      </c>
      <c r="C113" s="110">
        <f>COUNTIF(C2:C105,"เทคโนโลยีและสื่อสารการศึกษา")</f>
        <v>5</v>
      </c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</row>
    <row r="114" spans="2:33" s="134" customFormat="1">
      <c r="B114" s="110" t="s">
        <v>65</v>
      </c>
      <c r="C114" s="110">
        <f>COUNTIF(C2:C106,"การบริหารการศึกษา")</f>
        <v>7</v>
      </c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</row>
    <row r="115" spans="2:33" s="134" customFormat="1">
      <c r="B115" s="110" t="s">
        <v>70</v>
      </c>
      <c r="C115" s="110">
        <f>COUNTIF(C2:C107,"เอเซียตะวันออกเฉียงใต้ศึกษา")</f>
        <v>1</v>
      </c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</row>
    <row r="116" spans="2:33" s="134" customFormat="1">
      <c r="B116" s="110" t="s">
        <v>52</v>
      </c>
      <c r="C116" s="110">
        <f>COUNTIF(C2:C104,"โลจิสติกส์และโซ่อุปทาน")</f>
        <v>5</v>
      </c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</row>
    <row r="117" spans="2:33" s="134" customFormat="1">
      <c r="B117" s="110" t="s">
        <v>69</v>
      </c>
      <c r="C117" s="110">
        <f>COUNTIF(C2:C105,"หลักสูตรและการสอน")</f>
        <v>6</v>
      </c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</row>
    <row r="118" spans="2:33" s="134" customFormat="1">
      <c r="B118" s="110" t="s">
        <v>61</v>
      </c>
      <c r="C118" s="110">
        <v>2</v>
      </c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</row>
    <row r="119" spans="2:33" s="134" customFormat="1">
      <c r="B119" s="110" t="s">
        <v>63</v>
      </c>
      <c r="C119" s="110">
        <f>COUNTIF(C2:C103,"วิทยาศาสตร์การเกษตร")</f>
        <v>2</v>
      </c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</row>
    <row r="120" spans="2:33" s="134" customFormat="1">
      <c r="B120" s="110" t="s">
        <v>182</v>
      </c>
      <c r="C120" s="110">
        <f>COUNTIF(C2:C104,"วิทยาศาสตร์")</f>
        <v>4</v>
      </c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</row>
    <row r="121" spans="2:33" s="134" customFormat="1">
      <c r="B121" s="110" t="s">
        <v>129</v>
      </c>
      <c r="C121" s="110">
        <f>COUNTIF(C2:C103,"เคมี")</f>
        <v>3</v>
      </c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</row>
    <row r="122" spans="2:33" s="134" customFormat="1">
      <c r="B122" s="110" t="s">
        <v>64</v>
      </c>
      <c r="C122" s="110">
        <f>COUNTIF(C2:C103,"พัฒนศึกษา")</f>
        <v>3</v>
      </c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</row>
    <row r="123" spans="2:33" s="134" customFormat="1">
      <c r="B123" s="110" t="s">
        <v>150</v>
      </c>
      <c r="C123" s="110">
        <f>COUNTIF(C2:C104,"พัฒนาสังคม")</f>
        <v>1</v>
      </c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</row>
    <row r="124" spans="2:33" s="134" customFormat="1">
      <c r="B124" s="110" t="s">
        <v>151</v>
      </c>
      <c r="C124" s="110">
        <f>COUNTIF(C2:C105,"วิจัยและประเมินผลการศึกษา")</f>
        <v>1</v>
      </c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</row>
    <row r="125" spans="2:33" s="134" customFormat="1">
      <c r="B125" s="110" t="s">
        <v>130</v>
      </c>
      <c r="C125" s="110">
        <f>COUNTIF(C2:C103,"สถิติ")</f>
        <v>1</v>
      </c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</row>
    <row r="126" spans="2:33" s="134" customFormat="1">
      <c r="B126" s="110" t="s">
        <v>183</v>
      </c>
      <c r="C126" s="110">
        <f>COUNTIF(C2:C104,"การจัดการการท่องเที่ยวและจิตบริการ")</f>
        <v>3</v>
      </c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</row>
    <row r="127" spans="2:33" s="134" customFormat="1">
      <c r="B127" s="110" t="s">
        <v>161</v>
      </c>
      <c r="C127" s="110">
        <f>COUNTIF(C2:C105,"การพยาบาลเวชปฏิบัติชุมชน")</f>
        <v>1</v>
      </c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</row>
    <row r="128" spans="2:33" s="134" customFormat="1">
      <c r="B128" s="110" t="s">
        <v>162</v>
      </c>
      <c r="C128" s="110">
        <f>COUNTIF(C2:C106,"พยาบาลศาสตร์")</f>
        <v>1</v>
      </c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</row>
    <row r="129" spans="2:33" s="134" customFormat="1">
      <c r="B129" s="110" t="s">
        <v>140</v>
      </c>
      <c r="C129" s="110">
        <f>COUNTIF(C2:C107,"เภสัชศาสตร์")</f>
        <v>1</v>
      </c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</row>
    <row r="130" spans="2:33" s="134" customFormat="1">
      <c r="B130" s="110" t="s">
        <v>143</v>
      </c>
      <c r="C130" s="110">
        <f>COUNTIF(C2:C107,"ภาษาไทย")</f>
        <v>3</v>
      </c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</row>
    <row r="131" spans="2:33" s="134" customFormat="1">
      <c r="B131" s="110" t="s">
        <v>138</v>
      </c>
      <c r="C131" s="110">
        <f>COUNTIF(C2:C108,"วิทยาศาสตร์เครื่องสำอาง")</f>
        <v>1</v>
      </c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</row>
    <row r="132" spans="2:33" s="134" customFormat="1">
      <c r="B132" s="110" t="s">
        <v>155</v>
      </c>
      <c r="C132" s="110">
        <f>COUNTIF(C2:C109,"วิทยาศาสตร์สิ่งแวดล้อม")</f>
        <v>1</v>
      </c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</row>
    <row r="133" spans="2:33" s="134" customFormat="1">
      <c r="B133" s="110" t="s">
        <v>142</v>
      </c>
      <c r="C133" s="110">
        <f>COUNTIF(C2:C109,"สังคมศาสตร์")</f>
        <v>1</v>
      </c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</row>
    <row r="134" spans="2:33" s="134" customFormat="1">
      <c r="B134" s="110" t="s">
        <v>154</v>
      </c>
      <c r="C134" s="110">
        <f>COUNTIF(C2:C110,"รัฐศาสตร์")</f>
        <v>2</v>
      </c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</row>
    <row r="135" spans="2:33" s="134" customFormat="1">
      <c r="B135" s="110" t="s">
        <v>68</v>
      </c>
      <c r="C135" s="110">
        <f>COUNTIF(C2:C103,"สรีรวิทยา")</f>
        <v>5</v>
      </c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</row>
    <row r="136" spans="2:33" s="134" customFormat="1">
      <c r="B136" s="110" t="s">
        <v>139</v>
      </c>
      <c r="C136" s="110">
        <f>COUNTIF(C2:C103,"วิทยาลัยพลังงานทดแทนและสมาร์ตกริดเทคโนโลยี")</f>
        <v>3</v>
      </c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</row>
    <row r="137" spans="2:33" s="134" customFormat="1">
      <c r="B137" s="110" t="s">
        <v>108</v>
      </c>
      <c r="C137" s="110">
        <f>COUNTIF(C2:C103,"กายวิภาคศาสตร์")</f>
        <v>4</v>
      </c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</row>
    <row r="138" spans="2:33" s="134" customFormat="1">
      <c r="B138" s="110" t="s">
        <v>53</v>
      </c>
      <c r="C138" s="110">
        <f>COUNTIF(C2:C103,"ไม่ระบุ")</f>
        <v>19</v>
      </c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</row>
    <row r="139" spans="2:33">
      <c r="C139" s="111">
        <f>SUM(C111:C138)</f>
        <v>102</v>
      </c>
      <c r="M139" s="16"/>
      <c r="N139" s="16"/>
      <c r="O139" s="16"/>
      <c r="W139" s="16"/>
      <c r="X139" s="16"/>
      <c r="Y139" s="16"/>
      <c r="Z139" s="16"/>
      <c r="AA139" s="16"/>
      <c r="AB139" s="16"/>
      <c r="AC139" s="16"/>
      <c r="AD139" s="16"/>
      <c r="AE139" s="16"/>
    </row>
    <row r="140" spans="2:33">
      <c r="M140" s="16"/>
      <c r="N140" s="16"/>
      <c r="O140" s="16"/>
      <c r="W140" s="16"/>
      <c r="X140" s="16"/>
      <c r="Y140" s="16"/>
      <c r="Z140" s="16"/>
      <c r="AA140" s="16"/>
      <c r="AB140" s="16"/>
      <c r="AC140" s="16"/>
      <c r="AD140" s="16"/>
      <c r="AE140" s="16"/>
    </row>
    <row r="141" spans="2:33">
      <c r="M141" s="16"/>
      <c r="N141" s="16"/>
      <c r="O141" s="16"/>
      <c r="W141" s="16"/>
      <c r="X141" s="16"/>
      <c r="Y141" s="16"/>
      <c r="Z141" s="16"/>
      <c r="AA141" s="16"/>
      <c r="AB141" s="16"/>
      <c r="AC141" s="16"/>
      <c r="AD141" s="16"/>
      <c r="AE141" s="16"/>
    </row>
    <row r="142" spans="2:33">
      <c r="M142" s="16"/>
      <c r="N142" s="16"/>
      <c r="O142" s="16"/>
      <c r="W142" s="16"/>
      <c r="X142" s="16"/>
      <c r="Y142" s="16"/>
      <c r="Z142" s="16"/>
      <c r="AA142" s="16"/>
      <c r="AB142" s="16"/>
      <c r="AC142" s="16"/>
      <c r="AD142" s="16"/>
      <c r="AE142" s="16"/>
    </row>
    <row r="143" spans="2:33">
      <c r="M143" s="16"/>
      <c r="N143" s="16"/>
      <c r="O143" s="16"/>
      <c r="W143" s="16"/>
      <c r="X143" s="16"/>
      <c r="Y143" s="16"/>
      <c r="Z143" s="16"/>
      <c r="AA143" s="16"/>
      <c r="AB143" s="16"/>
      <c r="AC143" s="16"/>
      <c r="AD143" s="16"/>
      <c r="AE143" s="16"/>
    </row>
    <row r="144" spans="2:33">
      <c r="M144" s="16"/>
      <c r="N144" s="16"/>
      <c r="O144" s="16"/>
      <c r="W144" s="16"/>
      <c r="X144" s="16"/>
      <c r="Y144" s="16"/>
      <c r="Z144" s="16"/>
      <c r="AA144" s="16"/>
      <c r="AB144" s="16"/>
      <c r="AC144" s="16"/>
      <c r="AD144" s="16"/>
      <c r="AE144" s="16"/>
    </row>
    <row r="145" spans="13:31">
      <c r="M145" s="16"/>
      <c r="N145" s="16"/>
      <c r="O145" s="16"/>
      <c r="W145" s="16"/>
      <c r="X145" s="16"/>
      <c r="Y145" s="16"/>
      <c r="Z145" s="16"/>
      <c r="AA145" s="16"/>
      <c r="AB145" s="16"/>
      <c r="AC145" s="16"/>
      <c r="AD145" s="16"/>
      <c r="AE145" s="16"/>
    </row>
    <row r="146" spans="13:31">
      <c r="M146" s="16"/>
      <c r="N146" s="16"/>
      <c r="O146" s="16"/>
      <c r="W146" s="16"/>
      <c r="X146" s="16"/>
      <c r="Y146" s="16"/>
      <c r="Z146" s="16"/>
      <c r="AA146" s="16"/>
      <c r="AB146" s="16"/>
      <c r="AC146" s="16"/>
      <c r="AD146" s="16"/>
      <c r="AE146" s="16"/>
    </row>
    <row r="147" spans="13:31">
      <c r="M147" s="16"/>
      <c r="N147" s="16"/>
      <c r="O147" s="16"/>
      <c r="W147" s="16"/>
      <c r="X147" s="16"/>
      <c r="Y147" s="16"/>
      <c r="Z147" s="16"/>
      <c r="AA147" s="16"/>
      <c r="AB147" s="16"/>
      <c r="AC147" s="16"/>
      <c r="AD147" s="16"/>
      <c r="AE147" s="16"/>
    </row>
    <row r="148" spans="13:31">
      <c r="M148" s="16"/>
      <c r="N148" s="16"/>
      <c r="O148" s="16"/>
      <c r="W148" s="16"/>
      <c r="X148" s="16"/>
      <c r="Y148" s="16"/>
      <c r="Z148" s="16"/>
      <c r="AA148" s="16"/>
      <c r="AB148" s="16"/>
      <c r="AC148" s="16"/>
      <c r="AD148" s="16"/>
      <c r="AE148" s="16"/>
    </row>
    <row r="149" spans="13:31">
      <c r="M149" s="16"/>
      <c r="N149" s="16"/>
      <c r="O149" s="16"/>
      <c r="W149" s="16"/>
      <c r="X149" s="16"/>
      <c r="Y149" s="16"/>
      <c r="Z149" s="16"/>
      <c r="AA149" s="16"/>
      <c r="AB149" s="16"/>
      <c r="AC149" s="16"/>
      <c r="AD149" s="16"/>
      <c r="AE149" s="16"/>
    </row>
    <row r="150" spans="13:31">
      <c r="M150" s="16"/>
      <c r="N150" s="16"/>
      <c r="O150" s="16"/>
      <c r="W150" s="16"/>
      <c r="X150" s="16"/>
      <c r="Y150" s="16"/>
      <c r="Z150" s="16"/>
      <c r="AA150" s="16"/>
      <c r="AB150" s="16"/>
      <c r="AC150" s="16"/>
      <c r="AD150" s="16"/>
      <c r="AE150" s="16"/>
    </row>
    <row r="151" spans="13:31">
      <c r="M151" s="16"/>
      <c r="N151" s="16"/>
      <c r="O151" s="16"/>
      <c r="W151" s="16"/>
      <c r="X151" s="16"/>
      <c r="Y151" s="16"/>
      <c r="Z151" s="16"/>
      <c r="AA151" s="16"/>
      <c r="AB151" s="16"/>
      <c r="AC151" s="16"/>
      <c r="AD151" s="16"/>
      <c r="AE151" s="16"/>
    </row>
    <row r="152" spans="13:31">
      <c r="M152" s="16"/>
      <c r="N152" s="16"/>
      <c r="O152" s="16"/>
      <c r="W152" s="16"/>
      <c r="X152" s="16"/>
      <c r="Y152" s="16"/>
      <c r="Z152" s="16"/>
      <c r="AA152" s="16"/>
      <c r="AB152" s="16"/>
      <c r="AC152" s="16"/>
      <c r="AD152" s="16"/>
      <c r="AE152" s="16"/>
    </row>
    <row r="153" spans="13:31">
      <c r="M153" s="16"/>
      <c r="N153" s="16"/>
      <c r="O153" s="16"/>
      <c r="W153" s="16"/>
      <c r="X153" s="16"/>
      <c r="Y153" s="16"/>
      <c r="Z153" s="16"/>
      <c r="AA153" s="16"/>
      <c r="AB153" s="16"/>
      <c r="AC153" s="16"/>
      <c r="AD153" s="16"/>
      <c r="AE153" s="16"/>
    </row>
    <row r="154" spans="13:31">
      <c r="M154" s="16"/>
      <c r="N154" s="16"/>
      <c r="O154" s="16"/>
      <c r="W154" s="16"/>
      <c r="X154" s="16"/>
      <c r="Y154" s="16"/>
      <c r="Z154" s="16"/>
      <c r="AA154" s="16"/>
      <c r="AB154" s="16"/>
      <c r="AC154" s="16"/>
      <c r="AD154" s="16"/>
      <c r="AE154" s="16"/>
    </row>
    <row r="155" spans="13:31">
      <c r="M155" s="16"/>
      <c r="N155" s="16"/>
      <c r="O155" s="16"/>
      <c r="W155" s="16"/>
      <c r="X155" s="16"/>
      <c r="Y155" s="16"/>
      <c r="Z155" s="16"/>
      <c r="AA155" s="16"/>
      <c r="AB155" s="16"/>
      <c r="AC155" s="16"/>
      <c r="AD155" s="16"/>
      <c r="AE155" s="16"/>
    </row>
    <row r="156" spans="13:31">
      <c r="M156" s="16"/>
      <c r="N156" s="16"/>
      <c r="O156" s="16"/>
      <c r="W156" s="16"/>
      <c r="X156" s="16"/>
      <c r="Y156" s="16"/>
      <c r="Z156" s="16"/>
      <c r="AA156" s="16"/>
      <c r="AB156" s="16"/>
      <c r="AC156" s="16"/>
      <c r="AD156" s="16"/>
      <c r="AE156" s="16"/>
    </row>
    <row r="157" spans="13:31">
      <c r="M157" s="16"/>
      <c r="N157" s="16"/>
      <c r="O157" s="16"/>
      <c r="W157" s="16"/>
      <c r="X157" s="16"/>
      <c r="Y157" s="16"/>
      <c r="Z157" s="16"/>
      <c r="AA157" s="16"/>
      <c r="AB157" s="16"/>
      <c r="AC157" s="16"/>
      <c r="AD157" s="16"/>
      <c r="AE157" s="16"/>
    </row>
    <row r="158" spans="13:31">
      <c r="M158" s="16"/>
      <c r="N158" s="16"/>
      <c r="O158" s="16"/>
      <c r="W158" s="16"/>
      <c r="X158" s="16"/>
      <c r="Y158" s="16"/>
      <c r="Z158" s="16"/>
      <c r="AA158" s="16"/>
      <c r="AB158" s="16"/>
      <c r="AC158" s="16"/>
      <c r="AD158" s="16"/>
      <c r="AE158" s="16"/>
    </row>
    <row r="159" spans="13:31">
      <c r="M159" s="16"/>
      <c r="N159" s="16"/>
      <c r="O159" s="16"/>
      <c r="W159" s="16"/>
      <c r="X159" s="16"/>
      <c r="Y159" s="16"/>
      <c r="Z159" s="16"/>
      <c r="AA159" s="16"/>
      <c r="AB159" s="16"/>
      <c r="AC159" s="16"/>
      <c r="AD159" s="16"/>
      <c r="AE159" s="16"/>
    </row>
    <row r="160" spans="13:31">
      <c r="M160" s="16"/>
      <c r="N160" s="16"/>
      <c r="O160" s="16"/>
      <c r="W160" s="16"/>
      <c r="X160" s="16"/>
      <c r="Y160" s="16"/>
      <c r="Z160" s="16"/>
      <c r="AA160" s="16"/>
      <c r="AB160" s="16"/>
      <c r="AC160" s="16"/>
      <c r="AD160" s="16"/>
      <c r="AE160" s="16"/>
    </row>
    <row r="161" spans="13:31">
      <c r="M161" s="16"/>
      <c r="N161" s="16"/>
      <c r="O161" s="16"/>
      <c r="W161" s="16"/>
      <c r="X161" s="16"/>
      <c r="Y161" s="16"/>
      <c r="Z161" s="16"/>
      <c r="AA161" s="16"/>
      <c r="AB161" s="16"/>
      <c r="AC161" s="16"/>
      <c r="AD161" s="16"/>
      <c r="AE161" s="16"/>
    </row>
    <row r="162" spans="13:31">
      <c r="M162" s="16"/>
      <c r="N162" s="16"/>
      <c r="O162" s="16"/>
      <c r="W162" s="16"/>
      <c r="X162" s="16"/>
      <c r="Y162" s="16"/>
      <c r="Z162" s="16"/>
      <c r="AA162" s="16"/>
      <c r="AB162" s="16"/>
      <c r="AC162" s="16"/>
      <c r="AD162" s="16"/>
      <c r="AE162" s="16"/>
    </row>
    <row r="163" spans="13:31">
      <c r="M163" s="16"/>
      <c r="N163" s="16"/>
      <c r="O163" s="16"/>
      <c r="W163" s="16"/>
      <c r="X163" s="16"/>
      <c r="Y163" s="16"/>
      <c r="Z163" s="16"/>
      <c r="AA163" s="16"/>
      <c r="AB163" s="16"/>
      <c r="AC163" s="16"/>
      <c r="AD163" s="16"/>
      <c r="AE163" s="16"/>
    </row>
    <row r="164" spans="13:31">
      <c r="M164" s="16"/>
      <c r="N164" s="16"/>
      <c r="O164" s="16"/>
      <c r="W164" s="16"/>
      <c r="X164" s="16"/>
      <c r="Y164" s="16"/>
      <c r="Z164" s="16"/>
      <c r="AA164" s="16"/>
      <c r="AB164" s="16"/>
      <c r="AC164" s="16"/>
      <c r="AD164" s="16"/>
      <c r="AE164" s="16"/>
    </row>
    <row r="165" spans="13:31">
      <c r="M165" s="16"/>
      <c r="N165" s="16"/>
      <c r="O165" s="16"/>
      <c r="W165" s="16"/>
      <c r="X165" s="16"/>
      <c r="Y165" s="16"/>
      <c r="Z165" s="16"/>
      <c r="AA165" s="16"/>
      <c r="AB165" s="16"/>
      <c r="AC165" s="16"/>
      <c r="AD165" s="16"/>
      <c r="AE165" s="16"/>
    </row>
    <row r="166" spans="13:31">
      <c r="M166" s="16"/>
      <c r="N166" s="16"/>
      <c r="O166" s="16"/>
      <c r="W166" s="16"/>
      <c r="X166" s="16"/>
      <c r="Y166" s="16"/>
      <c r="Z166" s="16"/>
      <c r="AA166" s="16"/>
      <c r="AB166" s="16"/>
      <c r="AC166" s="16"/>
      <c r="AD166" s="16"/>
      <c r="AE166" s="16"/>
    </row>
    <row r="167" spans="13:31">
      <c r="M167" s="16"/>
      <c r="N167" s="16"/>
      <c r="O167" s="16"/>
      <c r="W167" s="16"/>
      <c r="X167" s="16"/>
      <c r="Y167" s="16"/>
      <c r="Z167" s="16"/>
      <c r="AA167" s="16"/>
      <c r="AB167" s="16"/>
      <c r="AC167" s="16"/>
      <c r="AD167" s="16"/>
      <c r="AE167" s="16"/>
    </row>
    <row r="168" spans="13:31">
      <c r="M168" s="16"/>
      <c r="N168" s="16"/>
      <c r="O168" s="16"/>
      <c r="W168" s="16"/>
      <c r="X168" s="16"/>
      <c r="Y168" s="16"/>
      <c r="Z168" s="16"/>
      <c r="AA168" s="16"/>
      <c r="AB168" s="16"/>
      <c r="AC168" s="16"/>
      <c r="AD168" s="16"/>
      <c r="AE168" s="16"/>
    </row>
    <row r="169" spans="13:31">
      <c r="M169" s="16"/>
      <c r="N169" s="16"/>
      <c r="O169" s="16"/>
      <c r="W169" s="16"/>
      <c r="X169" s="16"/>
      <c r="Y169" s="16"/>
      <c r="Z169" s="16"/>
      <c r="AA169" s="16"/>
      <c r="AB169" s="16"/>
      <c r="AC169" s="16"/>
      <c r="AD169" s="16"/>
      <c r="AE169" s="16"/>
    </row>
    <row r="170" spans="13:31">
      <c r="M170" s="16"/>
      <c r="N170" s="16"/>
      <c r="O170" s="16"/>
      <c r="W170" s="16"/>
      <c r="X170" s="16"/>
      <c r="Y170" s="16"/>
      <c r="Z170" s="16"/>
      <c r="AA170" s="16"/>
      <c r="AB170" s="16"/>
      <c r="AC170" s="16"/>
      <c r="AD170" s="16"/>
      <c r="AE170" s="16"/>
    </row>
    <row r="171" spans="13:31">
      <c r="M171" s="16"/>
      <c r="N171" s="16"/>
      <c r="O171" s="16"/>
      <c r="W171" s="16"/>
      <c r="X171" s="16"/>
      <c r="Y171" s="16"/>
      <c r="Z171" s="16"/>
      <c r="AA171" s="16"/>
      <c r="AB171" s="16"/>
      <c r="AC171" s="16"/>
      <c r="AD171" s="16"/>
      <c r="AE171" s="16"/>
    </row>
    <row r="172" spans="13:31">
      <c r="M172" s="16"/>
      <c r="N172" s="16"/>
      <c r="O172" s="16"/>
      <c r="W172" s="16"/>
      <c r="X172" s="16"/>
      <c r="Y172" s="16"/>
      <c r="Z172" s="16"/>
      <c r="AA172" s="16"/>
      <c r="AB172" s="16"/>
      <c r="AC172" s="16"/>
      <c r="AD172" s="16"/>
      <c r="AE172" s="16"/>
    </row>
    <row r="173" spans="13:31">
      <c r="M173" s="16"/>
      <c r="N173" s="16"/>
      <c r="O173" s="16"/>
      <c r="W173" s="16"/>
      <c r="X173" s="16"/>
      <c r="Y173" s="16"/>
      <c r="Z173" s="16"/>
      <c r="AA173" s="16"/>
      <c r="AB173" s="16"/>
      <c r="AC173" s="16"/>
      <c r="AD173" s="16"/>
      <c r="AE173" s="16"/>
    </row>
    <row r="174" spans="13:31">
      <c r="M174" s="16"/>
      <c r="N174" s="16"/>
      <c r="O174" s="16"/>
      <c r="W174" s="16"/>
      <c r="X174" s="16"/>
      <c r="Y174" s="16"/>
      <c r="Z174" s="16"/>
      <c r="AA174" s="16"/>
      <c r="AB174" s="16"/>
      <c r="AC174" s="16"/>
      <c r="AD174" s="16"/>
      <c r="AE174" s="16"/>
    </row>
    <row r="175" spans="13:31">
      <c r="M175" s="16"/>
      <c r="N175" s="16"/>
      <c r="O175" s="16"/>
      <c r="W175" s="16"/>
      <c r="X175" s="16"/>
      <c r="Y175" s="16"/>
      <c r="Z175" s="16"/>
      <c r="AA175" s="16"/>
      <c r="AB175" s="16"/>
      <c r="AC175" s="16"/>
      <c r="AD175" s="16"/>
      <c r="AE175" s="16"/>
    </row>
    <row r="176" spans="13:31">
      <c r="M176" s="16"/>
      <c r="N176" s="16"/>
      <c r="O176" s="16"/>
      <c r="W176" s="16"/>
      <c r="X176" s="16"/>
      <c r="Y176" s="16"/>
      <c r="Z176" s="16"/>
      <c r="AA176" s="16"/>
      <c r="AB176" s="16"/>
      <c r="AC176" s="16"/>
      <c r="AD176" s="16"/>
      <c r="AE176" s="16"/>
    </row>
    <row r="177" spans="13:31">
      <c r="M177" s="16"/>
      <c r="N177" s="16"/>
      <c r="O177" s="16"/>
      <c r="W177" s="16"/>
      <c r="X177" s="16"/>
      <c r="Y177" s="16"/>
      <c r="Z177" s="16"/>
      <c r="AA177" s="16"/>
      <c r="AB177" s="16"/>
      <c r="AC177" s="16"/>
      <c r="AD177" s="16"/>
      <c r="AE177" s="16"/>
    </row>
    <row r="178" spans="13:31">
      <c r="M178" s="16"/>
      <c r="N178" s="16"/>
      <c r="O178" s="16"/>
      <c r="W178" s="16"/>
      <c r="X178" s="16"/>
      <c r="Y178" s="16"/>
      <c r="Z178" s="16"/>
      <c r="AA178" s="16"/>
      <c r="AB178" s="16"/>
      <c r="AC178" s="16"/>
      <c r="AD178" s="16"/>
      <c r="AE178" s="16"/>
    </row>
    <row r="179" spans="13:31">
      <c r="M179" s="16"/>
      <c r="N179" s="16"/>
      <c r="O179" s="16"/>
      <c r="W179" s="16"/>
      <c r="X179" s="16"/>
      <c r="Y179" s="16"/>
      <c r="Z179" s="16"/>
      <c r="AA179" s="16"/>
      <c r="AB179" s="16"/>
      <c r="AC179" s="16"/>
      <c r="AD179" s="16"/>
      <c r="AE179" s="16"/>
    </row>
    <row r="180" spans="13:31">
      <c r="M180" s="16"/>
      <c r="N180" s="16"/>
      <c r="O180" s="16"/>
      <c r="W180" s="16"/>
      <c r="X180" s="16"/>
      <c r="Y180" s="16"/>
      <c r="Z180" s="16"/>
      <c r="AA180" s="16"/>
      <c r="AB180" s="16"/>
      <c r="AC180" s="16"/>
      <c r="AD180" s="16"/>
      <c r="AE180" s="16"/>
    </row>
    <row r="181" spans="13:31">
      <c r="M181" s="16"/>
      <c r="N181" s="16"/>
      <c r="O181" s="16"/>
      <c r="W181" s="16"/>
      <c r="X181" s="16"/>
      <c r="Y181" s="16"/>
      <c r="Z181" s="16"/>
      <c r="AA181" s="16"/>
      <c r="AB181" s="16"/>
      <c r="AC181" s="16"/>
      <c r="AD181" s="16"/>
      <c r="AE181" s="16"/>
    </row>
    <row r="182" spans="13:31">
      <c r="M182" s="16"/>
      <c r="N182" s="16"/>
      <c r="O182" s="16"/>
      <c r="W182" s="16"/>
      <c r="X182" s="16"/>
      <c r="Y182" s="16"/>
      <c r="Z182" s="16"/>
      <c r="AA182" s="16"/>
      <c r="AB182" s="16"/>
      <c r="AC182" s="16"/>
      <c r="AD182" s="16"/>
      <c r="AE182" s="16"/>
    </row>
    <row r="183" spans="13:31">
      <c r="M183" s="16"/>
      <c r="N183" s="16"/>
      <c r="O183" s="16"/>
      <c r="W183" s="16"/>
      <c r="X183" s="16"/>
      <c r="Y183" s="16"/>
      <c r="Z183" s="16"/>
      <c r="AA183" s="16"/>
      <c r="AB183" s="16"/>
      <c r="AC183" s="16"/>
      <c r="AD183" s="16"/>
      <c r="AE183" s="16"/>
    </row>
    <row r="184" spans="13:31">
      <c r="M184" s="16"/>
      <c r="N184" s="16"/>
      <c r="O184" s="16"/>
      <c r="W184" s="16"/>
      <c r="X184" s="16"/>
      <c r="Y184" s="16"/>
      <c r="Z184" s="16"/>
      <c r="AA184" s="16"/>
      <c r="AB184" s="16"/>
      <c r="AC184" s="16"/>
      <c r="AD184" s="16"/>
      <c r="AE184" s="16"/>
    </row>
    <row r="185" spans="13:31">
      <c r="M185" s="16"/>
      <c r="N185" s="16"/>
      <c r="O185" s="16"/>
      <c r="W185" s="16"/>
      <c r="X185" s="16"/>
      <c r="Y185" s="16"/>
      <c r="Z185" s="16"/>
      <c r="AA185" s="16"/>
      <c r="AB185" s="16"/>
      <c r="AC185" s="16"/>
      <c r="AD185" s="16"/>
      <c r="AE185" s="16"/>
    </row>
    <row r="186" spans="13:31">
      <c r="M186" s="16"/>
      <c r="N186" s="16"/>
      <c r="O186" s="16"/>
      <c r="W186" s="16"/>
      <c r="X186" s="16"/>
      <c r="Y186" s="16"/>
      <c r="Z186" s="16"/>
      <c r="AA186" s="16"/>
      <c r="AB186" s="16"/>
      <c r="AC186" s="16"/>
      <c r="AD186" s="16"/>
      <c r="AE186" s="16"/>
    </row>
    <row r="187" spans="13:31">
      <c r="M187" s="16"/>
      <c r="N187" s="16"/>
      <c r="O187" s="16"/>
      <c r="W187" s="16"/>
      <c r="X187" s="16"/>
      <c r="Y187" s="16"/>
      <c r="Z187" s="16"/>
      <c r="AA187" s="16"/>
      <c r="AB187" s="16"/>
      <c r="AC187" s="16"/>
      <c r="AD187" s="16"/>
      <c r="AE187" s="16"/>
    </row>
    <row r="188" spans="13:31">
      <c r="M188" s="16"/>
      <c r="N188" s="16"/>
      <c r="O188" s="16"/>
      <c r="W188" s="16"/>
      <c r="X188" s="16"/>
      <c r="Y188" s="16"/>
      <c r="Z188" s="16"/>
      <c r="AA188" s="16"/>
      <c r="AB188" s="16"/>
      <c r="AC188" s="16"/>
      <c r="AD188" s="16"/>
      <c r="AE188" s="16"/>
    </row>
    <row r="189" spans="13:31">
      <c r="M189" s="16"/>
      <c r="N189" s="16"/>
      <c r="O189" s="16"/>
      <c r="W189" s="16"/>
      <c r="X189" s="16"/>
      <c r="Y189" s="16"/>
      <c r="Z189" s="16"/>
      <c r="AA189" s="16"/>
      <c r="AB189" s="16"/>
      <c r="AC189" s="16"/>
      <c r="AD189" s="16"/>
      <c r="AE189" s="16"/>
    </row>
    <row r="190" spans="13:31">
      <c r="M190" s="16"/>
      <c r="N190" s="16"/>
      <c r="O190" s="16"/>
      <c r="W190" s="16"/>
      <c r="X190" s="16"/>
      <c r="Y190" s="16"/>
      <c r="Z190" s="16"/>
      <c r="AA190" s="16"/>
      <c r="AB190" s="16"/>
      <c r="AC190" s="16"/>
      <c r="AD190" s="16"/>
      <c r="AE190" s="16"/>
    </row>
    <row r="191" spans="13:31">
      <c r="M191" s="16"/>
      <c r="N191" s="16"/>
      <c r="O191" s="16"/>
      <c r="W191" s="16"/>
      <c r="X191" s="16"/>
      <c r="Y191" s="16"/>
      <c r="Z191" s="16"/>
      <c r="AA191" s="16"/>
      <c r="AB191" s="16"/>
      <c r="AC191" s="16"/>
      <c r="AD191" s="16"/>
      <c r="AE191" s="16"/>
    </row>
    <row r="192" spans="13:31">
      <c r="M192" s="16"/>
      <c r="N192" s="16"/>
      <c r="O192" s="16"/>
      <c r="W192" s="16"/>
      <c r="X192" s="16"/>
      <c r="Y192" s="16"/>
      <c r="Z192" s="16"/>
      <c r="AA192" s="16"/>
      <c r="AB192" s="16"/>
      <c r="AC192" s="16"/>
      <c r="AD192" s="16"/>
      <c r="AE192" s="16"/>
    </row>
    <row r="193" spans="13:31">
      <c r="M193" s="16"/>
      <c r="N193" s="16"/>
      <c r="O193" s="16"/>
      <c r="W193" s="16"/>
      <c r="X193" s="16"/>
      <c r="Y193" s="16"/>
      <c r="Z193" s="16"/>
      <c r="AA193" s="16"/>
      <c r="AB193" s="16"/>
      <c r="AC193" s="16"/>
      <c r="AD193" s="16"/>
      <c r="AE193" s="16"/>
    </row>
    <row r="194" spans="13:31">
      <c r="M194" s="16"/>
      <c r="N194" s="16"/>
      <c r="O194" s="16"/>
      <c r="W194" s="16"/>
      <c r="X194" s="16"/>
      <c r="Y194" s="16"/>
      <c r="Z194" s="16"/>
      <c r="AA194" s="16"/>
      <c r="AB194" s="16"/>
      <c r="AC194" s="16"/>
      <c r="AD194" s="16"/>
      <c r="AE194" s="16"/>
    </row>
    <row r="195" spans="13:31">
      <c r="M195" s="16"/>
      <c r="N195" s="16"/>
      <c r="O195" s="16"/>
      <c r="W195" s="16"/>
      <c r="X195" s="16"/>
      <c r="Y195" s="16"/>
      <c r="Z195" s="16"/>
      <c r="AA195" s="16"/>
      <c r="AB195" s="16"/>
      <c r="AC195" s="16"/>
      <c r="AD195" s="16"/>
      <c r="AE195" s="16"/>
    </row>
    <row r="196" spans="13:31">
      <c r="M196" s="16"/>
      <c r="N196" s="16"/>
      <c r="O196" s="16"/>
      <c r="W196" s="16"/>
      <c r="X196" s="16"/>
      <c r="Y196" s="16"/>
      <c r="Z196" s="16"/>
      <c r="AA196" s="16"/>
      <c r="AB196" s="16"/>
      <c r="AC196" s="16"/>
      <c r="AD196" s="16"/>
      <c r="AE196" s="16"/>
    </row>
    <row r="197" spans="13:31">
      <c r="M197" s="16"/>
      <c r="N197" s="16"/>
      <c r="O197" s="16"/>
      <c r="W197" s="16"/>
      <c r="X197" s="16"/>
      <c r="Y197" s="16"/>
      <c r="Z197" s="16"/>
      <c r="AA197" s="16"/>
      <c r="AB197" s="16"/>
      <c r="AC197" s="16"/>
      <c r="AD197" s="16"/>
      <c r="AE197" s="16"/>
    </row>
    <row r="198" spans="13:31">
      <c r="M198" s="16"/>
      <c r="N198" s="16"/>
      <c r="O198" s="16"/>
      <c r="W198" s="16"/>
      <c r="X198" s="16"/>
      <c r="Y198" s="16"/>
      <c r="Z198" s="16"/>
      <c r="AA198" s="16"/>
      <c r="AB198" s="16"/>
      <c r="AC198" s="16"/>
      <c r="AD198" s="16"/>
      <c r="AE198" s="16"/>
    </row>
    <row r="199" spans="13:31">
      <c r="M199" s="16"/>
      <c r="N199" s="16"/>
      <c r="O199" s="16"/>
      <c r="W199" s="16"/>
      <c r="X199" s="16"/>
      <c r="Y199" s="16"/>
      <c r="Z199" s="16"/>
      <c r="AA199" s="16"/>
      <c r="AB199" s="16"/>
      <c r="AC199" s="16"/>
      <c r="AD199" s="16"/>
      <c r="AE199" s="16"/>
    </row>
    <row r="200" spans="13:31">
      <c r="M200" s="16"/>
      <c r="N200" s="16"/>
      <c r="O200" s="16"/>
      <c r="W200" s="16"/>
      <c r="X200" s="16"/>
      <c r="Y200" s="16"/>
      <c r="Z200" s="16"/>
      <c r="AA200" s="16"/>
      <c r="AB200" s="16"/>
      <c r="AC200" s="16"/>
      <c r="AD200" s="16"/>
      <c r="AE200" s="16"/>
    </row>
    <row r="201" spans="13:31">
      <c r="M201" s="16"/>
      <c r="N201" s="16"/>
      <c r="O201" s="16"/>
      <c r="W201" s="16"/>
      <c r="X201" s="16"/>
      <c r="Y201" s="16"/>
      <c r="Z201" s="16"/>
      <c r="AA201" s="16"/>
      <c r="AB201" s="16"/>
      <c r="AC201" s="16"/>
      <c r="AD201" s="16"/>
      <c r="AE201" s="16"/>
    </row>
    <row r="202" spans="13:31">
      <c r="M202" s="16"/>
      <c r="N202" s="16"/>
      <c r="O202" s="16"/>
      <c r="W202" s="16"/>
      <c r="X202" s="16"/>
      <c r="Y202" s="16"/>
      <c r="Z202" s="16"/>
      <c r="AA202" s="16"/>
      <c r="AB202" s="16"/>
      <c r="AC202" s="16"/>
      <c r="AD202" s="16"/>
      <c r="AE202" s="16"/>
    </row>
    <row r="203" spans="13:31">
      <c r="M203" s="16"/>
      <c r="N203" s="16"/>
      <c r="O203" s="16"/>
      <c r="W203" s="16"/>
      <c r="X203" s="16"/>
      <c r="Y203" s="16"/>
      <c r="Z203" s="16"/>
      <c r="AA203" s="16"/>
      <c r="AB203" s="16"/>
      <c r="AC203" s="16"/>
      <c r="AD203" s="16"/>
      <c r="AE203" s="16"/>
    </row>
    <row r="204" spans="13:31">
      <c r="M204" s="16"/>
      <c r="N204" s="16"/>
      <c r="O204" s="16"/>
      <c r="W204" s="16"/>
      <c r="X204" s="16"/>
      <c r="Y204" s="16"/>
      <c r="Z204" s="16"/>
      <c r="AA204" s="16"/>
      <c r="AB204" s="16"/>
      <c r="AC204" s="16"/>
      <c r="AD204" s="16"/>
      <c r="AE204" s="16"/>
    </row>
    <row r="205" spans="13:31">
      <c r="M205" s="16"/>
      <c r="N205" s="16"/>
      <c r="O205" s="16"/>
      <c r="W205" s="16"/>
      <c r="X205" s="16"/>
      <c r="Y205" s="16"/>
      <c r="Z205" s="16"/>
      <c r="AA205" s="16"/>
      <c r="AB205" s="16"/>
      <c r="AC205" s="16"/>
      <c r="AD205" s="16"/>
      <c r="AE205" s="16"/>
    </row>
    <row r="206" spans="13:31">
      <c r="M206" s="16"/>
      <c r="N206" s="16"/>
      <c r="O206" s="16"/>
      <c r="W206" s="16"/>
      <c r="X206" s="16"/>
      <c r="Y206" s="16"/>
      <c r="Z206" s="16"/>
      <c r="AA206" s="16"/>
      <c r="AB206" s="16"/>
      <c r="AC206" s="16"/>
      <c r="AD206" s="16"/>
      <c r="AE206" s="16"/>
    </row>
    <row r="207" spans="13:31">
      <c r="M207" s="16"/>
      <c r="N207" s="16"/>
      <c r="O207" s="16"/>
      <c r="W207" s="16"/>
      <c r="X207" s="16"/>
      <c r="Y207" s="16"/>
      <c r="Z207" s="16"/>
      <c r="AA207" s="16"/>
      <c r="AB207" s="16"/>
      <c r="AC207" s="16"/>
      <c r="AD207" s="16"/>
      <c r="AE207" s="16"/>
    </row>
    <row r="208" spans="13:31">
      <c r="M208" s="16"/>
      <c r="N208" s="16"/>
      <c r="O208" s="16"/>
      <c r="W208" s="16"/>
      <c r="X208" s="16"/>
      <c r="Y208" s="16"/>
      <c r="Z208" s="16"/>
      <c r="AA208" s="16"/>
      <c r="AB208" s="16"/>
      <c r="AC208" s="16"/>
      <c r="AD208" s="16"/>
      <c r="AE208" s="16"/>
    </row>
    <row r="209" spans="13:31">
      <c r="M209" s="16"/>
      <c r="N209" s="16"/>
      <c r="O209" s="16"/>
      <c r="W209" s="16"/>
      <c r="X209" s="16"/>
      <c r="Y209" s="16"/>
      <c r="Z209" s="16"/>
      <c r="AA209" s="16"/>
      <c r="AB209" s="16"/>
      <c r="AC209" s="16"/>
      <c r="AD209" s="16"/>
      <c r="AE209" s="16"/>
    </row>
    <row r="210" spans="13:31">
      <c r="P210" s="17"/>
      <c r="Q210" s="17"/>
      <c r="R210" s="18"/>
      <c r="S210" s="18"/>
      <c r="T210" s="18"/>
      <c r="U210" s="18"/>
      <c r="V210" s="18"/>
    </row>
    <row r="211" spans="13:31">
      <c r="P211" s="17"/>
      <c r="Q211" s="17"/>
      <c r="R211" s="18"/>
      <c r="S211" s="18"/>
      <c r="T211" s="18"/>
      <c r="U211" s="18"/>
      <c r="V211" s="18"/>
    </row>
    <row r="212" spans="13:31">
      <c r="P212" s="17"/>
      <c r="Q212" s="17"/>
      <c r="R212" s="18"/>
      <c r="S212" s="18"/>
      <c r="T212" s="18"/>
      <c r="U212" s="18"/>
      <c r="V212" s="18"/>
    </row>
    <row r="213" spans="13:31">
      <c r="P213" s="17"/>
      <c r="Q213" s="17"/>
      <c r="R213" s="18"/>
      <c r="S213" s="18"/>
      <c r="T213" s="18"/>
      <c r="U213" s="18"/>
      <c r="V213" s="18"/>
    </row>
    <row r="214" spans="13:31">
      <c r="P214" s="17"/>
      <c r="Q214" s="17"/>
      <c r="R214" s="18"/>
      <c r="S214" s="18"/>
      <c r="T214" s="18"/>
      <c r="U214" s="18"/>
      <c r="V214" s="18"/>
    </row>
    <row r="215" spans="13:31">
      <c r="P215" s="17"/>
      <c r="Q215" s="17"/>
      <c r="R215" s="18"/>
      <c r="S215" s="18"/>
      <c r="T215" s="18"/>
      <c r="U215" s="18"/>
      <c r="V215" s="18"/>
    </row>
    <row r="216" spans="13:31">
      <c r="P216" s="17"/>
      <c r="Q216" s="17"/>
      <c r="R216" s="18"/>
      <c r="S216" s="18"/>
      <c r="T216" s="18"/>
      <c r="U216" s="18"/>
      <c r="V216" s="18"/>
    </row>
    <row r="217" spans="13:31">
      <c r="P217" s="17"/>
      <c r="Q217" s="17"/>
      <c r="R217" s="18"/>
      <c r="S217" s="18"/>
      <c r="T217" s="18"/>
      <c r="U217" s="18"/>
      <c r="V217" s="18"/>
    </row>
    <row r="218" spans="13:31">
      <c r="P218" s="17"/>
      <c r="Q218" s="17"/>
      <c r="R218" s="18"/>
      <c r="S218" s="18"/>
      <c r="T218" s="18"/>
      <c r="U218" s="18"/>
      <c r="V218" s="18"/>
    </row>
    <row r="219" spans="13:31">
      <c r="P219" s="17"/>
      <c r="Q219" s="17"/>
      <c r="R219" s="18"/>
      <c r="S219" s="18"/>
      <c r="T219" s="18"/>
      <c r="U219" s="18"/>
      <c r="V219" s="18"/>
    </row>
    <row r="220" spans="13:31">
      <c r="P220" s="17"/>
      <c r="Q220" s="17"/>
      <c r="R220" s="18"/>
      <c r="S220" s="18"/>
      <c r="T220" s="18"/>
      <c r="U220" s="18"/>
      <c r="V220" s="18"/>
    </row>
    <row r="221" spans="13:31">
      <c r="P221" s="17"/>
      <c r="Q221" s="17"/>
      <c r="R221" s="18"/>
      <c r="S221" s="18"/>
      <c r="T221" s="18"/>
      <c r="U221" s="18"/>
      <c r="V221" s="18"/>
    </row>
    <row r="222" spans="13:31">
      <c r="P222" s="17"/>
      <c r="Q222" s="17"/>
      <c r="R222" s="18"/>
      <c r="S222" s="18"/>
      <c r="T222" s="18"/>
      <c r="U222" s="18"/>
      <c r="V222" s="18"/>
    </row>
    <row r="223" spans="13:31">
      <c r="P223" s="17"/>
      <c r="Q223" s="17"/>
      <c r="R223" s="18"/>
      <c r="S223" s="18"/>
      <c r="T223" s="18"/>
      <c r="U223" s="18"/>
      <c r="V223" s="18"/>
    </row>
    <row r="224" spans="13:31">
      <c r="P224" s="17"/>
      <c r="Q224" s="17"/>
      <c r="R224" s="18"/>
      <c r="S224" s="18"/>
      <c r="T224" s="18"/>
      <c r="U224" s="18"/>
      <c r="V224" s="18"/>
    </row>
    <row r="225" spans="16:22">
      <c r="P225" s="17"/>
      <c r="Q225" s="17"/>
      <c r="R225" s="18"/>
      <c r="S225" s="18"/>
      <c r="T225" s="18"/>
      <c r="U225" s="18"/>
      <c r="V225" s="18"/>
    </row>
    <row r="226" spans="16:22">
      <c r="P226" s="17"/>
      <c r="Q226" s="17"/>
      <c r="R226" s="18"/>
      <c r="S226" s="18"/>
      <c r="T226" s="18"/>
      <c r="U226" s="18"/>
      <c r="V226" s="18"/>
    </row>
    <row r="227" spans="16:22">
      <c r="P227" s="17"/>
      <c r="Q227" s="17"/>
      <c r="R227" s="18"/>
      <c r="S227" s="18"/>
      <c r="T227" s="18"/>
      <c r="U227" s="18"/>
      <c r="V227" s="18"/>
    </row>
    <row r="228" spans="16:22">
      <c r="P228" s="17"/>
      <c r="Q228" s="17"/>
      <c r="R228" s="18"/>
      <c r="S228" s="18"/>
      <c r="T228" s="18"/>
      <c r="U228" s="18"/>
      <c r="V228" s="18"/>
    </row>
    <row r="229" spans="16:22">
      <c r="P229" s="17"/>
      <c r="Q229" s="17"/>
      <c r="R229" s="18"/>
      <c r="S229" s="18"/>
      <c r="T229" s="18"/>
      <c r="U229" s="18"/>
      <c r="V229" s="18"/>
    </row>
    <row r="230" spans="16:22">
      <c r="P230" s="17"/>
      <c r="Q230" s="17"/>
      <c r="R230" s="18"/>
      <c r="S230" s="18"/>
      <c r="T230" s="18"/>
      <c r="U230" s="18"/>
      <c r="V230" s="18"/>
    </row>
    <row r="231" spans="16:22">
      <c r="P231" s="17"/>
      <c r="Q231" s="17"/>
      <c r="R231" s="18"/>
      <c r="S231" s="18"/>
      <c r="T231" s="18"/>
      <c r="U231" s="18"/>
      <c r="V231" s="18"/>
    </row>
    <row r="232" spans="16:22">
      <c r="P232" s="17"/>
      <c r="Q232" s="17"/>
      <c r="R232" s="18"/>
      <c r="S232" s="18"/>
      <c r="T232" s="18"/>
      <c r="U232" s="18"/>
      <c r="V232" s="18"/>
    </row>
    <row r="233" spans="16:22">
      <c r="P233" s="17"/>
      <c r="Q233" s="17"/>
      <c r="R233" s="18"/>
      <c r="S233" s="18"/>
      <c r="T233" s="18"/>
      <c r="U233" s="18"/>
      <c r="V233" s="18"/>
    </row>
    <row r="234" spans="16:22">
      <c r="P234" s="17"/>
      <c r="Q234" s="17"/>
      <c r="R234" s="18"/>
      <c r="S234" s="18"/>
      <c r="T234" s="18"/>
      <c r="U234" s="18"/>
      <c r="V234" s="18"/>
    </row>
    <row r="235" spans="16:22">
      <c r="P235" s="17"/>
      <c r="Q235" s="17"/>
      <c r="R235" s="18"/>
      <c r="S235" s="18"/>
      <c r="T235" s="18"/>
      <c r="U235" s="18"/>
      <c r="V235" s="18"/>
    </row>
    <row r="236" spans="16:22">
      <c r="P236" s="17"/>
      <c r="Q236" s="17"/>
      <c r="R236" s="18"/>
      <c r="S236" s="18"/>
      <c r="T236" s="18"/>
      <c r="U236" s="18"/>
      <c r="V236" s="18"/>
    </row>
    <row r="237" spans="16:22">
      <c r="P237" s="17"/>
      <c r="Q237" s="17"/>
      <c r="R237" s="18"/>
      <c r="S237" s="18"/>
      <c r="T237" s="18"/>
      <c r="U237" s="18"/>
      <c r="V237" s="18"/>
    </row>
    <row r="238" spans="16:22">
      <c r="P238" s="17"/>
      <c r="Q238" s="17"/>
      <c r="R238" s="18"/>
      <c r="S238" s="18"/>
      <c r="T238" s="18"/>
      <c r="U238" s="18"/>
      <c r="V238" s="18"/>
    </row>
    <row r="239" spans="16:22">
      <c r="P239" s="17"/>
      <c r="Q239" s="17"/>
      <c r="R239" s="18"/>
      <c r="S239" s="18"/>
      <c r="T239" s="18"/>
      <c r="U239" s="18"/>
      <c r="V239" s="18"/>
    </row>
  </sheetData>
  <autoFilter ref="C1:C239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13" zoomScale="140" zoomScaleNormal="140" workbookViewId="0">
      <selection activeCell="F41" sqref="F41"/>
    </sheetView>
  </sheetViews>
  <sheetFormatPr defaultRowHeight="15"/>
  <cols>
    <col min="1" max="1" width="9.140625" style="72" customWidth="1"/>
    <col min="2" max="2" width="9.140625" style="72"/>
    <col min="3" max="3" width="9.140625" style="72" customWidth="1"/>
    <col min="4" max="4" width="9.140625" style="72"/>
    <col min="5" max="5" width="9.140625" style="72" customWidth="1"/>
    <col min="6" max="6" width="49.7109375" style="72" customWidth="1"/>
    <col min="7" max="16384" width="9.140625" style="72"/>
  </cols>
  <sheetData>
    <row r="1" spans="1:6" s="71" customFormat="1" ht="27.75">
      <c r="A1" s="201" t="s">
        <v>45</v>
      </c>
      <c r="B1" s="201"/>
      <c r="C1" s="201"/>
      <c r="D1" s="201"/>
      <c r="E1" s="201"/>
      <c r="F1" s="201"/>
    </row>
    <row r="2" spans="1:6" s="71" customFormat="1" ht="27.75">
      <c r="A2" s="201" t="s">
        <v>11</v>
      </c>
      <c r="B2" s="201"/>
      <c r="C2" s="201"/>
      <c r="D2" s="201"/>
      <c r="E2" s="201"/>
      <c r="F2" s="201"/>
    </row>
    <row r="3" spans="1:6" s="71" customFormat="1" ht="27.75">
      <c r="A3" s="201" t="s">
        <v>163</v>
      </c>
      <c r="B3" s="201"/>
      <c r="C3" s="201"/>
      <c r="D3" s="201"/>
      <c r="E3" s="201"/>
      <c r="F3" s="201"/>
    </row>
    <row r="4" spans="1:6" s="71" customFormat="1" ht="27.75">
      <c r="A4" s="201" t="s">
        <v>164</v>
      </c>
      <c r="B4" s="201"/>
      <c r="C4" s="201"/>
      <c r="D4" s="201"/>
      <c r="E4" s="201"/>
      <c r="F4" s="201"/>
    </row>
    <row r="5" spans="1:6" ht="24">
      <c r="A5" s="202"/>
      <c r="B5" s="202"/>
      <c r="C5" s="202"/>
      <c r="D5" s="202"/>
      <c r="E5" s="202"/>
      <c r="F5" s="202"/>
    </row>
    <row r="6" spans="1:6" s="74" customFormat="1" ht="24">
      <c r="A6" s="73" t="s">
        <v>165</v>
      </c>
      <c r="B6" s="73"/>
      <c r="C6" s="73"/>
      <c r="D6" s="73"/>
      <c r="E6" s="73"/>
      <c r="F6" s="73"/>
    </row>
    <row r="7" spans="1:6" s="74" customFormat="1" ht="24">
      <c r="A7" s="73" t="s">
        <v>208</v>
      </c>
      <c r="B7" s="73"/>
      <c r="C7" s="73"/>
      <c r="D7" s="73"/>
      <c r="E7" s="73"/>
      <c r="F7" s="73"/>
    </row>
    <row r="8" spans="1:6" s="74" customFormat="1" ht="24">
      <c r="A8" s="108" t="s">
        <v>209</v>
      </c>
      <c r="B8" s="108"/>
      <c r="C8" s="108"/>
      <c r="D8" s="108"/>
      <c r="E8" s="108"/>
      <c r="F8" s="108"/>
    </row>
    <row r="9" spans="1:6" s="74" customFormat="1" ht="24">
      <c r="A9" s="73" t="s">
        <v>210</v>
      </c>
      <c r="B9" s="73"/>
      <c r="C9" s="73"/>
      <c r="D9" s="73"/>
      <c r="E9" s="73"/>
      <c r="F9" s="73"/>
    </row>
    <row r="10" spans="1:6" s="74" customFormat="1" ht="24">
      <c r="A10" s="73" t="s">
        <v>211</v>
      </c>
      <c r="B10" s="73"/>
      <c r="C10" s="73"/>
      <c r="D10" s="73"/>
      <c r="E10" s="73"/>
      <c r="F10" s="73"/>
    </row>
    <row r="11" spans="1:6" s="74" customFormat="1" ht="24">
      <c r="A11" s="98" t="s">
        <v>168</v>
      </c>
      <c r="B11" s="98"/>
      <c r="C11" s="98"/>
      <c r="D11" s="98"/>
      <c r="E11" s="98"/>
      <c r="F11" s="98"/>
    </row>
    <row r="12" spans="1:6" s="7" customFormat="1" ht="24">
      <c r="A12" s="165" t="s">
        <v>113</v>
      </c>
      <c r="B12" s="165"/>
      <c r="C12" s="165"/>
      <c r="D12" s="165"/>
      <c r="E12" s="165"/>
      <c r="F12" s="165"/>
    </row>
    <row r="13" spans="1:6" s="7" customFormat="1" ht="24">
      <c r="A13" s="73" t="s">
        <v>206</v>
      </c>
      <c r="B13" s="73"/>
      <c r="C13" s="73"/>
      <c r="D13" s="73"/>
      <c r="E13" s="73"/>
      <c r="F13" s="73"/>
    </row>
    <row r="14" spans="1:6" s="7" customFormat="1" ht="24">
      <c r="A14" s="83" t="s">
        <v>207</v>
      </c>
      <c r="B14" s="83"/>
      <c r="C14" s="83"/>
      <c r="D14" s="83"/>
      <c r="E14" s="83"/>
      <c r="F14" s="83"/>
    </row>
    <row r="15" spans="1:6" s="7" customFormat="1" ht="24">
      <c r="A15" s="163" t="s">
        <v>226</v>
      </c>
      <c r="B15" s="163"/>
      <c r="C15" s="163"/>
      <c r="D15" s="163"/>
      <c r="E15" s="163"/>
      <c r="F15" s="163"/>
    </row>
    <row r="16" spans="1:6" s="7" customFormat="1" ht="24">
      <c r="A16" s="114" t="s">
        <v>212</v>
      </c>
      <c r="B16" s="114"/>
      <c r="C16" s="114"/>
      <c r="D16" s="114"/>
      <c r="E16" s="114"/>
      <c r="F16" s="114"/>
    </row>
    <row r="17" spans="1:8" s="7" customFormat="1" ht="24">
      <c r="A17" s="114" t="s">
        <v>214</v>
      </c>
      <c r="B17" s="114"/>
      <c r="C17" s="114"/>
      <c r="D17" s="114"/>
      <c r="E17" s="114"/>
      <c r="F17" s="114"/>
    </row>
    <row r="18" spans="1:8" s="7" customFormat="1" ht="24">
      <c r="A18" s="114" t="s">
        <v>213</v>
      </c>
      <c r="B18" s="114"/>
      <c r="C18" s="114"/>
      <c r="D18" s="114"/>
      <c r="E18" s="114"/>
      <c r="F18" s="114"/>
    </row>
    <row r="19" spans="1:8" s="7" customFormat="1" ht="24">
      <c r="A19" s="125" t="s">
        <v>118</v>
      </c>
      <c r="B19" s="125"/>
      <c r="C19" s="125"/>
      <c r="D19" s="125"/>
      <c r="E19" s="125"/>
      <c r="F19" s="125"/>
    </row>
    <row r="20" spans="1:8" s="7" customFormat="1" ht="24">
      <c r="A20" s="125" t="s">
        <v>215</v>
      </c>
      <c r="B20" s="125"/>
      <c r="C20" s="125"/>
      <c r="D20" s="125"/>
      <c r="E20" s="125"/>
      <c r="F20" s="125"/>
    </row>
    <row r="21" spans="1:8" s="7" customFormat="1" ht="24">
      <c r="A21" s="125" t="s">
        <v>216</v>
      </c>
      <c r="B21" s="125"/>
      <c r="C21" s="125"/>
      <c r="D21" s="125"/>
      <c r="E21" s="125"/>
      <c r="F21" s="125"/>
    </row>
    <row r="22" spans="1:8" s="7" customFormat="1" ht="24">
      <c r="A22" s="123"/>
      <c r="B22" s="123" t="s">
        <v>116</v>
      </c>
      <c r="C22" s="123"/>
      <c r="D22" s="123"/>
      <c r="E22" s="123"/>
      <c r="F22" s="123"/>
    </row>
    <row r="23" spans="1:8" s="7" customFormat="1" ht="24">
      <c r="A23" s="204" t="s">
        <v>117</v>
      </c>
      <c r="B23" s="204"/>
      <c r="C23" s="204"/>
      <c r="D23" s="204"/>
      <c r="E23" s="204"/>
      <c r="F23" s="204"/>
      <c r="G23" s="21"/>
      <c r="H23" s="139"/>
    </row>
    <row r="24" spans="1:8" s="7" customFormat="1" ht="24">
      <c r="A24" s="75" t="s">
        <v>230</v>
      </c>
      <c r="B24" s="75"/>
      <c r="C24" s="75"/>
      <c r="D24" s="75"/>
      <c r="E24" s="75"/>
      <c r="F24" s="75"/>
      <c r="G24" s="21"/>
      <c r="H24" s="139"/>
    </row>
    <row r="25" spans="1:8" s="7" customFormat="1" ht="24">
      <c r="A25" s="75" t="s">
        <v>217</v>
      </c>
      <c r="B25" s="75"/>
      <c r="C25" s="75"/>
      <c r="D25" s="75"/>
      <c r="E25" s="75"/>
      <c r="F25" s="75"/>
      <c r="G25" s="21"/>
      <c r="H25" s="139"/>
    </row>
    <row r="26" spans="1:8" s="7" customFormat="1" ht="24">
      <c r="A26" s="126" t="s">
        <v>218</v>
      </c>
      <c r="B26" s="126"/>
      <c r="C26" s="126"/>
      <c r="D26" s="126"/>
      <c r="E26" s="126"/>
      <c r="F26" s="126"/>
      <c r="G26" s="21"/>
      <c r="H26" s="139"/>
    </row>
    <row r="27" spans="1:8" s="7" customFormat="1" ht="24">
      <c r="A27" s="126" t="s">
        <v>219</v>
      </c>
      <c r="B27" s="126"/>
      <c r="C27" s="126"/>
      <c r="D27" s="126"/>
      <c r="E27" s="126"/>
      <c r="F27" s="126"/>
      <c r="G27" s="21"/>
      <c r="H27" s="139"/>
    </row>
    <row r="28" spans="1:8" s="7" customFormat="1" ht="24">
      <c r="A28" s="140" t="s">
        <v>220</v>
      </c>
      <c r="B28" s="140"/>
      <c r="C28" s="140"/>
      <c r="D28" s="140"/>
      <c r="E28" s="140"/>
      <c r="F28" s="140"/>
      <c r="G28" s="21"/>
      <c r="H28" s="140"/>
    </row>
    <row r="29" spans="1:8" s="7" customFormat="1" ht="24">
      <c r="A29" s="165"/>
      <c r="B29" s="165"/>
      <c r="C29" s="165"/>
      <c r="D29" s="165"/>
      <c r="E29" s="165"/>
      <c r="F29" s="165"/>
      <c r="G29" s="21"/>
      <c r="H29" s="165"/>
    </row>
    <row r="30" spans="1:8" s="7" customFormat="1" ht="24">
      <c r="A30" s="165"/>
      <c r="B30" s="165"/>
      <c r="C30" s="165"/>
      <c r="D30" s="165"/>
      <c r="E30" s="165"/>
      <c r="F30" s="165"/>
      <c r="G30" s="21"/>
      <c r="H30" s="165"/>
    </row>
    <row r="31" spans="1:8" s="7" customFormat="1" ht="24">
      <c r="A31" s="165"/>
      <c r="B31" s="165"/>
      <c r="C31" s="165"/>
      <c r="D31" s="165"/>
      <c r="E31" s="165"/>
      <c r="F31" s="165"/>
      <c r="G31" s="21"/>
      <c r="H31" s="165"/>
    </row>
    <row r="32" spans="1:8" s="7" customFormat="1" ht="24">
      <c r="A32" s="165"/>
      <c r="B32" s="165"/>
      <c r="C32" s="165"/>
      <c r="D32" s="165"/>
      <c r="E32" s="165"/>
      <c r="F32" s="165"/>
      <c r="G32" s="21"/>
      <c r="H32" s="165"/>
    </row>
    <row r="33" spans="1:8" s="7" customFormat="1" ht="24">
      <c r="A33" s="165"/>
      <c r="B33" s="165"/>
      <c r="C33" s="165"/>
      <c r="D33" s="165"/>
      <c r="E33" s="165"/>
      <c r="F33" s="165"/>
      <c r="G33" s="21"/>
      <c r="H33" s="165"/>
    </row>
    <row r="34" spans="1:8" s="75" customFormat="1" ht="24">
      <c r="A34" s="203" t="s">
        <v>231</v>
      </c>
      <c r="B34" s="203"/>
      <c r="C34" s="203"/>
      <c r="D34" s="203"/>
      <c r="E34" s="203"/>
      <c r="F34" s="203"/>
      <c r="G34" s="21"/>
    </row>
    <row r="35" spans="1:8" s="136" customFormat="1" ht="24">
      <c r="A35" s="67" t="s">
        <v>221</v>
      </c>
      <c r="B35" s="137"/>
      <c r="C35" s="137"/>
      <c r="D35" s="137"/>
      <c r="E35" s="137"/>
      <c r="F35" s="137"/>
      <c r="G35" s="137"/>
      <c r="H35" s="139"/>
    </row>
    <row r="36" spans="1:8" s="165" customFormat="1" ht="24">
      <c r="A36" s="67" t="s">
        <v>222</v>
      </c>
      <c r="B36" s="166"/>
      <c r="C36" s="166"/>
      <c r="D36" s="166"/>
      <c r="E36" s="166"/>
      <c r="F36" s="166"/>
      <c r="G36" s="166"/>
    </row>
    <row r="37" spans="1:8" s="136" customFormat="1" ht="24">
      <c r="A37" s="205" t="s">
        <v>223</v>
      </c>
      <c r="B37" s="206"/>
      <c r="C37" s="206"/>
      <c r="D37" s="206"/>
      <c r="E37" s="206"/>
      <c r="F37" s="206"/>
      <c r="G37" s="206"/>
      <c r="H37" s="139"/>
    </row>
    <row r="38" spans="1:8" s="136" customFormat="1" ht="24">
      <c r="A38" s="7" t="s">
        <v>224</v>
      </c>
      <c r="B38" s="7"/>
      <c r="C38" s="7"/>
      <c r="D38" s="7"/>
      <c r="E38" s="7"/>
      <c r="F38" s="7"/>
      <c r="G38" s="7"/>
      <c r="H38" s="139"/>
    </row>
    <row r="39" spans="1:8" s="136" customFormat="1" ht="24">
      <c r="A39" s="7" t="s">
        <v>225</v>
      </c>
      <c r="B39" s="7"/>
      <c r="C39" s="7"/>
      <c r="D39" s="7"/>
      <c r="E39" s="7"/>
      <c r="F39" s="7"/>
      <c r="G39" s="7"/>
      <c r="H39" s="139"/>
    </row>
    <row r="40" spans="1:8" s="7" customFormat="1" ht="24">
      <c r="B40" s="100" t="s">
        <v>78</v>
      </c>
    </row>
    <row r="41" spans="1:8" s="7" customFormat="1" ht="24">
      <c r="C41" s="7" t="s">
        <v>127</v>
      </c>
    </row>
    <row r="42" spans="1:8" s="7" customFormat="1" ht="24">
      <c r="B42" s="7" t="s">
        <v>126</v>
      </c>
    </row>
    <row r="43" spans="1:8" s="7" customFormat="1" ht="24">
      <c r="C43" s="7" t="s">
        <v>158</v>
      </c>
    </row>
    <row r="44" spans="1:8" s="7" customFormat="1" ht="24">
      <c r="C44" s="7" t="s">
        <v>232</v>
      </c>
    </row>
    <row r="45" spans="1:8" ht="24">
      <c r="A45" s="200" t="s">
        <v>137</v>
      </c>
      <c r="B45" s="200"/>
      <c r="C45" s="200"/>
      <c r="D45" s="200"/>
      <c r="E45" s="200"/>
      <c r="F45" s="200"/>
    </row>
    <row r="46" spans="1:8" ht="24">
      <c r="A46" s="7"/>
      <c r="B46" s="7" t="s">
        <v>175</v>
      </c>
      <c r="C46" s="7"/>
      <c r="D46" s="7"/>
      <c r="E46" s="7"/>
      <c r="F46" s="7"/>
    </row>
    <row r="47" spans="1:8" ht="24">
      <c r="A47" s="7"/>
      <c r="B47" s="7"/>
      <c r="C47" s="7"/>
      <c r="D47" s="7"/>
      <c r="E47" s="7"/>
      <c r="F47" s="7"/>
    </row>
    <row r="48" spans="1:8" ht="24">
      <c r="A48" s="7"/>
      <c r="B48" s="7"/>
      <c r="C48" s="7"/>
      <c r="D48" s="7"/>
      <c r="E48" s="7"/>
      <c r="F48" s="7"/>
    </row>
    <row r="49" spans="1:6" ht="24">
      <c r="A49" s="7"/>
      <c r="B49" s="7"/>
      <c r="C49" s="7"/>
      <c r="D49" s="7"/>
      <c r="E49" s="7"/>
      <c r="F49" s="7"/>
    </row>
    <row r="50" spans="1:6" ht="24">
      <c r="A50" s="7"/>
      <c r="B50" s="7"/>
      <c r="C50" s="7"/>
      <c r="D50" s="7"/>
      <c r="E50" s="7"/>
      <c r="F50" s="7"/>
    </row>
    <row r="51" spans="1:6" ht="24">
      <c r="A51" s="7"/>
      <c r="B51" s="7"/>
      <c r="C51" s="7"/>
      <c r="D51" s="7"/>
      <c r="E51" s="7"/>
      <c r="F51" s="7"/>
    </row>
    <row r="52" spans="1:6" ht="24">
      <c r="A52" s="7"/>
      <c r="B52" s="7"/>
      <c r="C52" s="7"/>
      <c r="D52" s="7"/>
      <c r="E52" s="7"/>
      <c r="F52" s="7"/>
    </row>
    <row r="53" spans="1:6" ht="24">
      <c r="A53" s="7"/>
      <c r="B53" s="7"/>
      <c r="C53" s="7"/>
      <c r="D53" s="7"/>
      <c r="E53" s="7"/>
      <c r="F53" s="7"/>
    </row>
    <row r="54" spans="1:6" ht="24">
      <c r="A54" s="7"/>
      <c r="B54" s="7"/>
      <c r="C54" s="7"/>
      <c r="D54" s="7"/>
      <c r="E54" s="7"/>
      <c r="F54" s="7"/>
    </row>
  </sheetData>
  <mergeCells count="9">
    <mergeCell ref="A45:F45"/>
    <mergeCell ref="A1:F1"/>
    <mergeCell ref="A2:F2"/>
    <mergeCell ref="A3:F3"/>
    <mergeCell ref="A4:F4"/>
    <mergeCell ref="A5:F5"/>
    <mergeCell ref="A34:F34"/>
    <mergeCell ref="A23:F23"/>
    <mergeCell ref="A37:G37"/>
  </mergeCells>
  <pageMargins left="0.5" right="0.25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zoomScale="120" zoomScaleNormal="120" workbookViewId="0">
      <selection activeCell="D34" sqref="D34"/>
    </sheetView>
  </sheetViews>
  <sheetFormatPr defaultRowHeight="23.25"/>
  <cols>
    <col min="1" max="1" width="8.140625" style="1" customWidth="1"/>
    <col min="2" max="2" width="7.7109375" style="1" customWidth="1"/>
    <col min="3" max="3" width="9" style="1"/>
    <col min="4" max="4" width="15.42578125" style="1" customWidth="1"/>
    <col min="5" max="5" width="26.140625" style="1" customWidth="1"/>
    <col min="6" max="6" width="7.28515625" style="2" customWidth="1"/>
    <col min="7" max="7" width="7.85546875" style="2" customWidth="1"/>
    <col min="8" max="8" width="20" style="2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2" spans="2:9">
      <c r="B2" s="207" t="s">
        <v>10</v>
      </c>
      <c r="C2" s="207"/>
      <c r="D2" s="207"/>
      <c r="E2" s="207"/>
      <c r="F2" s="207"/>
      <c r="G2" s="207"/>
      <c r="H2" s="104"/>
    </row>
    <row r="3" spans="2:9" s="24" customFormat="1" ht="27.75">
      <c r="B3" s="201" t="s">
        <v>11</v>
      </c>
      <c r="C3" s="201"/>
      <c r="D3" s="201"/>
      <c r="E3" s="201"/>
      <c r="F3" s="201"/>
      <c r="G3" s="201"/>
      <c r="H3" s="23"/>
      <c r="I3" s="23"/>
    </row>
    <row r="4" spans="2:9" s="24" customFormat="1" ht="27.75">
      <c r="B4" s="201" t="s">
        <v>163</v>
      </c>
      <c r="C4" s="201"/>
      <c r="D4" s="201"/>
      <c r="E4" s="201"/>
      <c r="F4" s="201"/>
      <c r="G4" s="201"/>
      <c r="H4" s="23"/>
      <c r="I4" s="23"/>
    </row>
    <row r="5" spans="2:9" s="24" customFormat="1" ht="27.75">
      <c r="B5" s="201" t="s">
        <v>164</v>
      </c>
      <c r="C5" s="201"/>
      <c r="D5" s="201"/>
      <c r="E5" s="201"/>
      <c r="F5" s="201"/>
      <c r="G5" s="201"/>
      <c r="H5" s="23"/>
      <c r="I5" s="23"/>
    </row>
    <row r="6" spans="2:9" ht="10.5" customHeight="1">
      <c r="B6" s="208"/>
      <c r="C6" s="208"/>
      <c r="D6" s="208"/>
      <c r="E6" s="208"/>
      <c r="F6" s="208"/>
      <c r="G6" s="208"/>
      <c r="H6" s="208"/>
    </row>
    <row r="7" spans="2:9" s="7" customFormat="1" ht="24">
      <c r="B7" s="8" t="s">
        <v>58</v>
      </c>
      <c r="F7" s="25"/>
      <c r="G7" s="25"/>
      <c r="H7" s="25"/>
    </row>
    <row r="8" spans="2:9" s="7" customFormat="1" ht="24">
      <c r="B8" s="26" t="s">
        <v>59</v>
      </c>
      <c r="C8" s="168"/>
      <c r="D8" s="168"/>
      <c r="E8" s="168"/>
      <c r="F8" s="172"/>
      <c r="G8" s="172"/>
      <c r="H8" s="25"/>
    </row>
    <row r="9" spans="2:9" s="7" customFormat="1" ht="24.75" thickBot="1">
      <c r="B9" s="26"/>
      <c r="C9" s="215" t="s">
        <v>12</v>
      </c>
      <c r="D9" s="215"/>
      <c r="E9" s="215"/>
      <c r="F9" s="119" t="s">
        <v>13</v>
      </c>
      <c r="G9" s="119" t="s">
        <v>14</v>
      </c>
      <c r="H9" s="25"/>
    </row>
    <row r="10" spans="2:9" s="7" customFormat="1" ht="24.75" thickTop="1">
      <c r="B10" s="26"/>
      <c r="C10" s="209" t="s">
        <v>8</v>
      </c>
      <c r="D10" s="210"/>
      <c r="E10" s="211"/>
      <c r="F10" s="118">
        <f>DATA!C106</f>
        <v>60</v>
      </c>
      <c r="G10" s="82">
        <f>F10*100/F$13</f>
        <v>58.823529411764703</v>
      </c>
      <c r="H10" s="25"/>
    </row>
    <row r="11" spans="2:9" s="7" customFormat="1" ht="24">
      <c r="B11" s="26"/>
      <c r="C11" s="212" t="s">
        <v>51</v>
      </c>
      <c r="D11" s="213"/>
      <c r="E11" s="214"/>
      <c r="F11" s="27">
        <f>DATA!C107</f>
        <v>40</v>
      </c>
      <c r="G11" s="28">
        <f>F11*100/F$13</f>
        <v>39.215686274509807</v>
      </c>
      <c r="H11" s="25"/>
    </row>
    <row r="12" spans="2:9" s="7" customFormat="1" ht="24">
      <c r="B12" s="26"/>
      <c r="C12" s="160" t="s">
        <v>4</v>
      </c>
      <c r="D12" s="161"/>
      <c r="E12" s="162"/>
      <c r="F12" s="27">
        <v>2</v>
      </c>
      <c r="G12" s="28">
        <f>F12*100/F$13</f>
        <v>1.9607843137254901</v>
      </c>
      <c r="H12" s="128"/>
    </row>
    <row r="13" spans="2:9" s="7" customFormat="1" ht="24.75" thickBot="1">
      <c r="B13" s="26"/>
      <c r="C13" s="215" t="s">
        <v>15</v>
      </c>
      <c r="D13" s="215"/>
      <c r="E13" s="215"/>
      <c r="F13" s="120">
        <f>SUM(F10:F12)</f>
        <v>102</v>
      </c>
      <c r="G13" s="121">
        <f>SUM(G10:G12)</f>
        <v>99.999999999999986</v>
      </c>
    </row>
    <row r="14" spans="2:9" s="7" customFormat="1" ht="14.25" customHeight="1" thickTop="1">
      <c r="B14" s="26"/>
      <c r="C14" s="29"/>
      <c r="D14" s="29"/>
      <c r="E14" s="29"/>
      <c r="F14" s="30"/>
      <c r="G14" s="31"/>
    </row>
    <row r="15" spans="2:9" s="7" customFormat="1" ht="24">
      <c r="B15" s="26"/>
      <c r="C15" s="7" t="s">
        <v>92</v>
      </c>
      <c r="F15" s="25"/>
      <c r="G15" s="25"/>
    </row>
    <row r="16" spans="2:9" s="7" customFormat="1" ht="24">
      <c r="B16" s="7" t="s">
        <v>168</v>
      </c>
      <c r="F16" s="25"/>
      <c r="G16" s="25"/>
    </row>
    <row r="17" spans="2:8" s="7" customFormat="1" ht="16.5" customHeight="1">
      <c r="F17" s="164"/>
      <c r="G17" s="164"/>
    </row>
    <row r="18" spans="2:8" s="7" customFormat="1" ht="24">
      <c r="B18" s="26" t="s">
        <v>90</v>
      </c>
      <c r="F18" s="25"/>
      <c r="G18" s="25"/>
    </row>
    <row r="19" spans="2:8" ht="24" thickBot="1">
      <c r="C19" s="1" t="s">
        <v>91</v>
      </c>
      <c r="H19" s="1"/>
    </row>
    <row r="20" spans="2:8" s="7" customFormat="1" ht="24.75" thickTop="1">
      <c r="C20" s="220" t="s">
        <v>16</v>
      </c>
      <c r="D20" s="220"/>
      <c r="E20" s="220"/>
      <c r="F20" s="32" t="s">
        <v>13</v>
      </c>
      <c r="G20" s="32" t="s">
        <v>14</v>
      </c>
    </row>
    <row r="21" spans="2:8" s="7" customFormat="1" ht="24">
      <c r="C21" s="219" t="str">
        <f>[1]คีย์ข้อมูล!K223</f>
        <v>website บัณฑิตวิทยาลัย</v>
      </c>
      <c r="D21" s="219"/>
      <c r="E21" s="219"/>
      <c r="F21" s="33">
        <f>DATA!D104</f>
        <v>45</v>
      </c>
      <c r="G21" s="28">
        <f t="shared" ref="G21:G29" si="0">F21*100/F$29</f>
        <v>32.608695652173914</v>
      </c>
    </row>
    <row r="22" spans="2:8" s="7" customFormat="1" ht="24">
      <c r="C22" s="219" t="s">
        <v>18</v>
      </c>
      <c r="D22" s="219"/>
      <c r="E22" s="219"/>
      <c r="F22" s="33">
        <f>DATA!F104</f>
        <v>25</v>
      </c>
      <c r="G22" s="28">
        <f t="shared" si="0"/>
        <v>18.115942028985508</v>
      </c>
    </row>
    <row r="23" spans="2:8" s="7" customFormat="1" ht="24">
      <c r="C23" s="212" t="s">
        <v>19</v>
      </c>
      <c r="D23" s="213"/>
      <c r="E23" s="214"/>
      <c r="F23" s="33">
        <f>DATA!G104</f>
        <v>13</v>
      </c>
      <c r="G23" s="28">
        <f t="shared" si="0"/>
        <v>9.420289855072463</v>
      </c>
    </row>
    <row r="24" spans="2:8" s="7" customFormat="1" ht="24">
      <c r="C24" s="219" t="s">
        <v>17</v>
      </c>
      <c r="D24" s="219"/>
      <c r="E24" s="219"/>
      <c r="F24" s="33">
        <f>DATA!E104</f>
        <v>21</v>
      </c>
      <c r="G24" s="28">
        <f t="shared" si="0"/>
        <v>15.217391304347826</v>
      </c>
    </row>
    <row r="25" spans="2:8" s="7" customFormat="1" ht="24">
      <c r="C25" s="219" t="s">
        <v>20</v>
      </c>
      <c r="D25" s="219"/>
      <c r="E25" s="219"/>
      <c r="F25" s="33">
        <f>DATA!H104</f>
        <v>5</v>
      </c>
      <c r="G25" s="28">
        <f t="shared" si="0"/>
        <v>3.6231884057971016</v>
      </c>
    </row>
    <row r="26" spans="2:8" s="7" customFormat="1" ht="24">
      <c r="C26" s="129" t="s">
        <v>5</v>
      </c>
      <c r="D26" s="130"/>
      <c r="E26" s="131"/>
      <c r="F26" s="33">
        <f>DATA!J104</f>
        <v>5</v>
      </c>
      <c r="G26" s="28">
        <f t="shared" si="0"/>
        <v>3.6231884057971016</v>
      </c>
    </row>
    <row r="27" spans="2:8" s="7" customFormat="1" ht="24">
      <c r="C27" s="212" t="s">
        <v>131</v>
      </c>
      <c r="D27" s="213"/>
      <c r="E27" s="214"/>
      <c r="F27" s="33">
        <f>DATA!I104</f>
        <v>3</v>
      </c>
      <c r="G27" s="28">
        <f t="shared" si="0"/>
        <v>2.1739130434782608</v>
      </c>
    </row>
    <row r="28" spans="2:8" s="7" customFormat="1" ht="24">
      <c r="C28" s="212" t="s">
        <v>201</v>
      </c>
      <c r="D28" s="213"/>
      <c r="E28" s="214"/>
      <c r="F28" s="27">
        <f>DATA!K104</f>
        <v>21</v>
      </c>
      <c r="G28" s="28">
        <f t="shared" si="0"/>
        <v>15.217391304347826</v>
      </c>
    </row>
    <row r="29" spans="2:8" s="7" customFormat="1" ht="24.75" thickBot="1">
      <c r="C29" s="216" t="s">
        <v>15</v>
      </c>
      <c r="D29" s="217"/>
      <c r="E29" s="218"/>
      <c r="F29" s="34">
        <f>SUM(F21:F28)</f>
        <v>138</v>
      </c>
      <c r="G29" s="70">
        <f t="shared" si="0"/>
        <v>100</v>
      </c>
    </row>
    <row r="30" spans="2:8" s="7" customFormat="1" ht="12.75" customHeight="1" thickTop="1">
      <c r="C30" s="29"/>
      <c r="D30" s="29"/>
      <c r="E30" s="29"/>
      <c r="F30" s="30"/>
      <c r="G30" s="31"/>
    </row>
    <row r="31" spans="2:8" s="7" customFormat="1" ht="24">
      <c r="B31" s="21"/>
      <c r="C31" s="7" t="s">
        <v>123</v>
      </c>
      <c r="F31" s="25"/>
      <c r="G31" s="25"/>
      <c r="H31" s="25"/>
    </row>
    <row r="32" spans="2:8" s="7" customFormat="1" ht="24">
      <c r="B32" s="7" t="s">
        <v>115</v>
      </c>
      <c r="F32" s="25"/>
      <c r="G32" s="25"/>
      <c r="H32" s="25"/>
    </row>
    <row r="33" spans="2:8" ht="24">
      <c r="B33" s="7" t="s">
        <v>169</v>
      </c>
    </row>
    <row r="34" spans="2:8" s="7" customFormat="1" ht="24">
      <c r="B34" s="7" t="s">
        <v>202</v>
      </c>
      <c r="F34" s="124"/>
      <c r="G34" s="124"/>
      <c r="H34" s="124"/>
    </row>
    <row r="35" spans="2:8" ht="24">
      <c r="B35" s="7" t="s">
        <v>170</v>
      </c>
    </row>
  </sheetData>
  <mergeCells count="18">
    <mergeCell ref="C29:E29"/>
    <mergeCell ref="C13:E13"/>
    <mergeCell ref="C22:E22"/>
    <mergeCell ref="C24:E24"/>
    <mergeCell ref="C23:E23"/>
    <mergeCell ref="C27:E27"/>
    <mergeCell ref="C25:E25"/>
    <mergeCell ref="C28:E28"/>
    <mergeCell ref="C20:E20"/>
    <mergeCell ref="C21:E21"/>
    <mergeCell ref="B2:G2"/>
    <mergeCell ref="B6:H6"/>
    <mergeCell ref="C10:E10"/>
    <mergeCell ref="C11:E11"/>
    <mergeCell ref="C9:E9"/>
    <mergeCell ref="B3:G3"/>
    <mergeCell ref="B4:G4"/>
    <mergeCell ref="B5:G5"/>
  </mergeCells>
  <pageMargins left="0.5" right="0.25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topLeftCell="A52" zoomScale="130" zoomScaleNormal="130" workbookViewId="0">
      <selection activeCell="A30" sqref="A30"/>
    </sheetView>
  </sheetViews>
  <sheetFormatPr defaultRowHeight="23.25"/>
  <cols>
    <col min="1" max="1" width="10.140625" style="1" customWidth="1"/>
    <col min="2" max="2" width="9.140625" style="1"/>
    <col min="3" max="3" width="17.7109375" style="1" customWidth="1"/>
    <col min="4" max="4" width="23.7109375" style="1" customWidth="1"/>
    <col min="5" max="5" width="8.140625" style="2" customWidth="1"/>
    <col min="6" max="6" width="12" style="2" customWidth="1"/>
    <col min="7" max="7" width="16.42578125" style="2" customWidth="1"/>
    <col min="8" max="256" width="9.140625" style="1"/>
    <col min="257" max="257" width="12.42578125" style="1" customWidth="1"/>
    <col min="258" max="258" width="9.140625" style="1"/>
    <col min="259" max="259" width="17.7109375" style="1" customWidth="1"/>
    <col min="260" max="260" width="23.7109375" style="1" customWidth="1"/>
    <col min="261" max="261" width="8.140625" style="1" customWidth="1"/>
    <col min="262" max="262" width="12" style="1" customWidth="1"/>
    <col min="263" max="263" width="16.42578125" style="1" customWidth="1"/>
    <col min="264" max="512" width="9.140625" style="1"/>
    <col min="513" max="513" width="12.42578125" style="1" customWidth="1"/>
    <col min="514" max="514" width="9.140625" style="1"/>
    <col min="515" max="515" width="17.7109375" style="1" customWidth="1"/>
    <col min="516" max="516" width="23.7109375" style="1" customWidth="1"/>
    <col min="517" max="517" width="8.140625" style="1" customWidth="1"/>
    <col min="518" max="518" width="12" style="1" customWidth="1"/>
    <col min="519" max="519" width="16.42578125" style="1" customWidth="1"/>
    <col min="520" max="768" width="9.140625" style="1"/>
    <col min="769" max="769" width="12.42578125" style="1" customWidth="1"/>
    <col min="770" max="770" width="9.140625" style="1"/>
    <col min="771" max="771" width="17.7109375" style="1" customWidth="1"/>
    <col min="772" max="772" width="23.7109375" style="1" customWidth="1"/>
    <col min="773" max="773" width="8.140625" style="1" customWidth="1"/>
    <col min="774" max="774" width="12" style="1" customWidth="1"/>
    <col min="775" max="775" width="16.42578125" style="1" customWidth="1"/>
    <col min="776" max="1024" width="9.140625" style="1"/>
    <col min="1025" max="1025" width="12.42578125" style="1" customWidth="1"/>
    <col min="1026" max="1026" width="9.140625" style="1"/>
    <col min="1027" max="1027" width="17.7109375" style="1" customWidth="1"/>
    <col min="1028" max="1028" width="23.7109375" style="1" customWidth="1"/>
    <col min="1029" max="1029" width="8.140625" style="1" customWidth="1"/>
    <col min="1030" max="1030" width="12" style="1" customWidth="1"/>
    <col min="1031" max="1031" width="16.42578125" style="1" customWidth="1"/>
    <col min="1032" max="1280" width="9.140625" style="1"/>
    <col min="1281" max="1281" width="12.42578125" style="1" customWidth="1"/>
    <col min="1282" max="1282" width="9.140625" style="1"/>
    <col min="1283" max="1283" width="17.7109375" style="1" customWidth="1"/>
    <col min="1284" max="1284" width="23.7109375" style="1" customWidth="1"/>
    <col min="1285" max="1285" width="8.140625" style="1" customWidth="1"/>
    <col min="1286" max="1286" width="12" style="1" customWidth="1"/>
    <col min="1287" max="1287" width="16.42578125" style="1" customWidth="1"/>
    <col min="1288" max="1536" width="9.140625" style="1"/>
    <col min="1537" max="1537" width="12.42578125" style="1" customWidth="1"/>
    <col min="1538" max="1538" width="9.140625" style="1"/>
    <col min="1539" max="1539" width="17.7109375" style="1" customWidth="1"/>
    <col min="1540" max="1540" width="23.7109375" style="1" customWidth="1"/>
    <col min="1541" max="1541" width="8.140625" style="1" customWidth="1"/>
    <col min="1542" max="1542" width="12" style="1" customWidth="1"/>
    <col min="1543" max="1543" width="16.42578125" style="1" customWidth="1"/>
    <col min="1544" max="1792" width="9.140625" style="1"/>
    <col min="1793" max="1793" width="12.42578125" style="1" customWidth="1"/>
    <col min="1794" max="1794" width="9.140625" style="1"/>
    <col min="1795" max="1795" width="17.7109375" style="1" customWidth="1"/>
    <col min="1796" max="1796" width="23.7109375" style="1" customWidth="1"/>
    <col min="1797" max="1797" width="8.140625" style="1" customWidth="1"/>
    <col min="1798" max="1798" width="12" style="1" customWidth="1"/>
    <col min="1799" max="1799" width="16.42578125" style="1" customWidth="1"/>
    <col min="1800" max="2048" width="9.140625" style="1"/>
    <col min="2049" max="2049" width="12.42578125" style="1" customWidth="1"/>
    <col min="2050" max="2050" width="9.140625" style="1"/>
    <col min="2051" max="2051" width="17.7109375" style="1" customWidth="1"/>
    <col min="2052" max="2052" width="23.7109375" style="1" customWidth="1"/>
    <col min="2053" max="2053" width="8.140625" style="1" customWidth="1"/>
    <col min="2054" max="2054" width="12" style="1" customWidth="1"/>
    <col min="2055" max="2055" width="16.42578125" style="1" customWidth="1"/>
    <col min="2056" max="2304" width="9.140625" style="1"/>
    <col min="2305" max="2305" width="12.42578125" style="1" customWidth="1"/>
    <col min="2306" max="2306" width="9.140625" style="1"/>
    <col min="2307" max="2307" width="17.7109375" style="1" customWidth="1"/>
    <col min="2308" max="2308" width="23.7109375" style="1" customWidth="1"/>
    <col min="2309" max="2309" width="8.140625" style="1" customWidth="1"/>
    <col min="2310" max="2310" width="12" style="1" customWidth="1"/>
    <col min="2311" max="2311" width="16.42578125" style="1" customWidth="1"/>
    <col min="2312" max="2560" width="9.140625" style="1"/>
    <col min="2561" max="2561" width="12.42578125" style="1" customWidth="1"/>
    <col min="2562" max="2562" width="9.140625" style="1"/>
    <col min="2563" max="2563" width="17.7109375" style="1" customWidth="1"/>
    <col min="2564" max="2564" width="23.7109375" style="1" customWidth="1"/>
    <col min="2565" max="2565" width="8.140625" style="1" customWidth="1"/>
    <col min="2566" max="2566" width="12" style="1" customWidth="1"/>
    <col min="2567" max="2567" width="16.42578125" style="1" customWidth="1"/>
    <col min="2568" max="2816" width="9.140625" style="1"/>
    <col min="2817" max="2817" width="12.42578125" style="1" customWidth="1"/>
    <col min="2818" max="2818" width="9.140625" style="1"/>
    <col min="2819" max="2819" width="17.7109375" style="1" customWidth="1"/>
    <col min="2820" max="2820" width="23.7109375" style="1" customWidth="1"/>
    <col min="2821" max="2821" width="8.140625" style="1" customWidth="1"/>
    <col min="2822" max="2822" width="12" style="1" customWidth="1"/>
    <col min="2823" max="2823" width="16.42578125" style="1" customWidth="1"/>
    <col min="2824" max="3072" width="9.140625" style="1"/>
    <col min="3073" max="3073" width="12.42578125" style="1" customWidth="1"/>
    <col min="3074" max="3074" width="9.140625" style="1"/>
    <col min="3075" max="3075" width="17.7109375" style="1" customWidth="1"/>
    <col min="3076" max="3076" width="23.7109375" style="1" customWidth="1"/>
    <col min="3077" max="3077" width="8.140625" style="1" customWidth="1"/>
    <col min="3078" max="3078" width="12" style="1" customWidth="1"/>
    <col min="3079" max="3079" width="16.42578125" style="1" customWidth="1"/>
    <col min="3080" max="3328" width="9.140625" style="1"/>
    <col min="3329" max="3329" width="12.42578125" style="1" customWidth="1"/>
    <col min="3330" max="3330" width="9.140625" style="1"/>
    <col min="3331" max="3331" width="17.7109375" style="1" customWidth="1"/>
    <col min="3332" max="3332" width="23.7109375" style="1" customWidth="1"/>
    <col min="3333" max="3333" width="8.140625" style="1" customWidth="1"/>
    <col min="3334" max="3334" width="12" style="1" customWidth="1"/>
    <col min="3335" max="3335" width="16.42578125" style="1" customWidth="1"/>
    <col min="3336" max="3584" width="9.140625" style="1"/>
    <col min="3585" max="3585" width="12.42578125" style="1" customWidth="1"/>
    <col min="3586" max="3586" width="9.140625" style="1"/>
    <col min="3587" max="3587" width="17.7109375" style="1" customWidth="1"/>
    <col min="3588" max="3588" width="23.7109375" style="1" customWidth="1"/>
    <col min="3589" max="3589" width="8.140625" style="1" customWidth="1"/>
    <col min="3590" max="3590" width="12" style="1" customWidth="1"/>
    <col min="3591" max="3591" width="16.42578125" style="1" customWidth="1"/>
    <col min="3592" max="3840" width="9.140625" style="1"/>
    <col min="3841" max="3841" width="12.42578125" style="1" customWidth="1"/>
    <col min="3842" max="3842" width="9.140625" style="1"/>
    <col min="3843" max="3843" width="17.7109375" style="1" customWidth="1"/>
    <col min="3844" max="3844" width="23.7109375" style="1" customWidth="1"/>
    <col min="3845" max="3845" width="8.140625" style="1" customWidth="1"/>
    <col min="3846" max="3846" width="12" style="1" customWidth="1"/>
    <col min="3847" max="3847" width="16.42578125" style="1" customWidth="1"/>
    <col min="3848" max="4096" width="9.140625" style="1"/>
    <col min="4097" max="4097" width="12.42578125" style="1" customWidth="1"/>
    <col min="4098" max="4098" width="9.140625" style="1"/>
    <col min="4099" max="4099" width="17.7109375" style="1" customWidth="1"/>
    <col min="4100" max="4100" width="23.7109375" style="1" customWidth="1"/>
    <col min="4101" max="4101" width="8.140625" style="1" customWidth="1"/>
    <col min="4102" max="4102" width="12" style="1" customWidth="1"/>
    <col min="4103" max="4103" width="16.42578125" style="1" customWidth="1"/>
    <col min="4104" max="4352" width="9.140625" style="1"/>
    <col min="4353" max="4353" width="12.42578125" style="1" customWidth="1"/>
    <col min="4354" max="4354" width="9.140625" style="1"/>
    <col min="4355" max="4355" width="17.7109375" style="1" customWidth="1"/>
    <col min="4356" max="4356" width="23.7109375" style="1" customWidth="1"/>
    <col min="4357" max="4357" width="8.140625" style="1" customWidth="1"/>
    <col min="4358" max="4358" width="12" style="1" customWidth="1"/>
    <col min="4359" max="4359" width="16.42578125" style="1" customWidth="1"/>
    <col min="4360" max="4608" width="9.140625" style="1"/>
    <col min="4609" max="4609" width="12.42578125" style="1" customWidth="1"/>
    <col min="4610" max="4610" width="9.140625" style="1"/>
    <col min="4611" max="4611" width="17.7109375" style="1" customWidth="1"/>
    <col min="4612" max="4612" width="23.7109375" style="1" customWidth="1"/>
    <col min="4613" max="4613" width="8.140625" style="1" customWidth="1"/>
    <col min="4614" max="4614" width="12" style="1" customWidth="1"/>
    <col min="4615" max="4615" width="16.42578125" style="1" customWidth="1"/>
    <col min="4616" max="4864" width="9.140625" style="1"/>
    <col min="4865" max="4865" width="12.42578125" style="1" customWidth="1"/>
    <col min="4866" max="4866" width="9.140625" style="1"/>
    <col min="4867" max="4867" width="17.7109375" style="1" customWidth="1"/>
    <col min="4868" max="4868" width="23.7109375" style="1" customWidth="1"/>
    <col min="4869" max="4869" width="8.140625" style="1" customWidth="1"/>
    <col min="4870" max="4870" width="12" style="1" customWidth="1"/>
    <col min="4871" max="4871" width="16.42578125" style="1" customWidth="1"/>
    <col min="4872" max="5120" width="9.140625" style="1"/>
    <col min="5121" max="5121" width="12.42578125" style="1" customWidth="1"/>
    <col min="5122" max="5122" width="9.140625" style="1"/>
    <col min="5123" max="5123" width="17.7109375" style="1" customWidth="1"/>
    <col min="5124" max="5124" width="23.7109375" style="1" customWidth="1"/>
    <col min="5125" max="5125" width="8.140625" style="1" customWidth="1"/>
    <col min="5126" max="5126" width="12" style="1" customWidth="1"/>
    <col min="5127" max="5127" width="16.42578125" style="1" customWidth="1"/>
    <col min="5128" max="5376" width="9.140625" style="1"/>
    <col min="5377" max="5377" width="12.42578125" style="1" customWidth="1"/>
    <col min="5378" max="5378" width="9.140625" style="1"/>
    <col min="5379" max="5379" width="17.7109375" style="1" customWidth="1"/>
    <col min="5380" max="5380" width="23.7109375" style="1" customWidth="1"/>
    <col min="5381" max="5381" width="8.140625" style="1" customWidth="1"/>
    <col min="5382" max="5382" width="12" style="1" customWidth="1"/>
    <col min="5383" max="5383" width="16.42578125" style="1" customWidth="1"/>
    <col min="5384" max="5632" width="9.140625" style="1"/>
    <col min="5633" max="5633" width="12.42578125" style="1" customWidth="1"/>
    <col min="5634" max="5634" width="9.140625" style="1"/>
    <col min="5635" max="5635" width="17.7109375" style="1" customWidth="1"/>
    <col min="5636" max="5636" width="23.7109375" style="1" customWidth="1"/>
    <col min="5637" max="5637" width="8.140625" style="1" customWidth="1"/>
    <col min="5638" max="5638" width="12" style="1" customWidth="1"/>
    <col min="5639" max="5639" width="16.42578125" style="1" customWidth="1"/>
    <col min="5640" max="5888" width="9.140625" style="1"/>
    <col min="5889" max="5889" width="12.42578125" style="1" customWidth="1"/>
    <col min="5890" max="5890" width="9.140625" style="1"/>
    <col min="5891" max="5891" width="17.7109375" style="1" customWidth="1"/>
    <col min="5892" max="5892" width="23.7109375" style="1" customWidth="1"/>
    <col min="5893" max="5893" width="8.140625" style="1" customWidth="1"/>
    <col min="5894" max="5894" width="12" style="1" customWidth="1"/>
    <col min="5895" max="5895" width="16.42578125" style="1" customWidth="1"/>
    <col min="5896" max="6144" width="9.140625" style="1"/>
    <col min="6145" max="6145" width="12.42578125" style="1" customWidth="1"/>
    <col min="6146" max="6146" width="9.140625" style="1"/>
    <col min="6147" max="6147" width="17.7109375" style="1" customWidth="1"/>
    <col min="6148" max="6148" width="23.7109375" style="1" customWidth="1"/>
    <col min="6149" max="6149" width="8.140625" style="1" customWidth="1"/>
    <col min="6150" max="6150" width="12" style="1" customWidth="1"/>
    <col min="6151" max="6151" width="16.42578125" style="1" customWidth="1"/>
    <col min="6152" max="6400" width="9.140625" style="1"/>
    <col min="6401" max="6401" width="12.42578125" style="1" customWidth="1"/>
    <col min="6402" max="6402" width="9.140625" style="1"/>
    <col min="6403" max="6403" width="17.7109375" style="1" customWidth="1"/>
    <col min="6404" max="6404" width="23.7109375" style="1" customWidth="1"/>
    <col min="6405" max="6405" width="8.140625" style="1" customWidth="1"/>
    <col min="6406" max="6406" width="12" style="1" customWidth="1"/>
    <col min="6407" max="6407" width="16.42578125" style="1" customWidth="1"/>
    <col min="6408" max="6656" width="9.140625" style="1"/>
    <col min="6657" max="6657" width="12.42578125" style="1" customWidth="1"/>
    <col min="6658" max="6658" width="9.140625" style="1"/>
    <col min="6659" max="6659" width="17.7109375" style="1" customWidth="1"/>
    <col min="6660" max="6660" width="23.7109375" style="1" customWidth="1"/>
    <col min="6661" max="6661" width="8.140625" style="1" customWidth="1"/>
    <col min="6662" max="6662" width="12" style="1" customWidth="1"/>
    <col min="6663" max="6663" width="16.42578125" style="1" customWidth="1"/>
    <col min="6664" max="6912" width="9.140625" style="1"/>
    <col min="6913" max="6913" width="12.42578125" style="1" customWidth="1"/>
    <col min="6914" max="6914" width="9.140625" style="1"/>
    <col min="6915" max="6915" width="17.7109375" style="1" customWidth="1"/>
    <col min="6916" max="6916" width="23.7109375" style="1" customWidth="1"/>
    <col min="6917" max="6917" width="8.140625" style="1" customWidth="1"/>
    <col min="6918" max="6918" width="12" style="1" customWidth="1"/>
    <col min="6919" max="6919" width="16.42578125" style="1" customWidth="1"/>
    <col min="6920" max="7168" width="9.140625" style="1"/>
    <col min="7169" max="7169" width="12.42578125" style="1" customWidth="1"/>
    <col min="7170" max="7170" width="9.140625" style="1"/>
    <col min="7171" max="7171" width="17.7109375" style="1" customWidth="1"/>
    <col min="7172" max="7172" width="23.7109375" style="1" customWidth="1"/>
    <col min="7173" max="7173" width="8.140625" style="1" customWidth="1"/>
    <col min="7174" max="7174" width="12" style="1" customWidth="1"/>
    <col min="7175" max="7175" width="16.42578125" style="1" customWidth="1"/>
    <col min="7176" max="7424" width="9.140625" style="1"/>
    <col min="7425" max="7425" width="12.42578125" style="1" customWidth="1"/>
    <col min="7426" max="7426" width="9.140625" style="1"/>
    <col min="7427" max="7427" width="17.7109375" style="1" customWidth="1"/>
    <col min="7428" max="7428" width="23.7109375" style="1" customWidth="1"/>
    <col min="7429" max="7429" width="8.140625" style="1" customWidth="1"/>
    <col min="7430" max="7430" width="12" style="1" customWidth="1"/>
    <col min="7431" max="7431" width="16.42578125" style="1" customWidth="1"/>
    <col min="7432" max="7680" width="9.140625" style="1"/>
    <col min="7681" max="7681" width="12.42578125" style="1" customWidth="1"/>
    <col min="7682" max="7682" width="9.140625" style="1"/>
    <col min="7683" max="7683" width="17.7109375" style="1" customWidth="1"/>
    <col min="7684" max="7684" width="23.7109375" style="1" customWidth="1"/>
    <col min="7685" max="7685" width="8.140625" style="1" customWidth="1"/>
    <col min="7686" max="7686" width="12" style="1" customWidth="1"/>
    <col min="7687" max="7687" width="16.42578125" style="1" customWidth="1"/>
    <col min="7688" max="7936" width="9.140625" style="1"/>
    <col min="7937" max="7937" width="12.42578125" style="1" customWidth="1"/>
    <col min="7938" max="7938" width="9.140625" style="1"/>
    <col min="7939" max="7939" width="17.7109375" style="1" customWidth="1"/>
    <col min="7940" max="7940" width="23.7109375" style="1" customWidth="1"/>
    <col min="7941" max="7941" width="8.140625" style="1" customWidth="1"/>
    <col min="7942" max="7942" width="12" style="1" customWidth="1"/>
    <col min="7943" max="7943" width="16.42578125" style="1" customWidth="1"/>
    <col min="7944" max="8192" width="9.140625" style="1"/>
    <col min="8193" max="8193" width="12.42578125" style="1" customWidth="1"/>
    <col min="8194" max="8194" width="9.140625" style="1"/>
    <col min="8195" max="8195" width="17.7109375" style="1" customWidth="1"/>
    <col min="8196" max="8196" width="23.7109375" style="1" customWidth="1"/>
    <col min="8197" max="8197" width="8.140625" style="1" customWidth="1"/>
    <col min="8198" max="8198" width="12" style="1" customWidth="1"/>
    <col min="8199" max="8199" width="16.42578125" style="1" customWidth="1"/>
    <col min="8200" max="8448" width="9.140625" style="1"/>
    <col min="8449" max="8449" width="12.42578125" style="1" customWidth="1"/>
    <col min="8450" max="8450" width="9.140625" style="1"/>
    <col min="8451" max="8451" width="17.7109375" style="1" customWidth="1"/>
    <col min="8452" max="8452" width="23.7109375" style="1" customWidth="1"/>
    <col min="8453" max="8453" width="8.140625" style="1" customWidth="1"/>
    <col min="8454" max="8454" width="12" style="1" customWidth="1"/>
    <col min="8455" max="8455" width="16.42578125" style="1" customWidth="1"/>
    <col min="8456" max="8704" width="9.140625" style="1"/>
    <col min="8705" max="8705" width="12.42578125" style="1" customWidth="1"/>
    <col min="8706" max="8706" width="9.140625" style="1"/>
    <col min="8707" max="8707" width="17.7109375" style="1" customWidth="1"/>
    <col min="8708" max="8708" width="23.7109375" style="1" customWidth="1"/>
    <col min="8709" max="8709" width="8.140625" style="1" customWidth="1"/>
    <col min="8710" max="8710" width="12" style="1" customWidth="1"/>
    <col min="8711" max="8711" width="16.42578125" style="1" customWidth="1"/>
    <col min="8712" max="8960" width="9.140625" style="1"/>
    <col min="8961" max="8961" width="12.42578125" style="1" customWidth="1"/>
    <col min="8962" max="8962" width="9.140625" style="1"/>
    <col min="8963" max="8963" width="17.7109375" style="1" customWidth="1"/>
    <col min="8964" max="8964" width="23.7109375" style="1" customWidth="1"/>
    <col min="8965" max="8965" width="8.140625" style="1" customWidth="1"/>
    <col min="8966" max="8966" width="12" style="1" customWidth="1"/>
    <col min="8967" max="8967" width="16.42578125" style="1" customWidth="1"/>
    <col min="8968" max="9216" width="9.140625" style="1"/>
    <col min="9217" max="9217" width="12.42578125" style="1" customWidth="1"/>
    <col min="9218" max="9218" width="9.140625" style="1"/>
    <col min="9219" max="9219" width="17.7109375" style="1" customWidth="1"/>
    <col min="9220" max="9220" width="23.7109375" style="1" customWidth="1"/>
    <col min="9221" max="9221" width="8.140625" style="1" customWidth="1"/>
    <col min="9222" max="9222" width="12" style="1" customWidth="1"/>
    <col min="9223" max="9223" width="16.42578125" style="1" customWidth="1"/>
    <col min="9224" max="9472" width="9.140625" style="1"/>
    <col min="9473" max="9473" width="12.42578125" style="1" customWidth="1"/>
    <col min="9474" max="9474" width="9.140625" style="1"/>
    <col min="9475" max="9475" width="17.7109375" style="1" customWidth="1"/>
    <col min="9476" max="9476" width="23.7109375" style="1" customWidth="1"/>
    <col min="9477" max="9477" width="8.140625" style="1" customWidth="1"/>
    <col min="9478" max="9478" width="12" style="1" customWidth="1"/>
    <col min="9479" max="9479" width="16.42578125" style="1" customWidth="1"/>
    <col min="9480" max="9728" width="9.140625" style="1"/>
    <col min="9729" max="9729" width="12.42578125" style="1" customWidth="1"/>
    <col min="9730" max="9730" width="9.140625" style="1"/>
    <col min="9731" max="9731" width="17.7109375" style="1" customWidth="1"/>
    <col min="9732" max="9732" width="23.7109375" style="1" customWidth="1"/>
    <col min="9733" max="9733" width="8.140625" style="1" customWidth="1"/>
    <col min="9734" max="9734" width="12" style="1" customWidth="1"/>
    <col min="9735" max="9735" width="16.42578125" style="1" customWidth="1"/>
    <col min="9736" max="9984" width="9.140625" style="1"/>
    <col min="9985" max="9985" width="12.42578125" style="1" customWidth="1"/>
    <col min="9986" max="9986" width="9.140625" style="1"/>
    <col min="9987" max="9987" width="17.7109375" style="1" customWidth="1"/>
    <col min="9988" max="9988" width="23.7109375" style="1" customWidth="1"/>
    <col min="9989" max="9989" width="8.140625" style="1" customWidth="1"/>
    <col min="9990" max="9990" width="12" style="1" customWidth="1"/>
    <col min="9991" max="9991" width="16.42578125" style="1" customWidth="1"/>
    <col min="9992" max="10240" width="9.140625" style="1"/>
    <col min="10241" max="10241" width="12.42578125" style="1" customWidth="1"/>
    <col min="10242" max="10242" width="9.140625" style="1"/>
    <col min="10243" max="10243" width="17.7109375" style="1" customWidth="1"/>
    <col min="10244" max="10244" width="23.7109375" style="1" customWidth="1"/>
    <col min="10245" max="10245" width="8.140625" style="1" customWidth="1"/>
    <col min="10246" max="10246" width="12" style="1" customWidth="1"/>
    <col min="10247" max="10247" width="16.42578125" style="1" customWidth="1"/>
    <col min="10248" max="10496" width="9.140625" style="1"/>
    <col min="10497" max="10497" width="12.42578125" style="1" customWidth="1"/>
    <col min="10498" max="10498" width="9.140625" style="1"/>
    <col min="10499" max="10499" width="17.7109375" style="1" customWidth="1"/>
    <col min="10500" max="10500" width="23.7109375" style="1" customWidth="1"/>
    <col min="10501" max="10501" width="8.140625" style="1" customWidth="1"/>
    <col min="10502" max="10502" width="12" style="1" customWidth="1"/>
    <col min="10503" max="10503" width="16.42578125" style="1" customWidth="1"/>
    <col min="10504" max="10752" width="9.140625" style="1"/>
    <col min="10753" max="10753" width="12.42578125" style="1" customWidth="1"/>
    <col min="10754" max="10754" width="9.140625" style="1"/>
    <col min="10755" max="10755" width="17.7109375" style="1" customWidth="1"/>
    <col min="10756" max="10756" width="23.7109375" style="1" customWidth="1"/>
    <col min="10757" max="10757" width="8.140625" style="1" customWidth="1"/>
    <col min="10758" max="10758" width="12" style="1" customWidth="1"/>
    <col min="10759" max="10759" width="16.42578125" style="1" customWidth="1"/>
    <col min="10760" max="11008" width="9.140625" style="1"/>
    <col min="11009" max="11009" width="12.42578125" style="1" customWidth="1"/>
    <col min="11010" max="11010" width="9.140625" style="1"/>
    <col min="11011" max="11011" width="17.7109375" style="1" customWidth="1"/>
    <col min="11012" max="11012" width="23.7109375" style="1" customWidth="1"/>
    <col min="11013" max="11013" width="8.140625" style="1" customWidth="1"/>
    <col min="11014" max="11014" width="12" style="1" customWidth="1"/>
    <col min="11015" max="11015" width="16.42578125" style="1" customWidth="1"/>
    <col min="11016" max="11264" width="9.140625" style="1"/>
    <col min="11265" max="11265" width="12.42578125" style="1" customWidth="1"/>
    <col min="11266" max="11266" width="9.140625" style="1"/>
    <col min="11267" max="11267" width="17.7109375" style="1" customWidth="1"/>
    <col min="11268" max="11268" width="23.7109375" style="1" customWidth="1"/>
    <col min="11269" max="11269" width="8.140625" style="1" customWidth="1"/>
    <col min="11270" max="11270" width="12" style="1" customWidth="1"/>
    <col min="11271" max="11271" width="16.42578125" style="1" customWidth="1"/>
    <col min="11272" max="11520" width="9.140625" style="1"/>
    <col min="11521" max="11521" width="12.42578125" style="1" customWidth="1"/>
    <col min="11522" max="11522" width="9.140625" style="1"/>
    <col min="11523" max="11523" width="17.7109375" style="1" customWidth="1"/>
    <col min="11524" max="11524" width="23.7109375" style="1" customWidth="1"/>
    <col min="11525" max="11525" width="8.140625" style="1" customWidth="1"/>
    <col min="11526" max="11526" width="12" style="1" customWidth="1"/>
    <col min="11527" max="11527" width="16.42578125" style="1" customWidth="1"/>
    <col min="11528" max="11776" width="9.140625" style="1"/>
    <col min="11777" max="11777" width="12.42578125" style="1" customWidth="1"/>
    <col min="11778" max="11778" width="9.140625" style="1"/>
    <col min="11779" max="11779" width="17.7109375" style="1" customWidth="1"/>
    <col min="11780" max="11780" width="23.7109375" style="1" customWidth="1"/>
    <col min="11781" max="11781" width="8.140625" style="1" customWidth="1"/>
    <col min="11782" max="11782" width="12" style="1" customWidth="1"/>
    <col min="11783" max="11783" width="16.42578125" style="1" customWidth="1"/>
    <col min="11784" max="12032" width="9.140625" style="1"/>
    <col min="12033" max="12033" width="12.42578125" style="1" customWidth="1"/>
    <col min="12034" max="12034" width="9.140625" style="1"/>
    <col min="12035" max="12035" width="17.7109375" style="1" customWidth="1"/>
    <col min="12036" max="12036" width="23.7109375" style="1" customWidth="1"/>
    <col min="12037" max="12037" width="8.140625" style="1" customWidth="1"/>
    <col min="12038" max="12038" width="12" style="1" customWidth="1"/>
    <col min="12039" max="12039" width="16.42578125" style="1" customWidth="1"/>
    <col min="12040" max="12288" width="9.140625" style="1"/>
    <col min="12289" max="12289" width="12.42578125" style="1" customWidth="1"/>
    <col min="12290" max="12290" width="9.140625" style="1"/>
    <col min="12291" max="12291" width="17.7109375" style="1" customWidth="1"/>
    <col min="12292" max="12292" width="23.7109375" style="1" customWidth="1"/>
    <col min="12293" max="12293" width="8.140625" style="1" customWidth="1"/>
    <col min="12294" max="12294" width="12" style="1" customWidth="1"/>
    <col min="12295" max="12295" width="16.42578125" style="1" customWidth="1"/>
    <col min="12296" max="12544" width="9.140625" style="1"/>
    <col min="12545" max="12545" width="12.42578125" style="1" customWidth="1"/>
    <col min="12546" max="12546" width="9.140625" style="1"/>
    <col min="12547" max="12547" width="17.7109375" style="1" customWidth="1"/>
    <col min="12548" max="12548" width="23.7109375" style="1" customWidth="1"/>
    <col min="12549" max="12549" width="8.140625" style="1" customWidth="1"/>
    <col min="12550" max="12550" width="12" style="1" customWidth="1"/>
    <col min="12551" max="12551" width="16.42578125" style="1" customWidth="1"/>
    <col min="12552" max="12800" width="9.140625" style="1"/>
    <col min="12801" max="12801" width="12.42578125" style="1" customWidth="1"/>
    <col min="12802" max="12802" width="9.140625" style="1"/>
    <col min="12803" max="12803" width="17.7109375" style="1" customWidth="1"/>
    <col min="12804" max="12804" width="23.7109375" style="1" customWidth="1"/>
    <col min="12805" max="12805" width="8.140625" style="1" customWidth="1"/>
    <col min="12806" max="12806" width="12" style="1" customWidth="1"/>
    <col min="12807" max="12807" width="16.42578125" style="1" customWidth="1"/>
    <col min="12808" max="13056" width="9.140625" style="1"/>
    <col min="13057" max="13057" width="12.42578125" style="1" customWidth="1"/>
    <col min="13058" max="13058" width="9.140625" style="1"/>
    <col min="13059" max="13059" width="17.7109375" style="1" customWidth="1"/>
    <col min="13060" max="13060" width="23.7109375" style="1" customWidth="1"/>
    <col min="13061" max="13061" width="8.140625" style="1" customWidth="1"/>
    <col min="13062" max="13062" width="12" style="1" customWidth="1"/>
    <col min="13063" max="13063" width="16.42578125" style="1" customWidth="1"/>
    <col min="13064" max="13312" width="9.140625" style="1"/>
    <col min="13313" max="13313" width="12.42578125" style="1" customWidth="1"/>
    <col min="13314" max="13314" width="9.140625" style="1"/>
    <col min="13315" max="13315" width="17.7109375" style="1" customWidth="1"/>
    <col min="13316" max="13316" width="23.7109375" style="1" customWidth="1"/>
    <col min="13317" max="13317" width="8.140625" style="1" customWidth="1"/>
    <col min="13318" max="13318" width="12" style="1" customWidth="1"/>
    <col min="13319" max="13319" width="16.42578125" style="1" customWidth="1"/>
    <col min="13320" max="13568" width="9.140625" style="1"/>
    <col min="13569" max="13569" width="12.42578125" style="1" customWidth="1"/>
    <col min="13570" max="13570" width="9.140625" style="1"/>
    <col min="13571" max="13571" width="17.7109375" style="1" customWidth="1"/>
    <col min="13572" max="13572" width="23.7109375" style="1" customWidth="1"/>
    <col min="13573" max="13573" width="8.140625" style="1" customWidth="1"/>
    <col min="13574" max="13574" width="12" style="1" customWidth="1"/>
    <col min="13575" max="13575" width="16.42578125" style="1" customWidth="1"/>
    <col min="13576" max="13824" width="9.140625" style="1"/>
    <col min="13825" max="13825" width="12.42578125" style="1" customWidth="1"/>
    <col min="13826" max="13826" width="9.140625" style="1"/>
    <col min="13827" max="13827" width="17.7109375" style="1" customWidth="1"/>
    <col min="13828" max="13828" width="23.7109375" style="1" customWidth="1"/>
    <col min="13829" max="13829" width="8.140625" style="1" customWidth="1"/>
    <col min="13830" max="13830" width="12" style="1" customWidth="1"/>
    <col min="13831" max="13831" width="16.42578125" style="1" customWidth="1"/>
    <col min="13832" max="14080" width="9.140625" style="1"/>
    <col min="14081" max="14081" width="12.42578125" style="1" customWidth="1"/>
    <col min="14082" max="14082" width="9.140625" style="1"/>
    <col min="14083" max="14083" width="17.7109375" style="1" customWidth="1"/>
    <col min="14084" max="14084" width="23.7109375" style="1" customWidth="1"/>
    <col min="14085" max="14085" width="8.140625" style="1" customWidth="1"/>
    <col min="14086" max="14086" width="12" style="1" customWidth="1"/>
    <col min="14087" max="14087" width="16.42578125" style="1" customWidth="1"/>
    <col min="14088" max="14336" width="9.140625" style="1"/>
    <col min="14337" max="14337" width="12.42578125" style="1" customWidth="1"/>
    <col min="14338" max="14338" width="9.140625" style="1"/>
    <col min="14339" max="14339" width="17.7109375" style="1" customWidth="1"/>
    <col min="14340" max="14340" width="23.7109375" style="1" customWidth="1"/>
    <col min="14341" max="14341" width="8.140625" style="1" customWidth="1"/>
    <col min="14342" max="14342" width="12" style="1" customWidth="1"/>
    <col min="14343" max="14343" width="16.42578125" style="1" customWidth="1"/>
    <col min="14344" max="14592" width="9.140625" style="1"/>
    <col min="14593" max="14593" width="12.42578125" style="1" customWidth="1"/>
    <col min="14594" max="14594" width="9.140625" style="1"/>
    <col min="14595" max="14595" width="17.7109375" style="1" customWidth="1"/>
    <col min="14596" max="14596" width="23.7109375" style="1" customWidth="1"/>
    <col min="14597" max="14597" width="8.140625" style="1" customWidth="1"/>
    <col min="14598" max="14598" width="12" style="1" customWidth="1"/>
    <col min="14599" max="14599" width="16.42578125" style="1" customWidth="1"/>
    <col min="14600" max="14848" width="9.140625" style="1"/>
    <col min="14849" max="14849" width="12.42578125" style="1" customWidth="1"/>
    <col min="14850" max="14850" width="9.140625" style="1"/>
    <col min="14851" max="14851" width="17.7109375" style="1" customWidth="1"/>
    <col min="14852" max="14852" width="23.7109375" style="1" customWidth="1"/>
    <col min="14853" max="14853" width="8.140625" style="1" customWidth="1"/>
    <col min="14854" max="14854" width="12" style="1" customWidth="1"/>
    <col min="14855" max="14855" width="16.42578125" style="1" customWidth="1"/>
    <col min="14856" max="15104" width="9.140625" style="1"/>
    <col min="15105" max="15105" width="12.42578125" style="1" customWidth="1"/>
    <col min="15106" max="15106" width="9.140625" style="1"/>
    <col min="15107" max="15107" width="17.7109375" style="1" customWidth="1"/>
    <col min="15108" max="15108" width="23.7109375" style="1" customWidth="1"/>
    <col min="15109" max="15109" width="8.140625" style="1" customWidth="1"/>
    <col min="15110" max="15110" width="12" style="1" customWidth="1"/>
    <col min="15111" max="15111" width="16.42578125" style="1" customWidth="1"/>
    <col min="15112" max="15360" width="9.140625" style="1"/>
    <col min="15361" max="15361" width="12.42578125" style="1" customWidth="1"/>
    <col min="15362" max="15362" width="9.140625" style="1"/>
    <col min="15363" max="15363" width="17.7109375" style="1" customWidth="1"/>
    <col min="15364" max="15364" width="23.7109375" style="1" customWidth="1"/>
    <col min="15365" max="15365" width="8.140625" style="1" customWidth="1"/>
    <col min="15366" max="15366" width="12" style="1" customWidth="1"/>
    <col min="15367" max="15367" width="16.42578125" style="1" customWidth="1"/>
    <col min="15368" max="15616" width="9.140625" style="1"/>
    <col min="15617" max="15617" width="12.42578125" style="1" customWidth="1"/>
    <col min="15618" max="15618" width="9.140625" style="1"/>
    <col min="15619" max="15619" width="17.7109375" style="1" customWidth="1"/>
    <col min="15620" max="15620" width="23.7109375" style="1" customWidth="1"/>
    <col min="15621" max="15621" width="8.140625" style="1" customWidth="1"/>
    <col min="15622" max="15622" width="12" style="1" customWidth="1"/>
    <col min="15623" max="15623" width="16.42578125" style="1" customWidth="1"/>
    <col min="15624" max="15872" width="9.140625" style="1"/>
    <col min="15873" max="15873" width="12.42578125" style="1" customWidth="1"/>
    <col min="15874" max="15874" width="9.140625" style="1"/>
    <col min="15875" max="15875" width="17.7109375" style="1" customWidth="1"/>
    <col min="15876" max="15876" width="23.7109375" style="1" customWidth="1"/>
    <col min="15877" max="15877" width="8.140625" style="1" customWidth="1"/>
    <col min="15878" max="15878" width="12" style="1" customWidth="1"/>
    <col min="15879" max="15879" width="16.42578125" style="1" customWidth="1"/>
    <col min="15880" max="16128" width="9.140625" style="1"/>
    <col min="16129" max="16129" width="12.42578125" style="1" customWidth="1"/>
    <col min="16130" max="16130" width="9.140625" style="1"/>
    <col min="16131" max="16131" width="17.7109375" style="1" customWidth="1"/>
    <col min="16132" max="16132" width="23.7109375" style="1" customWidth="1"/>
    <col min="16133" max="16133" width="8.140625" style="1" customWidth="1"/>
    <col min="16134" max="16134" width="12" style="1" customWidth="1"/>
    <col min="16135" max="16135" width="16.42578125" style="1" customWidth="1"/>
    <col min="16136" max="16384" width="9.140625" style="1"/>
  </cols>
  <sheetData>
    <row r="1" spans="1:8" s="10" customFormat="1" ht="24">
      <c r="A1" s="221" t="s">
        <v>47</v>
      </c>
      <c r="B1" s="221"/>
      <c r="C1" s="221"/>
      <c r="D1" s="221"/>
      <c r="E1" s="221"/>
      <c r="F1" s="221"/>
      <c r="G1" s="103"/>
      <c r="H1" s="103"/>
    </row>
    <row r="2" spans="1:8" ht="11.25" customHeight="1">
      <c r="A2" s="104"/>
      <c r="B2" s="104"/>
      <c r="C2" s="104"/>
      <c r="D2" s="104"/>
      <c r="E2" s="104"/>
      <c r="F2" s="104"/>
      <c r="G2" s="105"/>
      <c r="H2" s="105"/>
    </row>
    <row r="3" spans="1:8" s="7" customFormat="1" ht="24">
      <c r="A3" s="26" t="s">
        <v>203</v>
      </c>
      <c r="E3" s="164"/>
      <c r="F3" s="164"/>
      <c r="G3" s="164"/>
    </row>
    <row r="4" spans="1:8" s="7" customFormat="1" ht="24.75" thickBot="1">
      <c r="A4" s="26"/>
      <c r="B4" s="227" t="s">
        <v>93</v>
      </c>
      <c r="C4" s="228"/>
      <c r="D4" s="228"/>
      <c r="E4" s="173" t="s">
        <v>13</v>
      </c>
      <c r="F4" s="173" t="s">
        <v>14</v>
      </c>
      <c r="G4" s="164"/>
    </row>
    <row r="5" spans="1:8" s="7" customFormat="1" ht="24.75" thickTop="1">
      <c r="A5" s="26"/>
      <c r="B5" s="174" t="s">
        <v>112</v>
      </c>
      <c r="C5" s="175"/>
      <c r="D5" s="175"/>
      <c r="E5" s="175">
        <v>3</v>
      </c>
      <c r="F5" s="176">
        <f t="shared" ref="F5:F28" si="0">E5*100/$E$52</f>
        <v>2.9411764705882355</v>
      </c>
      <c r="G5" s="164"/>
    </row>
    <row r="6" spans="1:8" s="7" customFormat="1" ht="23.25" customHeight="1">
      <c r="A6" s="26"/>
      <c r="B6" s="177" t="s">
        <v>185</v>
      </c>
      <c r="C6" s="178"/>
      <c r="D6" s="179"/>
      <c r="E6" s="33">
        <v>1</v>
      </c>
      <c r="F6" s="28">
        <f t="shared" si="0"/>
        <v>0.98039215686274506</v>
      </c>
      <c r="G6" s="164"/>
    </row>
    <row r="7" spans="1:8" s="7" customFormat="1" ht="23.25" customHeight="1">
      <c r="A7" s="26"/>
      <c r="B7" s="177" t="s">
        <v>83</v>
      </c>
      <c r="C7" s="180"/>
      <c r="D7" s="181"/>
      <c r="E7" s="33">
        <v>2</v>
      </c>
      <c r="F7" s="28">
        <f t="shared" si="0"/>
        <v>1.9607843137254901</v>
      </c>
      <c r="G7" s="164"/>
    </row>
    <row r="8" spans="1:8" s="7" customFormat="1" ht="23.25" customHeight="1">
      <c r="A8" s="26"/>
      <c r="B8" s="182" t="s">
        <v>94</v>
      </c>
      <c r="C8" s="183"/>
      <c r="D8" s="184"/>
      <c r="E8" s="12">
        <v>10</v>
      </c>
      <c r="F8" s="185">
        <f t="shared" si="0"/>
        <v>9.8039215686274517</v>
      </c>
      <c r="G8" s="164"/>
    </row>
    <row r="9" spans="1:8" s="7" customFormat="1" ht="23.25" customHeight="1">
      <c r="A9" s="26"/>
      <c r="B9" s="222" t="s">
        <v>132</v>
      </c>
      <c r="C9" s="223"/>
      <c r="D9" s="224"/>
      <c r="E9" s="107">
        <v>3</v>
      </c>
      <c r="F9" s="28">
        <f t="shared" si="0"/>
        <v>2.9411764705882355</v>
      </c>
      <c r="G9" s="164"/>
    </row>
    <row r="10" spans="1:8" s="7" customFormat="1" ht="23.25" customHeight="1">
      <c r="A10" s="26"/>
      <c r="B10" s="222" t="s">
        <v>87</v>
      </c>
      <c r="C10" s="223"/>
      <c r="D10" s="224"/>
      <c r="E10" s="107">
        <v>4</v>
      </c>
      <c r="F10" s="28">
        <f t="shared" si="0"/>
        <v>3.9215686274509802</v>
      </c>
      <c r="G10" s="164"/>
    </row>
    <row r="11" spans="1:8" s="7" customFormat="1" ht="23.25" customHeight="1">
      <c r="A11" s="26"/>
      <c r="B11" s="222" t="s">
        <v>84</v>
      </c>
      <c r="C11" s="223"/>
      <c r="D11" s="224"/>
      <c r="E11" s="107">
        <v>2</v>
      </c>
      <c r="F11" s="28">
        <f t="shared" si="0"/>
        <v>1.9607843137254901</v>
      </c>
      <c r="G11" s="164"/>
    </row>
    <row r="12" spans="1:8" s="7" customFormat="1" ht="23.25" customHeight="1">
      <c r="A12" s="26"/>
      <c r="B12" s="222" t="s">
        <v>133</v>
      </c>
      <c r="C12" s="223"/>
      <c r="D12" s="224"/>
      <c r="E12" s="107">
        <v>1</v>
      </c>
      <c r="F12" s="28">
        <f t="shared" si="0"/>
        <v>0.98039215686274506</v>
      </c>
      <c r="G12" s="164"/>
    </row>
    <row r="13" spans="1:8" s="7" customFormat="1" ht="23.25" customHeight="1">
      <c r="A13" s="26"/>
      <c r="B13" s="182" t="s">
        <v>139</v>
      </c>
      <c r="C13" s="183"/>
      <c r="D13" s="184"/>
      <c r="E13" s="12">
        <v>3</v>
      </c>
      <c r="F13" s="185">
        <f t="shared" si="0"/>
        <v>2.9411764705882355</v>
      </c>
      <c r="G13" s="164"/>
    </row>
    <row r="14" spans="1:8" s="7" customFormat="1" ht="23.25" customHeight="1">
      <c r="A14" s="26"/>
      <c r="B14" s="186" t="s">
        <v>184</v>
      </c>
      <c r="C14" s="178"/>
      <c r="D14" s="179"/>
      <c r="E14" s="33">
        <v>3</v>
      </c>
      <c r="F14" s="28">
        <f t="shared" si="0"/>
        <v>2.9411764705882355</v>
      </c>
      <c r="G14" s="164"/>
    </row>
    <row r="15" spans="1:8" s="7" customFormat="1" ht="23.25" customHeight="1">
      <c r="A15" s="26"/>
      <c r="B15" s="182" t="s">
        <v>95</v>
      </c>
      <c r="C15" s="183"/>
      <c r="D15" s="184"/>
      <c r="E15" s="12">
        <v>22</v>
      </c>
      <c r="F15" s="185">
        <f t="shared" si="0"/>
        <v>21.568627450980394</v>
      </c>
      <c r="G15" s="164"/>
    </row>
    <row r="16" spans="1:8" s="7" customFormat="1" ht="23.25" customHeight="1">
      <c r="A16" s="26"/>
      <c r="B16" s="186" t="s">
        <v>109</v>
      </c>
      <c r="C16" s="178"/>
      <c r="D16" s="179"/>
      <c r="E16" s="33">
        <v>4</v>
      </c>
      <c r="F16" s="28">
        <f t="shared" si="0"/>
        <v>3.9215686274509802</v>
      </c>
      <c r="G16" s="164"/>
    </row>
    <row r="17" spans="1:7" s="7" customFormat="1" ht="23.25" customHeight="1">
      <c r="A17" s="26"/>
      <c r="B17" s="186" t="s">
        <v>103</v>
      </c>
      <c r="C17" s="178"/>
      <c r="D17" s="179"/>
      <c r="E17" s="33">
        <v>5</v>
      </c>
      <c r="F17" s="28">
        <f t="shared" si="0"/>
        <v>4.9019607843137258</v>
      </c>
      <c r="G17" s="164"/>
    </row>
    <row r="18" spans="1:7" s="7" customFormat="1" ht="23.25" customHeight="1">
      <c r="A18" s="26"/>
      <c r="B18" s="186" t="s">
        <v>110</v>
      </c>
      <c r="C18" s="178"/>
      <c r="D18" s="179"/>
      <c r="E18" s="33">
        <v>13</v>
      </c>
      <c r="F18" s="28">
        <f t="shared" si="0"/>
        <v>12.745098039215685</v>
      </c>
      <c r="G18" s="164"/>
    </row>
    <row r="19" spans="1:7" s="7" customFormat="1" ht="23.25" customHeight="1">
      <c r="A19" s="26"/>
      <c r="B19" s="182" t="s">
        <v>186</v>
      </c>
      <c r="C19" s="183"/>
      <c r="D19" s="184"/>
      <c r="E19" s="12">
        <v>2</v>
      </c>
      <c r="F19" s="185">
        <f t="shared" si="0"/>
        <v>1.9607843137254901</v>
      </c>
      <c r="G19" s="164"/>
    </row>
    <row r="20" spans="1:7" s="7" customFormat="1" ht="23.25" customHeight="1">
      <c r="A20" s="26"/>
      <c r="B20" s="186" t="s">
        <v>187</v>
      </c>
      <c r="C20" s="178"/>
      <c r="D20" s="179"/>
      <c r="E20" s="33">
        <v>1</v>
      </c>
      <c r="F20" s="28">
        <f t="shared" si="0"/>
        <v>0.98039215686274506</v>
      </c>
      <c r="G20" s="164"/>
    </row>
    <row r="21" spans="1:7" s="7" customFormat="1" ht="23.25" customHeight="1">
      <c r="A21" s="26"/>
      <c r="B21" s="186" t="s">
        <v>188</v>
      </c>
      <c r="C21" s="178"/>
      <c r="D21" s="179"/>
      <c r="E21" s="33">
        <v>1</v>
      </c>
      <c r="F21" s="28">
        <f t="shared" si="0"/>
        <v>0.98039215686274506</v>
      </c>
      <c r="G21" s="164"/>
    </row>
    <row r="22" spans="1:7" s="7" customFormat="1" ht="23.25" customHeight="1">
      <c r="A22" s="26"/>
      <c r="B22" s="182" t="s">
        <v>189</v>
      </c>
      <c r="C22" s="183"/>
      <c r="D22" s="184"/>
      <c r="E22" s="12">
        <v>2</v>
      </c>
      <c r="F22" s="185">
        <f t="shared" si="0"/>
        <v>1.9607843137254901</v>
      </c>
      <c r="G22" s="164"/>
    </row>
    <row r="23" spans="1:7" s="7" customFormat="1" ht="23.25" customHeight="1">
      <c r="A23" s="26"/>
      <c r="B23" s="186" t="s">
        <v>190</v>
      </c>
      <c r="C23" s="178"/>
      <c r="D23" s="179"/>
      <c r="E23" s="33">
        <v>1</v>
      </c>
      <c r="F23" s="28">
        <f t="shared" si="0"/>
        <v>0.98039215686274506</v>
      </c>
      <c r="G23" s="164"/>
    </row>
    <row r="24" spans="1:7" s="7" customFormat="1" ht="23.25" customHeight="1">
      <c r="A24" s="26"/>
      <c r="B24" s="186" t="s">
        <v>191</v>
      </c>
      <c r="C24" s="178"/>
      <c r="D24" s="179"/>
      <c r="E24" s="33">
        <v>1</v>
      </c>
      <c r="F24" s="28">
        <f t="shared" si="0"/>
        <v>0.98039215686274506</v>
      </c>
      <c r="G24" s="164"/>
    </row>
    <row r="25" spans="1:7" s="7" customFormat="1" ht="23.25" customHeight="1">
      <c r="A25" s="26"/>
      <c r="B25" s="182" t="s">
        <v>96</v>
      </c>
      <c r="C25" s="183"/>
      <c r="D25" s="184"/>
      <c r="E25" s="12">
        <v>5</v>
      </c>
      <c r="F25" s="185">
        <f t="shared" si="0"/>
        <v>4.9019607843137258</v>
      </c>
      <c r="G25" s="164"/>
    </row>
    <row r="26" spans="1:7" s="7" customFormat="1" ht="23.25" customHeight="1">
      <c r="A26" s="26"/>
      <c r="B26" s="186" t="s">
        <v>88</v>
      </c>
      <c r="C26" s="178"/>
      <c r="D26" s="179"/>
      <c r="E26" s="27">
        <v>5</v>
      </c>
      <c r="F26" s="28">
        <f t="shared" si="0"/>
        <v>4.9019607843137258</v>
      </c>
      <c r="G26" s="164"/>
    </row>
    <row r="27" spans="1:7" s="7" customFormat="1" ht="23.25" customHeight="1">
      <c r="A27" s="26"/>
      <c r="B27" s="182" t="s">
        <v>97</v>
      </c>
      <c r="C27" s="183"/>
      <c r="D27" s="184"/>
      <c r="E27" s="12">
        <v>3</v>
      </c>
      <c r="F27" s="185">
        <f t="shared" si="0"/>
        <v>2.9411764705882355</v>
      </c>
      <c r="G27" s="164"/>
    </row>
    <row r="28" spans="1:7" s="7" customFormat="1" ht="23.25" customHeight="1">
      <c r="A28" s="26"/>
      <c r="B28" s="186" t="s">
        <v>121</v>
      </c>
      <c r="C28" s="178"/>
      <c r="D28" s="179"/>
      <c r="E28" s="33">
        <v>3</v>
      </c>
      <c r="F28" s="28">
        <f t="shared" si="0"/>
        <v>2.9411764705882355</v>
      </c>
      <c r="G28" s="164"/>
    </row>
    <row r="29" spans="1:7" s="9" customFormat="1" ht="23.25" customHeight="1">
      <c r="A29" s="187"/>
      <c r="B29" s="188"/>
      <c r="C29" s="188"/>
      <c r="D29" s="188"/>
      <c r="E29" s="101"/>
      <c r="F29" s="102"/>
      <c r="G29" s="51"/>
    </row>
    <row r="30" spans="1:7" s="7" customFormat="1" ht="23.25" customHeight="1">
      <c r="A30" s="26"/>
      <c r="B30" s="188"/>
      <c r="C30" s="188"/>
      <c r="D30" s="188"/>
      <c r="E30" s="101"/>
      <c r="F30" s="102"/>
      <c r="G30" s="164"/>
    </row>
    <row r="31" spans="1:7" s="7" customFormat="1" ht="23.25" customHeight="1">
      <c r="A31" s="26"/>
      <c r="B31" s="188"/>
      <c r="C31" s="188"/>
      <c r="D31" s="188"/>
      <c r="E31" s="101"/>
      <c r="F31" s="102"/>
      <c r="G31" s="164"/>
    </row>
    <row r="32" spans="1:7" s="7" customFormat="1" ht="23.25" customHeight="1">
      <c r="A32" s="26"/>
      <c r="B32" s="188"/>
      <c r="C32" s="188"/>
      <c r="D32" s="188"/>
      <c r="E32" s="101"/>
      <c r="F32" s="102"/>
      <c r="G32" s="164"/>
    </row>
    <row r="33" spans="1:8" s="7" customFormat="1" ht="23.25" customHeight="1">
      <c r="A33" s="221" t="s">
        <v>46</v>
      </c>
      <c r="B33" s="221"/>
      <c r="C33" s="221"/>
      <c r="D33" s="221"/>
      <c r="E33" s="221"/>
      <c r="F33" s="221"/>
      <c r="G33" s="189"/>
      <c r="H33" s="189"/>
    </row>
    <row r="34" spans="1:8" s="7" customFormat="1" ht="15.75" customHeight="1">
      <c r="A34" s="171"/>
      <c r="B34" s="171"/>
      <c r="C34" s="171"/>
      <c r="D34" s="171"/>
      <c r="E34" s="171"/>
      <c r="F34" s="171"/>
      <c r="G34" s="189"/>
      <c r="H34" s="189"/>
    </row>
    <row r="35" spans="1:8" s="7" customFormat="1" ht="23.25" customHeight="1" thickBot="1">
      <c r="A35" s="26"/>
      <c r="B35" s="227" t="s">
        <v>93</v>
      </c>
      <c r="C35" s="228"/>
      <c r="D35" s="228"/>
      <c r="E35" s="173" t="s">
        <v>13</v>
      </c>
      <c r="F35" s="173" t="s">
        <v>14</v>
      </c>
      <c r="G35" s="164"/>
    </row>
    <row r="36" spans="1:8" s="7" customFormat="1" ht="23.25" customHeight="1" thickTop="1">
      <c r="A36" s="190"/>
      <c r="B36" s="191" t="s">
        <v>98</v>
      </c>
      <c r="C36" s="192"/>
      <c r="D36" s="193"/>
      <c r="E36" s="12">
        <v>22</v>
      </c>
      <c r="F36" s="185">
        <f t="shared" ref="F36:F46" si="1">E36*100/$E$52</f>
        <v>21.568627450980394</v>
      </c>
      <c r="G36" s="194"/>
    </row>
    <row r="37" spans="1:8" s="7" customFormat="1" ht="23.25" customHeight="1">
      <c r="A37" s="26"/>
      <c r="B37" s="226" t="s">
        <v>85</v>
      </c>
      <c r="C37" s="226"/>
      <c r="D37" s="226"/>
      <c r="E37" s="33">
        <v>5</v>
      </c>
      <c r="F37" s="28">
        <f t="shared" si="1"/>
        <v>4.9019607843137258</v>
      </c>
      <c r="G37" s="164"/>
    </row>
    <row r="38" spans="1:8" s="7" customFormat="1" ht="23.25" customHeight="1">
      <c r="A38" s="26"/>
      <c r="B38" s="226" t="s">
        <v>86</v>
      </c>
      <c r="C38" s="226"/>
      <c r="D38" s="226"/>
      <c r="E38" s="33">
        <v>6</v>
      </c>
      <c r="F38" s="28">
        <f t="shared" si="1"/>
        <v>5.882352941176471</v>
      </c>
      <c r="G38" s="164"/>
    </row>
    <row r="39" spans="1:8" s="7" customFormat="1" ht="23.25" customHeight="1">
      <c r="A39" s="26"/>
      <c r="B39" s="226" t="s">
        <v>89</v>
      </c>
      <c r="C39" s="226"/>
      <c r="D39" s="226"/>
      <c r="E39" s="33">
        <v>3</v>
      </c>
      <c r="F39" s="28">
        <f t="shared" si="1"/>
        <v>2.9411764705882355</v>
      </c>
      <c r="G39" s="164"/>
    </row>
    <row r="40" spans="1:8" s="7" customFormat="1" ht="23.25" customHeight="1">
      <c r="A40" s="26"/>
      <c r="B40" s="226" t="s">
        <v>82</v>
      </c>
      <c r="C40" s="226"/>
      <c r="D40" s="226"/>
      <c r="E40" s="33">
        <v>7</v>
      </c>
      <c r="F40" s="28">
        <f t="shared" si="1"/>
        <v>6.8627450980392153</v>
      </c>
      <c r="G40" s="164"/>
    </row>
    <row r="41" spans="1:8" s="7" customFormat="1" ht="23.25" customHeight="1">
      <c r="A41" s="26"/>
      <c r="B41" s="226" t="s">
        <v>195</v>
      </c>
      <c r="C41" s="226"/>
      <c r="D41" s="226"/>
      <c r="E41" s="33">
        <v>1</v>
      </c>
      <c r="F41" s="28">
        <f t="shared" si="1"/>
        <v>0.98039215686274506</v>
      </c>
      <c r="G41" s="164"/>
    </row>
    <row r="42" spans="1:8" s="7" customFormat="1" ht="23.25" customHeight="1">
      <c r="A42" s="26"/>
      <c r="B42" s="182" t="s">
        <v>105</v>
      </c>
      <c r="C42" s="183"/>
      <c r="D42" s="184"/>
      <c r="E42" s="12">
        <v>3</v>
      </c>
      <c r="F42" s="185">
        <f t="shared" si="1"/>
        <v>2.9411764705882355</v>
      </c>
      <c r="G42" s="164"/>
    </row>
    <row r="43" spans="1:8" s="7" customFormat="1" ht="23.25" customHeight="1">
      <c r="A43" s="26"/>
      <c r="B43" s="177" t="s">
        <v>134</v>
      </c>
      <c r="C43" s="180"/>
      <c r="D43" s="195"/>
      <c r="E43" s="33">
        <v>3</v>
      </c>
      <c r="F43" s="28">
        <f t="shared" si="1"/>
        <v>2.9411764705882355</v>
      </c>
      <c r="G43" s="164"/>
    </row>
    <row r="44" spans="1:8" s="7" customFormat="1" ht="23.25" customHeight="1">
      <c r="A44" s="26"/>
      <c r="B44" s="182" t="s">
        <v>99</v>
      </c>
      <c r="C44" s="183"/>
      <c r="D44" s="184"/>
      <c r="E44" s="12">
        <v>5</v>
      </c>
      <c r="F44" s="185">
        <f t="shared" si="1"/>
        <v>4.9019607843137258</v>
      </c>
      <c r="G44" s="164"/>
    </row>
    <row r="45" spans="1:8" s="7" customFormat="1" ht="23.25" customHeight="1">
      <c r="A45" s="26"/>
      <c r="B45" s="232" t="s">
        <v>100</v>
      </c>
      <c r="C45" s="232"/>
      <c r="D45" s="232"/>
      <c r="E45" s="107">
        <v>1</v>
      </c>
      <c r="F45" s="28">
        <f t="shared" si="1"/>
        <v>0.98039215686274506</v>
      </c>
      <c r="G45" s="164"/>
    </row>
    <row r="46" spans="1:8" s="7" customFormat="1" ht="23.25" customHeight="1">
      <c r="A46" s="26"/>
      <c r="B46" s="225" t="s">
        <v>106</v>
      </c>
      <c r="C46" s="225"/>
      <c r="D46" s="225"/>
      <c r="E46" s="33">
        <v>2</v>
      </c>
      <c r="F46" s="28">
        <f t="shared" si="1"/>
        <v>1.9607843137254901</v>
      </c>
      <c r="G46" s="164"/>
    </row>
    <row r="47" spans="1:8" s="7" customFormat="1" ht="23.25" customHeight="1">
      <c r="A47" s="26"/>
      <c r="B47" s="225" t="s">
        <v>192</v>
      </c>
      <c r="C47" s="225"/>
      <c r="D47" s="225"/>
      <c r="E47" s="33">
        <v>1</v>
      </c>
      <c r="F47" s="28">
        <f t="shared" ref="F47:F48" si="2">E47*100/$E$52</f>
        <v>0.98039215686274506</v>
      </c>
      <c r="G47" s="164"/>
    </row>
    <row r="48" spans="1:8" s="7" customFormat="1" ht="23.25" customHeight="1">
      <c r="A48" s="26"/>
      <c r="B48" s="225" t="s">
        <v>193</v>
      </c>
      <c r="C48" s="225"/>
      <c r="D48" s="225"/>
      <c r="E48" s="33">
        <v>1</v>
      </c>
      <c r="F48" s="28">
        <f t="shared" si="2"/>
        <v>0.98039215686274506</v>
      </c>
      <c r="G48" s="164"/>
    </row>
    <row r="49" spans="1:7" s="7" customFormat="1" ht="23.25" customHeight="1">
      <c r="A49" s="26"/>
      <c r="B49" s="182" t="s">
        <v>101</v>
      </c>
      <c r="C49" s="183"/>
      <c r="D49" s="184"/>
      <c r="E49" s="12">
        <v>3</v>
      </c>
      <c r="F49" s="185">
        <f>E49*100/$E$52</f>
        <v>2.9411764705882355</v>
      </c>
      <c r="G49" s="164"/>
    </row>
    <row r="50" spans="1:7" s="7" customFormat="1" ht="23.25" customHeight="1">
      <c r="A50" s="26"/>
      <c r="B50" s="186" t="s">
        <v>194</v>
      </c>
      <c r="C50" s="178"/>
      <c r="D50" s="179"/>
      <c r="E50" s="33">
        <v>3</v>
      </c>
      <c r="F50" s="28">
        <f>E50*100/$E$52</f>
        <v>2.9411764705882355</v>
      </c>
      <c r="G50" s="164"/>
    </row>
    <row r="51" spans="1:7" s="7" customFormat="1" ht="23.25" customHeight="1" thickBot="1">
      <c r="A51" s="26"/>
      <c r="B51" s="196" t="s">
        <v>53</v>
      </c>
      <c r="C51" s="197"/>
      <c r="D51" s="198"/>
      <c r="E51" s="122">
        <v>19</v>
      </c>
      <c r="F51" s="199">
        <f>E51*100/$E$52</f>
        <v>18.627450980392158</v>
      </c>
      <c r="G51" s="164"/>
    </row>
    <row r="52" spans="1:7" s="7" customFormat="1" ht="25.5" thickTop="1" thickBot="1">
      <c r="A52" s="26"/>
      <c r="B52" s="229" t="s">
        <v>102</v>
      </c>
      <c r="C52" s="230"/>
      <c r="D52" s="231"/>
      <c r="E52" s="120">
        <v>102</v>
      </c>
      <c r="F52" s="121">
        <f>E52*100/$E$52</f>
        <v>100</v>
      </c>
      <c r="G52" s="164"/>
    </row>
    <row r="53" spans="1:7" s="7" customFormat="1" ht="24.75" thickTop="1">
      <c r="A53" s="26"/>
      <c r="B53" s="29"/>
      <c r="C53" s="29"/>
      <c r="D53" s="29"/>
      <c r="E53" s="30"/>
      <c r="F53" s="31"/>
      <c r="G53" s="164"/>
    </row>
    <row r="54" spans="1:7" s="7" customFormat="1" ht="24">
      <c r="B54" s="167" t="s">
        <v>227</v>
      </c>
      <c r="C54" s="106"/>
      <c r="D54" s="106"/>
      <c r="E54" s="101"/>
      <c r="F54" s="102"/>
      <c r="G54" s="164"/>
    </row>
    <row r="55" spans="1:7" s="7" customFormat="1" ht="24">
      <c r="A55" s="7" t="s">
        <v>228</v>
      </c>
      <c r="B55" s="106"/>
      <c r="C55" s="106"/>
      <c r="D55" s="106"/>
      <c r="E55" s="101"/>
      <c r="F55" s="102"/>
      <c r="G55" s="164"/>
    </row>
    <row r="56" spans="1:7" s="7" customFormat="1" ht="24">
      <c r="A56" s="7" t="s">
        <v>229</v>
      </c>
      <c r="E56" s="164"/>
      <c r="F56" s="164"/>
      <c r="G56" s="164"/>
    </row>
    <row r="57" spans="1:7" s="7" customFormat="1" ht="24">
      <c r="B57" s="7" t="s">
        <v>205</v>
      </c>
      <c r="E57" s="164"/>
      <c r="F57" s="164"/>
      <c r="G57" s="164"/>
    </row>
    <row r="58" spans="1:7" s="7" customFormat="1" ht="24">
      <c r="A58" s="7" t="s">
        <v>204</v>
      </c>
      <c r="E58" s="164"/>
      <c r="F58" s="164"/>
      <c r="G58" s="164"/>
    </row>
    <row r="59" spans="1:7" s="7" customFormat="1" ht="24">
      <c r="A59" s="7" t="s">
        <v>136</v>
      </c>
      <c r="E59" s="115"/>
      <c r="F59" s="115"/>
      <c r="G59" s="115"/>
    </row>
  </sheetData>
  <mergeCells count="18">
    <mergeCell ref="B52:D52"/>
    <mergeCell ref="B45:D45"/>
    <mergeCell ref="B46:D46"/>
    <mergeCell ref="B48:D48"/>
    <mergeCell ref="B40:D40"/>
    <mergeCell ref="A1:F1"/>
    <mergeCell ref="B12:D12"/>
    <mergeCell ref="B47:D47"/>
    <mergeCell ref="B41:D41"/>
    <mergeCell ref="A33:F33"/>
    <mergeCell ref="B35:D35"/>
    <mergeCell ref="B4:D4"/>
    <mergeCell ref="B9:D9"/>
    <mergeCell ref="B10:D10"/>
    <mergeCell ref="B37:D37"/>
    <mergeCell ref="B38:D38"/>
    <mergeCell ref="B11:D11"/>
    <mergeCell ref="B39:D3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zoomScale="120" zoomScaleNormal="120" workbookViewId="0">
      <selection activeCell="J9" sqref="J9"/>
    </sheetView>
  </sheetViews>
  <sheetFormatPr defaultRowHeight="23.25"/>
  <cols>
    <col min="1" max="1" width="7.140625" style="1" customWidth="1"/>
    <col min="2" max="2" width="7.7109375" style="1" customWidth="1"/>
    <col min="3" max="3" width="9.140625" style="1"/>
    <col min="4" max="4" width="15.42578125" style="1" customWidth="1"/>
    <col min="5" max="5" width="14.5703125" style="1" customWidth="1"/>
    <col min="6" max="6" width="7.7109375" style="2" customWidth="1"/>
    <col min="7" max="7" width="8.140625" style="2" customWidth="1"/>
    <col min="8" max="8" width="16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1:10" s="10" customFormat="1" ht="24">
      <c r="A1" s="221" t="s">
        <v>67</v>
      </c>
      <c r="B1" s="221"/>
      <c r="C1" s="221"/>
      <c r="D1" s="221"/>
      <c r="E1" s="221"/>
      <c r="F1" s="221"/>
      <c r="G1" s="221"/>
      <c r="H1" s="221"/>
    </row>
    <row r="2" spans="1:10">
      <c r="B2" s="2"/>
      <c r="C2" s="2"/>
      <c r="D2" s="2"/>
      <c r="E2" s="2"/>
      <c r="I2" s="5"/>
    </row>
    <row r="3" spans="1:10" s="7" customFormat="1" ht="24">
      <c r="B3" s="8" t="s">
        <v>60</v>
      </c>
      <c r="F3" s="80"/>
      <c r="G3" s="80"/>
      <c r="H3" s="80"/>
    </row>
    <row r="4" spans="1:10" s="21" customFormat="1" ht="25.5" customHeight="1">
      <c r="B4" s="68" t="s">
        <v>79</v>
      </c>
      <c r="F4" s="80"/>
      <c r="G4" s="80"/>
      <c r="H4" s="80"/>
    </row>
    <row r="5" spans="1:10" s="21" customFormat="1" ht="24.75" thickBot="1">
      <c r="B5" s="21" t="s">
        <v>167</v>
      </c>
      <c r="F5" s="84"/>
      <c r="G5" s="84"/>
      <c r="H5" s="84"/>
    </row>
    <row r="6" spans="1:10" s="7" customFormat="1" ht="24.75" thickTop="1">
      <c r="B6" s="236" t="s">
        <v>21</v>
      </c>
      <c r="C6" s="237"/>
      <c r="D6" s="237"/>
      <c r="E6" s="238"/>
      <c r="F6" s="242"/>
      <c r="G6" s="244" t="s">
        <v>22</v>
      </c>
      <c r="H6" s="244" t="s">
        <v>23</v>
      </c>
    </row>
    <row r="7" spans="1:10" s="7" customFormat="1" ht="24.75" thickBot="1">
      <c r="B7" s="239"/>
      <c r="C7" s="240"/>
      <c r="D7" s="240"/>
      <c r="E7" s="241"/>
      <c r="F7" s="243"/>
      <c r="G7" s="245"/>
      <c r="H7" s="245"/>
    </row>
    <row r="8" spans="1:10" s="7" customFormat="1" ht="24.75" thickTop="1">
      <c r="B8" s="35" t="s">
        <v>39</v>
      </c>
      <c r="C8" s="36"/>
      <c r="D8" s="36"/>
      <c r="E8" s="37"/>
      <c r="F8" s="85"/>
      <c r="G8" s="29"/>
      <c r="H8" s="85"/>
      <c r="I8" s="9"/>
    </row>
    <row r="9" spans="1:10" s="7" customFormat="1" ht="24">
      <c r="B9" s="225" t="s">
        <v>119</v>
      </c>
      <c r="C9" s="226"/>
      <c r="D9" s="226"/>
      <c r="E9" s="226"/>
      <c r="F9" s="39">
        <f>DATA!W104</f>
        <v>3.4313725490196076</v>
      </c>
      <c r="G9" s="39">
        <f>DATA!W105</f>
        <v>0.88451814841898346</v>
      </c>
      <c r="H9" s="40" t="str">
        <f>IF(F9&gt;4.5,"มากที่สุด",IF(F9&gt;3.5,"มาก",IF(F9&gt;2.5,"ปานกลาง",IF(F9&gt;1.5,"น้อย",IF(F9&lt;=1.5,"น้อยที่สุด")))))</f>
        <v>ปานกลาง</v>
      </c>
    </row>
    <row r="10" spans="1:10" s="7" customFormat="1" ht="24">
      <c r="B10" s="246" t="s">
        <v>54</v>
      </c>
      <c r="C10" s="246"/>
      <c r="D10" s="246"/>
      <c r="E10" s="246"/>
      <c r="F10" s="39">
        <f>DATA!X104</f>
        <v>3.5098039215686274</v>
      </c>
      <c r="G10" s="39">
        <f>DATA!X105</f>
        <v>0.88714803969850753</v>
      </c>
      <c r="H10" s="40" t="str">
        <f t="shared" ref="H10:H11" si="0">IF(F10&gt;4.5,"มากที่สุด",IF(F10&gt;3.5,"มาก",IF(F10&gt;2.5,"ปานกลาง",IF(F10&gt;1.5,"น้อย",IF(F10&lt;=1.5,"น้อยที่สุด")))))</f>
        <v>มาก</v>
      </c>
    </row>
    <row r="11" spans="1:10" s="7" customFormat="1" ht="24.75" thickBot="1">
      <c r="B11" s="233" t="s">
        <v>40</v>
      </c>
      <c r="C11" s="234"/>
      <c r="D11" s="234"/>
      <c r="E11" s="235"/>
      <c r="F11" s="41">
        <f>DATA!X107</f>
        <v>3.4705882352941178</v>
      </c>
      <c r="G11" s="42">
        <f>DATA!X106</f>
        <v>0.88452355439782149</v>
      </c>
      <c r="H11" s="43" t="str">
        <f t="shared" si="0"/>
        <v>ปานกลาง</v>
      </c>
    </row>
    <row r="12" spans="1:10" s="7" customFormat="1" ht="24.75" thickTop="1">
      <c r="B12" s="44" t="s">
        <v>41</v>
      </c>
      <c r="C12" s="45"/>
      <c r="D12" s="45"/>
      <c r="E12" s="46"/>
      <c r="F12" s="47"/>
      <c r="G12" s="47"/>
      <c r="H12" s="46"/>
    </row>
    <row r="13" spans="1:10" s="7" customFormat="1" ht="24">
      <c r="B13" s="48" t="s">
        <v>120</v>
      </c>
      <c r="C13" s="48"/>
      <c r="D13" s="48"/>
      <c r="E13" s="48"/>
      <c r="F13" s="38">
        <f>DATA!Y104</f>
        <v>4.4803921568627452</v>
      </c>
      <c r="G13" s="38">
        <f>DATA!Y105</f>
        <v>0.57558222192428965</v>
      </c>
      <c r="H13" s="13" t="str">
        <f>IF(F13&gt;4.5,"มากที่สุด",IF(F13&gt;3.5,"มาก",IF(F13&gt;2.5,"ปานกลาง",IF(F13&gt;1.5,"น้อย",IF(F13&lt;=1.5,"น้อยที่สุด")))))</f>
        <v>มาก</v>
      </c>
    </row>
    <row r="14" spans="1:10" s="7" customFormat="1" ht="24">
      <c r="B14" s="246" t="s">
        <v>196</v>
      </c>
      <c r="C14" s="246"/>
      <c r="D14" s="246"/>
      <c r="E14" s="246"/>
      <c r="F14" s="38">
        <f>DATA!Z104</f>
        <v>4.4509803921568629</v>
      </c>
      <c r="G14" s="38">
        <f>DATA!Z105</f>
        <v>0.55628632453013849</v>
      </c>
      <c r="H14" s="13" t="str">
        <f t="shared" ref="H14:H15" si="1">IF(F14&gt;4.5,"มากที่สุด",IF(F14&gt;3.5,"มาก",IF(F14&gt;2.5,"ปานกลาง",IF(F14&gt;1.5,"น้อย",IF(F14&lt;=1.5,"น้อยที่สุด")))))</f>
        <v>มาก</v>
      </c>
    </row>
    <row r="15" spans="1:10" s="7" customFormat="1" ht="24.75" thickBot="1">
      <c r="B15" s="233" t="s">
        <v>40</v>
      </c>
      <c r="C15" s="234"/>
      <c r="D15" s="234"/>
      <c r="E15" s="235"/>
      <c r="F15" s="42">
        <f>DATA!Z107</f>
        <v>4.465686274509804</v>
      </c>
      <c r="G15" s="49">
        <f>DATA!Z106</f>
        <v>0.56481307741722864</v>
      </c>
      <c r="H15" s="43" t="str">
        <f t="shared" si="1"/>
        <v>มาก</v>
      </c>
      <c r="J15" s="50"/>
    </row>
    <row r="16" spans="1:10" s="7" customFormat="1" ht="16.5" customHeight="1" thickTop="1">
      <c r="B16" s="9"/>
      <c r="C16" s="9"/>
      <c r="D16" s="9"/>
      <c r="E16" s="9"/>
      <c r="F16" s="51"/>
      <c r="G16" s="51"/>
      <c r="H16" s="51"/>
    </row>
    <row r="17" spans="1:10" s="7" customFormat="1" ht="24">
      <c r="B17" s="21"/>
      <c r="C17" s="21" t="s">
        <v>80</v>
      </c>
      <c r="D17" s="21"/>
      <c r="E17" s="21"/>
      <c r="F17" s="21"/>
      <c r="G17" s="21"/>
      <c r="H17" s="21"/>
      <c r="I17" s="21"/>
      <c r="J17" s="21"/>
    </row>
    <row r="18" spans="1:10" s="7" customFormat="1" ht="24">
      <c r="B18" s="21" t="s">
        <v>171</v>
      </c>
      <c r="C18" s="21"/>
      <c r="D18" s="21"/>
      <c r="E18" s="21"/>
      <c r="F18" s="21"/>
      <c r="G18" s="21"/>
      <c r="H18" s="21"/>
      <c r="I18" s="21"/>
      <c r="J18" s="21"/>
    </row>
    <row r="19" spans="1:10" s="7" customFormat="1" ht="24">
      <c r="B19" s="21" t="s">
        <v>172</v>
      </c>
      <c r="C19" s="21"/>
      <c r="D19" s="21"/>
      <c r="E19" s="21"/>
      <c r="F19" s="21"/>
      <c r="G19" s="21"/>
      <c r="H19" s="21"/>
      <c r="I19" s="21"/>
      <c r="J19" s="21"/>
    </row>
    <row r="20" spans="1:10" s="7" customFormat="1" ht="24">
      <c r="A20" s="79"/>
      <c r="B20" s="79"/>
      <c r="C20" s="79"/>
      <c r="D20" s="79"/>
      <c r="E20" s="79"/>
      <c r="F20" s="79"/>
      <c r="G20" s="21"/>
      <c r="H20" s="21"/>
    </row>
    <row r="21" spans="1:10" s="7" customFormat="1" ht="24">
      <c r="B21" s="21"/>
      <c r="C21" s="21"/>
      <c r="D21" s="21"/>
      <c r="E21" s="21"/>
      <c r="F21" s="21"/>
      <c r="G21" s="21"/>
      <c r="H21" s="21"/>
      <c r="I21" s="21"/>
      <c r="J21" s="21"/>
    </row>
    <row r="22" spans="1:10" s="7" customFormat="1" ht="24">
      <c r="B22" s="21"/>
      <c r="C22" s="21"/>
      <c r="D22" s="21"/>
      <c r="E22" s="21"/>
      <c r="F22" s="21"/>
      <c r="G22" s="21"/>
      <c r="H22" s="21"/>
      <c r="I22" s="21"/>
      <c r="J22" s="21"/>
    </row>
    <row r="23" spans="1:10" s="10" customFormat="1" ht="24">
      <c r="B23" s="76"/>
      <c r="C23" s="76"/>
      <c r="D23" s="76"/>
      <c r="E23" s="76"/>
      <c r="F23" s="77"/>
      <c r="G23" s="77"/>
      <c r="H23" s="78"/>
    </row>
  </sheetData>
  <mergeCells count="10">
    <mergeCell ref="B15:E15"/>
    <mergeCell ref="B6:E7"/>
    <mergeCell ref="F6:F7"/>
    <mergeCell ref="G6:G7"/>
    <mergeCell ref="A1:H1"/>
    <mergeCell ref="H6:H7"/>
    <mergeCell ref="B9:E9"/>
    <mergeCell ref="B10:E10"/>
    <mergeCell ref="B11:E11"/>
    <mergeCell ref="B14:E14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79"/>
  <sheetViews>
    <sheetView zoomScale="120" zoomScaleNormal="120" workbookViewId="0">
      <selection activeCell="C41" sqref="C41"/>
    </sheetView>
  </sheetViews>
  <sheetFormatPr defaultRowHeight="23.25"/>
  <cols>
    <col min="1" max="1" width="7.140625" style="1" customWidth="1"/>
    <col min="2" max="2" width="4.5703125" style="1" customWidth="1"/>
    <col min="3" max="3" width="7.7109375" style="1" customWidth="1"/>
    <col min="4" max="4" width="9.140625" style="1"/>
    <col min="5" max="5" width="15.42578125" style="1" customWidth="1"/>
    <col min="6" max="6" width="27.85546875" style="1" customWidth="1"/>
    <col min="7" max="7" width="6.28515625" style="2" customWidth="1"/>
    <col min="8" max="8" width="7" style="2" customWidth="1"/>
    <col min="9" max="9" width="14.28515625" style="2" customWidth="1"/>
    <col min="10" max="258" width="9.140625" style="1"/>
    <col min="259" max="259" width="10.85546875" style="1" customWidth="1"/>
    <col min="260" max="260" width="9.140625" style="1"/>
    <col min="261" max="261" width="15.42578125" style="1" customWidth="1"/>
    <col min="262" max="262" width="30.85546875" style="1" customWidth="1"/>
    <col min="263" max="263" width="6.85546875" style="1" customWidth="1"/>
    <col min="264" max="264" width="7" style="1" customWidth="1"/>
    <col min="265" max="265" width="13.7109375" style="1" customWidth="1"/>
    <col min="266" max="514" width="9.140625" style="1"/>
    <col min="515" max="515" width="10.85546875" style="1" customWidth="1"/>
    <col min="516" max="516" width="9.140625" style="1"/>
    <col min="517" max="517" width="15.42578125" style="1" customWidth="1"/>
    <col min="518" max="518" width="30.85546875" style="1" customWidth="1"/>
    <col min="519" max="519" width="6.85546875" style="1" customWidth="1"/>
    <col min="520" max="520" width="7" style="1" customWidth="1"/>
    <col min="521" max="521" width="13.7109375" style="1" customWidth="1"/>
    <col min="522" max="770" width="9.140625" style="1"/>
    <col min="771" max="771" width="10.85546875" style="1" customWidth="1"/>
    <col min="772" max="772" width="9.140625" style="1"/>
    <col min="773" max="773" width="15.42578125" style="1" customWidth="1"/>
    <col min="774" max="774" width="30.85546875" style="1" customWidth="1"/>
    <col min="775" max="775" width="6.85546875" style="1" customWidth="1"/>
    <col min="776" max="776" width="7" style="1" customWidth="1"/>
    <col min="777" max="777" width="13.7109375" style="1" customWidth="1"/>
    <col min="778" max="1026" width="9.140625" style="1"/>
    <col min="1027" max="1027" width="10.85546875" style="1" customWidth="1"/>
    <col min="1028" max="1028" width="9.140625" style="1"/>
    <col min="1029" max="1029" width="15.42578125" style="1" customWidth="1"/>
    <col min="1030" max="1030" width="30.85546875" style="1" customWidth="1"/>
    <col min="1031" max="1031" width="6.85546875" style="1" customWidth="1"/>
    <col min="1032" max="1032" width="7" style="1" customWidth="1"/>
    <col min="1033" max="1033" width="13.7109375" style="1" customWidth="1"/>
    <col min="1034" max="1282" width="9.140625" style="1"/>
    <col min="1283" max="1283" width="10.85546875" style="1" customWidth="1"/>
    <col min="1284" max="1284" width="9.140625" style="1"/>
    <col min="1285" max="1285" width="15.42578125" style="1" customWidth="1"/>
    <col min="1286" max="1286" width="30.85546875" style="1" customWidth="1"/>
    <col min="1287" max="1287" width="6.85546875" style="1" customWidth="1"/>
    <col min="1288" max="1288" width="7" style="1" customWidth="1"/>
    <col min="1289" max="1289" width="13.7109375" style="1" customWidth="1"/>
    <col min="1290" max="1538" width="9.140625" style="1"/>
    <col min="1539" max="1539" width="10.85546875" style="1" customWidth="1"/>
    <col min="1540" max="1540" width="9.140625" style="1"/>
    <col min="1541" max="1541" width="15.42578125" style="1" customWidth="1"/>
    <col min="1542" max="1542" width="30.85546875" style="1" customWidth="1"/>
    <col min="1543" max="1543" width="6.85546875" style="1" customWidth="1"/>
    <col min="1544" max="1544" width="7" style="1" customWidth="1"/>
    <col min="1545" max="1545" width="13.7109375" style="1" customWidth="1"/>
    <col min="1546" max="1794" width="9.140625" style="1"/>
    <col min="1795" max="1795" width="10.85546875" style="1" customWidth="1"/>
    <col min="1796" max="1796" width="9.140625" style="1"/>
    <col min="1797" max="1797" width="15.42578125" style="1" customWidth="1"/>
    <col min="1798" max="1798" width="30.85546875" style="1" customWidth="1"/>
    <col min="1799" max="1799" width="6.85546875" style="1" customWidth="1"/>
    <col min="1800" max="1800" width="7" style="1" customWidth="1"/>
    <col min="1801" max="1801" width="13.7109375" style="1" customWidth="1"/>
    <col min="1802" max="2050" width="9.140625" style="1"/>
    <col min="2051" max="2051" width="10.85546875" style="1" customWidth="1"/>
    <col min="2052" max="2052" width="9.140625" style="1"/>
    <col min="2053" max="2053" width="15.42578125" style="1" customWidth="1"/>
    <col min="2054" max="2054" width="30.85546875" style="1" customWidth="1"/>
    <col min="2055" max="2055" width="6.85546875" style="1" customWidth="1"/>
    <col min="2056" max="2056" width="7" style="1" customWidth="1"/>
    <col min="2057" max="2057" width="13.7109375" style="1" customWidth="1"/>
    <col min="2058" max="2306" width="9.140625" style="1"/>
    <col min="2307" max="2307" width="10.85546875" style="1" customWidth="1"/>
    <col min="2308" max="2308" width="9.140625" style="1"/>
    <col min="2309" max="2309" width="15.42578125" style="1" customWidth="1"/>
    <col min="2310" max="2310" width="30.85546875" style="1" customWidth="1"/>
    <col min="2311" max="2311" width="6.85546875" style="1" customWidth="1"/>
    <col min="2312" max="2312" width="7" style="1" customWidth="1"/>
    <col min="2313" max="2313" width="13.7109375" style="1" customWidth="1"/>
    <col min="2314" max="2562" width="9.140625" style="1"/>
    <col min="2563" max="2563" width="10.85546875" style="1" customWidth="1"/>
    <col min="2564" max="2564" width="9.140625" style="1"/>
    <col min="2565" max="2565" width="15.42578125" style="1" customWidth="1"/>
    <col min="2566" max="2566" width="30.85546875" style="1" customWidth="1"/>
    <col min="2567" max="2567" width="6.85546875" style="1" customWidth="1"/>
    <col min="2568" max="2568" width="7" style="1" customWidth="1"/>
    <col min="2569" max="2569" width="13.7109375" style="1" customWidth="1"/>
    <col min="2570" max="2818" width="9.140625" style="1"/>
    <col min="2819" max="2819" width="10.85546875" style="1" customWidth="1"/>
    <col min="2820" max="2820" width="9.140625" style="1"/>
    <col min="2821" max="2821" width="15.42578125" style="1" customWidth="1"/>
    <col min="2822" max="2822" width="30.85546875" style="1" customWidth="1"/>
    <col min="2823" max="2823" width="6.85546875" style="1" customWidth="1"/>
    <col min="2824" max="2824" width="7" style="1" customWidth="1"/>
    <col min="2825" max="2825" width="13.7109375" style="1" customWidth="1"/>
    <col min="2826" max="3074" width="9.140625" style="1"/>
    <col min="3075" max="3075" width="10.85546875" style="1" customWidth="1"/>
    <col min="3076" max="3076" width="9.140625" style="1"/>
    <col min="3077" max="3077" width="15.42578125" style="1" customWidth="1"/>
    <col min="3078" max="3078" width="30.85546875" style="1" customWidth="1"/>
    <col min="3079" max="3079" width="6.85546875" style="1" customWidth="1"/>
    <col min="3080" max="3080" width="7" style="1" customWidth="1"/>
    <col min="3081" max="3081" width="13.7109375" style="1" customWidth="1"/>
    <col min="3082" max="3330" width="9.140625" style="1"/>
    <col min="3331" max="3331" width="10.85546875" style="1" customWidth="1"/>
    <col min="3332" max="3332" width="9.140625" style="1"/>
    <col min="3333" max="3333" width="15.42578125" style="1" customWidth="1"/>
    <col min="3334" max="3334" width="30.85546875" style="1" customWidth="1"/>
    <col min="3335" max="3335" width="6.85546875" style="1" customWidth="1"/>
    <col min="3336" max="3336" width="7" style="1" customWidth="1"/>
    <col min="3337" max="3337" width="13.7109375" style="1" customWidth="1"/>
    <col min="3338" max="3586" width="9.140625" style="1"/>
    <col min="3587" max="3587" width="10.85546875" style="1" customWidth="1"/>
    <col min="3588" max="3588" width="9.140625" style="1"/>
    <col min="3589" max="3589" width="15.42578125" style="1" customWidth="1"/>
    <col min="3590" max="3590" width="30.85546875" style="1" customWidth="1"/>
    <col min="3591" max="3591" width="6.85546875" style="1" customWidth="1"/>
    <col min="3592" max="3592" width="7" style="1" customWidth="1"/>
    <col min="3593" max="3593" width="13.7109375" style="1" customWidth="1"/>
    <col min="3594" max="3842" width="9.140625" style="1"/>
    <col min="3843" max="3843" width="10.85546875" style="1" customWidth="1"/>
    <col min="3844" max="3844" width="9.140625" style="1"/>
    <col min="3845" max="3845" width="15.42578125" style="1" customWidth="1"/>
    <col min="3846" max="3846" width="30.85546875" style="1" customWidth="1"/>
    <col min="3847" max="3847" width="6.85546875" style="1" customWidth="1"/>
    <col min="3848" max="3848" width="7" style="1" customWidth="1"/>
    <col min="3849" max="3849" width="13.7109375" style="1" customWidth="1"/>
    <col min="3850" max="4098" width="9.140625" style="1"/>
    <col min="4099" max="4099" width="10.85546875" style="1" customWidth="1"/>
    <col min="4100" max="4100" width="9.140625" style="1"/>
    <col min="4101" max="4101" width="15.42578125" style="1" customWidth="1"/>
    <col min="4102" max="4102" width="30.85546875" style="1" customWidth="1"/>
    <col min="4103" max="4103" width="6.85546875" style="1" customWidth="1"/>
    <col min="4104" max="4104" width="7" style="1" customWidth="1"/>
    <col min="4105" max="4105" width="13.7109375" style="1" customWidth="1"/>
    <col min="4106" max="4354" width="9.140625" style="1"/>
    <col min="4355" max="4355" width="10.85546875" style="1" customWidth="1"/>
    <col min="4356" max="4356" width="9.140625" style="1"/>
    <col min="4357" max="4357" width="15.42578125" style="1" customWidth="1"/>
    <col min="4358" max="4358" width="30.85546875" style="1" customWidth="1"/>
    <col min="4359" max="4359" width="6.85546875" style="1" customWidth="1"/>
    <col min="4360" max="4360" width="7" style="1" customWidth="1"/>
    <col min="4361" max="4361" width="13.7109375" style="1" customWidth="1"/>
    <col min="4362" max="4610" width="9.140625" style="1"/>
    <col min="4611" max="4611" width="10.85546875" style="1" customWidth="1"/>
    <col min="4612" max="4612" width="9.140625" style="1"/>
    <col min="4613" max="4613" width="15.42578125" style="1" customWidth="1"/>
    <col min="4614" max="4614" width="30.85546875" style="1" customWidth="1"/>
    <col min="4615" max="4615" width="6.85546875" style="1" customWidth="1"/>
    <col min="4616" max="4616" width="7" style="1" customWidth="1"/>
    <col min="4617" max="4617" width="13.7109375" style="1" customWidth="1"/>
    <col min="4618" max="4866" width="9.140625" style="1"/>
    <col min="4867" max="4867" width="10.85546875" style="1" customWidth="1"/>
    <col min="4868" max="4868" width="9.140625" style="1"/>
    <col min="4869" max="4869" width="15.42578125" style="1" customWidth="1"/>
    <col min="4870" max="4870" width="30.85546875" style="1" customWidth="1"/>
    <col min="4871" max="4871" width="6.85546875" style="1" customWidth="1"/>
    <col min="4872" max="4872" width="7" style="1" customWidth="1"/>
    <col min="4873" max="4873" width="13.7109375" style="1" customWidth="1"/>
    <col min="4874" max="5122" width="9.140625" style="1"/>
    <col min="5123" max="5123" width="10.85546875" style="1" customWidth="1"/>
    <col min="5124" max="5124" width="9.140625" style="1"/>
    <col min="5125" max="5125" width="15.42578125" style="1" customWidth="1"/>
    <col min="5126" max="5126" width="30.85546875" style="1" customWidth="1"/>
    <col min="5127" max="5127" width="6.85546875" style="1" customWidth="1"/>
    <col min="5128" max="5128" width="7" style="1" customWidth="1"/>
    <col min="5129" max="5129" width="13.7109375" style="1" customWidth="1"/>
    <col min="5130" max="5378" width="9.140625" style="1"/>
    <col min="5379" max="5379" width="10.85546875" style="1" customWidth="1"/>
    <col min="5380" max="5380" width="9.140625" style="1"/>
    <col min="5381" max="5381" width="15.42578125" style="1" customWidth="1"/>
    <col min="5382" max="5382" width="30.85546875" style="1" customWidth="1"/>
    <col min="5383" max="5383" width="6.85546875" style="1" customWidth="1"/>
    <col min="5384" max="5384" width="7" style="1" customWidth="1"/>
    <col min="5385" max="5385" width="13.7109375" style="1" customWidth="1"/>
    <col min="5386" max="5634" width="9.140625" style="1"/>
    <col min="5635" max="5635" width="10.85546875" style="1" customWidth="1"/>
    <col min="5636" max="5636" width="9.140625" style="1"/>
    <col min="5637" max="5637" width="15.42578125" style="1" customWidth="1"/>
    <col min="5638" max="5638" width="30.85546875" style="1" customWidth="1"/>
    <col min="5639" max="5639" width="6.85546875" style="1" customWidth="1"/>
    <col min="5640" max="5640" width="7" style="1" customWidth="1"/>
    <col min="5641" max="5641" width="13.7109375" style="1" customWidth="1"/>
    <col min="5642" max="5890" width="9.140625" style="1"/>
    <col min="5891" max="5891" width="10.85546875" style="1" customWidth="1"/>
    <col min="5892" max="5892" width="9.140625" style="1"/>
    <col min="5893" max="5893" width="15.42578125" style="1" customWidth="1"/>
    <col min="5894" max="5894" width="30.85546875" style="1" customWidth="1"/>
    <col min="5895" max="5895" width="6.85546875" style="1" customWidth="1"/>
    <col min="5896" max="5896" width="7" style="1" customWidth="1"/>
    <col min="5897" max="5897" width="13.7109375" style="1" customWidth="1"/>
    <col min="5898" max="6146" width="9.140625" style="1"/>
    <col min="6147" max="6147" width="10.85546875" style="1" customWidth="1"/>
    <col min="6148" max="6148" width="9.140625" style="1"/>
    <col min="6149" max="6149" width="15.42578125" style="1" customWidth="1"/>
    <col min="6150" max="6150" width="30.85546875" style="1" customWidth="1"/>
    <col min="6151" max="6151" width="6.85546875" style="1" customWidth="1"/>
    <col min="6152" max="6152" width="7" style="1" customWidth="1"/>
    <col min="6153" max="6153" width="13.7109375" style="1" customWidth="1"/>
    <col min="6154" max="6402" width="9.140625" style="1"/>
    <col min="6403" max="6403" width="10.85546875" style="1" customWidth="1"/>
    <col min="6404" max="6404" width="9.140625" style="1"/>
    <col min="6405" max="6405" width="15.42578125" style="1" customWidth="1"/>
    <col min="6406" max="6406" width="30.85546875" style="1" customWidth="1"/>
    <col min="6407" max="6407" width="6.85546875" style="1" customWidth="1"/>
    <col min="6408" max="6408" width="7" style="1" customWidth="1"/>
    <col min="6409" max="6409" width="13.7109375" style="1" customWidth="1"/>
    <col min="6410" max="6658" width="9.140625" style="1"/>
    <col min="6659" max="6659" width="10.85546875" style="1" customWidth="1"/>
    <col min="6660" max="6660" width="9.140625" style="1"/>
    <col min="6661" max="6661" width="15.42578125" style="1" customWidth="1"/>
    <col min="6662" max="6662" width="30.85546875" style="1" customWidth="1"/>
    <col min="6663" max="6663" width="6.85546875" style="1" customWidth="1"/>
    <col min="6664" max="6664" width="7" style="1" customWidth="1"/>
    <col min="6665" max="6665" width="13.7109375" style="1" customWidth="1"/>
    <col min="6666" max="6914" width="9.140625" style="1"/>
    <col min="6915" max="6915" width="10.85546875" style="1" customWidth="1"/>
    <col min="6916" max="6916" width="9.140625" style="1"/>
    <col min="6917" max="6917" width="15.42578125" style="1" customWidth="1"/>
    <col min="6918" max="6918" width="30.85546875" style="1" customWidth="1"/>
    <col min="6919" max="6919" width="6.85546875" style="1" customWidth="1"/>
    <col min="6920" max="6920" width="7" style="1" customWidth="1"/>
    <col min="6921" max="6921" width="13.7109375" style="1" customWidth="1"/>
    <col min="6922" max="7170" width="9.140625" style="1"/>
    <col min="7171" max="7171" width="10.85546875" style="1" customWidth="1"/>
    <col min="7172" max="7172" width="9.140625" style="1"/>
    <col min="7173" max="7173" width="15.42578125" style="1" customWidth="1"/>
    <col min="7174" max="7174" width="30.85546875" style="1" customWidth="1"/>
    <col min="7175" max="7175" width="6.85546875" style="1" customWidth="1"/>
    <col min="7176" max="7176" width="7" style="1" customWidth="1"/>
    <col min="7177" max="7177" width="13.7109375" style="1" customWidth="1"/>
    <col min="7178" max="7426" width="9.140625" style="1"/>
    <col min="7427" max="7427" width="10.85546875" style="1" customWidth="1"/>
    <col min="7428" max="7428" width="9.140625" style="1"/>
    <col min="7429" max="7429" width="15.42578125" style="1" customWidth="1"/>
    <col min="7430" max="7430" width="30.85546875" style="1" customWidth="1"/>
    <col min="7431" max="7431" width="6.85546875" style="1" customWidth="1"/>
    <col min="7432" max="7432" width="7" style="1" customWidth="1"/>
    <col min="7433" max="7433" width="13.7109375" style="1" customWidth="1"/>
    <col min="7434" max="7682" width="9.140625" style="1"/>
    <col min="7683" max="7683" width="10.85546875" style="1" customWidth="1"/>
    <col min="7684" max="7684" width="9.140625" style="1"/>
    <col min="7685" max="7685" width="15.42578125" style="1" customWidth="1"/>
    <col min="7686" max="7686" width="30.85546875" style="1" customWidth="1"/>
    <col min="7687" max="7687" width="6.85546875" style="1" customWidth="1"/>
    <col min="7688" max="7688" width="7" style="1" customWidth="1"/>
    <col min="7689" max="7689" width="13.7109375" style="1" customWidth="1"/>
    <col min="7690" max="7938" width="9.140625" style="1"/>
    <col min="7939" max="7939" width="10.85546875" style="1" customWidth="1"/>
    <col min="7940" max="7940" width="9.140625" style="1"/>
    <col min="7941" max="7941" width="15.42578125" style="1" customWidth="1"/>
    <col min="7942" max="7942" width="30.85546875" style="1" customWidth="1"/>
    <col min="7943" max="7943" width="6.85546875" style="1" customWidth="1"/>
    <col min="7944" max="7944" width="7" style="1" customWidth="1"/>
    <col min="7945" max="7945" width="13.7109375" style="1" customWidth="1"/>
    <col min="7946" max="8194" width="9.140625" style="1"/>
    <col min="8195" max="8195" width="10.85546875" style="1" customWidth="1"/>
    <col min="8196" max="8196" width="9.140625" style="1"/>
    <col min="8197" max="8197" width="15.42578125" style="1" customWidth="1"/>
    <col min="8198" max="8198" width="30.85546875" style="1" customWidth="1"/>
    <col min="8199" max="8199" width="6.85546875" style="1" customWidth="1"/>
    <col min="8200" max="8200" width="7" style="1" customWidth="1"/>
    <col min="8201" max="8201" width="13.7109375" style="1" customWidth="1"/>
    <col min="8202" max="8450" width="9.140625" style="1"/>
    <col min="8451" max="8451" width="10.85546875" style="1" customWidth="1"/>
    <col min="8452" max="8452" width="9.140625" style="1"/>
    <col min="8453" max="8453" width="15.42578125" style="1" customWidth="1"/>
    <col min="8454" max="8454" width="30.85546875" style="1" customWidth="1"/>
    <col min="8455" max="8455" width="6.85546875" style="1" customWidth="1"/>
    <col min="8456" max="8456" width="7" style="1" customWidth="1"/>
    <col min="8457" max="8457" width="13.7109375" style="1" customWidth="1"/>
    <col min="8458" max="8706" width="9.140625" style="1"/>
    <col min="8707" max="8707" width="10.85546875" style="1" customWidth="1"/>
    <col min="8708" max="8708" width="9.140625" style="1"/>
    <col min="8709" max="8709" width="15.42578125" style="1" customWidth="1"/>
    <col min="8710" max="8710" width="30.85546875" style="1" customWidth="1"/>
    <col min="8711" max="8711" width="6.85546875" style="1" customWidth="1"/>
    <col min="8712" max="8712" width="7" style="1" customWidth="1"/>
    <col min="8713" max="8713" width="13.7109375" style="1" customWidth="1"/>
    <col min="8714" max="8962" width="9.140625" style="1"/>
    <col min="8963" max="8963" width="10.85546875" style="1" customWidth="1"/>
    <col min="8964" max="8964" width="9.140625" style="1"/>
    <col min="8965" max="8965" width="15.42578125" style="1" customWidth="1"/>
    <col min="8966" max="8966" width="30.85546875" style="1" customWidth="1"/>
    <col min="8967" max="8967" width="6.85546875" style="1" customWidth="1"/>
    <col min="8968" max="8968" width="7" style="1" customWidth="1"/>
    <col min="8969" max="8969" width="13.7109375" style="1" customWidth="1"/>
    <col min="8970" max="9218" width="9.140625" style="1"/>
    <col min="9219" max="9219" width="10.85546875" style="1" customWidth="1"/>
    <col min="9220" max="9220" width="9.140625" style="1"/>
    <col min="9221" max="9221" width="15.42578125" style="1" customWidth="1"/>
    <col min="9222" max="9222" width="30.85546875" style="1" customWidth="1"/>
    <col min="9223" max="9223" width="6.85546875" style="1" customWidth="1"/>
    <col min="9224" max="9224" width="7" style="1" customWidth="1"/>
    <col min="9225" max="9225" width="13.7109375" style="1" customWidth="1"/>
    <col min="9226" max="9474" width="9.140625" style="1"/>
    <col min="9475" max="9475" width="10.85546875" style="1" customWidth="1"/>
    <col min="9476" max="9476" width="9.140625" style="1"/>
    <col min="9477" max="9477" width="15.42578125" style="1" customWidth="1"/>
    <col min="9478" max="9478" width="30.85546875" style="1" customWidth="1"/>
    <col min="9479" max="9479" width="6.85546875" style="1" customWidth="1"/>
    <col min="9480" max="9480" width="7" style="1" customWidth="1"/>
    <col min="9481" max="9481" width="13.7109375" style="1" customWidth="1"/>
    <col min="9482" max="9730" width="9.140625" style="1"/>
    <col min="9731" max="9731" width="10.85546875" style="1" customWidth="1"/>
    <col min="9732" max="9732" width="9.140625" style="1"/>
    <col min="9733" max="9733" width="15.42578125" style="1" customWidth="1"/>
    <col min="9734" max="9734" width="30.85546875" style="1" customWidth="1"/>
    <col min="9735" max="9735" width="6.85546875" style="1" customWidth="1"/>
    <col min="9736" max="9736" width="7" style="1" customWidth="1"/>
    <col min="9737" max="9737" width="13.7109375" style="1" customWidth="1"/>
    <col min="9738" max="9986" width="9.140625" style="1"/>
    <col min="9987" max="9987" width="10.85546875" style="1" customWidth="1"/>
    <col min="9988" max="9988" width="9.140625" style="1"/>
    <col min="9989" max="9989" width="15.42578125" style="1" customWidth="1"/>
    <col min="9990" max="9990" width="30.85546875" style="1" customWidth="1"/>
    <col min="9991" max="9991" width="6.85546875" style="1" customWidth="1"/>
    <col min="9992" max="9992" width="7" style="1" customWidth="1"/>
    <col min="9993" max="9993" width="13.7109375" style="1" customWidth="1"/>
    <col min="9994" max="10242" width="9.140625" style="1"/>
    <col min="10243" max="10243" width="10.85546875" style="1" customWidth="1"/>
    <col min="10244" max="10244" width="9.140625" style="1"/>
    <col min="10245" max="10245" width="15.42578125" style="1" customWidth="1"/>
    <col min="10246" max="10246" width="30.85546875" style="1" customWidth="1"/>
    <col min="10247" max="10247" width="6.85546875" style="1" customWidth="1"/>
    <col min="10248" max="10248" width="7" style="1" customWidth="1"/>
    <col min="10249" max="10249" width="13.7109375" style="1" customWidth="1"/>
    <col min="10250" max="10498" width="9.140625" style="1"/>
    <col min="10499" max="10499" width="10.85546875" style="1" customWidth="1"/>
    <col min="10500" max="10500" width="9.140625" style="1"/>
    <col min="10501" max="10501" width="15.42578125" style="1" customWidth="1"/>
    <col min="10502" max="10502" width="30.85546875" style="1" customWidth="1"/>
    <col min="10503" max="10503" width="6.85546875" style="1" customWidth="1"/>
    <col min="10504" max="10504" width="7" style="1" customWidth="1"/>
    <col min="10505" max="10505" width="13.7109375" style="1" customWidth="1"/>
    <col min="10506" max="10754" width="9.140625" style="1"/>
    <col min="10755" max="10755" width="10.85546875" style="1" customWidth="1"/>
    <col min="10756" max="10756" width="9.140625" style="1"/>
    <col min="10757" max="10757" width="15.42578125" style="1" customWidth="1"/>
    <col min="10758" max="10758" width="30.85546875" style="1" customWidth="1"/>
    <col min="10759" max="10759" width="6.85546875" style="1" customWidth="1"/>
    <col min="10760" max="10760" width="7" style="1" customWidth="1"/>
    <col min="10761" max="10761" width="13.7109375" style="1" customWidth="1"/>
    <col min="10762" max="11010" width="9.140625" style="1"/>
    <col min="11011" max="11011" width="10.85546875" style="1" customWidth="1"/>
    <col min="11012" max="11012" width="9.140625" style="1"/>
    <col min="11013" max="11013" width="15.42578125" style="1" customWidth="1"/>
    <col min="11014" max="11014" width="30.85546875" style="1" customWidth="1"/>
    <col min="11015" max="11015" width="6.85546875" style="1" customWidth="1"/>
    <col min="11016" max="11016" width="7" style="1" customWidth="1"/>
    <col min="11017" max="11017" width="13.7109375" style="1" customWidth="1"/>
    <col min="11018" max="11266" width="9.140625" style="1"/>
    <col min="11267" max="11267" width="10.85546875" style="1" customWidth="1"/>
    <col min="11268" max="11268" width="9.140625" style="1"/>
    <col min="11269" max="11269" width="15.42578125" style="1" customWidth="1"/>
    <col min="11270" max="11270" width="30.85546875" style="1" customWidth="1"/>
    <col min="11271" max="11271" width="6.85546875" style="1" customWidth="1"/>
    <col min="11272" max="11272" width="7" style="1" customWidth="1"/>
    <col min="11273" max="11273" width="13.7109375" style="1" customWidth="1"/>
    <col min="11274" max="11522" width="9.140625" style="1"/>
    <col min="11523" max="11523" width="10.85546875" style="1" customWidth="1"/>
    <col min="11524" max="11524" width="9.140625" style="1"/>
    <col min="11525" max="11525" width="15.42578125" style="1" customWidth="1"/>
    <col min="11526" max="11526" width="30.85546875" style="1" customWidth="1"/>
    <col min="11527" max="11527" width="6.85546875" style="1" customWidth="1"/>
    <col min="11528" max="11528" width="7" style="1" customWidth="1"/>
    <col min="11529" max="11529" width="13.7109375" style="1" customWidth="1"/>
    <col min="11530" max="11778" width="9.140625" style="1"/>
    <col min="11779" max="11779" width="10.85546875" style="1" customWidth="1"/>
    <col min="11780" max="11780" width="9.140625" style="1"/>
    <col min="11781" max="11781" width="15.42578125" style="1" customWidth="1"/>
    <col min="11782" max="11782" width="30.85546875" style="1" customWidth="1"/>
    <col min="11783" max="11783" width="6.85546875" style="1" customWidth="1"/>
    <col min="11784" max="11784" width="7" style="1" customWidth="1"/>
    <col min="11785" max="11785" width="13.7109375" style="1" customWidth="1"/>
    <col min="11786" max="12034" width="9.140625" style="1"/>
    <col min="12035" max="12035" width="10.85546875" style="1" customWidth="1"/>
    <col min="12036" max="12036" width="9.140625" style="1"/>
    <col min="12037" max="12037" width="15.42578125" style="1" customWidth="1"/>
    <col min="12038" max="12038" width="30.85546875" style="1" customWidth="1"/>
    <col min="12039" max="12039" width="6.85546875" style="1" customWidth="1"/>
    <col min="12040" max="12040" width="7" style="1" customWidth="1"/>
    <col min="12041" max="12041" width="13.7109375" style="1" customWidth="1"/>
    <col min="12042" max="12290" width="9.140625" style="1"/>
    <col min="12291" max="12291" width="10.85546875" style="1" customWidth="1"/>
    <col min="12292" max="12292" width="9.140625" style="1"/>
    <col min="12293" max="12293" width="15.42578125" style="1" customWidth="1"/>
    <col min="12294" max="12294" width="30.85546875" style="1" customWidth="1"/>
    <col min="12295" max="12295" width="6.85546875" style="1" customWidth="1"/>
    <col min="12296" max="12296" width="7" style="1" customWidth="1"/>
    <col min="12297" max="12297" width="13.7109375" style="1" customWidth="1"/>
    <col min="12298" max="12546" width="9.140625" style="1"/>
    <col min="12547" max="12547" width="10.85546875" style="1" customWidth="1"/>
    <col min="12548" max="12548" width="9.140625" style="1"/>
    <col min="12549" max="12549" width="15.42578125" style="1" customWidth="1"/>
    <col min="12550" max="12550" width="30.85546875" style="1" customWidth="1"/>
    <col min="12551" max="12551" width="6.85546875" style="1" customWidth="1"/>
    <col min="12552" max="12552" width="7" style="1" customWidth="1"/>
    <col min="12553" max="12553" width="13.7109375" style="1" customWidth="1"/>
    <col min="12554" max="12802" width="9.140625" style="1"/>
    <col min="12803" max="12803" width="10.85546875" style="1" customWidth="1"/>
    <col min="12804" max="12804" width="9.140625" style="1"/>
    <col min="12805" max="12805" width="15.42578125" style="1" customWidth="1"/>
    <col min="12806" max="12806" width="30.85546875" style="1" customWidth="1"/>
    <col min="12807" max="12807" width="6.85546875" style="1" customWidth="1"/>
    <col min="12808" max="12808" width="7" style="1" customWidth="1"/>
    <col min="12809" max="12809" width="13.7109375" style="1" customWidth="1"/>
    <col min="12810" max="13058" width="9.140625" style="1"/>
    <col min="13059" max="13059" width="10.85546875" style="1" customWidth="1"/>
    <col min="13060" max="13060" width="9.140625" style="1"/>
    <col min="13061" max="13061" width="15.42578125" style="1" customWidth="1"/>
    <col min="13062" max="13062" width="30.85546875" style="1" customWidth="1"/>
    <col min="13063" max="13063" width="6.85546875" style="1" customWidth="1"/>
    <col min="13064" max="13064" width="7" style="1" customWidth="1"/>
    <col min="13065" max="13065" width="13.7109375" style="1" customWidth="1"/>
    <col min="13066" max="13314" width="9.140625" style="1"/>
    <col min="13315" max="13315" width="10.85546875" style="1" customWidth="1"/>
    <col min="13316" max="13316" width="9.140625" style="1"/>
    <col min="13317" max="13317" width="15.42578125" style="1" customWidth="1"/>
    <col min="13318" max="13318" width="30.85546875" style="1" customWidth="1"/>
    <col min="13319" max="13319" width="6.85546875" style="1" customWidth="1"/>
    <col min="13320" max="13320" width="7" style="1" customWidth="1"/>
    <col min="13321" max="13321" width="13.7109375" style="1" customWidth="1"/>
    <col min="13322" max="13570" width="9.140625" style="1"/>
    <col min="13571" max="13571" width="10.85546875" style="1" customWidth="1"/>
    <col min="13572" max="13572" width="9.140625" style="1"/>
    <col min="13573" max="13573" width="15.42578125" style="1" customWidth="1"/>
    <col min="13574" max="13574" width="30.85546875" style="1" customWidth="1"/>
    <col min="13575" max="13575" width="6.85546875" style="1" customWidth="1"/>
    <col min="13576" max="13576" width="7" style="1" customWidth="1"/>
    <col min="13577" max="13577" width="13.7109375" style="1" customWidth="1"/>
    <col min="13578" max="13826" width="9.140625" style="1"/>
    <col min="13827" max="13827" width="10.85546875" style="1" customWidth="1"/>
    <col min="13828" max="13828" width="9.140625" style="1"/>
    <col min="13829" max="13829" width="15.42578125" style="1" customWidth="1"/>
    <col min="13830" max="13830" width="30.85546875" style="1" customWidth="1"/>
    <col min="13831" max="13831" width="6.85546875" style="1" customWidth="1"/>
    <col min="13832" max="13832" width="7" style="1" customWidth="1"/>
    <col min="13833" max="13833" width="13.7109375" style="1" customWidth="1"/>
    <col min="13834" max="14082" width="9.140625" style="1"/>
    <col min="14083" max="14083" width="10.85546875" style="1" customWidth="1"/>
    <col min="14084" max="14084" width="9.140625" style="1"/>
    <col min="14085" max="14085" width="15.42578125" style="1" customWidth="1"/>
    <col min="14086" max="14086" width="30.85546875" style="1" customWidth="1"/>
    <col min="14087" max="14087" width="6.85546875" style="1" customWidth="1"/>
    <col min="14088" max="14088" width="7" style="1" customWidth="1"/>
    <col min="14089" max="14089" width="13.7109375" style="1" customWidth="1"/>
    <col min="14090" max="14338" width="9.140625" style="1"/>
    <col min="14339" max="14339" width="10.85546875" style="1" customWidth="1"/>
    <col min="14340" max="14340" width="9.140625" style="1"/>
    <col min="14341" max="14341" width="15.42578125" style="1" customWidth="1"/>
    <col min="14342" max="14342" width="30.85546875" style="1" customWidth="1"/>
    <col min="14343" max="14343" width="6.85546875" style="1" customWidth="1"/>
    <col min="14344" max="14344" width="7" style="1" customWidth="1"/>
    <col min="14345" max="14345" width="13.7109375" style="1" customWidth="1"/>
    <col min="14346" max="14594" width="9.140625" style="1"/>
    <col min="14595" max="14595" width="10.85546875" style="1" customWidth="1"/>
    <col min="14596" max="14596" width="9.140625" style="1"/>
    <col min="14597" max="14597" width="15.42578125" style="1" customWidth="1"/>
    <col min="14598" max="14598" width="30.85546875" style="1" customWidth="1"/>
    <col min="14599" max="14599" width="6.85546875" style="1" customWidth="1"/>
    <col min="14600" max="14600" width="7" style="1" customWidth="1"/>
    <col min="14601" max="14601" width="13.7109375" style="1" customWidth="1"/>
    <col min="14602" max="14850" width="9.140625" style="1"/>
    <col min="14851" max="14851" width="10.85546875" style="1" customWidth="1"/>
    <col min="14852" max="14852" width="9.140625" style="1"/>
    <col min="14853" max="14853" width="15.42578125" style="1" customWidth="1"/>
    <col min="14854" max="14854" width="30.85546875" style="1" customWidth="1"/>
    <col min="14855" max="14855" width="6.85546875" style="1" customWidth="1"/>
    <col min="14856" max="14856" width="7" style="1" customWidth="1"/>
    <col min="14857" max="14857" width="13.7109375" style="1" customWidth="1"/>
    <col min="14858" max="15106" width="9.140625" style="1"/>
    <col min="15107" max="15107" width="10.85546875" style="1" customWidth="1"/>
    <col min="15108" max="15108" width="9.140625" style="1"/>
    <col min="15109" max="15109" width="15.42578125" style="1" customWidth="1"/>
    <col min="15110" max="15110" width="30.85546875" style="1" customWidth="1"/>
    <col min="15111" max="15111" width="6.85546875" style="1" customWidth="1"/>
    <col min="15112" max="15112" width="7" style="1" customWidth="1"/>
    <col min="15113" max="15113" width="13.7109375" style="1" customWidth="1"/>
    <col min="15114" max="15362" width="9.140625" style="1"/>
    <col min="15363" max="15363" width="10.85546875" style="1" customWidth="1"/>
    <col min="15364" max="15364" width="9.140625" style="1"/>
    <col min="15365" max="15365" width="15.42578125" style="1" customWidth="1"/>
    <col min="15366" max="15366" width="30.85546875" style="1" customWidth="1"/>
    <col min="15367" max="15367" width="6.85546875" style="1" customWidth="1"/>
    <col min="15368" max="15368" width="7" style="1" customWidth="1"/>
    <col min="15369" max="15369" width="13.7109375" style="1" customWidth="1"/>
    <col min="15370" max="15618" width="9.140625" style="1"/>
    <col min="15619" max="15619" width="10.85546875" style="1" customWidth="1"/>
    <col min="15620" max="15620" width="9.140625" style="1"/>
    <col min="15621" max="15621" width="15.42578125" style="1" customWidth="1"/>
    <col min="15622" max="15622" width="30.85546875" style="1" customWidth="1"/>
    <col min="15623" max="15623" width="6.85546875" style="1" customWidth="1"/>
    <col min="15624" max="15624" width="7" style="1" customWidth="1"/>
    <col min="15625" max="15625" width="13.7109375" style="1" customWidth="1"/>
    <col min="15626" max="15874" width="9.140625" style="1"/>
    <col min="15875" max="15875" width="10.85546875" style="1" customWidth="1"/>
    <col min="15876" max="15876" width="9.140625" style="1"/>
    <col min="15877" max="15877" width="15.42578125" style="1" customWidth="1"/>
    <col min="15878" max="15878" width="30.85546875" style="1" customWidth="1"/>
    <col min="15879" max="15879" width="6.85546875" style="1" customWidth="1"/>
    <col min="15880" max="15880" width="7" style="1" customWidth="1"/>
    <col min="15881" max="15881" width="13.7109375" style="1" customWidth="1"/>
    <col min="15882" max="16130" width="9.140625" style="1"/>
    <col min="16131" max="16131" width="10.85546875" style="1" customWidth="1"/>
    <col min="16132" max="16132" width="9.140625" style="1"/>
    <col min="16133" max="16133" width="15.42578125" style="1" customWidth="1"/>
    <col min="16134" max="16134" width="30.85546875" style="1" customWidth="1"/>
    <col min="16135" max="16135" width="6.85546875" style="1" customWidth="1"/>
    <col min="16136" max="16136" width="7" style="1" customWidth="1"/>
    <col min="16137" max="16137" width="13.7109375" style="1" customWidth="1"/>
    <col min="16138" max="16384" width="9.140625" style="1"/>
  </cols>
  <sheetData>
    <row r="1" spans="2:11" s="10" customFormat="1" ht="24">
      <c r="B1" s="221" t="s">
        <v>114</v>
      </c>
      <c r="C1" s="221"/>
      <c r="D1" s="221"/>
      <c r="E1" s="221"/>
      <c r="F1" s="221"/>
      <c r="G1" s="221"/>
      <c r="H1" s="221"/>
      <c r="I1" s="221"/>
    </row>
    <row r="2" spans="2:11" s="10" customFormat="1" ht="24.75" thickBot="1">
      <c r="C2" s="52" t="s">
        <v>173</v>
      </c>
      <c r="G2" s="15"/>
      <c r="H2" s="15"/>
      <c r="I2" s="15"/>
    </row>
    <row r="3" spans="2:11" s="10" customFormat="1" ht="20.25" customHeight="1" thickTop="1">
      <c r="C3" s="260" t="s">
        <v>21</v>
      </c>
      <c r="D3" s="261"/>
      <c r="E3" s="261"/>
      <c r="F3" s="262"/>
      <c r="G3" s="266"/>
      <c r="H3" s="268" t="s">
        <v>22</v>
      </c>
      <c r="I3" s="268" t="s">
        <v>23</v>
      </c>
    </row>
    <row r="4" spans="2:11" s="10" customFormat="1" ht="12" customHeight="1" thickBot="1">
      <c r="C4" s="263"/>
      <c r="D4" s="264"/>
      <c r="E4" s="264"/>
      <c r="F4" s="265"/>
      <c r="G4" s="267"/>
      <c r="H4" s="269"/>
      <c r="I4" s="269"/>
    </row>
    <row r="5" spans="2:11" s="10" customFormat="1" ht="24.75" thickTop="1">
      <c r="C5" s="270" t="s">
        <v>24</v>
      </c>
      <c r="D5" s="271"/>
      <c r="E5" s="271"/>
      <c r="F5" s="272"/>
      <c r="G5" s="86"/>
      <c r="H5" s="87"/>
      <c r="I5" s="87"/>
    </row>
    <row r="6" spans="2:11" s="10" customFormat="1" ht="24">
      <c r="C6" s="256" t="s">
        <v>25</v>
      </c>
      <c r="D6" s="257"/>
      <c r="E6" s="257"/>
      <c r="F6" s="258"/>
      <c r="G6" s="53">
        <f>DATA!M104</f>
        <v>4.3431372549019605</v>
      </c>
      <c r="H6" s="53">
        <f>DATA!M105</f>
        <v>0.71053038395210277</v>
      </c>
      <c r="I6" s="54" t="str">
        <f>IF(G6&gt;4.5,"มากที่สุด",IF(G6&gt;3.5,"มาก",IF(G6&gt;2.5,"ปานกลาง",IF(G6&gt;1.5,"น้อย",IF(G6&lt;=1.5,"น้อยที่สุด")))))</f>
        <v>มาก</v>
      </c>
    </row>
    <row r="7" spans="2:11" s="10" customFormat="1" ht="24">
      <c r="C7" s="55" t="s">
        <v>174</v>
      </c>
      <c r="D7" s="55"/>
      <c r="E7" s="55"/>
      <c r="F7" s="55"/>
      <c r="G7" s="53">
        <f>DATA!N104</f>
        <v>4.0784313725490193</v>
      </c>
      <c r="H7" s="53">
        <f>DATA!N105</f>
        <v>0.76671182330528598</v>
      </c>
      <c r="I7" s="54" t="str">
        <f>IF(G7&gt;4.5,"มากที่สุด",IF(G7&gt;3.5,"มาก",IF(G7&gt;2.5,"ปานกลาง",IF(G7&gt;1.5,"น้อย",IF(G7&lt;=1.5,"น้อยที่สุด")))))</f>
        <v>มาก</v>
      </c>
    </row>
    <row r="8" spans="2:11" s="10" customFormat="1" ht="24">
      <c r="C8" s="55" t="s">
        <v>135</v>
      </c>
      <c r="D8" s="55"/>
      <c r="E8" s="55"/>
      <c r="F8" s="55"/>
      <c r="G8" s="53">
        <f>DATA!O104</f>
        <v>4.1470588235294121</v>
      </c>
      <c r="H8" s="53">
        <f>DATA!O105</f>
        <v>0.72298965145394223</v>
      </c>
      <c r="I8" s="54" t="str">
        <f t="shared" ref="I8:I24" si="0">IF(G8&gt;4.5,"มากที่สุด",IF(G8&gt;3.5,"มาก",IF(G8&gt;2.5,"ปานกลาง",IF(G8&gt;1.5,"น้อย",IF(G8&lt;=1.5,"น้อยที่สุด")))))</f>
        <v>มาก</v>
      </c>
    </row>
    <row r="9" spans="2:11" s="10" customFormat="1" ht="24">
      <c r="C9" s="247" t="s">
        <v>26</v>
      </c>
      <c r="D9" s="248"/>
      <c r="E9" s="248"/>
      <c r="F9" s="249"/>
      <c r="G9" s="56">
        <f>DATA!O107</f>
        <v>4.1895424836601309</v>
      </c>
      <c r="H9" s="56">
        <f>DATA!O106</f>
        <v>0.73997460290426076</v>
      </c>
      <c r="I9" s="57" t="str">
        <f>IF(G9&gt;4.5,"มากที่สุด",IF(G9&gt;3.5,"มาก",IF(G9&gt;2.5,"ปานกลาง",IF(G9&gt;1.5,"น้อย",IF(G9&lt;=1.5,"น้อยที่สุด")))))</f>
        <v>มาก</v>
      </c>
      <c r="K9" s="58"/>
    </row>
    <row r="10" spans="2:11" s="10" customFormat="1" ht="24">
      <c r="C10" s="256" t="s">
        <v>27</v>
      </c>
      <c r="D10" s="257"/>
      <c r="E10" s="257"/>
      <c r="F10" s="258"/>
      <c r="G10" s="54"/>
      <c r="H10" s="54"/>
      <c r="I10" s="54"/>
    </row>
    <row r="11" spans="2:11" s="10" customFormat="1" ht="24">
      <c r="C11" s="55" t="s">
        <v>28</v>
      </c>
      <c r="D11" s="55"/>
      <c r="E11" s="55"/>
      <c r="F11" s="55"/>
      <c r="G11" s="53">
        <f>DATA!P104</f>
        <v>4.4705882352941178</v>
      </c>
      <c r="H11" s="53">
        <f>DATA!P105</f>
        <v>0.59212459140066986</v>
      </c>
      <c r="I11" s="54" t="str">
        <f t="shared" si="0"/>
        <v>มาก</v>
      </c>
    </row>
    <row r="12" spans="2:11" s="10" customFormat="1" ht="24">
      <c r="C12" s="256" t="s">
        <v>29</v>
      </c>
      <c r="D12" s="257"/>
      <c r="E12" s="257"/>
      <c r="F12" s="258"/>
      <c r="G12" s="53">
        <f>DATA!Q104</f>
        <v>4.4901960784313726</v>
      </c>
      <c r="H12" s="53">
        <f>DATA!Q105</f>
        <v>0.57583513246974549</v>
      </c>
      <c r="I12" s="54" t="str">
        <f>IF(G12&gt;4.5,"มากที่สุด",IF(G12&gt;3.5,"มาก",IF(G12&gt;2.5,"ปานกลาง",IF(G12&gt;1.5,"น้อย",IF(G12&lt;=1.5,"น้อยที่สุด")))))</f>
        <v>มาก</v>
      </c>
    </row>
    <row r="13" spans="2:11" s="10" customFormat="1" ht="24">
      <c r="C13" s="247" t="s">
        <v>56</v>
      </c>
      <c r="D13" s="248"/>
      <c r="E13" s="248"/>
      <c r="F13" s="249"/>
      <c r="G13" s="59">
        <f>DATA!Q107</f>
        <v>4.4803921568627452</v>
      </c>
      <c r="H13" s="59">
        <f>DATA!Q106</f>
        <v>0.58267925687412669</v>
      </c>
      <c r="I13" s="60" t="str">
        <f t="shared" si="0"/>
        <v>มาก</v>
      </c>
    </row>
    <row r="14" spans="2:11" s="10" customFormat="1" ht="24">
      <c r="C14" s="256" t="s">
        <v>30</v>
      </c>
      <c r="D14" s="257"/>
      <c r="E14" s="257"/>
      <c r="F14" s="258"/>
      <c r="G14" s="53"/>
      <c r="H14" s="53"/>
      <c r="I14" s="54"/>
    </row>
    <row r="15" spans="2:11" s="10" customFormat="1" ht="24">
      <c r="C15" s="256" t="s">
        <v>31</v>
      </c>
      <c r="D15" s="257"/>
      <c r="E15" s="257"/>
      <c r="F15" s="258"/>
      <c r="G15" s="53">
        <f>DATA!R104</f>
        <v>4.3725490196078427</v>
      </c>
      <c r="H15" s="53">
        <f>DATA!R105</f>
        <v>0.73013722604755238</v>
      </c>
      <c r="I15" s="54" t="str">
        <f t="shared" si="0"/>
        <v>มาก</v>
      </c>
    </row>
    <row r="16" spans="2:11" s="10" customFormat="1" ht="24">
      <c r="C16" s="256" t="s">
        <v>32</v>
      </c>
      <c r="D16" s="257"/>
      <c r="E16" s="257"/>
      <c r="F16" s="258"/>
      <c r="G16" s="53">
        <f>DATA!S104</f>
        <v>4.1274509803921573</v>
      </c>
      <c r="H16" s="53">
        <f>DATA!S105</f>
        <v>0.85215589875979136</v>
      </c>
      <c r="I16" s="54" t="str">
        <f t="shared" si="0"/>
        <v>มาก</v>
      </c>
    </row>
    <row r="17" spans="2:9" s="10" customFormat="1" ht="24">
      <c r="C17" s="55" t="s">
        <v>33</v>
      </c>
      <c r="D17" s="55"/>
      <c r="E17" s="55"/>
      <c r="F17" s="55"/>
      <c r="G17" s="53">
        <f>DATA!T104</f>
        <v>4.4019607843137258</v>
      </c>
      <c r="H17" s="53">
        <f>DATA!T105</f>
        <v>0.56742956856211368</v>
      </c>
      <c r="I17" s="54" t="str">
        <f t="shared" si="0"/>
        <v>มาก</v>
      </c>
    </row>
    <row r="18" spans="2:9" s="10" customFormat="1" ht="24">
      <c r="C18" s="256" t="s">
        <v>34</v>
      </c>
      <c r="D18" s="257"/>
      <c r="E18" s="257"/>
      <c r="F18" s="258"/>
      <c r="G18" s="53">
        <f>DATA!U104</f>
        <v>4.3235294117647056</v>
      </c>
      <c r="H18" s="53">
        <f>DATA!U105</f>
        <v>0.662455150073615</v>
      </c>
      <c r="I18" s="54" t="str">
        <f t="shared" si="0"/>
        <v>มาก</v>
      </c>
    </row>
    <row r="19" spans="2:9" s="10" customFormat="1" ht="24">
      <c r="C19" s="256" t="s">
        <v>35</v>
      </c>
      <c r="D19" s="257"/>
      <c r="E19" s="257"/>
      <c r="F19" s="258"/>
      <c r="G19" s="53">
        <f>DATA!V104</f>
        <v>4.4117647058823533</v>
      </c>
      <c r="H19" s="53">
        <f>DATA!V105</f>
        <v>0.60284706000103649</v>
      </c>
      <c r="I19" s="54" t="str">
        <f t="shared" si="0"/>
        <v>มาก</v>
      </c>
    </row>
    <row r="20" spans="2:9" s="10" customFormat="1" ht="24">
      <c r="C20" s="247" t="s">
        <v>57</v>
      </c>
      <c r="D20" s="248"/>
      <c r="E20" s="248"/>
      <c r="F20" s="249"/>
      <c r="G20" s="59">
        <f>DATA!V107</f>
        <v>4.3274509803921566</v>
      </c>
      <c r="H20" s="59">
        <f>DATA!V106</f>
        <v>0.69564416060349898</v>
      </c>
      <c r="I20" s="61" t="str">
        <f t="shared" si="0"/>
        <v>มาก</v>
      </c>
    </row>
    <row r="21" spans="2:9" s="10" customFormat="1" ht="24">
      <c r="C21" s="256" t="s">
        <v>71</v>
      </c>
      <c r="D21" s="257"/>
      <c r="E21" s="257"/>
      <c r="F21" s="258"/>
      <c r="G21" s="59"/>
      <c r="H21" s="59"/>
      <c r="I21" s="61"/>
    </row>
    <row r="22" spans="2:9" s="10" customFormat="1" ht="40.5" customHeight="1">
      <c r="C22" s="259" t="s">
        <v>72</v>
      </c>
      <c r="D22" s="259"/>
      <c r="E22" s="259"/>
      <c r="F22" s="259"/>
      <c r="G22" s="63">
        <f>DATA!AA104</f>
        <v>4.5882352941176467</v>
      </c>
      <c r="H22" s="63">
        <f>DATA!AA105</f>
        <v>0.55137885084380189</v>
      </c>
      <c r="I22" s="64" t="str">
        <f t="shared" si="0"/>
        <v>มากที่สุด</v>
      </c>
    </row>
    <row r="23" spans="2:9" s="10" customFormat="1" ht="40.5" customHeight="1">
      <c r="C23" s="259" t="s">
        <v>73</v>
      </c>
      <c r="D23" s="259"/>
      <c r="E23" s="259"/>
      <c r="F23" s="259"/>
      <c r="G23" s="63">
        <f>DATA!AB104</f>
        <v>4.5882352941176467</v>
      </c>
      <c r="H23" s="63">
        <f>DATA!AB105</f>
        <v>0.56905238542321512</v>
      </c>
      <c r="I23" s="64" t="str">
        <f t="shared" si="0"/>
        <v>มากที่สุด</v>
      </c>
    </row>
    <row r="24" spans="2:9" s="10" customFormat="1" ht="24">
      <c r="C24" s="247" t="s">
        <v>74</v>
      </c>
      <c r="D24" s="248"/>
      <c r="E24" s="248"/>
      <c r="F24" s="249"/>
      <c r="G24" s="59">
        <f>DATA!AB107</f>
        <v>4.5882352941176467</v>
      </c>
      <c r="H24" s="59">
        <f>DATA!AB106</f>
        <v>0.55890359200145423</v>
      </c>
      <c r="I24" s="61" t="str">
        <f t="shared" si="0"/>
        <v>มากที่สุด</v>
      </c>
    </row>
    <row r="25" spans="2:9" s="10" customFormat="1" ht="24">
      <c r="C25" s="256" t="s">
        <v>75</v>
      </c>
      <c r="D25" s="257"/>
      <c r="E25" s="257"/>
      <c r="F25" s="258"/>
      <c r="G25" s="62"/>
      <c r="H25" s="62"/>
      <c r="I25" s="40"/>
    </row>
    <row r="26" spans="2:9" s="10" customFormat="1" ht="24">
      <c r="C26" s="55" t="s">
        <v>36</v>
      </c>
      <c r="D26" s="55"/>
      <c r="E26" s="55"/>
      <c r="F26" s="55"/>
      <c r="G26" s="62">
        <f>DATA!AC104</f>
        <v>4.3627450980392153</v>
      </c>
      <c r="H26" s="62">
        <f>DATA!AC105</f>
        <v>0.62599173888634507</v>
      </c>
      <c r="I26" s="54" t="str">
        <f t="shared" ref="I26:I30" si="1">IF(G26&gt;4.5,"มากที่สุด",IF(G26&gt;3.5,"มาก",IF(G26&gt;2.5,"ปานกลาง",IF(G26&gt;1.5,"น้อย",IF(G26&lt;=1.5,"น้อยที่สุด")))))</f>
        <v>มาก</v>
      </c>
    </row>
    <row r="27" spans="2:9" s="10" customFormat="1" ht="42" customHeight="1">
      <c r="C27" s="254" t="s">
        <v>55</v>
      </c>
      <c r="D27" s="255"/>
      <c r="E27" s="255"/>
      <c r="F27" s="255"/>
      <c r="G27" s="63">
        <f>DATA!AD104</f>
        <v>4.4411764705882355</v>
      </c>
      <c r="H27" s="63">
        <f>DATA!AD105</f>
        <v>0.57287756215710217</v>
      </c>
      <c r="I27" s="64" t="str">
        <f t="shared" si="1"/>
        <v>มาก</v>
      </c>
    </row>
    <row r="28" spans="2:9" s="10" customFormat="1" ht="24">
      <c r="C28" s="55" t="s">
        <v>37</v>
      </c>
      <c r="D28" s="55"/>
      <c r="E28" s="55"/>
      <c r="F28" s="55"/>
      <c r="G28" s="62">
        <f>DATA!AE104</f>
        <v>4.5196078431372548</v>
      </c>
      <c r="H28" s="62">
        <f>DATA!AE105</f>
        <v>0.54008419139913977</v>
      </c>
      <c r="I28" s="54" t="str">
        <f t="shared" si="1"/>
        <v>มากที่สุด</v>
      </c>
    </row>
    <row r="29" spans="2:9" s="10" customFormat="1" ht="24">
      <c r="C29" s="247" t="s">
        <v>76</v>
      </c>
      <c r="D29" s="248"/>
      <c r="E29" s="248"/>
      <c r="F29" s="249"/>
      <c r="G29" s="59">
        <f>DATA!AE107</f>
        <v>4.4411764705882355</v>
      </c>
      <c r="H29" s="59">
        <f>DATA!AE106</f>
        <v>0.58236706488624845</v>
      </c>
      <c r="I29" s="61" t="str">
        <f t="shared" si="1"/>
        <v>มาก</v>
      </c>
    </row>
    <row r="30" spans="2:9" s="10" customFormat="1" ht="24.75" thickBot="1">
      <c r="C30" s="250" t="s">
        <v>38</v>
      </c>
      <c r="D30" s="251"/>
      <c r="E30" s="251"/>
      <c r="F30" s="252"/>
      <c r="G30" s="65">
        <f>DATA!AF104</f>
        <v>4.2915376676986581</v>
      </c>
      <c r="H30" s="65">
        <f>DATA!AF105</f>
        <v>0.73705704048210663</v>
      </c>
      <c r="I30" s="66" t="str">
        <f t="shared" si="1"/>
        <v>มาก</v>
      </c>
    </row>
    <row r="31" spans="2:9" s="10" customFormat="1" ht="24.75" thickTop="1">
      <c r="B31" s="221" t="s">
        <v>81</v>
      </c>
      <c r="C31" s="221"/>
      <c r="D31" s="221"/>
      <c r="E31" s="221"/>
      <c r="F31" s="221"/>
      <c r="G31" s="221"/>
      <c r="H31" s="221"/>
      <c r="I31" s="221"/>
    </row>
    <row r="32" spans="2:9" s="22" customFormat="1" ht="24">
      <c r="C32" s="88"/>
      <c r="D32" s="88"/>
      <c r="E32" s="88"/>
      <c r="F32" s="88"/>
      <c r="G32" s="89"/>
      <c r="H32" s="89"/>
      <c r="I32" s="88"/>
    </row>
    <row r="33" spans="3:9" s="7" customFormat="1" ht="24">
      <c r="C33" s="29"/>
      <c r="D33" s="253" t="s">
        <v>77</v>
      </c>
      <c r="E33" s="253"/>
      <c r="F33" s="253"/>
      <c r="G33" s="253"/>
      <c r="H33" s="253"/>
      <c r="I33" s="253"/>
    </row>
    <row r="34" spans="3:9" s="7" customFormat="1" ht="24">
      <c r="C34" s="205" t="s">
        <v>166</v>
      </c>
      <c r="D34" s="206"/>
      <c r="E34" s="206"/>
      <c r="F34" s="206"/>
      <c r="G34" s="206"/>
      <c r="H34" s="206"/>
      <c r="I34" s="206"/>
    </row>
    <row r="35" spans="3:9" s="7" customFormat="1" ht="24">
      <c r="C35" s="205" t="s">
        <v>176</v>
      </c>
      <c r="D35" s="206"/>
      <c r="E35" s="206"/>
      <c r="F35" s="206"/>
      <c r="G35" s="206"/>
      <c r="H35" s="206"/>
      <c r="I35" s="206"/>
    </row>
    <row r="36" spans="3:9" s="7" customFormat="1" ht="24">
      <c r="C36" s="67"/>
      <c r="D36" s="205" t="s">
        <v>177</v>
      </c>
      <c r="E36" s="205"/>
      <c r="F36" s="205"/>
      <c r="G36" s="205"/>
      <c r="H36" s="205"/>
      <c r="I36" s="205"/>
    </row>
    <row r="37" spans="3:9" s="7" customFormat="1" ht="24">
      <c r="C37" s="67" t="s">
        <v>178</v>
      </c>
      <c r="D37" s="81"/>
      <c r="E37" s="81"/>
      <c r="F37" s="81"/>
      <c r="G37" s="81"/>
      <c r="H37" s="81"/>
      <c r="I37" s="81"/>
    </row>
    <row r="38" spans="3:9" s="7" customFormat="1" ht="24">
      <c r="C38" s="205" t="s">
        <v>111</v>
      </c>
      <c r="D38" s="206"/>
      <c r="E38" s="206"/>
      <c r="F38" s="206"/>
      <c r="G38" s="206"/>
      <c r="H38" s="206"/>
      <c r="I38" s="206"/>
    </row>
    <row r="39" spans="3:9" s="7" customFormat="1" ht="24">
      <c r="C39" s="7" t="s">
        <v>179</v>
      </c>
    </row>
    <row r="40" spans="3:9" s="7" customFormat="1" ht="24">
      <c r="C40" s="7" t="s">
        <v>180</v>
      </c>
    </row>
    <row r="41" spans="3:9" s="7" customFormat="1" ht="24">
      <c r="C41" s="7" t="s">
        <v>181</v>
      </c>
    </row>
    <row r="42" spans="3:9" s="22" customFormat="1" ht="24"/>
    <row r="43" spans="3:9" s="22" customFormat="1" ht="24"/>
    <row r="44" spans="3:9" s="22" customFormat="1" ht="24"/>
    <row r="45" spans="3:9" s="22" customFormat="1" ht="24"/>
    <row r="46" spans="3:9" s="22" customFormat="1" ht="24"/>
    <row r="47" spans="3:9" s="22" customFormat="1" ht="24"/>
    <row r="48" spans="3:9" s="22" customFormat="1" ht="24"/>
    <row r="49" s="22" customFormat="1" ht="24"/>
    <row r="50" s="22" customFormat="1" ht="24"/>
    <row r="51" s="22" customFormat="1" ht="24"/>
    <row r="52" s="22" customFormat="1" ht="24"/>
    <row r="53" s="22" customFormat="1" ht="24"/>
    <row r="54" s="22" customFormat="1" ht="24"/>
    <row r="55" s="7" customFormat="1" ht="24"/>
    <row r="56" s="7" customFormat="1" ht="24"/>
    <row r="57" s="7" customFormat="1" ht="24"/>
    <row r="58" s="7" customFormat="1" ht="24"/>
    <row r="59" s="7" customFormat="1" ht="24"/>
    <row r="60" s="7" customFormat="1" ht="24"/>
    <row r="61" s="21" customFormat="1" ht="24"/>
    <row r="62" s="21" customFormat="1" ht="24"/>
    <row r="63" s="21" customFormat="1" ht="24"/>
    <row r="64" s="21" customFormat="1" ht="24"/>
    <row r="65" spans="3:9" s="21" customFormat="1" ht="24"/>
    <row r="66" spans="3:9" s="21" customFormat="1" ht="24"/>
    <row r="67" spans="3:9" s="5" customFormat="1">
      <c r="C67" s="6"/>
      <c r="D67" s="6"/>
    </row>
    <row r="68" spans="3:9">
      <c r="C68" s="3"/>
      <c r="D68" s="3"/>
      <c r="E68" s="3"/>
      <c r="F68" s="3"/>
      <c r="G68" s="4"/>
      <c r="H68" s="4"/>
      <c r="I68" s="4"/>
    </row>
    <row r="69" spans="3:9">
      <c r="C69" s="3"/>
      <c r="D69" s="3"/>
      <c r="E69" s="3"/>
      <c r="F69" s="3"/>
      <c r="G69" s="4"/>
      <c r="H69" s="4"/>
      <c r="I69" s="4"/>
    </row>
    <row r="70" spans="3:9">
      <c r="C70" s="3"/>
      <c r="D70" s="3"/>
      <c r="E70" s="3"/>
      <c r="F70" s="3"/>
      <c r="G70" s="4"/>
      <c r="H70" s="4"/>
      <c r="I70" s="4"/>
    </row>
    <row r="71" spans="3:9">
      <c r="C71" s="3"/>
      <c r="D71" s="3"/>
      <c r="E71" s="3"/>
      <c r="F71" s="3"/>
      <c r="G71" s="4"/>
      <c r="H71" s="4"/>
      <c r="I71" s="4"/>
    </row>
    <row r="72" spans="3:9">
      <c r="C72" s="3"/>
      <c r="D72" s="3"/>
      <c r="E72" s="3"/>
      <c r="F72" s="3"/>
      <c r="G72" s="4"/>
      <c r="H72" s="4"/>
      <c r="I72" s="4"/>
    </row>
    <row r="73" spans="3:9">
      <c r="C73" s="3"/>
      <c r="D73" s="3"/>
      <c r="E73" s="3"/>
      <c r="F73" s="3"/>
      <c r="G73" s="4"/>
      <c r="H73" s="4"/>
      <c r="I73" s="4"/>
    </row>
    <row r="74" spans="3:9">
      <c r="C74" s="3"/>
      <c r="D74" s="3"/>
      <c r="E74" s="3"/>
      <c r="F74" s="3"/>
      <c r="G74" s="4"/>
      <c r="H74" s="4"/>
      <c r="I74" s="4"/>
    </row>
    <row r="75" spans="3:9">
      <c r="C75" s="3"/>
      <c r="D75" s="3"/>
      <c r="E75" s="3"/>
      <c r="F75" s="3"/>
      <c r="G75" s="4"/>
      <c r="H75" s="4"/>
      <c r="I75" s="4"/>
    </row>
    <row r="76" spans="3:9">
      <c r="C76" s="3"/>
      <c r="D76" s="3"/>
      <c r="E76" s="3"/>
      <c r="F76" s="3"/>
      <c r="G76" s="4"/>
      <c r="H76" s="4"/>
      <c r="I76" s="4"/>
    </row>
    <row r="77" spans="3:9">
      <c r="C77" s="3"/>
      <c r="D77" s="3"/>
      <c r="E77" s="3"/>
      <c r="F77" s="3"/>
      <c r="G77" s="4"/>
      <c r="H77" s="4"/>
      <c r="I77" s="4"/>
    </row>
    <row r="78" spans="3:9">
      <c r="C78" s="3"/>
      <c r="D78" s="3"/>
      <c r="E78" s="3"/>
      <c r="F78" s="3"/>
      <c r="G78" s="4"/>
      <c r="H78" s="4"/>
      <c r="I78" s="4"/>
    </row>
    <row r="79" spans="3:9">
      <c r="C79" s="3"/>
      <c r="D79" s="3"/>
      <c r="E79" s="3"/>
      <c r="F79" s="3"/>
      <c r="G79" s="4"/>
      <c r="H79" s="4"/>
      <c r="I79" s="4"/>
    </row>
  </sheetData>
  <mergeCells count="31">
    <mergeCell ref="B1:I1"/>
    <mergeCell ref="C13:F13"/>
    <mergeCell ref="C3:F4"/>
    <mergeCell ref="G3:G4"/>
    <mergeCell ref="H3:H4"/>
    <mergeCell ref="I3:I4"/>
    <mergeCell ref="C5:F5"/>
    <mergeCell ref="C6:F6"/>
    <mergeCell ref="C9:F9"/>
    <mergeCell ref="C10:F10"/>
    <mergeCell ref="C12:F12"/>
    <mergeCell ref="C27:F27"/>
    <mergeCell ref="C14:F14"/>
    <mergeCell ref="C15:F15"/>
    <mergeCell ref="C16:F16"/>
    <mergeCell ref="C18:F18"/>
    <mergeCell ref="C19:F19"/>
    <mergeCell ref="C20:F20"/>
    <mergeCell ref="C21:F21"/>
    <mergeCell ref="C22:F22"/>
    <mergeCell ref="C23:F23"/>
    <mergeCell ref="C24:F24"/>
    <mergeCell ref="C25:F25"/>
    <mergeCell ref="D36:I36"/>
    <mergeCell ref="C38:I38"/>
    <mergeCell ref="C29:F29"/>
    <mergeCell ref="C30:F30"/>
    <mergeCell ref="B31:I31"/>
    <mergeCell ref="D33:I33"/>
    <mergeCell ref="C34:I34"/>
    <mergeCell ref="C35:I35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133350</xdr:colOff>
                <xdr:row>2</xdr:row>
                <xdr:rowOff>171450</xdr:rowOff>
              </from>
              <to>
                <xdr:col>6</xdr:col>
                <xdr:colOff>266700</xdr:colOff>
                <xdr:row>3</xdr:row>
                <xdr:rowOff>28575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="140" zoomScaleNormal="140" workbookViewId="0">
      <selection activeCell="H13" sqref="H13"/>
    </sheetView>
  </sheetViews>
  <sheetFormatPr defaultRowHeight="24"/>
  <cols>
    <col min="1" max="1" width="3.85546875" style="7" customWidth="1"/>
    <col min="2" max="2" width="4.7109375" style="7" customWidth="1"/>
    <col min="3" max="3" width="71.7109375" style="7" customWidth="1"/>
    <col min="4" max="4" width="6.42578125" style="7" customWidth="1"/>
    <col min="5" max="255" width="9" style="7"/>
    <col min="256" max="256" width="5.85546875" style="7" customWidth="1"/>
    <col min="257" max="257" width="5.5703125" style="7" customWidth="1"/>
    <col min="258" max="258" width="69.28515625" style="7" customWidth="1"/>
    <col min="259" max="259" width="7.42578125" style="7" customWidth="1"/>
    <col min="260" max="511" width="9" style="7"/>
    <col min="512" max="512" width="5.85546875" style="7" customWidth="1"/>
    <col min="513" max="513" width="5.5703125" style="7" customWidth="1"/>
    <col min="514" max="514" width="69.28515625" style="7" customWidth="1"/>
    <col min="515" max="515" width="7.42578125" style="7" customWidth="1"/>
    <col min="516" max="767" width="9" style="7"/>
    <col min="768" max="768" width="5.85546875" style="7" customWidth="1"/>
    <col min="769" max="769" width="5.5703125" style="7" customWidth="1"/>
    <col min="770" max="770" width="69.28515625" style="7" customWidth="1"/>
    <col min="771" max="771" width="7.42578125" style="7" customWidth="1"/>
    <col min="772" max="1023" width="9" style="7"/>
    <col min="1024" max="1024" width="5.85546875" style="7" customWidth="1"/>
    <col min="1025" max="1025" width="5.5703125" style="7" customWidth="1"/>
    <col min="1026" max="1026" width="69.28515625" style="7" customWidth="1"/>
    <col min="1027" max="1027" width="7.42578125" style="7" customWidth="1"/>
    <col min="1028" max="1279" width="9" style="7"/>
    <col min="1280" max="1280" width="5.85546875" style="7" customWidth="1"/>
    <col min="1281" max="1281" width="5.5703125" style="7" customWidth="1"/>
    <col min="1282" max="1282" width="69.28515625" style="7" customWidth="1"/>
    <col min="1283" max="1283" width="7.42578125" style="7" customWidth="1"/>
    <col min="1284" max="1535" width="9" style="7"/>
    <col min="1536" max="1536" width="5.85546875" style="7" customWidth="1"/>
    <col min="1537" max="1537" width="5.5703125" style="7" customWidth="1"/>
    <col min="1538" max="1538" width="69.28515625" style="7" customWidth="1"/>
    <col min="1539" max="1539" width="7.42578125" style="7" customWidth="1"/>
    <col min="1540" max="1791" width="9" style="7"/>
    <col min="1792" max="1792" width="5.85546875" style="7" customWidth="1"/>
    <col min="1793" max="1793" width="5.5703125" style="7" customWidth="1"/>
    <col min="1794" max="1794" width="69.28515625" style="7" customWidth="1"/>
    <col min="1795" max="1795" width="7.42578125" style="7" customWidth="1"/>
    <col min="1796" max="2047" width="9" style="7"/>
    <col min="2048" max="2048" width="5.85546875" style="7" customWidth="1"/>
    <col min="2049" max="2049" width="5.5703125" style="7" customWidth="1"/>
    <col min="2050" max="2050" width="69.28515625" style="7" customWidth="1"/>
    <col min="2051" max="2051" width="7.42578125" style="7" customWidth="1"/>
    <col min="2052" max="2303" width="9" style="7"/>
    <col min="2304" max="2304" width="5.85546875" style="7" customWidth="1"/>
    <col min="2305" max="2305" width="5.5703125" style="7" customWidth="1"/>
    <col min="2306" max="2306" width="69.28515625" style="7" customWidth="1"/>
    <col min="2307" max="2307" width="7.42578125" style="7" customWidth="1"/>
    <col min="2308" max="2559" width="9" style="7"/>
    <col min="2560" max="2560" width="5.85546875" style="7" customWidth="1"/>
    <col min="2561" max="2561" width="5.5703125" style="7" customWidth="1"/>
    <col min="2562" max="2562" width="69.28515625" style="7" customWidth="1"/>
    <col min="2563" max="2563" width="7.42578125" style="7" customWidth="1"/>
    <col min="2564" max="2815" width="9" style="7"/>
    <col min="2816" max="2816" width="5.85546875" style="7" customWidth="1"/>
    <col min="2817" max="2817" width="5.5703125" style="7" customWidth="1"/>
    <col min="2818" max="2818" width="69.28515625" style="7" customWidth="1"/>
    <col min="2819" max="2819" width="7.42578125" style="7" customWidth="1"/>
    <col min="2820" max="3071" width="9" style="7"/>
    <col min="3072" max="3072" width="5.85546875" style="7" customWidth="1"/>
    <col min="3073" max="3073" width="5.5703125" style="7" customWidth="1"/>
    <col min="3074" max="3074" width="69.28515625" style="7" customWidth="1"/>
    <col min="3075" max="3075" width="7.42578125" style="7" customWidth="1"/>
    <col min="3076" max="3327" width="9" style="7"/>
    <col min="3328" max="3328" width="5.85546875" style="7" customWidth="1"/>
    <col min="3329" max="3329" width="5.5703125" style="7" customWidth="1"/>
    <col min="3330" max="3330" width="69.28515625" style="7" customWidth="1"/>
    <col min="3331" max="3331" width="7.42578125" style="7" customWidth="1"/>
    <col min="3332" max="3583" width="9" style="7"/>
    <col min="3584" max="3584" width="5.85546875" style="7" customWidth="1"/>
    <col min="3585" max="3585" width="5.5703125" style="7" customWidth="1"/>
    <col min="3586" max="3586" width="69.28515625" style="7" customWidth="1"/>
    <col min="3587" max="3587" width="7.42578125" style="7" customWidth="1"/>
    <col min="3588" max="3839" width="9" style="7"/>
    <col min="3840" max="3840" width="5.85546875" style="7" customWidth="1"/>
    <col min="3841" max="3841" width="5.5703125" style="7" customWidth="1"/>
    <col min="3842" max="3842" width="69.28515625" style="7" customWidth="1"/>
    <col min="3843" max="3843" width="7.42578125" style="7" customWidth="1"/>
    <col min="3844" max="4095" width="9" style="7"/>
    <col min="4096" max="4096" width="5.85546875" style="7" customWidth="1"/>
    <col min="4097" max="4097" width="5.5703125" style="7" customWidth="1"/>
    <col min="4098" max="4098" width="69.28515625" style="7" customWidth="1"/>
    <col min="4099" max="4099" width="7.42578125" style="7" customWidth="1"/>
    <col min="4100" max="4351" width="9" style="7"/>
    <col min="4352" max="4352" width="5.85546875" style="7" customWidth="1"/>
    <col min="4353" max="4353" width="5.5703125" style="7" customWidth="1"/>
    <col min="4354" max="4354" width="69.28515625" style="7" customWidth="1"/>
    <col min="4355" max="4355" width="7.42578125" style="7" customWidth="1"/>
    <col min="4356" max="4607" width="9" style="7"/>
    <col min="4608" max="4608" width="5.85546875" style="7" customWidth="1"/>
    <col min="4609" max="4609" width="5.5703125" style="7" customWidth="1"/>
    <col min="4610" max="4610" width="69.28515625" style="7" customWidth="1"/>
    <col min="4611" max="4611" width="7.42578125" style="7" customWidth="1"/>
    <col min="4612" max="4863" width="9" style="7"/>
    <col min="4864" max="4864" width="5.85546875" style="7" customWidth="1"/>
    <col min="4865" max="4865" width="5.5703125" style="7" customWidth="1"/>
    <col min="4866" max="4866" width="69.28515625" style="7" customWidth="1"/>
    <col min="4867" max="4867" width="7.42578125" style="7" customWidth="1"/>
    <col min="4868" max="5119" width="9" style="7"/>
    <col min="5120" max="5120" width="5.85546875" style="7" customWidth="1"/>
    <col min="5121" max="5121" width="5.5703125" style="7" customWidth="1"/>
    <col min="5122" max="5122" width="69.28515625" style="7" customWidth="1"/>
    <col min="5123" max="5123" width="7.42578125" style="7" customWidth="1"/>
    <col min="5124" max="5375" width="9" style="7"/>
    <col min="5376" max="5376" width="5.85546875" style="7" customWidth="1"/>
    <col min="5377" max="5377" width="5.5703125" style="7" customWidth="1"/>
    <col min="5378" max="5378" width="69.28515625" style="7" customWidth="1"/>
    <col min="5379" max="5379" width="7.42578125" style="7" customWidth="1"/>
    <col min="5380" max="5631" width="9" style="7"/>
    <col min="5632" max="5632" width="5.85546875" style="7" customWidth="1"/>
    <col min="5633" max="5633" width="5.5703125" style="7" customWidth="1"/>
    <col min="5634" max="5634" width="69.28515625" style="7" customWidth="1"/>
    <col min="5635" max="5635" width="7.42578125" style="7" customWidth="1"/>
    <col min="5636" max="5887" width="9" style="7"/>
    <col min="5888" max="5888" width="5.85546875" style="7" customWidth="1"/>
    <col min="5889" max="5889" width="5.5703125" style="7" customWidth="1"/>
    <col min="5890" max="5890" width="69.28515625" style="7" customWidth="1"/>
    <col min="5891" max="5891" width="7.42578125" style="7" customWidth="1"/>
    <col min="5892" max="6143" width="9" style="7"/>
    <col min="6144" max="6144" width="5.85546875" style="7" customWidth="1"/>
    <col min="6145" max="6145" width="5.5703125" style="7" customWidth="1"/>
    <col min="6146" max="6146" width="69.28515625" style="7" customWidth="1"/>
    <col min="6147" max="6147" width="7.42578125" style="7" customWidth="1"/>
    <col min="6148" max="6399" width="9" style="7"/>
    <col min="6400" max="6400" width="5.85546875" style="7" customWidth="1"/>
    <col min="6401" max="6401" width="5.5703125" style="7" customWidth="1"/>
    <col min="6402" max="6402" width="69.28515625" style="7" customWidth="1"/>
    <col min="6403" max="6403" width="7.42578125" style="7" customWidth="1"/>
    <col min="6404" max="6655" width="9" style="7"/>
    <col min="6656" max="6656" width="5.85546875" style="7" customWidth="1"/>
    <col min="6657" max="6657" width="5.5703125" style="7" customWidth="1"/>
    <col min="6658" max="6658" width="69.28515625" style="7" customWidth="1"/>
    <col min="6659" max="6659" width="7.42578125" style="7" customWidth="1"/>
    <col min="6660" max="6911" width="9" style="7"/>
    <col min="6912" max="6912" width="5.85546875" style="7" customWidth="1"/>
    <col min="6913" max="6913" width="5.5703125" style="7" customWidth="1"/>
    <col min="6914" max="6914" width="69.28515625" style="7" customWidth="1"/>
    <col min="6915" max="6915" width="7.42578125" style="7" customWidth="1"/>
    <col min="6916" max="7167" width="9" style="7"/>
    <col min="7168" max="7168" width="5.85546875" style="7" customWidth="1"/>
    <col min="7169" max="7169" width="5.5703125" style="7" customWidth="1"/>
    <col min="7170" max="7170" width="69.28515625" style="7" customWidth="1"/>
    <col min="7171" max="7171" width="7.42578125" style="7" customWidth="1"/>
    <col min="7172" max="7423" width="9" style="7"/>
    <col min="7424" max="7424" width="5.85546875" style="7" customWidth="1"/>
    <col min="7425" max="7425" width="5.5703125" style="7" customWidth="1"/>
    <col min="7426" max="7426" width="69.28515625" style="7" customWidth="1"/>
    <col min="7427" max="7427" width="7.42578125" style="7" customWidth="1"/>
    <col min="7428" max="7679" width="9" style="7"/>
    <col min="7680" max="7680" width="5.85546875" style="7" customWidth="1"/>
    <col min="7681" max="7681" width="5.5703125" style="7" customWidth="1"/>
    <col min="7682" max="7682" width="69.28515625" style="7" customWidth="1"/>
    <col min="7683" max="7683" width="7.42578125" style="7" customWidth="1"/>
    <col min="7684" max="7935" width="9" style="7"/>
    <col min="7936" max="7936" width="5.85546875" style="7" customWidth="1"/>
    <col min="7937" max="7937" width="5.5703125" style="7" customWidth="1"/>
    <col min="7938" max="7938" width="69.28515625" style="7" customWidth="1"/>
    <col min="7939" max="7939" width="7.42578125" style="7" customWidth="1"/>
    <col min="7940" max="8191" width="9" style="7"/>
    <col min="8192" max="8192" width="5.85546875" style="7" customWidth="1"/>
    <col min="8193" max="8193" width="5.5703125" style="7" customWidth="1"/>
    <col min="8194" max="8194" width="69.28515625" style="7" customWidth="1"/>
    <col min="8195" max="8195" width="7.42578125" style="7" customWidth="1"/>
    <col min="8196" max="8447" width="9" style="7"/>
    <col min="8448" max="8448" width="5.85546875" style="7" customWidth="1"/>
    <col min="8449" max="8449" width="5.5703125" style="7" customWidth="1"/>
    <col min="8450" max="8450" width="69.28515625" style="7" customWidth="1"/>
    <col min="8451" max="8451" width="7.42578125" style="7" customWidth="1"/>
    <col min="8452" max="8703" width="9" style="7"/>
    <col min="8704" max="8704" width="5.85546875" style="7" customWidth="1"/>
    <col min="8705" max="8705" width="5.5703125" style="7" customWidth="1"/>
    <col min="8706" max="8706" width="69.28515625" style="7" customWidth="1"/>
    <col min="8707" max="8707" width="7.42578125" style="7" customWidth="1"/>
    <col min="8708" max="8959" width="9" style="7"/>
    <col min="8960" max="8960" width="5.85546875" style="7" customWidth="1"/>
    <col min="8961" max="8961" width="5.5703125" style="7" customWidth="1"/>
    <col min="8962" max="8962" width="69.28515625" style="7" customWidth="1"/>
    <col min="8963" max="8963" width="7.42578125" style="7" customWidth="1"/>
    <col min="8964" max="9215" width="9" style="7"/>
    <col min="9216" max="9216" width="5.85546875" style="7" customWidth="1"/>
    <col min="9217" max="9217" width="5.5703125" style="7" customWidth="1"/>
    <col min="9218" max="9218" width="69.28515625" style="7" customWidth="1"/>
    <col min="9219" max="9219" width="7.42578125" style="7" customWidth="1"/>
    <col min="9220" max="9471" width="9" style="7"/>
    <col min="9472" max="9472" width="5.85546875" style="7" customWidth="1"/>
    <col min="9473" max="9473" width="5.5703125" style="7" customWidth="1"/>
    <col min="9474" max="9474" width="69.28515625" style="7" customWidth="1"/>
    <col min="9475" max="9475" width="7.42578125" style="7" customWidth="1"/>
    <col min="9476" max="9727" width="9" style="7"/>
    <col min="9728" max="9728" width="5.85546875" style="7" customWidth="1"/>
    <col min="9729" max="9729" width="5.5703125" style="7" customWidth="1"/>
    <col min="9730" max="9730" width="69.28515625" style="7" customWidth="1"/>
    <col min="9731" max="9731" width="7.42578125" style="7" customWidth="1"/>
    <col min="9732" max="9983" width="9" style="7"/>
    <col min="9984" max="9984" width="5.85546875" style="7" customWidth="1"/>
    <col min="9985" max="9985" width="5.5703125" style="7" customWidth="1"/>
    <col min="9986" max="9986" width="69.28515625" style="7" customWidth="1"/>
    <col min="9987" max="9987" width="7.42578125" style="7" customWidth="1"/>
    <col min="9988" max="10239" width="9" style="7"/>
    <col min="10240" max="10240" width="5.85546875" style="7" customWidth="1"/>
    <col min="10241" max="10241" width="5.5703125" style="7" customWidth="1"/>
    <col min="10242" max="10242" width="69.28515625" style="7" customWidth="1"/>
    <col min="10243" max="10243" width="7.42578125" style="7" customWidth="1"/>
    <col min="10244" max="10495" width="9" style="7"/>
    <col min="10496" max="10496" width="5.85546875" style="7" customWidth="1"/>
    <col min="10497" max="10497" width="5.5703125" style="7" customWidth="1"/>
    <col min="10498" max="10498" width="69.28515625" style="7" customWidth="1"/>
    <col min="10499" max="10499" width="7.42578125" style="7" customWidth="1"/>
    <col min="10500" max="10751" width="9" style="7"/>
    <col min="10752" max="10752" width="5.85546875" style="7" customWidth="1"/>
    <col min="10753" max="10753" width="5.5703125" style="7" customWidth="1"/>
    <col min="10754" max="10754" width="69.28515625" style="7" customWidth="1"/>
    <col min="10755" max="10755" width="7.42578125" style="7" customWidth="1"/>
    <col min="10756" max="11007" width="9" style="7"/>
    <col min="11008" max="11008" width="5.85546875" style="7" customWidth="1"/>
    <col min="11009" max="11009" width="5.5703125" style="7" customWidth="1"/>
    <col min="11010" max="11010" width="69.28515625" style="7" customWidth="1"/>
    <col min="11011" max="11011" width="7.42578125" style="7" customWidth="1"/>
    <col min="11012" max="11263" width="9" style="7"/>
    <col min="11264" max="11264" width="5.85546875" style="7" customWidth="1"/>
    <col min="11265" max="11265" width="5.5703125" style="7" customWidth="1"/>
    <col min="11266" max="11266" width="69.28515625" style="7" customWidth="1"/>
    <col min="11267" max="11267" width="7.42578125" style="7" customWidth="1"/>
    <col min="11268" max="11519" width="9" style="7"/>
    <col min="11520" max="11520" width="5.85546875" style="7" customWidth="1"/>
    <col min="11521" max="11521" width="5.5703125" style="7" customWidth="1"/>
    <col min="11522" max="11522" width="69.28515625" style="7" customWidth="1"/>
    <col min="11523" max="11523" width="7.42578125" style="7" customWidth="1"/>
    <col min="11524" max="11775" width="9" style="7"/>
    <col min="11776" max="11776" width="5.85546875" style="7" customWidth="1"/>
    <col min="11777" max="11777" width="5.5703125" style="7" customWidth="1"/>
    <col min="11778" max="11778" width="69.28515625" style="7" customWidth="1"/>
    <col min="11779" max="11779" width="7.42578125" style="7" customWidth="1"/>
    <col min="11780" max="12031" width="9" style="7"/>
    <col min="12032" max="12032" width="5.85546875" style="7" customWidth="1"/>
    <col min="12033" max="12033" width="5.5703125" style="7" customWidth="1"/>
    <col min="12034" max="12034" width="69.28515625" style="7" customWidth="1"/>
    <col min="12035" max="12035" width="7.42578125" style="7" customWidth="1"/>
    <col min="12036" max="12287" width="9" style="7"/>
    <col min="12288" max="12288" width="5.85546875" style="7" customWidth="1"/>
    <col min="12289" max="12289" width="5.5703125" style="7" customWidth="1"/>
    <col min="12290" max="12290" width="69.28515625" style="7" customWidth="1"/>
    <col min="12291" max="12291" width="7.42578125" style="7" customWidth="1"/>
    <col min="12292" max="12543" width="9" style="7"/>
    <col min="12544" max="12544" width="5.85546875" style="7" customWidth="1"/>
    <col min="12545" max="12545" width="5.5703125" style="7" customWidth="1"/>
    <col min="12546" max="12546" width="69.28515625" style="7" customWidth="1"/>
    <col min="12547" max="12547" width="7.42578125" style="7" customWidth="1"/>
    <col min="12548" max="12799" width="9" style="7"/>
    <col min="12800" max="12800" width="5.85546875" style="7" customWidth="1"/>
    <col min="12801" max="12801" width="5.5703125" style="7" customWidth="1"/>
    <col min="12802" max="12802" width="69.28515625" style="7" customWidth="1"/>
    <col min="12803" max="12803" width="7.42578125" style="7" customWidth="1"/>
    <col min="12804" max="13055" width="9" style="7"/>
    <col min="13056" max="13056" width="5.85546875" style="7" customWidth="1"/>
    <col min="13057" max="13057" width="5.5703125" style="7" customWidth="1"/>
    <col min="13058" max="13058" width="69.28515625" style="7" customWidth="1"/>
    <col min="13059" max="13059" width="7.42578125" style="7" customWidth="1"/>
    <col min="13060" max="13311" width="9" style="7"/>
    <col min="13312" max="13312" width="5.85546875" style="7" customWidth="1"/>
    <col min="13313" max="13313" width="5.5703125" style="7" customWidth="1"/>
    <col min="13314" max="13314" width="69.28515625" style="7" customWidth="1"/>
    <col min="13315" max="13315" width="7.42578125" style="7" customWidth="1"/>
    <col min="13316" max="13567" width="9" style="7"/>
    <col min="13568" max="13568" width="5.85546875" style="7" customWidth="1"/>
    <col min="13569" max="13569" width="5.5703125" style="7" customWidth="1"/>
    <col min="13570" max="13570" width="69.28515625" style="7" customWidth="1"/>
    <col min="13571" max="13571" width="7.42578125" style="7" customWidth="1"/>
    <col min="13572" max="13823" width="9" style="7"/>
    <col min="13824" max="13824" width="5.85546875" style="7" customWidth="1"/>
    <col min="13825" max="13825" width="5.5703125" style="7" customWidth="1"/>
    <col min="13826" max="13826" width="69.28515625" style="7" customWidth="1"/>
    <col min="13827" max="13827" width="7.42578125" style="7" customWidth="1"/>
    <col min="13828" max="14079" width="9" style="7"/>
    <col min="14080" max="14080" width="5.85546875" style="7" customWidth="1"/>
    <col min="14081" max="14081" width="5.5703125" style="7" customWidth="1"/>
    <col min="14082" max="14082" width="69.28515625" style="7" customWidth="1"/>
    <col min="14083" max="14083" width="7.42578125" style="7" customWidth="1"/>
    <col min="14084" max="14335" width="9" style="7"/>
    <col min="14336" max="14336" width="5.85546875" style="7" customWidth="1"/>
    <col min="14337" max="14337" width="5.5703125" style="7" customWidth="1"/>
    <col min="14338" max="14338" width="69.28515625" style="7" customWidth="1"/>
    <col min="14339" max="14339" width="7.42578125" style="7" customWidth="1"/>
    <col min="14340" max="14591" width="9" style="7"/>
    <col min="14592" max="14592" width="5.85546875" style="7" customWidth="1"/>
    <col min="14593" max="14593" width="5.5703125" style="7" customWidth="1"/>
    <col min="14594" max="14594" width="69.28515625" style="7" customWidth="1"/>
    <col min="14595" max="14595" width="7.42578125" style="7" customWidth="1"/>
    <col min="14596" max="14847" width="9" style="7"/>
    <col min="14848" max="14848" width="5.85546875" style="7" customWidth="1"/>
    <col min="14849" max="14849" width="5.5703125" style="7" customWidth="1"/>
    <col min="14850" max="14850" width="69.28515625" style="7" customWidth="1"/>
    <col min="14851" max="14851" width="7.42578125" style="7" customWidth="1"/>
    <col min="14852" max="15103" width="9" style="7"/>
    <col min="15104" max="15104" width="5.85546875" style="7" customWidth="1"/>
    <col min="15105" max="15105" width="5.5703125" style="7" customWidth="1"/>
    <col min="15106" max="15106" width="69.28515625" style="7" customWidth="1"/>
    <col min="15107" max="15107" width="7.42578125" style="7" customWidth="1"/>
    <col min="15108" max="15359" width="9" style="7"/>
    <col min="15360" max="15360" width="5.85546875" style="7" customWidth="1"/>
    <col min="15361" max="15361" width="5.5703125" style="7" customWidth="1"/>
    <col min="15362" max="15362" width="69.28515625" style="7" customWidth="1"/>
    <col min="15363" max="15363" width="7.42578125" style="7" customWidth="1"/>
    <col min="15364" max="15615" width="9" style="7"/>
    <col min="15616" max="15616" width="5.85546875" style="7" customWidth="1"/>
    <col min="15617" max="15617" width="5.5703125" style="7" customWidth="1"/>
    <col min="15618" max="15618" width="69.28515625" style="7" customWidth="1"/>
    <col min="15619" max="15619" width="7.42578125" style="7" customWidth="1"/>
    <col min="15620" max="15871" width="9" style="7"/>
    <col min="15872" max="15872" width="5.85546875" style="7" customWidth="1"/>
    <col min="15873" max="15873" width="5.5703125" style="7" customWidth="1"/>
    <col min="15874" max="15874" width="69.28515625" style="7" customWidth="1"/>
    <col min="15875" max="15875" width="7.42578125" style="7" customWidth="1"/>
    <col min="15876" max="16127" width="9" style="7"/>
    <col min="16128" max="16128" width="5.85546875" style="7" customWidth="1"/>
    <col min="16129" max="16129" width="5.5703125" style="7" customWidth="1"/>
    <col min="16130" max="16130" width="69.28515625" style="7" customWidth="1"/>
    <col min="16131" max="16131" width="7.42578125" style="7" customWidth="1"/>
    <col min="16132" max="16383" width="9" style="7"/>
    <col min="16384" max="16384" width="9" style="7" customWidth="1"/>
  </cols>
  <sheetData>
    <row r="1" spans="1:4" ht="21" customHeight="1">
      <c r="A1" s="221" t="s">
        <v>200</v>
      </c>
      <c r="B1" s="221"/>
      <c r="C1" s="221"/>
      <c r="D1" s="221"/>
    </row>
    <row r="2" spans="1:4">
      <c r="A2" s="8" t="s">
        <v>42</v>
      </c>
    </row>
    <row r="3" spans="1:4">
      <c r="B3" s="100" t="s">
        <v>104</v>
      </c>
    </row>
    <row r="4" spans="1:4">
      <c r="B4" s="11" t="s">
        <v>43</v>
      </c>
      <c r="C4" s="11" t="s">
        <v>21</v>
      </c>
      <c r="D4" s="12" t="s">
        <v>44</v>
      </c>
    </row>
    <row r="5" spans="1:4">
      <c r="B5" s="99">
        <v>1</v>
      </c>
      <c r="C5" s="14" t="s">
        <v>66</v>
      </c>
      <c r="D5" s="13">
        <v>7</v>
      </c>
    </row>
    <row r="6" spans="1:4">
      <c r="B6" s="99">
        <v>2</v>
      </c>
      <c r="C6" s="48" t="s">
        <v>124</v>
      </c>
      <c r="D6" s="40">
        <v>7</v>
      </c>
    </row>
    <row r="7" spans="1:4">
      <c r="B7" s="99">
        <v>3</v>
      </c>
      <c r="C7" s="48" t="s">
        <v>128</v>
      </c>
      <c r="D7" s="13">
        <v>2</v>
      </c>
    </row>
    <row r="8" spans="1:4">
      <c r="B8" s="99">
        <v>4</v>
      </c>
      <c r="C8" s="14" t="s">
        <v>159</v>
      </c>
      <c r="D8" s="13">
        <v>2</v>
      </c>
    </row>
    <row r="9" spans="1:4">
      <c r="B9" s="99">
        <v>5</v>
      </c>
      <c r="C9" s="14" t="s">
        <v>197</v>
      </c>
      <c r="D9" s="13">
        <v>1</v>
      </c>
    </row>
    <row r="10" spans="1:4">
      <c r="B10" s="99">
        <v>6</v>
      </c>
      <c r="C10" s="14" t="s">
        <v>147</v>
      </c>
      <c r="D10" s="13">
        <v>1</v>
      </c>
    </row>
    <row r="11" spans="1:4">
      <c r="B11" s="99">
        <v>7</v>
      </c>
      <c r="C11" s="168" t="s">
        <v>160</v>
      </c>
      <c r="D11" s="13">
        <v>1</v>
      </c>
    </row>
    <row r="12" spans="1:4">
      <c r="B12" s="99">
        <v>8</v>
      </c>
      <c r="C12" s="168" t="s">
        <v>125</v>
      </c>
      <c r="D12" s="169">
        <v>1</v>
      </c>
    </row>
    <row r="13" spans="1:4">
      <c r="B13" s="99">
        <v>9</v>
      </c>
      <c r="C13" s="14" t="s">
        <v>156</v>
      </c>
      <c r="D13" s="13">
        <v>1</v>
      </c>
    </row>
    <row r="14" spans="1:4">
      <c r="B14" s="99">
        <v>10</v>
      </c>
      <c r="C14" s="48" t="s">
        <v>148</v>
      </c>
      <c r="D14" s="40">
        <v>1</v>
      </c>
    </row>
    <row r="15" spans="1:4">
      <c r="B15" s="99">
        <v>11</v>
      </c>
      <c r="C15" s="14" t="s">
        <v>153</v>
      </c>
      <c r="D15" s="13">
        <v>1</v>
      </c>
    </row>
    <row r="16" spans="1:4">
      <c r="B16" s="99">
        <v>12</v>
      </c>
      <c r="C16" s="48" t="s">
        <v>199</v>
      </c>
      <c r="D16" s="170">
        <v>1</v>
      </c>
    </row>
    <row r="17" spans="1:4">
      <c r="B17" s="99">
        <v>13</v>
      </c>
      <c r="C17" s="97" t="s">
        <v>144</v>
      </c>
      <c r="D17" s="127">
        <v>1</v>
      </c>
    </row>
    <row r="18" spans="1:4">
      <c r="B18" s="99">
        <v>14</v>
      </c>
      <c r="C18" s="97" t="s">
        <v>149</v>
      </c>
      <c r="D18" s="127">
        <v>1</v>
      </c>
    </row>
    <row r="19" spans="1:4">
      <c r="B19" s="99">
        <v>15</v>
      </c>
      <c r="C19" s="48" t="s">
        <v>157</v>
      </c>
      <c r="D19" s="13">
        <v>1</v>
      </c>
    </row>
    <row r="20" spans="1:4">
      <c r="B20" s="99">
        <v>16</v>
      </c>
      <c r="C20" s="97" t="s">
        <v>198</v>
      </c>
      <c r="D20" s="170">
        <v>1</v>
      </c>
    </row>
    <row r="21" spans="1:4">
      <c r="B21" s="273" t="s">
        <v>15</v>
      </c>
      <c r="C21" s="274"/>
      <c r="D21" s="138">
        <f>SUM(D5:D20)</f>
        <v>30</v>
      </c>
    </row>
    <row r="22" spans="1:4">
      <c r="B22" s="22"/>
      <c r="C22" s="22"/>
      <c r="D22" s="22"/>
    </row>
    <row r="23" spans="1:4">
      <c r="B23" s="100" t="s">
        <v>78</v>
      </c>
    </row>
    <row r="24" spans="1:4">
      <c r="A24" s="7" t="s">
        <v>146</v>
      </c>
      <c r="C24" s="7" t="s">
        <v>127</v>
      </c>
    </row>
    <row r="25" spans="1:4">
      <c r="B25" s="7" t="s">
        <v>126</v>
      </c>
    </row>
    <row r="26" spans="1:4">
      <c r="C26" s="7" t="s">
        <v>158</v>
      </c>
    </row>
    <row r="27" spans="1:4">
      <c r="C27" s="7" t="s">
        <v>145</v>
      </c>
    </row>
  </sheetData>
  <mergeCells count="2">
    <mergeCell ref="A1:D1"/>
    <mergeCell ref="B21:C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บทสรุป</vt:lpstr>
      <vt:lpstr>สรุปตาราง1-2</vt:lpstr>
      <vt:lpstr>ตาราง 3 </vt:lpstr>
      <vt:lpstr>ก่อน-หลัง</vt:lpstr>
      <vt:lpstr>ตาราง 5</vt:lpstr>
      <vt:lpstr>รวมข้อเสนอแนะ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2019-01-31T08:25:47Z</cp:lastPrinted>
  <dcterms:created xsi:type="dcterms:W3CDTF">2014-10-15T08:34:52Z</dcterms:created>
  <dcterms:modified xsi:type="dcterms:W3CDTF">2019-01-31T08:26:27Z</dcterms:modified>
</cp:coreProperties>
</file>