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activeTab="6"/>
  </bookViews>
  <sheets>
    <sheet name="DATA" sheetId="1" r:id="rId1"/>
    <sheet name="บทสรุป" sheetId="9" r:id="rId2"/>
    <sheet name="สรุปตาราง1-2" sheetId="2" r:id="rId3"/>
    <sheet name="ตาราง 3 " sheetId="16" r:id="rId4"/>
    <sheet name="ก่อน-หลัง" sheetId="12" r:id="rId5"/>
    <sheet name="ตาราง 5" sheetId="14" r:id="rId6"/>
    <sheet name="รวมข้อเสนอแนะ" sheetId="3" r:id="rId7"/>
  </sheets>
  <externalReferences>
    <externalReference r:id="rId8"/>
  </externalReferences>
  <definedNames>
    <definedName name="_xlnm._FilterDatabase" localSheetId="0" hidden="1">DATA!$C$1:$C$289</definedName>
  </definedNames>
  <calcPr calcId="162913"/>
</workbook>
</file>

<file path=xl/calcChain.xml><?xml version="1.0" encoding="utf-8"?>
<calcChain xmlns="http://schemas.openxmlformats.org/spreadsheetml/2006/main">
  <c r="F62" i="16" l="1"/>
  <c r="F61" i="16"/>
  <c r="F60" i="16"/>
  <c r="F59" i="16"/>
  <c r="F58" i="16"/>
  <c r="F57" i="16"/>
  <c r="F32" i="16"/>
  <c r="F31" i="16"/>
  <c r="F30" i="16"/>
  <c r="F29" i="16"/>
  <c r="F28" i="16"/>
  <c r="F27" i="16"/>
  <c r="F26" i="16"/>
  <c r="F25" i="16"/>
  <c r="D23" i="3"/>
  <c r="F51" i="16"/>
  <c r="F50" i="16"/>
  <c r="F45" i="16"/>
  <c r="F10" i="16"/>
  <c r="F44" i="16"/>
  <c r="F43" i="16"/>
  <c r="F9" i="16"/>
  <c r="F29" i="2"/>
  <c r="C184" i="1"/>
  <c r="C167" i="1"/>
  <c r="C179" i="1"/>
  <c r="C160" i="1"/>
  <c r="C186" i="1"/>
  <c r="C185" i="1"/>
  <c r="C169" i="1"/>
  <c r="C183" i="1"/>
  <c r="C182" i="1"/>
  <c r="C181" i="1"/>
  <c r="C162" i="1"/>
  <c r="C161" i="1"/>
  <c r="C157" i="1"/>
  <c r="E150" i="1"/>
  <c r="F150" i="1"/>
  <c r="G150" i="1"/>
  <c r="H150" i="1"/>
  <c r="I150" i="1"/>
  <c r="J150" i="1"/>
  <c r="K150" i="1"/>
  <c r="L150" i="1"/>
  <c r="E149" i="1"/>
  <c r="F149" i="1"/>
  <c r="G149" i="1"/>
  <c r="H149" i="1"/>
  <c r="I149" i="1"/>
  <c r="J149" i="1"/>
  <c r="K149" i="1"/>
  <c r="L149" i="1"/>
  <c r="D150" i="1"/>
  <c r="D149" i="1"/>
  <c r="M149" i="1"/>
  <c r="F49" i="16" l="1"/>
  <c r="F48" i="16"/>
  <c r="F47" i="16"/>
  <c r="F46" i="16"/>
  <c r="F53" i="16"/>
  <c r="F52" i="16"/>
  <c r="F75" i="16"/>
  <c r="F74" i="16"/>
  <c r="F71" i="16"/>
  <c r="F20" i="16"/>
  <c r="F8" i="16"/>
  <c r="C174" i="1" l="1"/>
  <c r="C180" i="1"/>
  <c r="C178" i="1"/>
  <c r="C177" i="1"/>
  <c r="C176" i="1"/>
  <c r="C175" i="1"/>
  <c r="C173" i="1"/>
  <c r="C172" i="1"/>
  <c r="C171" i="1"/>
  <c r="C170" i="1"/>
  <c r="C168" i="1"/>
  <c r="C166" i="1"/>
  <c r="C165" i="1"/>
  <c r="C164" i="1"/>
  <c r="C163" i="1"/>
  <c r="C159" i="1"/>
  <c r="C158" i="1"/>
  <c r="C156" i="1"/>
  <c r="C155" i="1"/>
  <c r="C151" i="1" l="1"/>
  <c r="C152" i="1"/>
  <c r="AF150" i="1"/>
  <c r="AF149" i="1"/>
  <c r="AE152" i="1"/>
  <c r="AE151" i="1"/>
  <c r="AB152" i="1"/>
  <c r="AB151" i="1"/>
  <c r="Z152" i="1"/>
  <c r="Z151" i="1"/>
  <c r="X152" i="1"/>
  <c r="X151" i="1"/>
  <c r="V152" i="1"/>
  <c r="V151" i="1"/>
  <c r="Q152" i="1"/>
  <c r="Q151" i="1"/>
  <c r="O152" i="1"/>
  <c r="O151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M150" i="1"/>
  <c r="C188" i="1" l="1"/>
  <c r="C187" i="1"/>
  <c r="C153" i="1"/>
  <c r="C194" i="1" s="1"/>
  <c r="AF152" i="1"/>
  <c r="AG149" i="1"/>
  <c r="C197" i="1" l="1"/>
  <c r="C196" i="1"/>
  <c r="C192" i="1"/>
  <c r="C198" i="1"/>
  <c r="C195" i="1"/>
  <c r="C191" i="1"/>
  <c r="C190" i="1"/>
  <c r="C193" i="1"/>
  <c r="C189" i="1"/>
  <c r="F11" i="16"/>
  <c r="F7" i="16"/>
  <c r="F6" i="16"/>
  <c r="F5" i="16"/>
  <c r="F69" i="16"/>
  <c r="F38" i="16"/>
  <c r="F37" i="16"/>
  <c r="F56" i="16"/>
  <c r="F70" i="16"/>
  <c r="F24" i="16"/>
  <c r="F17" i="16"/>
  <c r="C199" i="1" l="1"/>
  <c r="F19" i="16" l="1"/>
  <c r="F73" i="16"/>
  <c r="F18" i="16"/>
  <c r="F13" i="16"/>
  <c r="C20" i="2"/>
  <c r="F42" i="16" l="1"/>
  <c r="F22" i="16"/>
  <c r="F15" i="16"/>
  <c r="F72" i="16"/>
  <c r="F41" i="16"/>
  <c r="F40" i="16"/>
  <c r="F12" i="16"/>
  <c r="F55" i="16"/>
  <c r="F77" i="16"/>
  <c r="F76" i="16"/>
  <c r="F54" i="16"/>
  <c r="F23" i="16"/>
  <c r="F16" i="16"/>
  <c r="F14" i="16"/>
  <c r="F21" i="16" l="1"/>
  <c r="F39" i="16"/>
  <c r="G30" i="14" l="1"/>
  <c r="F9" i="12" l="1"/>
  <c r="H9" i="12" s="1"/>
  <c r="F15" i="12"/>
  <c r="H15" i="12" s="1"/>
  <c r="G15" i="12"/>
  <c r="F11" i="12"/>
  <c r="H11" i="12" s="1"/>
  <c r="G11" i="12"/>
  <c r="G26" i="2" l="1"/>
  <c r="G29" i="2" l="1"/>
  <c r="G28" i="14"/>
  <c r="G6" i="14"/>
  <c r="G23" i="2" l="1"/>
  <c r="G25" i="2"/>
  <c r="G28" i="2"/>
  <c r="G20" i="2"/>
  <c r="G21" i="2"/>
  <c r="G22" i="2"/>
  <c r="G24" i="2"/>
  <c r="G27" i="2"/>
  <c r="H30" i="14"/>
  <c r="H9" i="14" l="1"/>
  <c r="G12" i="14"/>
  <c r="G15" i="14"/>
  <c r="G16" i="14"/>
  <c r="G17" i="14"/>
  <c r="G18" i="14"/>
  <c r="G19" i="14"/>
  <c r="F10" i="12"/>
  <c r="H10" i="12" s="1"/>
  <c r="F13" i="12"/>
  <c r="H13" i="12" s="1"/>
  <c r="F14" i="12"/>
  <c r="H14" i="12" s="1"/>
  <c r="G22" i="14"/>
  <c r="G23" i="14"/>
  <c r="G26" i="14"/>
  <c r="G27" i="14"/>
  <c r="G11" i="14"/>
  <c r="H7" i="14"/>
  <c r="H8" i="14"/>
  <c r="H11" i="14"/>
  <c r="H12" i="14"/>
  <c r="H15" i="14"/>
  <c r="H16" i="14"/>
  <c r="H17" i="14"/>
  <c r="H18" i="14"/>
  <c r="H19" i="14"/>
  <c r="G9" i="12"/>
  <c r="G10" i="12"/>
  <c r="G13" i="12"/>
  <c r="G14" i="12"/>
  <c r="H22" i="14"/>
  <c r="H23" i="14"/>
  <c r="H26" i="14"/>
  <c r="H27" i="14"/>
  <c r="H28" i="14"/>
  <c r="H6" i="14"/>
  <c r="G7" i="14" l="1"/>
  <c r="G8" i="14"/>
  <c r="I30" i="14" l="1"/>
  <c r="I28" i="14"/>
  <c r="I27" i="14"/>
  <c r="I26" i="14"/>
  <c r="I23" i="14"/>
  <c r="I22" i="14"/>
  <c r="I19" i="14"/>
  <c r="I18" i="14"/>
  <c r="I17" i="14"/>
  <c r="I16" i="14"/>
  <c r="I15" i="14"/>
  <c r="I12" i="14"/>
  <c r="I11" i="14"/>
  <c r="I8" i="14"/>
  <c r="I7" i="14"/>
  <c r="I6" i="14"/>
  <c r="G24" i="14" l="1"/>
  <c r="I24" i="14" s="1"/>
  <c r="G20" i="14"/>
  <c r="I20" i="14" s="1"/>
  <c r="G13" i="14"/>
  <c r="I13" i="14" s="1"/>
  <c r="G29" i="14" l="1"/>
  <c r="I29" i="14" s="1"/>
  <c r="G9" i="14"/>
  <c r="I9" i="14" s="1"/>
  <c r="F11" i="2" l="1"/>
  <c r="F10" i="2" l="1"/>
  <c r="F12" i="2" s="1"/>
  <c r="H24" i="14" l="1"/>
  <c r="H29" i="14" l="1"/>
  <c r="H20" i="14" l="1"/>
  <c r="H13" i="14" l="1"/>
  <c r="G10" i="2" l="1"/>
  <c r="G11" i="2" l="1"/>
  <c r="G12" i="2" s="1"/>
</calcChain>
</file>

<file path=xl/sharedStrings.xml><?xml version="1.0" encoding="utf-8"?>
<sst xmlns="http://schemas.openxmlformats.org/spreadsheetml/2006/main" count="591" uniqueCount="267">
  <si>
    <t>คณะ</t>
  </si>
  <si>
    <t>สาขา</t>
  </si>
  <si>
    <t>web</t>
  </si>
  <si>
    <t>เฟสบุ๊ก</t>
  </si>
  <si>
    <t>อาจารย์</t>
  </si>
  <si>
    <t>เพื่อน</t>
  </si>
  <si>
    <t>4.1.1</t>
  </si>
  <si>
    <t>4.2.1</t>
  </si>
  <si>
    <t>นิสิตระดับปริญญาโท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</si>
  <si>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</si>
  <si>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</si>
  <si>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</si>
  <si>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</si>
  <si>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</si>
  <si>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</si>
  <si>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</si>
  <si>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</si>
  <si>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</si>
  <si>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</si>
  <si>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</si>
  <si>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</si>
  <si>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</si>
  <si>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</si>
  <si>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</si>
  <si>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</si>
  <si>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</si>
  <si>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</si>
  <si>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</si>
  <si>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</si>
  <si>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</si>
  <si>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</si>
  <si>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</si>
  <si>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</si>
  <si>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</si>
  <si>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</si>
  <si>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</si>
  <si>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</si>
  <si>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</si>
  <si>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</si>
  <si>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</si>
  <si>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</si>
  <si>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</si>
  <si>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ความถี่</t>
  </si>
  <si>
    <t>บทสรุปสำหรับผู้บริหาร</t>
  </si>
  <si>
    <t>- 3 -</t>
  </si>
  <si>
    <t>- 2 -</t>
  </si>
  <si>
    <t>ป้าย</t>
  </si>
  <si>
    <t>4.1.2</t>
  </si>
  <si>
    <t>4.2.2</t>
  </si>
  <si>
    <t>นิสิตระดับปริญญาเอก</t>
  </si>
  <si>
    <t>ศิลปะและการออกแบบ</t>
  </si>
  <si>
    <t>ไม่ระบุ</t>
  </si>
  <si>
    <t>ณ ห้องสัมมนาเอกาทศรถ 301 อาคารเอกาทศรถ มหาวิทยาลัยนเรศวร</t>
  </si>
  <si>
    <t>4.1.2  การเขียนผลงานวิทยานิพนธ์ โดยไม่มีการคัดลอก</t>
  </si>
  <si>
    <t xml:space="preserve">   5.2 เนื้อหาสาระของเอกสารประกอบการอบรมตรงตาม
ความต้องการของท่าน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</si>
  <si>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</si>
  <si>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</si>
  <si>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</si>
  <si>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</si>
  <si>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ฟิสิกส์ประยุกต์</t>
  </si>
  <si>
    <t>ใบปลิว</t>
  </si>
  <si>
    <t>การบริหารการศึกษา</t>
  </si>
  <si>
    <t>- 4 -</t>
  </si>
  <si>
    <t>สรีรวิทยา</t>
  </si>
  <si>
    <t>วิศวกรรมโยธา</t>
  </si>
  <si>
    <t>4. ด้านคุณภาพการให้บริการ (โครงการอบรมจริยธรรมการวิจัยฯ)</t>
  </si>
  <si>
    <t>4.3  ความรู้ และความสามารถในการถ่ายทอดความรู้ของวิทยากร 
(รศ.ดร.รัตติมา  จีนาพงษา)</t>
  </si>
  <si>
    <t>4.4  การเข้ารับการอบรมจริยธรรมในครั้งนี้เป็นประโยชน์ต่อการทำวิทยานิพนธ์และรายงานการค้นคว้าอิสระ</t>
  </si>
  <si>
    <t xml:space="preserve">       เฉลี่ยรวมด้านคุณภาพการให้บริการ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</si>
  <si>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</si>
  <si>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</si>
  <si>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จากตาราง 5 พบว่าผู้ตอบแบบสอบถามมีความคิดเห็นเกี่ยวกับการจัดโครงการอบรมจริยธรรมการวิจัย</t>
  </si>
  <si>
    <t>ภาษาศาสตร์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</si>
  <si>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</si>
  <si>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- 6 -</t>
  </si>
  <si>
    <t>สาขาวิชาการบริหารการศึกษา</t>
  </si>
  <si>
    <t>สาขาวิชาฟิสิกส์ประยุกต์</t>
  </si>
  <si>
    <t>สาขาวิชาภาษาศาสตร์</t>
  </si>
  <si>
    <t>สาขาวิชาคติชนวิทยา</t>
  </si>
  <si>
    <t>สาขาวิชาวิศวกรรมโยธา</t>
  </si>
  <si>
    <t>สาขาวิชาโลจิสติกส์และโซ่อุปทาน</t>
  </si>
  <si>
    <t>(ตอบได้มากกว่า 1 ข้อ)</t>
  </si>
  <si>
    <t xml:space="preserve">จากตาราง 1 พบว่า ส่วนใหญ่ผู้ตอบแบบสอบถามเป็นนิสิตระดับปริญญาโท  </t>
  </si>
  <si>
    <t>คณะ/สาขาวิชา</t>
  </si>
  <si>
    <t>คณะวิทยาศาสตร์</t>
  </si>
  <si>
    <t>คณะวิทยาศาสตร์การแพทย์</t>
  </si>
  <si>
    <t>คณะวิศวกรรมศาสตร์</t>
  </si>
  <si>
    <t>คณะสถาปัตยกรรมศาสตร์</t>
  </si>
  <si>
    <t xml:space="preserve">สาขาวิชาศิลปะและการออกแบบ </t>
  </si>
  <si>
    <t>วิทยาลัยโลจิสติกส์และโซ่อุปทาน</t>
  </si>
  <si>
    <t>คณะสาธารณสุขศาสตร์</t>
  </si>
  <si>
    <t>คณะศึกษาศาสตร์</t>
  </si>
  <si>
    <t>คณะสังคมศาสตร์</t>
  </si>
  <si>
    <t>คณะมนุษยศาสตร์</t>
  </si>
  <si>
    <t>รวมทั้งสิ้น</t>
  </si>
  <si>
    <t>ข้อเสนอแนะการจัดโครงการอบรมจริยธรรมในครั้งต่อไป</t>
  </si>
  <si>
    <t>คณะบริหารธุรกิจ เศรษฐศาสตร์และการสื่อสาร</t>
  </si>
  <si>
    <t>เกษตรศาสตร์ ทรัพยากรธรรมชาติและสิ่งแวดล้อม</t>
  </si>
  <si>
    <t>เมื่อพิจารณารายข้อแล้ว พบว่า ข้อที่มีค่าเฉลี่ยสูงที่สุดคือ ความรู้ และความสามารถในการถ่ายทอดความรู้</t>
  </si>
  <si>
    <t>คณะเกษตรศาสตร์ ทรัพยากรธรรมชาติและสิ่งแวดล้อม</t>
  </si>
  <si>
    <t>สาขาวิชาเกษตรศาสตร์ ทรัพยากรธรรมชาติและสิ่งแวดล้อม</t>
  </si>
  <si>
    <t>- 5 -</t>
  </si>
  <si>
    <t xml:space="preserve">การประชาสัมพันธ์โครงการ พบว่า ผู้ตอบแบบสอบถามทราบข้อมูลการจัดโครงการจาก </t>
  </si>
  <si>
    <t xml:space="preserve">     ความคิดเห็นเกี่ยวกับการจัดโครงการอบรมจริยธรรมการวิจัยระดับบัณฑิตศึกษา มหาวิทยาลัยนเรศวร </t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</si>
  <si>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</si>
  <si>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</si>
  <si>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>4.1.1  การตรวจสอบการคัดลอกผลงานวิชาการ</t>
  </si>
  <si>
    <t>4.2.1  การตรวจสอบการคัดลอกผลงานวิชาการ</t>
  </si>
  <si>
    <t>สาขาวิชาบริหารธุรกิจ</t>
  </si>
  <si>
    <t>สาขาวิชาสาธารณสุขศาสตร์</t>
  </si>
  <si>
    <t>สาธารณสุขศาสตร์</t>
  </si>
  <si>
    <t>บริหารธุรกิจ</t>
  </si>
  <si>
    <t>ใบปลิว/โปสเตอร์ประชาสัมพันธ์</t>
  </si>
  <si>
    <t>จากตาราง 2  พบว่าผู้ตอบแบบสอบถามทราบข้อมูลจากการจัดโครงการฯ จำแนกตาม</t>
  </si>
  <si>
    <t>เจ้าหน้าที่</t>
  </si>
  <si>
    <t>วิทยาศาสตร์การแพทย์</t>
  </si>
  <si>
    <t>เคมี</t>
  </si>
  <si>
    <t>การจัดการการท่องเที่ยวและจิตบริการ</t>
  </si>
  <si>
    <t>สถาปัตยกรรมศาสตร์</t>
  </si>
  <si>
    <t>สาขาวิชาเคมี</t>
  </si>
  <si>
    <t>สาขาวิชาวิทยาศาสตร์การแพทย์</t>
  </si>
  <si>
    <t>สาขาวิชาสถาปัตยกรรมศาสตร์</t>
  </si>
  <si>
    <t xml:space="preserve">สาขาวิชาการจัดการการท่องเที่ยวและจิตบริการ </t>
  </si>
  <si>
    <t xml:space="preserve">   1.3  ความเหมาะสมของระยะเวลาในการจัดโครงการ (08.30 - 12.15 น.)</t>
  </si>
  <si>
    <t>- 7 -</t>
  </si>
  <si>
    <t>ภาษาไทย</t>
  </si>
  <si>
    <t>ภาษาอังกฤษ</t>
  </si>
  <si>
    <t>พลังงานทดแทนและสมาร์ตกริดเทคโนโลยี</t>
  </si>
  <si>
    <t>วิทยาศาสตร์ชีวภาพ</t>
  </si>
  <si>
    <t>กายภาพบำบัด</t>
  </si>
  <si>
    <t>วิศวกรรมเครื่องกล</t>
  </si>
  <si>
    <t>ระบบเสียงไม่ชัดเจน</t>
  </si>
  <si>
    <t>วิทยาศาสตร์เครื่องสำอาง</t>
  </si>
  <si>
    <t>เภสัชศาสตร์</t>
  </si>
  <si>
    <t>พัฒนาสังคม</t>
  </si>
  <si>
    <t>เทคโนโลยีชีวภาพทางการเกษตร</t>
  </si>
  <si>
    <t>ควรจัดโครงการในครั้งต่อไป</t>
  </si>
  <si>
    <t>เทคโนโลยีผู้ประกอบการและการจัดการนวัตกรรม</t>
  </si>
  <si>
    <t>รัฐศาสตร์</t>
  </si>
  <si>
    <t>สาขาวิชาเทคโนโลยีชีวภาพทางการเกษตร</t>
  </si>
  <si>
    <t>สาขาวิชาวิทยาศาสตร์ชีวภาพ</t>
  </si>
  <si>
    <t>สาขาวิชาวิศวกรรมเครื่องกล</t>
  </si>
  <si>
    <t>สาขาวิชาภาษาไทย</t>
  </si>
  <si>
    <t>สาขาวิชาภาษาอังกฤษ</t>
  </si>
  <si>
    <t>บัณฑิตวิทยาลัย</t>
  </si>
  <si>
    <t>สาขาวิชาเทคโนโลยีผู้ประกอบการและการจัดการนวัตกรรม</t>
  </si>
  <si>
    <t>คณะสหเวชศาสตร์</t>
  </si>
  <si>
    <t>สาขาวิชากายภาพบำบัด</t>
  </si>
  <si>
    <t>สาขาวิชารัฐศาสตร์</t>
  </si>
  <si>
    <t>สาขาวิชาพัฒนาสังคม</t>
  </si>
  <si>
    <t>คณะเภสัชศาสตร์</t>
  </si>
  <si>
    <t>สาขาวิชาวิทยาศาสตร์เครื่องสำอาง</t>
  </si>
  <si>
    <t>สาขาวิชาเภสัชวิทยาและวิทยาศาสตร์ชีวโมเลกุล</t>
  </si>
  <si>
    <t>สาขาวิชาเภสัชศาสตร์</t>
  </si>
  <si>
    <t>คณะพยาบาลศาสตร์</t>
  </si>
  <si>
    <t>สาขาวิชาการพยาบาลเวชปฏิบัติชุมชน</t>
  </si>
  <si>
    <t>วิทยาลัยพลังงานทดแทนและสมาร์ตกริดเทคโนโลยี</t>
  </si>
  <si>
    <t>สาขาวิชาพลังงานทดแทนและสมาร์ตกริดเทคโนโลยี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</si>
  <si>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</si>
  <si>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</si>
  <si>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rPr>
        <b/>
        <i/>
        <sz val="15"/>
        <rFont val="TH SarabunPSK"/>
        <family val="2"/>
      </rPr>
      <t xml:space="preserve">   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</si>
  <si>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r>
      <rPr>
        <b/>
        <i/>
        <sz val="16"/>
        <rFont val="TH SarabunPSK"/>
        <family val="2"/>
      </rP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</si>
  <si>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 xml:space="preserve">- 8 - </t>
  </si>
  <si>
    <t xml:space="preserve">          ผู้ตอบแบบสอบถามทราบข้อมูลการดำเนินโครงการจาก website บัณฑิตวิทยาลัยมากที่สุด  </t>
  </si>
  <si>
    <r>
      <rPr>
        <b/>
        <sz val="16"/>
        <rFont val="TH SarabunPSK"/>
        <family val="2"/>
      </rPr>
      <t xml:space="preserve">     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</si>
  <si>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r>
      <rPr>
        <b/>
        <sz val="16"/>
        <rFont val="TH SarabunPSK"/>
        <family val="2"/>
      </rPr>
      <t xml:space="preserve">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</si>
  <si>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 xml:space="preserve">         ณ ห้องสัมมนาเอกาทศรถ 301 อาคารเอกาทศรถ มหาวิทยาลัยนเรศวร โดยมีวัตถุประสงค์ เพื่อให้นิสิต</t>
  </si>
  <si>
    <t xml:space="preserve">         ระดับบัณฑิตศึกษา เกิดความรู้ ความเข้าใจ ในเรื่องจรรยาบรรณของนักวิจัยและการคัดลอกงานวิจัย </t>
  </si>
  <si>
    <t>วันศุกร์ที่ 20 ธันวาคม 2562</t>
  </si>
  <si>
    <t>(N = 147)</t>
  </si>
  <si>
    <r>
      <rPr>
        <b/>
        <i/>
        <sz val="16"/>
        <color theme="1"/>
        <rFont val="TH SarabunPSK"/>
        <family val="2"/>
      </rP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147)</t>
    </r>
  </si>
  <si>
    <t xml:space="preserve">   1.2  ความเหมาะสมของวันจัดโครงการ (วันศุกร์ที่ 20 ธันวาคม 2562)</t>
  </si>
  <si>
    <t xml:space="preserve">ระดับบัณฑิตศึกษา ในวันศุกร์ที่ 20 ธันวาคม 2562 ณ ห้องสัมมนาเอกาทศรถ 301 อาคารเอกาทศรถ </t>
  </si>
  <si>
    <t xml:space="preserve">          จากการจัดโครงการอบรมจริยธรรมการวิจัยระดับบัณฑิตศึกษา ในวันศุกร์ที่ 20 ธันวาคม 2562</t>
  </si>
  <si>
    <t xml:space="preserve">         เป้าหมายผู้เข้าร่วมโครงการ จำนวน 250 คน มีผู้เข้าร่วมโครงการจำนวน 167 คน ผู้ตอบแบบสอบถาม</t>
  </si>
  <si>
    <t>วิทยาศาสตร์สิ่งแวดล้อม</t>
  </si>
  <si>
    <t>วิทยาศาสตร์ศึกษา</t>
  </si>
  <si>
    <t>คณิตศาสตร์ศึกษา</t>
  </si>
  <si>
    <t>วิทยาศาสตร์การประมง</t>
  </si>
  <si>
    <t>ฟิสิกส์ทฤษฏี</t>
  </si>
  <si>
    <t>แบบประเมินไม่ควรระบุสาขาวิชา</t>
  </si>
  <si>
    <t>อยากให้ทุกที่นั่งมีโต๊ะ</t>
  </si>
  <si>
    <t>วิทยาศาสตร์การเกษตร</t>
  </si>
  <si>
    <t>ศึกษาศาสตร์</t>
  </si>
  <si>
    <t>ควรมีเอกสารประกอบการบรรยาย</t>
  </si>
  <si>
    <t xml:space="preserve">ดาวน์โหลดเอกสารการอบรม ควรมีวิธีการดาวน์โหลดแจ้งบนเว็บไซต์ </t>
  </si>
  <si>
    <t>เพื่อให้สามารถพิมพ์เอกสารการอบรมใช้ในการอบรม</t>
  </si>
  <si>
    <t>อยากให้เพิ่มระยะเวลาอีกเป็นประโยชน์มากๆ</t>
  </si>
  <si>
    <t>พัฒนศึกษา</t>
  </si>
  <si>
    <t>หลักสูตรและการสอน</t>
  </si>
  <si>
    <t>วิทยากร</t>
  </si>
  <si>
    <t>เอเซียตะวันออกเฉียงใต้ศึกษา</t>
  </si>
  <si>
    <t>เภสัชวิทยาและชีวโมเลกุล</t>
  </si>
  <si>
    <t>วิทยาลัยเพื่อการค้นคว้าระดับรากฐาน</t>
  </si>
  <si>
    <t>ควรเพิ่มช่องทางให้ถามตอบหลังการอบรม หรือให้คำปรึกษา</t>
  </si>
  <si>
    <t>มีแบบฝึกหัดลองทำในโปรแกรมตรวจสอบการคัดลอกวิทยานิพนธ์</t>
  </si>
  <si>
    <t>ทันตแพทยศาสตร์</t>
  </si>
  <si>
    <t>ลดการใช้กระดาษในการแจ้งรายละเอียดต่างๆ แจกแบบสอบถาม</t>
  </si>
  <si>
    <t>อยากให้ใน 1 ปี มีการจัดอบรมมากกว่า 2 ครั้ง</t>
  </si>
  <si>
    <t>ชีวเคมี</t>
  </si>
  <si>
    <t>ที่จอดรถหรือจัดจุดให้จอดรถให้เป็นสัดส่วน</t>
  </si>
  <si>
    <t>วิศวกรรมการจัดการ</t>
  </si>
  <si>
    <t>เข้า QR Code ยาก</t>
  </si>
  <si>
    <t>พยาบาลเวชปฏิบัติชุมชน</t>
  </si>
  <si>
    <t>คติชน</t>
  </si>
  <si>
    <t>ควรจัดอบรมวันเสาร์ - อาทิตย์ สำหรับบัณฑิตที่เรียนนอกเรียน</t>
  </si>
  <si>
    <t>ระยะเวลาในการอบรมควรมีให้เลือก 2 รอบใน 1 วัน เช้าและบ่าย</t>
  </si>
  <si>
    <t>ควรมีการประชาสัมพันธ์ไปยังคณะหรือภาควิชาต้นสังกัดให้ทั่วถึง</t>
  </si>
  <si>
    <t>คิดเป็นร้อยละ 68.03 และนิสิตระดับปริญญาเอก คิดเป็นร้อยละ 31.97</t>
  </si>
  <si>
    <t>website บัณฑิตวิทยาลัยมากที่สุด คิดเป็นร้อยละ 36.71 รองลงมาได้แก่ คณะที่สังกัด</t>
  </si>
  <si>
    <t>สาขาวิชาวิศวกรรมการจัดการ</t>
  </si>
  <si>
    <t>สาขาวิชาวิทยาศาสตร์การเกษตร</t>
  </si>
  <si>
    <t>สาขาวิชาศึกษาศาสตร์</t>
  </si>
  <si>
    <t>สาขาวิชาคณิตศาสตร์ศึกษา</t>
  </si>
  <si>
    <t>สาขาวิชาวิทยาศาสตร์สิ่งแวดล้อม</t>
  </si>
  <si>
    <t>สาขาวิชาพัฒนศึกษา</t>
  </si>
  <si>
    <t>สาขาหลักสูตรและการสอน</t>
  </si>
  <si>
    <t>สาขาวิชาวิทยาศาสตร์การประมง</t>
  </si>
  <si>
    <t>สาขาวิชาชีวเคมี</t>
  </si>
  <si>
    <t>สาขาวิชาเอเซียตะวันออกเฉียงใต้ศึกษา</t>
  </si>
  <si>
    <t>สาขาวิทยาศาสตร์ศึกษา</t>
  </si>
  <si>
    <t>คณะทันตแพทยศาสตร์</t>
  </si>
  <si>
    <t>สาขาวิชาทันตแพทยศาสตร์</t>
  </si>
  <si>
    <t>สาขาวิชาวิทยาลัยเพื่อการค้นคว้าระดับรากฐาน</t>
  </si>
  <si>
    <t>สาขาวิชาฟิสิกส์ทฤษฏี</t>
  </si>
  <si>
    <t xml:space="preserve">เมื่อพิจารณารายสาขาวิชา พบว่า ผู้ตอบแบบสอบถามส่วนใหญ่สังกัดสาขาวิชาบริหารธุรกิจ </t>
  </si>
  <si>
    <t>ที่จัดในโครงการฯ ภาพรวม อยู่ในระดับมาก (ค่าเฉลี่ย 3.54)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</si>
  <si>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4.37) </t>
  </si>
  <si>
    <t>มหาวิทยาลัยนเรศวร ในภาพรวมพบว่า ผู้เข้าร่วมโครงการฯ มีความคิดเห็นอยู่ในระดับมาก (ค่าเฉลี่ย 4.43)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</si>
  <si>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4.57) </t>
  </si>
  <si>
    <t xml:space="preserve">รองลงมาคือ ด้านเจ้าหน้าที่ให้บริการ (ค่าเฉลี่ย 4.53) และด้านสิ่งอำนวยความสะดวก (ค่าเฉลี่ย 4.43) </t>
  </si>
  <si>
    <t xml:space="preserve">     จากตาราง 3 พบว่า ผู้ตอบแบบสอบถามส่วนใหญ่สังกัดคณะวิทยาศาสตร์การแพทย์ </t>
  </si>
  <si>
    <t xml:space="preserve">          มากที่สุดคิดเป็นร้อยละ 14.97 รองลงมาได้แก่ คณะบริหารธุรกิจ เศรษฐศาสตร์และการสื่อสาร  </t>
  </si>
  <si>
    <t xml:space="preserve">          คิดเป็นร้อยละ 14.29 และคณะศึกษาศาสตร์ คิดเป็นร้อยละ 12.24</t>
  </si>
  <si>
    <t xml:space="preserve">         จำนวนทั้งสิ้น 147 คน คิดเป็นร้อยละ 88.02 ของผู้เข้าร่วมโครงการ โดยผู้เข้าร่วมโครงการเป็นนิสิต</t>
  </si>
  <si>
    <t xml:space="preserve">         ปริญญาโท คิดเป็นร้อยละ 68.03 และนิสิตระดับปริญญาเอก คิดเป็นร้อยละ 31.97</t>
  </si>
  <si>
    <t xml:space="preserve">          คิดเป็นร้อยละ 14.01 ผู้ตอบแบบสอบถามส่วนใหญ่สังกัดคณะวิทยาศาสตร์การแพทย์มากที่สุด </t>
  </si>
  <si>
    <t xml:space="preserve">          คิดเป็นร้อยละ 14.97 รองลงมาได้แก่ คณะบริหารธุรกิจ เศรษฐศาสตร์และการสื่อสาร คิดเป็นร้อยละ</t>
  </si>
  <si>
    <t xml:space="preserve">          14.29 และคณะศึกษาศาสตร์ คิดเป็นร้อยละ 12.24 เมื่อพิจารณารายสาขาวิชา พบว่า ผู้ตอบแบบสอบถาม</t>
  </si>
  <si>
    <t xml:space="preserve">          ส่วนใหญ่สังกัดสาขาวิชาบริหารธุรกิจ เศรษฐศาสตร์และการสื่อสารมากที่สุด คิดเป็นร้อยละ 9.52 </t>
  </si>
  <si>
    <t xml:space="preserve">          รองลงมาได้แก่ สาขาวิชาการบริหารการศึกษา คิดเป็นร้อยละ 6.12 และสาขาวิชาสรีรวิทยา </t>
  </si>
  <si>
    <t xml:space="preserve">          สาธารณสุขศาสตร์ การจัดการการท่องเที่ยวและจิตบริการ และภาษาไทย คิดเป็นร้อยละ 4.76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</si>
  <si>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3.54)</t>
  </si>
  <si>
    <t>เมื่อเทียบกับก่อนการเข้ารับการอบรม (ค่าเฉลี่ย 4.37)</t>
  </si>
  <si>
    <t xml:space="preserve">อยู่ในระดับมาก (ค่าเฉลี่ย 4.43) และหลังเข้ารับการอบรมค่าเฉลี่ยความรู้ ความเข้าใจสูงขึ้น อยู่ในระดับมาก </t>
  </si>
  <si>
    <t>(ค่าเฉลี่ยหลัง 4.38) ตามลำดับ</t>
  </si>
  <si>
    <t xml:space="preserve">          ความคิดเห็นเกี่ยวกับการจัดโครงการฯ ในภาพรวมอยู่ในระดับมาก (ค่าเฉลี่ย 4.43) เมื่อพิจารณารายด้าน</t>
  </si>
  <si>
    <t xml:space="preserve">          พบว่า ด้านคุณภาพการให้บริการ มีค่าเฉลี่ยสูงสุด (ค่าเฉลี่ย 4.57) รองลงมาคือ ด้านเจ้าหน้าที่ให้บริการ </t>
  </si>
  <si>
    <t xml:space="preserve">          (ค่าเฉลี่ย 4.53) และด้านสิ่งอำนวยความสะดวก (ค่าเฉลี่ย 4.43) เมื่อพิจารณารายข้อแล้ว พบว่า ข้อที่มีค่าเฉลี่ย</t>
  </si>
  <si>
    <t>(ค่าเฉลี่ย 4.37) เมื่อพิจารณารายข้อพบว่า ผู้เข้าร่วมโครงการมีความรู้เรื่องการตรวจสอบการคัดลอกผลงาน</t>
  </si>
  <si>
    <t>วิชาการเพิ่มมากขึ้น (ค่าเฉลี่ยก่อน 3.54) (ค่าเฉลี่ยหลัง 4.37) ตามลำดับ ในทำนองเดียวกันกับเรื่องเขียน</t>
  </si>
  <si>
    <t xml:space="preserve">ผลงานวิทยานิพนธ์ โดยไม่มีการคัดลอก ผู้เข้าร่วมโครงการมีความรู้เพิ่มมากขึ้น เช่นเดียวกัน (ค่าเฉลี่ยก่อน 3.56 ) </t>
  </si>
  <si>
    <t xml:space="preserve">          สูงที่สุดคือ ความรู้ และความสามารถในการถ่ายทอดความรู้ของวิทยากร (รศ.ดร.รัตติมา  จีนาพงษา) </t>
  </si>
  <si>
    <t xml:space="preserve">              ควรมีเอกสารประกอบการบรรยาย ควรจัดโครงการในครั้งต่อไป อยากให้ใน 1 ปี มีการจัดอบรม</t>
  </si>
  <si>
    <t>มากกว่า 2 ครั้ง และเข้า QR Code ยาก</t>
  </si>
  <si>
    <t>คิดเป็นร้อยละ 28.02 และ Facebook บัณฑิตวิทยาลัย คิดเป็นร้อยละ 14.01</t>
  </si>
  <si>
    <t xml:space="preserve">          คิดเป็นร้อยละ 36.71 รองลงมาได้แก่ คณะที่สังกัด คิดเป็นร้อยละ 28.02 และ Facebook บัณฑิตวิทยาลัย</t>
  </si>
  <si>
    <t xml:space="preserve">          (ค่าเฉลี่ย 4.61) รองลงมาได้แก่ ความเหมาะสมของขนาดห้องอบรม (ค่าเฉลี่ย 4.56) และการเข้ารับการอบรม</t>
  </si>
  <si>
    <t xml:space="preserve">          (วันศุกร์ที่ 20 ธันวาคม 2562) (ค่าเฉลี่ย 4.11)</t>
  </si>
  <si>
    <t xml:space="preserve">          จริยธรรมในครั้งนี้เป็นประโยชน์ (ค่าเฉลี่ย 4.52) และข้อที่มีค่าเฉลี่ยต่ำที่สุดคือ ความเหมาะสมของวันจัดโครงการ </t>
  </si>
  <si>
    <t>ของวิทยากร (รศ.ดร.รัตติมา  จีนาพงษา) (ค่าเฉลี่ย 4.61) รองลงมาได้แก่ ความเหมาะสมของขนาดห้องอบรม</t>
  </si>
  <si>
    <t>(ค่าเฉลี่ย 4.56) และการเข้ารับการอบรมจริยธรรมในครั้งนี้เป็นประโยชน์ (ค่าเฉลี่ย 4.52) และข้อที่มีค่าเฉลี่ย</t>
  </si>
  <si>
    <t>ต่ำที่สุดคือ ความเหมาะสมของวันจัดโครงการ (วันศุกร์ที่ 20 ธันวาคม 2562) (ค่าเฉลี่ย 4.11)</t>
  </si>
  <si>
    <t>สาขาวิชาสรีรวิทยา</t>
  </si>
  <si>
    <t xml:space="preserve">          มากที่สุด คิดเป็นร้อยละ 9.52 รองลงมาได้แก่ สาขาวิชาการบริหารการศึกษา คิดเป็นร้อยละ 6.12 </t>
  </si>
  <si>
    <t xml:space="preserve">          และภาษาไทย คิดเป็นร้อยละ 4.76</t>
  </si>
  <si>
    <t xml:space="preserve">          และสาขาวิชาสรีรวิทยา สาธารณสุขศาสตร์ การจัดการการท่องเที่ยวและจิตบริการ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</si>
</sst>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u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b/>
      <i/>
      <sz val="15"/>
      <name val="TH SarabunPSK"/>
      <family val="2"/>
    </font>
    <font>
      <sz val="14"/>
      <name val="TH SarabunPSK"/>
      <family val="2"/>
    </font>
    <font>
      <b/>
      <sz val="10"/>
      <color rgb="FF000000"/>
      <name val="Arial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2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2" fontId="11" fillId="0" borderId="0" xfId="0" applyNumberFormat="1" applyFont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4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2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Alignment="1"/>
    <xf numFmtId="0" fontId="11" fillId="5" borderId="0" xfId="0" applyFont="1" applyFill="1" applyAlignment="1">
      <alignment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/>
    <xf numFmtId="0" fontId="1" fillId="0" borderId="0" xfId="0" applyFont="1" applyAlignment="1">
      <alignment horizontal="left" indent="5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wrapText="1"/>
    </xf>
    <xf numFmtId="2" fontId="10" fillId="0" borderId="0" xfId="0" applyNumberFormat="1" applyFont="1" applyAlignment="1">
      <alignment wrapText="1"/>
    </xf>
    <xf numFmtId="0" fontId="11" fillId="6" borderId="0" xfId="0" applyFont="1" applyFill="1" applyAlignment="1">
      <alignment wrapText="1"/>
    </xf>
    <xf numFmtId="0" fontId="24" fillId="0" borderId="14" xfId="0" applyFont="1" applyBorder="1" applyAlignment="1">
      <alignment horizontal="center" wrapText="1"/>
    </xf>
    <xf numFmtId="0" fontId="11" fillId="7" borderId="0" xfId="0" applyFont="1" applyFill="1" applyAlignment="1">
      <alignment wrapText="1"/>
    </xf>
    <xf numFmtId="0" fontId="1" fillId="0" borderId="11" xfId="0" applyFont="1" applyBorder="1"/>
    <xf numFmtId="0" fontId="1" fillId="0" borderId="27" xfId="0" applyFont="1" applyBorder="1"/>
    <xf numFmtId="0" fontId="1" fillId="0" borderId="14" xfId="0" applyFont="1" applyFill="1" applyBorder="1" applyAlignment="1">
      <alignment horizontal="center" vertical="center"/>
    </xf>
    <xf numFmtId="0" fontId="8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4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Border="1"/>
    <xf numFmtId="0" fontId="4" fillId="0" borderId="15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24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24" xfId="0" applyFont="1" applyBorder="1" applyAlignment="1"/>
    <xf numFmtId="0" fontId="5" fillId="0" borderId="0" xfId="0" applyFont="1" applyFill="1"/>
    <xf numFmtId="0" fontId="4" fillId="0" borderId="12" xfId="0" applyFont="1" applyFill="1" applyBorder="1" applyAlignment="1"/>
    <xf numFmtId="0" fontId="2" fillId="0" borderId="0" xfId="0" applyFont="1" applyFill="1" applyAlignment="1">
      <alignment horizontal="center"/>
    </xf>
    <xf numFmtId="0" fontId="26" fillId="0" borderId="0" xfId="0" applyFont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wrapText="1"/>
    </xf>
    <xf numFmtId="0" fontId="11" fillId="8" borderId="14" xfId="0" applyFont="1" applyFill="1" applyBorder="1" applyAlignment="1">
      <alignment wrapText="1"/>
    </xf>
    <xf numFmtId="0" fontId="1" fillId="8" borderId="14" xfId="0" applyFont="1" applyFill="1" applyBorder="1" applyAlignment="1">
      <alignment wrapText="1"/>
    </xf>
    <xf numFmtId="0" fontId="11" fillId="9" borderId="14" xfId="0" applyFont="1" applyFill="1" applyBorder="1" applyAlignment="1">
      <alignment wrapText="1"/>
    </xf>
    <xf numFmtId="0" fontId="11" fillId="1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1" fillId="0" borderId="14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1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24" xfId="0" applyFont="1" applyFill="1" applyBorder="1" applyAlignment="1"/>
    <xf numFmtId="0" fontId="1" fillId="8" borderId="14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6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23" fillId="9" borderId="14" xfId="0" applyFont="1" applyFill="1" applyBorder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top"/>
    </xf>
    <xf numFmtId="0" fontId="1" fillId="0" borderId="0" xfId="0" applyFont="1" applyAlignment="1">
      <alignment horizontal="left" indent="5"/>
    </xf>
    <xf numFmtId="0" fontId="24" fillId="11" borderId="14" xfId="0" applyFont="1" applyFill="1" applyBorder="1" applyAlignment="1">
      <alignment horizontal="center" wrapText="1"/>
    </xf>
    <xf numFmtId="0" fontId="11" fillId="11" borderId="14" xfId="0" applyFont="1" applyFill="1" applyBorder="1" applyAlignment="1">
      <alignment wrapText="1"/>
    </xf>
    <xf numFmtId="0" fontId="11" fillId="11" borderId="14" xfId="0" applyFont="1" applyFill="1" applyBorder="1" applyAlignment="1">
      <alignment vertical="top" wrapText="1"/>
    </xf>
    <xf numFmtId="0" fontId="24" fillId="12" borderId="14" xfId="0" applyFont="1" applyFill="1" applyBorder="1" applyAlignment="1">
      <alignment horizontal="center" wrapText="1"/>
    </xf>
    <xf numFmtId="0" fontId="11" fillId="12" borderId="14" xfId="0" applyFont="1" applyFill="1" applyBorder="1" applyAlignment="1">
      <alignment wrapText="1"/>
    </xf>
    <xf numFmtId="0" fontId="11" fillId="12" borderId="14" xfId="0" applyFont="1" applyFill="1" applyBorder="1" applyAlignment="1">
      <alignment vertical="top" wrapText="1"/>
    </xf>
    <xf numFmtId="0" fontId="24" fillId="14" borderId="14" xfId="0" applyFont="1" applyFill="1" applyBorder="1" applyAlignment="1">
      <alignment horizontal="center" wrapText="1"/>
    </xf>
    <xf numFmtId="0" fontId="11" fillId="14" borderId="14" xfId="0" applyFont="1" applyFill="1" applyBorder="1" applyAlignment="1">
      <alignment wrapText="1"/>
    </xf>
    <xf numFmtId="0" fontId="11" fillId="14" borderId="14" xfId="0" applyFont="1" applyFill="1" applyBorder="1" applyAlignment="1">
      <alignment vertical="top" wrapText="1"/>
    </xf>
    <xf numFmtId="0" fontId="24" fillId="15" borderId="14" xfId="0" applyFont="1" applyFill="1" applyBorder="1" applyAlignment="1">
      <alignment horizontal="center" wrapText="1"/>
    </xf>
    <xf numFmtId="0" fontId="11" fillId="15" borderId="14" xfId="0" applyFont="1" applyFill="1" applyBorder="1" applyAlignment="1">
      <alignment wrapText="1"/>
    </xf>
    <xf numFmtId="0" fontId="11" fillId="15" borderId="14" xfId="0" applyFont="1" applyFill="1" applyBorder="1" applyAlignment="1">
      <alignment vertical="top" wrapText="1"/>
    </xf>
    <xf numFmtId="2" fontId="10" fillId="13" borderId="14" xfId="0" applyNumberFormat="1" applyFont="1" applyFill="1" applyBorder="1" applyAlignment="1">
      <alignment wrapText="1"/>
    </xf>
    <xf numFmtId="2" fontId="8" fillId="13" borderId="14" xfId="0" applyNumberFormat="1" applyFont="1" applyFill="1" applyBorder="1" applyAlignment="1">
      <alignment wrapText="1"/>
    </xf>
    <xf numFmtId="0" fontId="8" fillId="13" borderId="14" xfId="0" applyFont="1" applyFill="1" applyBorder="1" applyAlignment="1">
      <alignment horizontal="right"/>
    </xf>
    <xf numFmtId="2" fontId="27" fillId="0" borderId="0" xfId="0" applyNumberFormat="1" applyFont="1" applyAlignment="1">
      <alignment horizontal="center"/>
    </xf>
    <xf numFmtId="0" fontId="11" fillId="8" borderId="14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15" xfId="0" applyFont="1" applyBorder="1"/>
    <xf numFmtId="0" fontId="2" fillId="0" borderId="0" xfId="0" applyFont="1" applyBorder="1" applyAlignment="1"/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0" fontId="8" fillId="0" borderId="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/>
    <xf numFmtId="0" fontId="11" fillId="8" borderId="15" xfId="0" applyFont="1" applyFill="1" applyBorder="1" applyAlignment="1">
      <alignment wrapText="1"/>
    </xf>
    <xf numFmtId="0" fontId="28" fillId="0" borderId="13" xfId="0" applyFont="1" applyBorder="1" applyAlignment="1"/>
    <xf numFmtId="0" fontId="28" fillId="0" borderId="24" xfId="0" applyFont="1" applyBorder="1" applyAlignment="1"/>
    <xf numFmtId="0" fontId="28" fillId="0" borderId="13" xfId="0" applyFont="1" applyBorder="1" applyAlignment="1">
      <alignment horizontal="left"/>
    </xf>
    <xf numFmtId="0" fontId="29" fillId="0" borderId="24" xfId="0" applyFont="1" applyFill="1" applyBorder="1" applyAlignment="1">
      <alignment horizontal="center"/>
    </xf>
    <xf numFmtId="0" fontId="29" fillId="0" borderId="13" xfId="0" applyFont="1" applyBorder="1" applyAlignment="1"/>
    <xf numFmtId="0" fontId="29" fillId="0" borderId="24" xfId="0" applyFont="1" applyBorder="1" applyAlignment="1"/>
    <xf numFmtId="0" fontId="29" fillId="0" borderId="13" xfId="0" applyFont="1" applyFill="1" applyBorder="1" applyAlignment="1"/>
    <xf numFmtId="0" fontId="29" fillId="0" borderId="24" xfId="0" applyFont="1" applyFill="1" applyBorder="1" applyAlignment="1"/>
    <xf numFmtId="0" fontId="28" fillId="0" borderId="24" xfId="0" applyFont="1" applyBorder="1" applyAlignment="1">
      <alignment horizontal="left"/>
    </xf>
    <xf numFmtId="0" fontId="18" fillId="0" borderId="14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25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34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41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26</xdr:row>
      <xdr:rowOff>69652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20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21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24</xdr:row>
      <xdr:rowOff>57745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25</xdr:row>
      <xdr:rowOff>69650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26</xdr:row>
      <xdr:rowOff>57744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37</xdr:row>
      <xdr:rowOff>158948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38</xdr:row>
      <xdr:rowOff>63698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40</xdr:row>
      <xdr:rowOff>63698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2</xdr:row>
          <xdr:rowOff>171450</xdr:rowOff>
        </xdr:from>
        <xdr:to>
          <xdr:col>6</xdr:col>
          <xdr:colOff>266700</xdr:colOff>
          <xdr:row>3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ac\Downloads\ethich_December_26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>
        <row r="3">
          <cell r="K3">
            <v>4</v>
          </cell>
        </row>
        <row r="223">
          <cell r="K223" t="str">
            <v>website บัณฑิตวิทยาลัย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9"/>
  <sheetViews>
    <sheetView topLeftCell="A187" zoomScale="166" zoomScaleNormal="166" workbookViewId="0">
      <selection activeCell="C138" sqref="C138"/>
    </sheetView>
  </sheetViews>
  <sheetFormatPr defaultColWidth="15" defaultRowHeight="24"/>
  <cols>
    <col min="1" max="1" width="4.42578125" style="17" bestFit="1" customWidth="1"/>
    <col min="2" max="2" width="40.5703125" style="17" bestFit="1" customWidth="1"/>
    <col min="3" max="3" width="31.7109375" style="17" bestFit="1" customWidth="1"/>
    <col min="4" max="4" width="7" style="17" customWidth="1"/>
    <col min="5" max="5" width="7.7109375" style="17" bestFit="1" customWidth="1"/>
    <col min="6" max="6" width="5.7109375" style="17" bestFit="1" customWidth="1"/>
    <col min="7" max="7" width="8.42578125" style="17" customWidth="1"/>
    <col min="8" max="8" width="7" style="17" customWidth="1"/>
    <col min="9" max="9" width="9" style="17" customWidth="1"/>
    <col min="10" max="10" width="7.42578125" style="17" bestFit="1" customWidth="1"/>
    <col min="11" max="12" width="10.28515625" style="17" customWidth="1"/>
    <col min="13" max="14" width="5.140625" style="92" bestFit="1" customWidth="1"/>
    <col min="15" max="15" width="5.5703125" style="92" bestFit="1" customWidth="1"/>
    <col min="16" max="22" width="5.140625" style="17" bestFit="1" customWidth="1"/>
    <col min="23" max="24" width="6.28515625" style="20" bestFit="1" customWidth="1"/>
    <col min="25" max="26" width="6.28515625" style="130" bestFit="1" customWidth="1"/>
    <col min="27" max="28" width="5.140625" style="69" bestFit="1" customWidth="1"/>
    <col min="29" max="31" width="5.140625" style="94" bestFit="1" customWidth="1"/>
    <col min="32" max="33" width="5" style="17" bestFit="1" customWidth="1"/>
    <col min="34" max="16384" width="15" style="17"/>
  </cols>
  <sheetData>
    <row r="1" spans="1:31" s="93" customFormat="1" ht="55.5">
      <c r="B1" s="93" t="s">
        <v>0</v>
      </c>
      <c r="C1" s="93" t="s">
        <v>1</v>
      </c>
      <c r="D1" s="93" t="s">
        <v>2</v>
      </c>
      <c r="E1" s="93" t="s">
        <v>3</v>
      </c>
      <c r="F1" s="93" t="s">
        <v>0</v>
      </c>
      <c r="G1" s="93" t="s">
        <v>4</v>
      </c>
      <c r="H1" s="93" t="s">
        <v>46</v>
      </c>
      <c r="I1" s="93" t="s">
        <v>60</v>
      </c>
      <c r="J1" s="93" t="s">
        <v>5</v>
      </c>
      <c r="K1" s="93" t="s">
        <v>114</v>
      </c>
      <c r="L1" s="93" t="s">
        <v>190</v>
      </c>
      <c r="M1" s="174">
        <v>1.1000000000000001</v>
      </c>
      <c r="N1" s="174">
        <v>1.2</v>
      </c>
      <c r="O1" s="174">
        <v>1.3</v>
      </c>
      <c r="P1" s="180">
        <v>2.1</v>
      </c>
      <c r="Q1" s="180">
        <v>2.2000000000000002</v>
      </c>
      <c r="R1" s="174">
        <v>3.1</v>
      </c>
      <c r="S1" s="174">
        <v>3.2</v>
      </c>
      <c r="T1" s="174">
        <v>3.3</v>
      </c>
      <c r="U1" s="174">
        <v>3.4</v>
      </c>
      <c r="V1" s="174">
        <v>3.5</v>
      </c>
      <c r="W1" s="177" t="s">
        <v>6</v>
      </c>
      <c r="X1" s="177" t="s">
        <v>47</v>
      </c>
      <c r="Y1" s="177" t="s">
        <v>7</v>
      </c>
      <c r="Z1" s="177" t="s">
        <v>48</v>
      </c>
      <c r="AA1" s="180">
        <v>4.3</v>
      </c>
      <c r="AB1" s="180">
        <v>4.4000000000000004</v>
      </c>
      <c r="AC1" s="183">
        <v>5.0999999999999996</v>
      </c>
      <c r="AD1" s="183">
        <v>5.2</v>
      </c>
      <c r="AE1" s="183">
        <v>5.3</v>
      </c>
    </row>
    <row r="2" spans="1:31" s="133" customFormat="1" ht="48">
      <c r="A2" s="133">
        <v>1</v>
      </c>
      <c r="B2" s="133" t="s">
        <v>8</v>
      </c>
      <c r="C2" s="133" t="s">
        <v>97</v>
      </c>
      <c r="D2" s="133">
        <v>1</v>
      </c>
      <c r="E2" s="133">
        <v>1</v>
      </c>
      <c r="F2" s="133">
        <v>0</v>
      </c>
      <c r="G2" s="133">
        <v>0</v>
      </c>
      <c r="H2" s="133">
        <v>0</v>
      </c>
      <c r="I2" s="133">
        <v>0</v>
      </c>
      <c r="J2" s="133">
        <v>0</v>
      </c>
      <c r="K2" s="133">
        <v>0</v>
      </c>
      <c r="L2" s="133">
        <v>0</v>
      </c>
      <c r="M2" s="176">
        <v>5</v>
      </c>
      <c r="N2" s="176">
        <v>5</v>
      </c>
      <c r="O2" s="176">
        <v>5</v>
      </c>
      <c r="P2" s="182">
        <v>5</v>
      </c>
      <c r="Q2" s="182">
        <v>5</v>
      </c>
      <c r="R2" s="176">
        <v>5</v>
      </c>
      <c r="S2" s="176">
        <v>5</v>
      </c>
      <c r="T2" s="176">
        <v>5</v>
      </c>
      <c r="U2" s="176">
        <v>5</v>
      </c>
      <c r="V2" s="176">
        <v>5</v>
      </c>
      <c r="W2" s="179">
        <v>3</v>
      </c>
      <c r="X2" s="179">
        <v>3</v>
      </c>
      <c r="Y2" s="179">
        <v>5</v>
      </c>
      <c r="Z2" s="179">
        <v>5</v>
      </c>
      <c r="AA2" s="182">
        <v>5</v>
      </c>
      <c r="AB2" s="182">
        <v>5</v>
      </c>
      <c r="AC2" s="185">
        <v>5</v>
      </c>
      <c r="AD2" s="185">
        <v>5</v>
      </c>
      <c r="AE2" s="185">
        <v>4</v>
      </c>
    </row>
    <row r="3" spans="1:31" s="90" customFormat="1">
      <c r="A3" s="90">
        <v>2</v>
      </c>
      <c r="B3" s="90" t="s">
        <v>8</v>
      </c>
      <c r="C3" s="90" t="s">
        <v>59</v>
      </c>
      <c r="D3" s="90">
        <v>1</v>
      </c>
      <c r="E3" s="90">
        <v>1</v>
      </c>
      <c r="F3" s="90">
        <v>0</v>
      </c>
      <c r="G3" s="90">
        <v>0</v>
      </c>
      <c r="H3" s="90">
        <v>0</v>
      </c>
      <c r="I3" s="90">
        <v>0</v>
      </c>
      <c r="J3" s="90">
        <v>0</v>
      </c>
      <c r="K3" s="90">
        <v>0</v>
      </c>
      <c r="L3" s="133">
        <v>0</v>
      </c>
      <c r="M3" s="175">
        <v>4</v>
      </c>
      <c r="N3" s="175">
        <v>4</v>
      </c>
      <c r="O3" s="175">
        <v>4</v>
      </c>
      <c r="P3" s="181">
        <v>4</v>
      </c>
      <c r="Q3" s="181">
        <v>4</v>
      </c>
      <c r="R3" s="175">
        <v>4</v>
      </c>
      <c r="S3" s="175">
        <v>4</v>
      </c>
      <c r="T3" s="175">
        <v>4</v>
      </c>
      <c r="U3" s="175">
        <v>4</v>
      </c>
      <c r="V3" s="175">
        <v>4</v>
      </c>
      <c r="W3" s="178">
        <v>4</v>
      </c>
      <c r="X3" s="178">
        <v>4</v>
      </c>
      <c r="Y3" s="178">
        <v>5</v>
      </c>
      <c r="Z3" s="178">
        <v>5</v>
      </c>
      <c r="AA3" s="181">
        <v>5</v>
      </c>
      <c r="AB3" s="181">
        <v>4</v>
      </c>
      <c r="AC3" s="184">
        <v>5</v>
      </c>
      <c r="AD3" s="184">
        <v>4</v>
      </c>
      <c r="AE3" s="184">
        <v>5</v>
      </c>
    </row>
    <row r="4" spans="1:31" s="90" customFormat="1">
      <c r="A4" s="90">
        <v>3</v>
      </c>
      <c r="B4" s="90" t="s">
        <v>49</v>
      </c>
      <c r="C4" s="90" t="s">
        <v>175</v>
      </c>
      <c r="D4" s="90">
        <v>1</v>
      </c>
      <c r="E4" s="90">
        <v>0</v>
      </c>
      <c r="F4" s="90">
        <v>1</v>
      </c>
      <c r="G4" s="90">
        <v>1</v>
      </c>
      <c r="H4" s="90">
        <v>0</v>
      </c>
      <c r="I4" s="90">
        <v>0</v>
      </c>
      <c r="J4" s="90">
        <v>0</v>
      </c>
      <c r="K4" s="90">
        <v>0</v>
      </c>
      <c r="L4" s="133">
        <v>0</v>
      </c>
      <c r="M4" s="175">
        <v>4</v>
      </c>
      <c r="N4" s="175">
        <v>4</v>
      </c>
      <c r="O4" s="175">
        <v>3</v>
      </c>
      <c r="P4" s="181">
        <v>4</v>
      </c>
      <c r="Q4" s="181">
        <v>4</v>
      </c>
      <c r="R4" s="175">
        <v>4</v>
      </c>
      <c r="S4" s="175">
        <v>3</v>
      </c>
      <c r="T4" s="175">
        <v>4</v>
      </c>
      <c r="U4" s="175">
        <v>3</v>
      </c>
      <c r="V4" s="175">
        <v>4</v>
      </c>
      <c r="W4" s="178">
        <v>4</v>
      </c>
      <c r="X4" s="178">
        <v>4</v>
      </c>
      <c r="Y4" s="178">
        <v>4</v>
      </c>
      <c r="Z4" s="178">
        <v>4</v>
      </c>
      <c r="AA4" s="181">
        <v>4</v>
      </c>
      <c r="AB4" s="181">
        <v>4</v>
      </c>
      <c r="AC4" s="184">
        <v>4</v>
      </c>
      <c r="AD4" s="184">
        <v>4</v>
      </c>
      <c r="AE4" s="184">
        <v>4</v>
      </c>
    </row>
    <row r="5" spans="1:31" s="90" customFormat="1">
      <c r="A5" s="90">
        <v>4</v>
      </c>
      <c r="B5" s="90" t="s">
        <v>49</v>
      </c>
      <c r="C5" s="90" t="s">
        <v>61</v>
      </c>
      <c r="D5" s="90">
        <v>0</v>
      </c>
      <c r="E5" s="90">
        <v>0</v>
      </c>
      <c r="F5" s="90">
        <v>1</v>
      </c>
      <c r="G5" s="90">
        <v>0</v>
      </c>
      <c r="H5" s="90">
        <v>0</v>
      </c>
      <c r="I5" s="90">
        <v>0</v>
      </c>
      <c r="J5" s="90">
        <v>0</v>
      </c>
      <c r="K5" s="90">
        <v>0</v>
      </c>
      <c r="L5" s="133">
        <v>0</v>
      </c>
      <c r="M5" s="175">
        <v>5</v>
      </c>
      <c r="N5" s="175">
        <v>5</v>
      </c>
      <c r="O5" s="175">
        <v>5</v>
      </c>
      <c r="P5" s="181">
        <v>5</v>
      </c>
      <c r="Q5" s="181">
        <v>5</v>
      </c>
      <c r="R5" s="175">
        <v>5</v>
      </c>
      <c r="S5" s="175">
        <v>4</v>
      </c>
      <c r="T5" s="175">
        <v>5</v>
      </c>
      <c r="U5" s="175">
        <v>5</v>
      </c>
      <c r="V5" s="175">
        <v>4</v>
      </c>
      <c r="W5" s="178">
        <v>3</v>
      </c>
      <c r="X5" s="178">
        <v>3</v>
      </c>
      <c r="Y5" s="178">
        <v>4</v>
      </c>
      <c r="Z5" s="178">
        <v>4</v>
      </c>
      <c r="AA5" s="181">
        <v>5</v>
      </c>
      <c r="AB5" s="181">
        <v>4</v>
      </c>
      <c r="AC5" s="184">
        <v>3</v>
      </c>
      <c r="AD5" s="184">
        <v>4</v>
      </c>
      <c r="AE5" s="184">
        <v>3</v>
      </c>
    </row>
    <row r="6" spans="1:31" s="90" customFormat="1">
      <c r="A6" s="90">
        <v>5</v>
      </c>
      <c r="B6" s="90" t="s">
        <v>49</v>
      </c>
      <c r="C6" s="90" t="s">
        <v>175</v>
      </c>
      <c r="D6" s="90">
        <v>1</v>
      </c>
      <c r="E6" s="90">
        <v>0</v>
      </c>
      <c r="F6" s="90">
        <v>1</v>
      </c>
      <c r="G6" s="90">
        <v>1</v>
      </c>
      <c r="H6" s="90">
        <v>0</v>
      </c>
      <c r="I6" s="90">
        <v>0</v>
      </c>
      <c r="J6" s="90">
        <v>0</v>
      </c>
      <c r="K6" s="90">
        <v>0</v>
      </c>
      <c r="L6" s="133">
        <v>0</v>
      </c>
      <c r="M6" s="175">
        <v>5</v>
      </c>
      <c r="N6" s="175">
        <v>5</v>
      </c>
      <c r="O6" s="175">
        <v>5</v>
      </c>
      <c r="P6" s="181">
        <v>4</v>
      </c>
      <c r="Q6" s="181">
        <v>4</v>
      </c>
      <c r="R6" s="175">
        <v>5</v>
      </c>
      <c r="S6" s="175">
        <v>4</v>
      </c>
      <c r="T6" s="175">
        <v>4</v>
      </c>
      <c r="U6" s="175">
        <v>4</v>
      </c>
      <c r="V6" s="175">
        <v>4</v>
      </c>
      <c r="W6" s="178">
        <v>4</v>
      </c>
      <c r="X6" s="178">
        <v>4</v>
      </c>
      <c r="Y6" s="178">
        <v>4</v>
      </c>
      <c r="Z6" s="178">
        <v>4</v>
      </c>
      <c r="AA6" s="181">
        <v>5</v>
      </c>
      <c r="AB6" s="181">
        <v>5</v>
      </c>
      <c r="AC6" s="184">
        <v>5</v>
      </c>
      <c r="AD6" s="184">
        <v>5</v>
      </c>
      <c r="AE6" s="184">
        <v>5</v>
      </c>
    </row>
    <row r="7" spans="1:31" s="133" customFormat="1">
      <c r="A7" s="133">
        <v>6</v>
      </c>
      <c r="B7" s="133" t="s">
        <v>49</v>
      </c>
      <c r="C7" s="133" t="s">
        <v>50</v>
      </c>
      <c r="D7" s="133">
        <v>0</v>
      </c>
      <c r="E7" s="133">
        <v>0</v>
      </c>
      <c r="F7" s="133">
        <v>1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  <c r="M7" s="176">
        <v>5</v>
      </c>
      <c r="N7" s="176">
        <v>5</v>
      </c>
      <c r="O7" s="176">
        <v>5</v>
      </c>
      <c r="P7" s="182">
        <v>5</v>
      </c>
      <c r="Q7" s="182">
        <v>5</v>
      </c>
      <c r="R7" s="176">
        <v>5</v>
      </c>
      <c r="S7" s="176">
        <v>5</v>
      </c>
      <c r="T7" s="176">
        <v>5</v>
      </c>
      <c r="U7" s="176">
        <v>5</v>
      </c>
      <c r="V7" s="176">
        <v>5</v>
      </c>
      <c r="W7" s="179">
        <v>3</v>
      </c>
      <c r="X7" s="179">
        <v>3</v>
      </c>
      <c r="Y7" s="179">
        <v>4</v>
      </c>
      <c r="Z7" s="179">
        <v>4</v>
      </c>
      <c r="AA7" s="182">
        <v>5</v>
      </c>
      <c r="AB7" s="182">
        <v>4</v>
      </c>
      <c r="AC7" s="185">
        <v>4</v>
      </c>
      <c r="AD7" s="185">
        <v>4</v>
      </c>
      <c r="AE7" s="185">
        <v>4</v>
      </c>
    </row>
    <row r="8" spans="1:31" s="90" customFormat="1">
      <c r="A8" s="90">
        <v>7</v>
      </c>
      <c r="B8" s="133" t="s">
        <v>49</v>
      </c>
      <c r="C8" s="133" t="s">
        <v>50</v>
      </c>
      <c r="D8" s="90">
        <v>1</v>
      </c>
      <c r="E8" s="90">
        <v>1</v>
      </c>
      <c r="F8" s="90">
        <v>1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133">
        <v>0</v>
      </c>
      <c r="M8" s="175">
        <v>4</v>
      </c>
      <c r="N8" s="175">
        <v>4</v>
      </c>
      <c r="O8" s="175">
        <v>4</v>
      </c>
      <c r="P8" s="181">
        <v>4</v>
      </c>
      <c r="Q8" s="181">
        <v>4</v>
      </c>
      <c r="R8" s="175">
        <v>4</v>
      </c>
      <c r="S8" s="175">
        <v>4</v>
      </c>
      <c r="T8" s="175">
        <v>4</v>
      </c>
      <c r="U8" s="175">
        <v>4</v>
      </c>
      <c r="V8" s="175">
        <v>4</v>
      </c>
      <c r="W8" s="178">
        <v>4</v>
      </c>
      <c r="X8" s="178">
        <v>4</v>
      </c>
      <c r="Y8" s="178">
        <v>4</v>
      </c>
      <c r="Z8" s="178">
        <v>4</v>
      </c>
      <c r="AA8" s="181">
        <v>4</v>
      </c>
      <c r="AB8" s="181">
        <v>4</v>
      </c>
      <c r="AC8" s="184">
        <v>4</v>
      </c>
      <c r="AD8" s="184">
        <v>4</v>
      </c>
      <c r="AE8" s="184">
        <v>4</v>
      </c>
    </row>
    <row r="9" spans="1:31" s="90" customFormat="1">
      <c r="A9" s="90">
        <v>8</v>
      </c>
      <c r="B9" s="90" t="s">
        <v>8</v>
      </c>
      <c r="C9" s="90" t="s">
        <v>176</v>
      </c>
      <c r="D9" s="90">
        <v>1</v>
      </c>
      <c r="E9" s="90">
        <v>1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133">
        <v>0</v>
      </c>
      <c r="M9" s="175">
        <v>5</v>
      </c>
      <c r="N9" s="175">
        <v>5</v>
      </c>
      <c r="O9" s="175">
        <v>5</v>
      </c>
      <c r="P9" s="181">
        <v>5</v>
      </c>
      <c r="Q9" s="181">
        <v>5</v>
      </c>
      <c r="R9" s="175">
        <v>5</v>
      </c>
      <c r="S9" s="175">
        <v>5</v>
      </c>
      <c r="T9" s="175">
        <v>5</v>
      </c>
      <c r="U9" s="175">
        <v>5</v>
      </c>
      <c r="V9" s="175">
        <v>5</v>
      </c>
      <c r="W9" s="178">
        <v>2</v>
      </c>
      <c r="X9" s="178">
        <v>3</v>
      </c>
      <c r="Y9" s="178">
        <v>4</v>
      </c>
      <c r="Z9" s="178">
        <v>4</v>
      </c>
      <c r="AA9" s="181">
        <v>5</v>
      </c>
      <c r="AB9" s="181">
        <v>5</v>
      </c>
      <c r="AC9" s="184">
        <v>5</v>
      </c>
      <c r="AD9" s="184">
        <v>5</v>
      </c>
      <c r="AE9" s="184">
        <v>5</v>
      </c>
    </row>
    <row r="10" spans="1:31" s="90" customFormat="1">
      <c r="A10" s="90">
        <v>9</v>
      </c>
      <c r="B10" s="90" t="s">
        <v>8</v>
      </c>
      <c r="C10" s="90" t="s">
        <v>177</v>
      </c>
      <c r="D10" s="90">
        <v>1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133">
        <v>0</v>
      </c>
      <c r="M10" s="175">
        <v>5</v>
      </c>
      <c r="N10" s="175">
        <v>5</v>
      </c>
      <c r="O10" s="175">
        <v>5</v>
      </c>
      <c r="P10" s="181">
        <v>5</v>
      </c>
      <c r="Q10" s="181">
        <v>5</v>
      </c>
      <c r="R10" s="175">
        <v>5</v>
      </c>
      <c r="S10" s="175">
        <v>5</v>
      </c>
      <c r="T10" s="175">
        <v>5</v>
      </c>
      <c r="U10" s="175">
        <v>5</v>
      </c>
      <c r="V10" s="175">
        <v>5</v>
      </c>
      <c r="W10" s="178">
        <v>3</v>
      </c>
      <c r="X10" s="178">
        <v>3</v>
      </c>
      <c r="Y10" s="178">
        <v>5</v>
      </c>
      <c r="Z10" s="178">
        <v>5</v>
      </c>
      <c r="AA10" s="181">
        <v>5</v>
      </c>
      <c r="AB10" s="181">
        <v>5</v>
      </c>
      <c r="AC10" s="184">
        <v>5</v>
      </c>
      <c r="AD10" s="184">
        <v>5</v>
      </c>
      <c r="AE10" s="184">
        <v>5</v>
      </c>
    </row>
    <row r="11" spans="1:31" s="90" customFormat="1">
      <c r="A11" s="90">
        <v>10</v>
      </c>
      <c r="B11" s="90" t="s">
        <v>8</v>
      </c>
      <c r="C11" s="90" t="s">
        <v>176</v>
      </c>
      <c r="D11" s="90">
        <v>1</v>
      </c>
      <c r="E11" s="90">
        <v>1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133">
        <v>0</v>
      </c>
      <c r="M11" s="175">
        <v>4</v>
      </c>
      <c r="N11" s="175">
        <v>3</v>
      </c>
      <c r="O11" s="175">
        <v>4</v>
      </c>
      <c r="P11" s="181">
        <v>4</v>
      </c>
      <c r="Q11" s="181">
        <v>4</v>
      </c>
      <c r="R11" s="175">
        <v>4</v>
      </c>
      <c r="S11" s="175">
        <v>4</v>
      </c>
      <c r="T11" s="175">
        <v>4</v>
      </c>
      <c r="U11" s="175">
        <v>4</v>
      </c>
      <c r="V11" s="175">
        <v>4</v>
      </c>
      <c r="W11" s="178">
        <v>3</v>
      </c>
      <c r="X11" s="178">
        <v>3</v>
      </c>
      <c r="Y11" s="178">
        <v>5</v>
      </c>
      <c r="Z11" s="178">
        <v>5</v>
      </c>
      <c r="AA11" s="181">
        <v>5</v>
      </c>
      <c r="AB11" s="181">
        <v>5</v>
      </c>
      <c r="AC11" s="184">
        <v>5</v>
      </c>
      <c r="AD11" s="184">
        <v>5</v>
      </c>
      <c r="AE11" s="184">
        <v>5</v>
      </c>
    </row>
    <row r="12" spans="1:31" s="90" customFormat="1">
      <c r="A12" s="90">
        <v>11</v>
      </c>
      <c r="B12" s="90" t="s">
        <v>8</v>
      </c>
      <c r="C12" s="90" t="s">
        <v>176</v>
      </c>
      <c r="D12" s="90">
        <v>1</v>
      </c>
      <c r="E12" s="90">
        <v>1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133">
        <v>0</v>
      </c>
      <c r="M12" s="175">
        <v>4</v>
      </c>
      <c r="N12" s="175">
        <v>3</v>
      </c>
      <c r="O12" s="175">
        <v>2</v>
      </c>
      <c r="P12" s="181">
        <v>4</v>
      </c>
      <c r="Q12" s="181">
        <v>4</v>
      </c>
      <c r="R12" s="175">
        <v>4</v>
      </c>
      <c r="S12" s="175">
        <v>4</v>
      </c>
      <c r="T12" s="175">
        <v>4</v>
      </c>
      <c r="U12" s="175">
        <v>3</v>
      </c>
      <c r="V12" s="175">
        <v>4</v>
      </c>
      <c r="W12" s="178">
        <v>1</v>
      </c>
      <c r="X12" s="178">
        <v>1</v>
      </c>
      <c r="Y12" s="178">
        <v>5</v>
      </c>
      <c r="Z12" s="178">
        <v>5</v>
      </c>
      <c r="AA12" s="181">
        <v>5</v>
      </c>
      <c r="AB12" s="181">
        <v>5</v>
      </c>
      <c r="AC12" s="184">
        <v>5</v>
      </c>
      <c r="AD12" s="184">
        <v>5</v>
      </c>
      <c r="AE12" s="184">
        <v>5</v>
      </c>
    </row>
    <row r="13" spans="1:31" s="90" customFormat="1">
      <c r="A13" s="90">
        <v>12</v>
      </c>
      <c r="B13" s="90" t="s">
        <v>49</v>
      </c>
      <c r="C13" s="90" t="s">
        <v>133</v>
      </c>
      <c r="D13" s="90">
        <v>1</v>
      </c>
      <c r="E13" s="90">
        <v>1</v>
      </c>
      <c r="F13" s="90">
        <v>1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133">
        <v>0</v>
      </c>
      <c r="M13" s="175">
        <v>4</v>
      </c>
      <c r="N13" s="175">
        <v>4</v>
      </c>
      <c r="O13" s="175">
        <v>4</v>
      </c>
      <c r="P13" s="181">
        <v>4</v>
      </c>
      <c r="Q13" s="181">
        <v>4</v>
      </c>
      <c r="R13" s="175">
        <v>4</v>
      </c>
      <c r="S13" s="175">
        <v>4</v>
      </c>
      <c r="T13" s="175">
        <v>4</v>
      </c>
      <c r="U13" s="175">
        <v>4</v>
      </c>
      <c r="V13" s="175">
        <v>4</v>
      </c>
      <c r="W13" s="178">
        <v>4</v>
      </c>
      <c r="X13" s="178">
        <v>4</v>
      </c>
      <c r="Y13" s="178">
        <v>4</v>
      </c>
      <c r="Z13" s="178">
        <v>4</v>
      </c>
      <c r="AA13" s="181">
        <v>4</v>
      </c>
      <c r="AB13" s="181">
        <v>4</v>
      </c>
      <c r="AC13" s="184">
        <v>4</v>
      </c>
      <c r="AD13" s="184">
        <v>4</v>
      </c>
      <c r="AE13" s="184">
        <v>4</v>
      </c>
    </row>
    <row r="14" spans="1:31" s="90" customFormat="1">
      <c r="A14" s="90">
        <v>13</v>
      </c>
      <c r="B14" s="90" t="s">
        <v>49</v>
      </c>
      <c r="C14" s="90" t="s">
        <v>116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133">
        <v>0</v>
      </c>
      <c r="M14" s="175">
        <v>4</v>
      </c>
      <c r="N14" s="175">
        <v>4</v>
      </c>
      <c r="O14" s="175">
        <v>4</v>
      </c>
      <c r="P14" s="181">
        <v>5</v>
      </c>
      <c r="Q14" s="181">
        <v>5</v>
      </c>
      <c r="R14" s="175">
        <v>5</v>
      </c>
      <c r="S14" s="175">
        <v>5</v>
      </c>
      <c r="T14" s="175">
        <v>5</v>
      </c>
      <c r="U14" s="175">
        <v>5</v>
      </c>
      <c r="V14" s="175">
        <v>5</v>
      </c>
      <c r="W14" s="178">
        <v>4</v>
      </c>
      <c r="X14" s="178">
        <v>4</v>
      </c>
      <c r="Y14" s="178">
        <v>5</v>
      </c>
      <c r="Z14" s="178">
        <v>5</v>
      </c>
      <c r="AA14" s="181">
        <v>5</v>
      </c>
      <c r="AB14" s="181">
        <v>5</v>
      </c>
      <c r="AC14" s="184">
        <v>5</v>
      </c>
      <c r="AD14" s="184">
        <v>5</v>
      </c>
      <c r="AE14" s="184">
        <v>5</v>
      </c>
    </row>
    <row r="15" spans="1:31" s="90" customFormat="1">
      <c r="A15" s="90">
        <v>14</v>
      </c>
      <c r="B15" s="90" t="s">
        <v>8</v>
      </c>
      <c r="C15" s="90" t="s">
        <v>178</v>
      </c>
      <c r="D15" s="90">
        <v>0</v>
      </c>
      <c r="E15" s="90">
        <v>1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133">
        <v>0</v>
      </c>
      <c r="M15" s="175">
        <v>4</v>
      </c>
      <c r="N15" s="175">
        <v>3</v>
      </c>
      <c r="O15" s="175">
        <v>4</v>
      </c>
      <c r="P15" s="181">
        <v>4</v>
      </c>
      <c r="Q15" s="181">
        <v>4</v>
      </c>
      <c r="R15" s="175">
        <v>4</v>
      </c>
      <c r="S15" s="175">
        <v>4</v>
      </c>
      <c r="T15" s="175">
        <v>4</v>
      </c>
      <c r="U15" s="175">
        <v>4</v>
      </c>
      <c r="V15" s="175">
        <v>4</v>
      </c>
      <c r="W15" s="178">
        <v>3</v>
      </c>
      <c r="X15" s="178">
        <v>3</v>
      </c>
      <c r="Y15" s="178">
        <v>4</v>
      </c>
      <c r="Z15" s="178">
        <v>4</v>
      </c>
      <c r="AA15" s="181">
        <v>4</v>
      </c>
      <c r="AB15" s="181">
        <v>4</v>
      </c>
      <c r="AC15" s="184">
        <v>4</v>
      </c>
      <c r="AD15" s="184">
        <v>4</v>
      </c>
      <c r="AE15" s="184">
        <v>4</v>
      </c>
    </row>
    <row r="16" spans="1:31" s="90" customFormat="1">
      <c r="A16" s="90">
        <v>15</v>
      </c>
      <c r="B16" s="90" t="s">
        <v>49</v>
      </c>
      <c r="C16" s="90" t="s">
        <v>59</v>
      </c>
      <c r="D16" s="90">
        <v>0</v>
      </c>
      <c r="E16" s="90">
        <v>0</v>
      </c>
      <c r="F16" s="90">
        <v>0</v>
      </c>
      <c r="G16" s="90">
        <v>1</v>
      </c>
      <c r="H16" s="90">
        <v>0</v>
      </c>
      <c r="I16" s="90">
        <v>0</v>
      </c>
      <c r="J16" s="90">
        <v>0</v>
      </c>
      <c r="K16" s="90">
        <v>0</v>
      </c>
      <c r="L16" s="133">
        <v>0</v>
      </c>
      <c r="M16" s="175">
        <v>4</v>
      </c>
      <c r="N16" s="175">
        <v>4</v>
      </c>
      <c r="O16" s="175">
        <v>5</v>
      </c>
      <c r="P16" s="181">
        <v>4</v>
      </c>
      <c r="Q16" s="181">
        <v>4</v>
      </c>
      <c r="R16" s="175">
        <v>4</v>
      </c>
      <c r="S16" s="175">
        <v>4</v>
      </c>
      <c r="T16" s="175">
        <v>4</v>
      </c>
      <c r="U16" s="175">
        <v>5</v>
      </c>
      <c r="V16" s="175">
        <v>5</v>
      </c>
      <c r="W16" s="178">
        <v>3</v>
      </c>
      <c r="X16" s="178">
        <v>3</v>
      </c>
      <c r="Y16" s="178">
        <v>5</v>
      </c>
      <c r="Z16" s="178">
        <v>5</v>
      </c>
      <c r="AA16" s="181">
        <v>5</v>
      </c>
      <c r="AB16" s="181">
        <v>5</v>
      </c>
      <c r="AC16" s="184">
        <v>5</v>
      </c>
      <c r="AD16" s="184">
        <v>5</v>
      </c>
      <c r="AE16" s="184">
        <v>5</v>
      </c>
    </row>
    <row r="17" spans="1:31" s="90" customFormat="1">
      <c r="A17" s="90">
        <v>16</v>
      </c>
      <c r="B17" s="90" t="s">
        <v>49</v>
      </c>
      <c r="C17" s="90" t="s">
        <v>179</v>
      </c>
      <c r="D17" s="90">
        <v>1</v>
      </c>
      <c r="E17" s="90">
        <v>0</v>
      </c>
      <c r="F17" s="90">
        <v>0</v>
      </c>
      <c r="G17" s="90">
        <v>0</v>
      </c>
      <c r="H17" s="90">
        <v>0</v>
      </c>
      <c r="I17" s="90">
        <v>1</v>
      </c>
      <c r="J17" s="90">
        <v>0</v>
      </c>
      <c r="K17" s="90">
        <v>0</v>
      </c>
      <c r="L17" s="133">
        <v>0</v>
      </c>
      <c r="M17" s="175">
        <v>5</v>
      </c>
      <c r="N17" s="175">
        <v>4</v>
      </c>
      <c r="O17" s="175">
        <v>3</v>
      </c>
      <c r="P17" s="181">
        <v>4</v>
      </c>
      <c r="Q17" s="181">
        <v>4</v>
      </c>
      <c r="R17" s="175">
        <v>4</v>
      </c>
      <c r="S17" s="175">
        <v>4</v>
      </c>
      <c r="T17" s="175">
        <v>5</v>
      </c>
      <c r="U17" s="175">
        <v>3</v>
      </c>
      <c r="V17" s="175">
        <v>4</v>
      </c>
      <c r="W17" s="178">
        <v>3</v>
      </c>
      <c r="X17" s="178">
        <v>3</v>
      </c>
      <c r="Y17" s="178">
        <v>4</v>
      </c>
      <c r="Z17" s="178">
        <v>4</v>
      </c>
      <c r="AA17" s="181">
        <v>5</v>
      </c>
      <c r="AB17" s="181">
        <v>2</v>
      </c>
      <c r="AC17" s="184">
        <v>3</v>
      </c>
      <c r="AD17" s="184">
        <v>3</v>
      </c>
      <c r="AE17" s="184">
        <v>3</v>
      </c>
    </row>
    <row r="18" spans="1:31" s="90" customFormat="1">
      <c r="A18" s="90">
        <v>17</v>
      </c>
      <c r="B18" s="90" t="s">
        <v>49</v>
      </c>
      <c r="C18" s="90" t="s">
        <v>179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133">
        <v>0</v>
      </c>
      <c r="M18" s="175">
        <v>4</v>
      </c>
      <c r="N18" s="175">
        <v>4</v>
      </c>
      <c r="O18" s="175">
        <v>4</v>
      </c>
      <c r="P18" s="181">
        <v>5</v>
      </c>
      <c r="Q18" s="181">
        <v>5</v>
      </c>
      <c r="R18" s="175">
        <v>5</v>
      </c>
      <c r="S18" s="175">
        <v>5</v>
      </c>
      <c r="T18" s="175">
        <v>5</v>
      </c>
      <c r="U18" s="175">
        <v>4</v>
      </c>
      <c r="V18" s="175">
        <v>4</v>
      </c>
      <c r="W18" s="178">
        <v>2</v>
      </c>
      <c r="X18" s="178">
        <v>2</v>
      </c>
      <c r="Y18" s="178">
        <v>4</v>
      </c>
      <c r="Z18" s="178">
        <v>4</v>
      </c>
      <c r="AA18" s="181">
        <v>4</v>
      </c>
      <c r="AB18" s="181">
        <v>5</v>
      </c>
      <c r="AC18" s="184">
        <v>5</v>
      </c>
      <c r="AD18" s="184">
        <v>5</v>
      </c>
      <c r="AE18" s="184">
        <v>5</v>
      </c>
    </row>
    <row r="19" spans="1:31" s="90" customFormat="1">
      <c r="A19" s="90">
        <v>18</v>
      </c>
      <c r="B19" s="90" t="s">
        <v>8</v>
      </c>
      <c r="C19" s="90" t="s">
        <v>182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133">
        <v>0</v>
      </c>
      <c r="M19" s="175">
        <v>5</v>
      </c>
      <c r="N19" s="175">
        <v>4</v>
      </c>
      <c r="O19" s="175">
        <v>4</v>
      </c>
      <c r="P19" s="181">
        <v>5</v>
      </c>
      <c r="Q19" s="181">
        <v>5</v>
      </c>
      <c r="R19" s="175">
        <v>4</v>
      </c>
      <c r="S19" s="175">
        <v>4</v>
      </c>
      <c r="T19" s="175">
        <v>4</v>
      </c>
      <c r="U19" s="175">
        <v>3</v>
      </c>
      <c r="V19" s="175">
        <v>4</v>
      </c>
      <c r="W19" s="178">
        <v>1</v>
      </c>
      <c r="X19" s="178">
        <v>2</v>
      </c>
      <c r="Y19" s="178">
        <v>4</v>
      </c>
      <c r="Z19" s="178">
        <v>4</v>
      </c>
      <c r="AA19" s="181">
        <v>5</v>
      </c>
      <c r="AB19" s="181">
        <v>4</v>
      </c>
      <c r="AC19" s="184">
        <v>4</v>
      </c>
      <c r="AD19" s="184">
        <v>4</v>
      </c>
      <c r="AE19" s="184">
        <v>4</v>
      </c>
    </row>
    <row r="20" spans="1:31" s="133" customFormat="1">
      <c r="A20" s="133">
        <v>19</v>
      </c>
      <c r="B20" s="133" t="s">
        <v>8</v>
      </c>
      <c r="C20" s="133" t="s">
        <v>111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1</v>
      </c>
      <c r="K20" s="133">
        <v>0</v>
      </c>
      <c r="L20" s="133">
        <v>0</v>
      </c>
      <c r="M20" s="176">
        <v>4</v>
      </c>
      <c r="N20" s="176">
        <v>3</v>
      </c>
      <c r="O20" s="176">
        <v>4</v>
      </c>
      <c r="P20" s="182">
        <v>4</v>
      </c>
      <c r="Q20" s="182">
        <v>4</v>
      </c>
      <c r="R20" s="176">
        <v>4</v>
      </c>
      <c r="S20" s="176">
        <v>4</v>
      </c>
      <c r="T20" s="176">
        <v>4</v>
      </c>
      <c r="U20" s="176">
        <v>4</v>
      </c>
      <c r="V20" s="176">
        <v>4</v>
      </c>
      <c r="W20" s="179">
        <v>4</v>
      </c>
      <c r="X20" s="179">
        <v>4</v>
      </c>
      <c r="Y20" s="179">
        <v>4</v>
      </c>
      <c r="Z20" s="179">
        <v>4</v>
      </c>
      <c r="AA20" s="182">
        <v>4</v>
      </c>
      <c r="AB20" s="182">
        <v>4</v>
      </c>
      <c r="AC20" s="185">
        <v>4</v>
      </c>
      <c r="AD20" s="185">
        <v>5</v>
      </c>
      <c r="AE20" s="185">
        <v>4</v>
      </c>
    </row>
    <row r="21" spans="1:31" s="90" customFormat="1">
      <c r="A21" s="90">
        <v>20</v>
      </c>
      <c r="B21" s="90" t="s">
        <v>8</v>
      </c>
      <c r="C21" s="133" t="s">
        <v>111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133">
        <v>0</v>
      </c>
      <c r="M21" s="175">
        <v>4</v>
      </c>
      <c r="N21" s="175">
        <v>3</v>
      </c>
      <c r="O21" s="175">
        <v>4</v>
      </c>
      <c r="P21" s="181">
        <v>4</v>
      </c>
      <c r="Q21" s="181">
        <v>4</v>
      </c>
      <c r="R21" s="175">
        <v>4</v>
      </c>
      <c r="S21" s="175">
        <v>4</v>
      </c>
      <c r="T21" s="175">
        <v>4</v>
      </c>
      <c r="U21" s="175">
        <v>4</v>
      </c>
      <c r="V21" s="175">
        <v>4</v>
      </c>
      <c r="W21" s="178">
        <v>4</v>
      </c>
      <c r="X21" s="178">
        <v>4</v>
      </c>
      <c r="Y21" s="178">
        <v>4</v>
      </c>
      <c r="Z21" s="178">
        <v>4</v>
      </c>
      <c r="AA21" s="181">
        <v>4</v>
      </c>
      <c r="AB21" s="181">
        <v>4</v>
      </c>
      <c r="AC21" s="184">
        <v>4</v>
      </c>
      <c r="AD21" s="184">
        <v>4</v>
      </c>
      <c r="AE21" s="184">
        <v>4</v>
      </c>
    </row>
    <row r="22" spans="1:31" s="90" customFormat="1">
      <c r="A22" s="90">
        <v>21</v>
      </c>
      <c r="B22" s="90" t="s">
        <v>49</v>
      </c>
      <c r="C22" s="90" t="s">
        <v>61</v>
      </c>
      <c r="D22" s="90">
        <v>1</v>
      </c>
      <c r="E22" s="90">
        <v>1</v>
      </c>
      <c r="F22" s="90">
        <v>1</v>
      </c>
      <c r="G22" s="90">
        <v>0</v>
      </c>
      <c r="H22" s="90">
        <v>1</v>
      </c>
      <c r="I22" s="90">
        <v>0</v>
      </c>
      <c r="J22" s="90">
        <v>0</v>
      </c>
      <c r="K22" s="90">
        <v>0</v>
      </c>
      <c r="L22" s="133">
        <v>0</v>
      </c>
      <c r="M22" s="175">
        <v>5</v>
      </c>
      <c r="N22" s="175">
        <v>3</v>
      </c>
      <c r="O22" s="175">
        <v>5</v>
      </c>
      <c r="P22" s="181">
        <v>5</v>
      </c>
      <c r="Q22" s="181">
        <v>5</v>
      </c>
      <c r="R22" s="175">
        <v>5</v>
      </c>
      <c r="S22" s="175">
        <v>5</v>
      </c>
      <c r="T22" s="175">
        <v>5</v>
      </c>
      <c r="U22" s="175">
        <v>5</v>
      </c>
      <c r="V22" s="175">
        <v>5</v>
      </c>
      <c r="W22" s="178">
        <v>2</v>
      </c>
      <c r="X22" s="178">
        <v>2</v>
      </c>
      <c r="Y22" s="178">
        <v>4</v>
      </c>
      <c r="Z22" s="178">
        <v>4</v>
      </c>
      <c r="AA22" s="181">
        <v>5</v>
      </c>
      <c r="AB22" s="181">
        <v>5</v>
      </c>
      <c r="AC22" s="184">
        <v>5</v>
      </c>
      <c r="AD22" s="184">
        <v>4</v>
      </c>
      <c r="AE22" s="184">
        <v>4</v>
      </c>
    </row>
    <row r="23" spans="1:31" s="90" customFormat="1">
      <c r="A23" s="90">
        <v>22</v>
      </c>
      <c r="B23" s="90" t="s">
        <v>8</v>
      </c>
      <c r="C23" s="90" t="s">
        <v>138</v>
      </c>
      <c r="D23" s="90">
        <v>1</v>
      </c>
      <c r="E23" s="90">
        <v>1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133">
        <v>0</v>
      </c>
      <c r="M23" s="175">
        <v>4</v>
      </c>
      <c r="N23" s="175">
        <v>4</v>
      </c>
      <c r="O23" s="175">
        <v>5</v>
      </c>
      <c r="P23" s="181">
        <v>4</v>
      </c>
      <c r="Q23" s="181">
        <v>4</v>
      </c>
      <c r="R23" s="175">
        <v>5</v>
      </c>
      <c r="S23" s="175">
        <v>4</v>
      </c>
      <c r="T23" s="175">
        <v>4</v>
      </c>
      <c r="U23" s="175">
        <v>4</v>
      </c>
      <c r="V23" s="175">
        <v>4</v>
      </c>
      <c r="W23" s="178">
        <v>3</v>
      </c>
      <c r="X23" s="178">
        <v>3</v>
      </c>
      <c r="Y23" s="178">
        <v>5</v>
      </c>
      <c r="Z23" s="178">
        <v>5</v>
      </c>
      <c r="AA23" s="181">
        <v>5</v>
      </c>
      <c r="AB23" s="181">
        <v>4</v>
      </c>
      <c r="AC23" s="184">
        <v>4</v>
      </c>
      <c r="AD23" s="184">
        <v>4</v>
      </c>
      <c r="AE23" s="184">
        <v>4</v>
      </c>
    </row>
    <row r="24" spans="1:31" s="90" customFormat="1">
      <c r="A24" s="90">
        <v>23</v>
      </c>
      <c r="B24" s="90" t="s">
        <v>8</v>
      </c>
      <c r="C24" s="90" t="s">
        <v>138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133">
        <v>0</v>
      </c>
      <c r="M24" s="175">
        <v>4</v>
      </c>
      <c r="N24" s="175">
        <v>3</v>
      </c>
      <c r="O24" s="175">
        <v>4</v>
      </c>
      <c r="P24" s="181">
        <v>4</v>
      </c>
      <c r="Q24" s="181">
        <v>4</v>
      </c>
      <c r="R24" s="175">
        <v>4</v>
      </c>
      <c r="S24" s="175">
        <v>4</v>
      </c>
      <c r="T24" s="175">
        <v>4</v>
      </c>
      <c r="U24" s="175">
        <v>3</v>
      </c>
      <c r="V24" s="175">
        <v>4</v>
      </c>
      <c r="W24" s="178">
        <v>3</v>
      </c>
      <c r="X24" s="178">
        <v>3</v>
      </c>
      <c r="Y24" s="178">
        <v>3</v>
      </c>
      <c r="Z24" s="178">
        <v>3</v>
      </c>
      <c r="AA24" s="181">
        <v>5</v>
      </c>
      <c r="AB24" s="181">
        <v>4</v>
      </c>
      <c r="AC24" s="184">
        <v>4</v>
      </c>
      <c r="AD24" s="184">
        <v>4</v>
      </c>
      <c r="AE24" s="184">
        <v>4</v>
      </c>
    </row>
    <row r="25" spans="1:31" s="90" customFormat="1">
      <c r="A25" s="90">
        <v>24</v>
      </c>
      <c r="B25" s="90" t="s">
        <v>8</v>
      </c>
      <c r="C25" s="90" t="s">
        <v>51</v>
      </c>
      <c r="D25" s="90">
        <v>0</v>
      </c>
      <c r="E25" s="90">
        <v>0</v>
      </c>
      <c r="F25" s="90">
        <v>1</v>
      </c>
      <c r="G25" s="90">
        <v>1</v>
      </c>
      <c r="H25" s="90">
        <v>0</v>
      </c>
      <c r="I25" s="90">
        <v>0</v>
      </c>
      <c r="J25" s="90">
        <v>0</v>
      </c>
      <c r="K25" s="90">
        <v>0</v>
      </c>
      <c r="L25" s="133">
        <v>0</v>
      </c>
      <c r="M25" s="175">
        <v>5</v>
      </c>
      <c r="N25" s="175">
        <v>4</v>
      </c>
      <c r="O25" s="175">
        <v>4</v>
      </c>
      <c r="P25" s="181">
        <v>4</v>
      </c>
      <c r="Q25" s="181">
        <v>5</v>
      </c>
      <c r="R25" s="175">
        <v>5</v>
      </c>
      <c r="S25" s="175">
        <v>3</v>
      </c>
      <c r="T25" s="175">
        <v>5</v>
      </c>
      <c r="U25" s="175">
        <v>5</v>
      </c>
      <c r="V25" s="175">
        <v>5</v>
      </c>
      <c r="W25" s="178">
        <v>3</v>
      </c>
      <c r="X25" s="178">
        <v>4</v>
      </c>
      <c r="Y25" s="178">
        <v>4</v>
      </c>
      <c r="Z25" s="178">
        <v>4</v>
      </c>
      <c r="AA25" s="181">
        <v>5</v>
      </c>
      <c r="AB25" s="181">
        <v>4</v>
      </c>
      <c r="AC25" s="184">
        <v>4</v>
      </c>
      <c r="AD25" s="184">
        <v>4</v>
      </c>
      <c r="AE25" s="184">
        <v>4</v>
      </c>
    </row>
    <row r="26" spans="1:31" s="90" customFormat="1">
      <c r="A26" s="90">
        <v>25</v>
      </c>
      <c r="B26" s="90" t="s">
        <v>8</v>
      </c>
      <c r="C26" s="90" t="s">
        <v>125</v>
      </c>
      <c r="D26" s="90">
        <v>0</v>
      </c>
      <c r="E26" s="90">
        <v>1</v>
      </c>
      <c r="F26" s="90">
        <v>1</v>
      </c>
      <c r="G26" s="90">
        <v>1</v>
      </c>
      <c r="H26" s="90">
        <v>0</v>
      </c>
      <c r="I26" s="90">
        <v>0</v>
      </c>
      <c r="J26" s="90">
        <v>0</v>
      </c>
      <c r="K26" s="90">
        <v>0</v>
      </c>
      <c r="L26" s="133">
        <v>0</v>
      </c>
      <c r="M26" s="175">
        <v>4</v>
      </c>
      <c r="N26" s="175">
        <v>4</v>
      </c>
      <c r="O26" s="175">
        <v>4</v>
      </c>
      <c r="P26" s="181">
        <v>4</v>
      </c>
      <c r="Q26" s="181">
        <v>4</v>
      </c>
      <c r="R26" s="175">
        <v>4</v>
      </c>
      <c r="S26" s="175">
        <v>3</v>
      </c>
      <c r="T26" s="175">
        <v>4</v>
      </c>
      <c r="U26" s="175">
        <v>4</v>
      </c>
      <c r="V26" s="175">
        <v>4</v>
      </c>
      <c r="W26" s="178">
        <v>2</v>
      </c>
      <c r="X26" s="178">
        <v>2</v>
      </c>
      <c r="Y26" s="178">
        <v>4</v>
      </c>
      <c r="Z26" s="178">
        <v>4</v>
      </c>
      <c r="AA26" s="181">
        <v>4</v>
      </c>
      <c r="AB26" s="181">
        <v>4</v>
      </c>
      <c r="AC26" s="184">
        <v>4</v>
      </c>
      <c r="AD26" s="184">
        <v>4</v>
      </c>
      <c r="AE26" s="184">
        <v>4</v>
      </c>
    </row>
    <row r="27" spans="1:31" s="90" customFormat="1">
      <c r="A27" s="90">
        <v>26</v>
      </c>
      <c r="B27" s="90" t="s">
        <v>8</v>
      </c>
      <c r="C27" s="90" t="s">
        <v>183</v>
      </c>
      <c r="D27" s="90">
        <v>1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133">
        <v>0</v>
      </c>
      <c r="M27" s="175">
        <v>5</v>
      </c>
      <c r="N27" s="175">
        <v>4</v>
      </c>
      <c r="O27" s="175">
        <v>4</v>
      </c>
      <c r="P27" s="181">
        <v>3</v>
      </c>
      <c r="Q27" s="181">
        <v>4</v>
      </c>
      <c r="R27" s="175">
        <v>4</v>
      </c>
      <c r="S27" s="175">
        <v>4</v>
      </c>
      <c r="T27" s="175">
        <v>4</v>
      </c>
      <c r="U27" s="175">
        <v>4</v>
      </c>
      <c r="V27" s="175">
        <v>3</v>
      </c>
      <c r="W27" s="178">
        <v>2</v>
      </c>
      <c r="X27" s="178">
        <v>2</v>
      </c>
      <c r="Y27" s="178">
        <v>3</v>
      </c>
      <c r="Z27" s="178">
        <v>3</v>
      </c>
      <c r="AA27" s="181">
        <v>4</v>
      </c>
      <c r="AB27" s="181">
        <v>4</v>
      </c>
      <c r="AC27" s="184">
        <v>4</v>
      </c>
      <c r="AD27" s="184">
        <v>4</v>
      </c>
      <c r="AE27" s="184">
        <v>4</v>
      </c>
    </row>
    <row r="28" spans="1:31" s="90" customFormat="1">
      <c r="A28" s="90">
        <v>27</v>
      </c>
      <c r="B28" s="90" t="s">
        <v>8</v>
      </c>
      <c r="C28" s="90" t="s">
        <v>126</v>
      </c>
      <c r="D28" s="90">
        <v>1</v>
      </c>
      <c r="E28" s="90">
        <v>1</v>
      </c>
      <c r="F28" s="90">
        <v>0</v>
      </c>
      <c r="G28" s="90">
        <v>1</v>
      </c>
      <c r="H28" s="90">
        <v>0</v>
      </c>
      <c r="I28" s="90">
        <v>0</v>
      </c>
      <c r="J28" s="90">
        <v>0</v>
      </c>
      <c r="K28" s="90">
        <v>0</v>
      </c>
      <c r="L28" s="133">
        <v>0</v>
      </c>
      <c r="M28" s="175">
        <v>5</v>
      </c>
      <c r="N28" s="175">
        <v>5</v>
      </c>
      <c r="O28" s="175">
        <v>4</v>
      </c>
      <c r="P28" s="181">
        <v>5</v>
      </c>
      <c r="Q28" s="181">
        <v>5</v>
      </c>
      <c r="R28" s="175">
        <v>5</v>
      </c>
      <c r="S28" s="175">
        <v>5</v>
      </c>
      <c r="T28" s="175">
        <v>5</v>
      </c>
      <c r="U28" s="175">
        <v>4</v>
      </c>
      <c r="V28" s="175">
        <v>4</v>
      </c>
      <c r="W28" s="178">
        <v>3</v>
      </c>
      <c r="X28" s="178">
        <v>3</v>
      </c>
      <c r="Y28" s="178">
        <v>4</v>
      </c>
      <c r="Z28" s="178">
        <v>4</v>
      </c>
      <c r="AA28" s="181">
        <v>4</v>
      </c>
      <c r="AB28" s="181">
        <v>5</v>
      </c>
      <c r="AC28" s="184">
        <v>4</v>
      </c>
      <c r="AD28" s="184">
        <v>4</v>
      </c>
      <c r="AE28" s="184">
        <v>5</v>
      </c>
    </row>
    <row r="29" spans="1:31" s="90" customFormat="1">
      <c r="A29" s="90">
        <v>28</v>
      </c>
      <c r="B29" s="90" t="s">
        <v>8</v>
      </c>
      <c r="C29" s="90" t="s">
        <v>125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133">
        <v>0</v>
      </c>
      <c r="M29" s="175">
        <v>5</v>
      </c>
      <c r="N29" s="175">
        <v>5</v>
      </c>
      <c r="O29" s="175">
        <v>5</v>
      </c>
      <c r="P29" s="181">
        <v>4</v>
      </c>
      <c r="Q29" s="181">
        <v>5</v>
      </c>
      <c r="R29" s="175">
        <v>5</v>
      </c>
      <c r="S29" s="175">
        <v>4</v>
      </c>
      <c r="T29" s="175">
        <v>4</v>
      </c>
      <c r="U29" s="175">
        <v>4</v>
      </c>
      <c r="V29" s="175">
        <v>5</v>
      </c>
      <c r="W29" s="178">
        <v>2</v>
      </c>
      <c r="X29" s="178">
        <v>2</v>
      </c>
      <c r="Y29" s="178">
        <v>4</v>
      </c>
      <c r="Z29" s="178">
        <v>4</v>
      </c>
      <c r="AA29" s="181">
        <v>5</v>
      </c>
      <c r="AB29" s="181">
        <v>4</v>
      </c>
      <c r="AC29" s="184">
        <v>4</v>
      </c>
      <c r="AD29" s="184">
        <v>4</v>
      </c>
      <c r="AE29" s="184">
        <v>4</v>
      </c>
    </row>
    <row r="30" spans="1:31" s="90" customFormat="1">
      <c r="A30" s="90">
        <v>29</v>
      </c>
      <c r="B30" s="90" t="s">
        <v>8</v>
      </c>
      <c r="C30" s="90" t="s">
        <v>125</v>
      </c>
      <c r="D30" s="90">
        <v>0</v>
      </c>
      <c r="E30" s="90">
        <v>0</v>
      </c>
      <c r="F30" s="90">
        <v>1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133">
        <v>0</v>
      </c>
      <c r="M30" s="175">
        <v>5</v>
      </c>
      <c r="N30" s="175">
        <v>4</v>
      </c>
      <c r="O30" s="175">
        <v>5</v>
      </c>
      <c r="P30" s="181">
        <v>3</v>
      </c>
      <c r="Q30" s="181">
        <v>3</v>
      </c>
      <c r="R30" s="175">
        <v>5</v>
      </c>
      <c r="S30" s="175">
        <v>1</v>
      </c>
      <c r="T30" s="175">
        <v>3</v>
      </c>
      <c r="U30" s="175">
        <v>5</v>
      </c>
      <c r="V30" s="175">
        <v>5</v>
      </c>
      <c r="W30" s="178">
        <v>2</v>
      </c>
      <c r="X30" s="178">
        <v>2</v>
      </c>
      <c r="Y30" s="178">
        <v>5</v>
      </c>
      <c r="Z30" s="178">
        <v>5</v>
      </c>
      <c r="AA30" s="181">
        <v>4</v>
      </c>
      <c r="AB30" s="181">
        <v>4</v>
      </c>
      <c r="AC30" s="184">
        <v>1</v>
      </c>
      <c r="AD30" s="184">
        <v>3</v>
      </c>
      <c r="AE30" s="184">
        <v>4</v>
      </c>
    </row>
    <row r="31" spans="1:31" s="90" customFormat="1">
      <c r="A31" s="90">
        <v>30</v>
      </c>
      <c r="B31" s="90" t="s">
        <v>8</v>
      </c>
      <c r="C31" s="90" t="s">
        <v>111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133">
        <v>0</v>
      </c>
      <c r="M31" s="175">
        <v>4</v>
      </c>
      <c r="N31" s="175">
        <v>4</v>
      </c>
      <c r="O31" s="175">
        <v>4</v>
      </c>
      <c r="P31" s="181">
        <v>4</v>
      </c>
      <c r="Q31" s="181">
        <v>4</v>
      </c>
      <c r="R31" s="175">
        <v>4</v>
      </c>
      <c r="S31" s="175">
        <v>4</v>
      </c>
      <c r="T31" s="175">
        <v>4</v>
      </c>
      <c r="U31" s="175">
        <v>4</v>
      </c>
      <c r="V31" s="175">
        <v>4</v>
      </c>
      <c r="W31" s="178">
        <v>4</v>
      </c>
      <c r="X31" s="178">
        <v>4</v>
      </c>
      <c r="Y31" s="178">
        <v>4</v>
      </c>
      <c r="Z31" s="178">
        <v>4</v>
      </c>
      <c r="AA31" s="181">
        <v>4</v>
      </c>
      <c r="AB31" s="181">
        <v>4</v>
      </c>
      <c r="AC31" s="184">
        <v>4</v>
      </c>
      <c r="AD31" s="184">
        <v>4</v>
      </c>
      <c r="AE31" s="184">
        <v>4</v>
      </c>
    </row>
    <row r="32" spans="1:31" s="90" customFormat="1">
      <c r="A32" s="90">
        <v>31</v>
      </c>
      <c r="B32" s="90" t="s">
        <v>8</v>
      </c>
      <c r="C32" s="90" t="s">
        <v>111</v>
      </c>
      <c r="D32" s="90">
        <v>0</v>
      </c>
      <c r="E32" s="90">
        <v>1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133">
        <v>0</v>
      </c>
      <c r="M32" s="175">
        <v>4</v>
      </c>
      <c r="N32" s="175">
        <v>4</v>
      </c>
      <c r="O32" s="175">
        <v>5</v>
      </c>
      <c r="P32" s="181">
        <v>5</v>
      </c>
      <c r="Q32" s="181">
        <v>5</v>
      </c>
      <c r="R32" s="175">
        <v>3</v>
      </c>
      <c r="S32" s="175">
        <v>3</v>
      </c>
      <c r="T32" s="175">
        <v>5</v>
      </c>
      <c r="U32" s="175">
        <v>5</v>
      </c>
      <c r="V32" s="175">
        <v>5</v>
      </c>
      <c r="W32" s="178">
        <v>5</v>
      </c>
      <c r="X32" s="178">
        <v>5</v>
      </c>
      <c r="Y32" s="178">
        <v>3</v>
      </c>
      <c r="Z32" s="178">
        <v>3</v>
      </c>
      <c r="AA32" s="181">
        <v>5</v>
      </c>
      <c r="AB32" s="181">
        <v>4</v>
      </c>
      <c r="AC32" s="184">
        <v>5</v>
      </c>
      <c r="AD32" s="184">
        <v>4</v>
      </c>
      <c r="AE32" s="184">
        <v>5</v>
      </c>
    </row>
    <row r="33" spans="1:31" s="90" customFormat="1">
      <c r="A33" s="90">
        <v>32</v>
      </c>
      <c r="B33" s="90" t="s">
        <v>49</v>
      </c>
      <c r="C33" s="90" t="s">
        <v>175</v>
      </c>
      <c r="D33" s="90">
        <v>1</v>
      </c>
      <c r="E33" s="90">
        <v>1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133">
        <v>0</v>
      </c>
      <c r="M33" s="175">
        <v>5</v>
      </c>
      <c r="N33" s="175">
        <v>5</v>
      </c>
      <c r="O33" s="175">
        <v>5</v>
      </c>
      <c r="P33" s="181">
        <v>5</v>
      </c>
      <c r="Q33" s="181">
        <v>5</v>
      </c>
      <c r="R33" s="175">
        <v>5</v>
      </c>
      <c r="S33" s="175">
        <v>5</v>
      </c>
      <c r="T33" s="175">
        <v>5</v>
      </c>
      <c r="U33" s="175">
        <v>5</v>
      </c>
      <c r="V33" s="175">
        <v>5</v>
      </c>
      <c r="W33" s="178">
        <v>5</v>
      </c>
      <c r="X33" s="178">
        <v>5</v>
      </c>
      <c r="Y33" s="178">
        <v>5</v>
      </c>
      <c r="Z33" s="178">
        <v>5</v>
      </c>
      <c r="AA33" s="181">
        <v>5</v>
      </c>
      <c r="AB33" s="181">
        <v>5</v>
      </c>
      <c r="AC33" s="184">
        <v>5</v>
      </c>
      <c r="AD33" s="184">
        <v>5</v>
      </c>
      <c r="AE33" s="184">
        <v>5</v>
      </c>
    </row>
    <row r="34" spans="1:31" s="90" customFormat="1">
      <c r="A34" s="90">
        <v>33</v>
      </c>
      <c r="B34" s="90" t="s">
        <v>8</v>
      </c>
      <c r="C34" s="90" t="s">
        <v>111</v>
      </c>
      <c r="D34" s="90">
        <v>1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133">
        <v>0</v>
      </c>
      <c r="M34" s="175">
        <v>4</v>
      </c>
      <c r="N34" s="175">
        <v>3</v>
      </c>
      <c r="O34" s="175">
        <v>4</v>
      </c>
      <c r="P34" s="181">
        <v>4</v>
      </c>
      <c r="Q34" s="181">
        <v>4</v>
      </c>
      <c r="R34" s="175">
        <v>4</v>
      </c>
      <c r="S34" s="175">
        <v>4</v>
      </c>
      <c r="T34" s="175">
        <v>4</v>
      </c>
      <c r="U34" s="175">
        <v>4</v>
      </c>
      <c r="V34" s="175">
        <v>3</v>
      </c>
      <c r="W34" s="178">
        <v>4</v>
      </c>
      <c r="X34" s="178">
        <v>4</v>
      </c>
      <c r="Y34" s="178">
        <v>4</v>
      </c>
      <c r="Z34" s="178">
        <v>4</v>
      </c>
      <c r="AA34" s="181">
        <v>4</v>
      </c>
      <c r="AB34" s="181">
        <v>4</v>
      </c>
      <c r="AC34" s="184">
        <v>3</v>
      </c>
      <c r="AD34" s="184">
        <v>4</v>
      </c>
      <c r="AE34" s="184">
        <v>4</v>
      </c>
    </row>
    <row r="35" spans="1:31" s="90" customFormat="1">
      <c r="A35" s="90">
        <v>34</v>
      </c>
      <c r="B35" s="90" t="s">
        <v>8</v>
      </c>
      <c r="C35" s="90" t="s">
        <v>51</v>
      </c>
      <c r="D35" s="90">
        <v>1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133">
        <v>0</v>
      </c>
      <c r="M35" s="175">
        <v>4</v>
      </c>
      <c r="N35" s="175">
        <v>4</v>
      </c>
      <c r="O35" s="175">
        <v>4</v>
      </c>
      <c r="P35" s="181">
        <v>4</v>
      </c>
      <c r="Q35" s="181">
        <v>4</v>
      </c>
      <c r="R35" s="175">
        <v>5</v>
      </c>
      <c r="S35" s="175">
        <v>4</v>
      </c>
      <c r="T35" s="175">
        <v>4</v>
      </c>
      <c r="U35" s="175">
        <v>4</v>
      </c>
      <c r="V35" s="175">
        <v>4</v>
      </c>
      <c r="W35" s="178">
        <v>3</v>
      </c>
      <c r="X35" s="178">
        <v>3</v>
      </c>
      <c r="Y35" s="178">
        <v>4</v>
      </c>
      <c r="Z35" s="178">
        <v>4</v>
      </c>
      <c r="AA35" s="181">
        <v>5</v>
      </c>
      <c r="AB35" s="181">
        <v>5</v>
      </c>
      <c r="AC35" s="184">
        <v>4</v>
      </c>
      <c r="AD35" s="184">
        <v>4</v>
      </c>
      <c r="AE35" s="184">
        <v>4</v>
      </c>
    </row>
    <row r="36" spans="1:31" s="90" customFormat="1">
      <c r="A36" s="90">
        <v>35</v>
      </c>
      <c r="B36" s="90" t="s">
        <v>8</v>
      </c>
      <c r="C36" s="90" t="s">
        <v>111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133">
        <v>0</v>
      </c>
      <c r="M36" s="175">
        <v>5</v>
      </c>
      <c r="N36" s="175">
        <v>4</v>
      </c>
      <c r="O36" s="175">
        <v>4</v>
      </c>
      <c r="P36" s="181">
        <v>5</v>
      </c>
      <c r="Q36" s="181">
        <v>5</v>
      </c>
      <c r="R36" s="175">
        <v>5</v>
      </c>
      <c r="S36" s="175">
        <v>5</v>
      </c>
      <c r="T36" s="175">
        <v>5</v>
      </c>
      <c r="U36" s="175">
        <v>5</v>
      </c>
      <c r="V36" s="175">
        <v>5</v>
      </c>
      <c r="W36" s="178">
        <v>5</v>
      </c>
      <c r="X36" s="178">
        <v>5</v>
      </c>
      <c r="Y36" s="178">
        <v>5</v>
      </c>
      <c r="Z36" s="178">
        <v>5</v>
      </c>
      <c r="AA36" s="181">
        <v>5</v>
      </c>
      <c r="AB36" s="181">
        <v>5</v>
      </c>
      <c r="AC36" s="184">
        <v>5</v>
      </c>
      <c r="AD36" s="184">
        <v>4</v>
      </c>
      <c r="AE36" s="184">
        <v>5</v>
      </c>
    </row>
    <row r="37" spans="1:31" s="90" customFormat="1">
      <c r="A37" s="90">
        <v>36</v>
      </c>
      <c r="B37" s="90" t="s">
        <v>8</v>
      </c>
      <c r="C37" s="90" t="s">
        <v>111</v>
      </c>
      <c r="D37" s="90">
        <v>1</v>
      </c>
      <c r="E37" s="90">
        <v>1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133">
        <v>0</v>
      </c>
      <c r="M37" s="175">
        <v>5</v>
      </c>
      <c r="N37" s="175">
        <v>5</v>
      </c>
      <c r="O37" s="175">
        <v>5</v>
      </c>
      <c r="P37" s="181">
        <v>5</v>
      </c>
      <c r="Q37" s="181">
        <v>5</v>
      </c>
      <c r="R37" s="175">
        <v>5</v>
      </c>
      <c r="S37" s="175">
        <v>5</v>
      </c>
      <c r="T37" s="175">
        <v>5</v>
      </c>
      <c r="U37" s="175">
        <v>5</v>
      </c>
      <c r="V37" s="175">
        <v>5</v>
      </c>
      <c r="W37" s="178">
        <v>2</v>
      </c>
      <c r="X37" s="178">
        <v>2</v>
      </c>
      <c r="Y37" s="178">
        <v>4</v>
      </c>
      <c r="Z37" s="178">
        <v>4</v>
      </c>
      <c r="AA37" s="181">
        <v>5</v>
      </c>
      <c r="AB37" s="181">
        <v>4</v>
      </c>
      <c r="AC37" s="184">
        <v>5</v>
      </c>
      <c r="AD37" s="184">
        <v>5</v>
      </c>
      <c r="AE37" s="184">
        <v>5</v>
      </c>
    </row>
    <row r="38" spans="1:31" s="133" customFormat="1" ht="48">
      <c r="A38" s="133">
        <v>37</v>
      </c>
      <c r="B38" s="133" t="s">
        <v>8</v>
      </c>
      <c r="C38" s="133" t="s">
        <v>137</v>
      </c>
      <c r="D38" s="133">
        <v>1</v>
      </c>
      <c r="E38" s="133">
        <v>0</v>
      </c>
      <c r="F38" s="133">
        <v>1</v>
      </c>
      <c r="G38" s="133">
        <v>0</v>
      </c>
      <c r="H38" s="133">
        <v>0</v>
      </c>
      <c r="I38" s="133">
        <v>1</v>
      </c>
      <c r="J38" s="133">
        <v>0</v>
      </c>
      <c r="K38" s="133">
        <v>0</v>
      </c>
      <c r="L38" s="133">
        <v>0</v>
      </c>
      <c r="M38" s="176">
        <v>4</v>
      </c>
      <c r="N38" s="176">
        <v>4</v>
      </c>
      <c r="O38" s="176">
        <v>5</v>
      </c>
      <c r="P38" s="182">
        <v>5</v>
      </c>
      <c r="Q38" s="182">
        <v>5</v>
      </c>
      <c r="R38" s="176">
        <v>5</v>
      </c>
      <c r="S38" s="176">
        <v>4</v>
      </c>
      <c r="T38" s="176">
        <v>3</v>
      </c>
      <c r="U38" s="176">
        <v>4</v>
      </c>
      <c r="V38" s="176">
        <v>5</v>
      </c>
      <c r="W38" s="179">
        <v>5</v>
      </c>
      <c r="X38" s="179">
        <v>5</v>
      </c>
      <c r="Y38" s="179">
        <v>5</v>
      </c>
      <c r="Z38" s="179">
        <v>5</v>
      </c>
      <c r="AA38" s="182">
        <v>5</v>
      </c>
      <c r="AB38" s="182">
        <v>5</v>
      </c>
      <c r="AC38" s="185">
        <v>5</v>
      </c>
      <c r="AD38" s="185">
        <v>5</v>
      </c>
      <c r="AE38" s="185">
        <v>5</v>
      </c>
    </row>
    <row r="39" spans="1:31" s="133" customFormat="1" ht="48">
      <c r="A39" s="133">
        <v>38</v>
      </c>
      <c r="B39" s="133" t="s">
        <v>8</v>
      </c>
      <c r="C39" s="133" t="s">
        <v>137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1</v>
      </c>
      <c r="L39" s="133">
        <v>0</v>
      </c>
      <c r="M39" s="176">
        <v>5</v>
      </c>
      <c r="N39" s="176">
        <v>4</v>
      </c>
      <c r="O39" s="176">
        <v>4</v>
      </c>
      <c r="P39" s="182">
        <v>5</v>
      </c>
      <c r="Q39" s="182">
        <v>5</v>
      </c>
      <c r="R39" s="176">
        <v>5</v>
      </c>
      <c r="S39" s="176">
        <v>5</v>
      </c>
      <c r="T39" s="176">
        <v>5</v>
      </c>
      <c r="U39" s="176">
        <v>5</v>
      </c>
      <c r="V39" s="176">
        <v>5</v>
      </c>
      <c r="W39" s="179">
        <v>5</v>
      </c>
      <c r="X39" s="179">
        <v>5</v>
      </c>
      <c r="Y39" s="179">
        <v>5</v>
      </c>
      <c r="Z39" s="179">
        <v>5</v>
      </c>
      <c r="AA39" s="182">
        <v>5</v>
      </c>
      <c r="AB39" s="182">
        <v>5</v>
      </c>
      <c r="AC39" s="185">
        <v>5</v>
      </c>
      <c r="AD39" s="185">
        <v>5</v>
      </c>
      <c r="AE39" s="185">
        <v>5</v>
      </c>
    </row>
    <row r="40" spans="1:31" s="90" customFormat="1">
      <c r="A40" s="90">
        <v>39</v>
      </c>
      <c r="B40" s="90" t="s">
        <v>8</v>
      </c>
      <c r="C40" s="90" t="s">
        <v>110</v>
      </c>
      <c r="D40" s="90">
        <v>1</v>
      </c>
      <c r="E40" s="90">
        <v>0</v>
      </c>
      <c r="F40" s="90">
        <v>1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133">
        <v>0</v>
      </c>
      <c r="M40" s="175">
        <v>4</v>
      </c>
      <c r="N40" s="175">
        <v>4</v>
      </c>
      <c r="O40" s="175">
        <v>4</v>
      </c>
      <c r="P40" s="181">
        <v>5</v>
      </c>
      <c r="Q40" s="181">
        <v>4</v>
      </c>
      <c r="R40" s="175">
        <v>4</v>
      </c>
      <c r="S40" s="175">
        <v>4</v>
      </c>
      <c r="T40" s="175">
        <v>4</v>
      </c>
      <c r="U40" s="175">
        <v>5</v>
      </c>
      <c r="V40" s="175">
        <v>5</v>
      </c>
      <c r="W40" s="178">
        <v>4</v>
      </c>
      <c r="X40" s="178">
        <v>4</v>
      </c>
      <c r="Y40" s="178">
        <v>5</v>
      </c>
      <c r="Z40" s="178">
        <v>5</v>
      </c>
      <c r="AA40" s="181">
        <v>5</v>
      </c>
      <c r="AB40" s="181">
        <v>5</v>
      </c>
      <c r="AC40" s="184">
        <v>4</v>
      </c>
      <c r="AD40" s="184">
        <v>5</v>
      </c>
      <c r="AE40" s="184">
        <v>4</v>
      </c>
    </row>
    <row r="41" spans="1:31" s="90" customFormat="1">
      <c r="A41" s="90">
        <v>40</v>
      </c>
      <c r="B41" s="90" t="s">
        <v>8</v>
      </c>
      <c r="C41" s="90" t="s">
        <v>110</v>
      </c>
      <c r="D41" s="90">
        <v>1</v>
      </c>
      <c r="E41" s="90">
        <v>0</v>
      </c>
      <c r="F41" s="90">
        <v>1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133">
        <v>0</v>
      </c>
      <c r="M41" s="175">
        <v>4</v>
      </c>
      <c r="N41" s="175">
        <v>5</v>
      </c>
      <c r="O41" s="175">
        <v>5</v>
      </c>
      <c r="P41" s="181">
        <v>5</v>
      </c>
      <c r="Q41" s="181">
        <v>5</v>
      </c>
      <c r="R41" s="175">
        <v>4</v>
      </c>
      <c r="S41" s="175">
        <v>4</v>
      </c>
      <c r="T41" s="175">
        <v>5</v>
      </c>
      <c r="U41" s="175">
        <v>4</v>
      </c>
      <c r="V41" s="175">
        <v>5</v>
      </c>
      <c r="W41" s="178">
        <v>4</v>
      </c>
      <c r="X41" s="178">
        <v>4</v>
      </c>
      <c r="Y41" s="178">
        <v>5</v>
      </c>
      <c r="Z41" s="178">
        <v>4</v>
      </c>
      <c r="AA41" s="181">
        <v>5</v>
      </c>
      <c r="AB41" s="181">
        <v>5</v>
      </c>
      <c r="AC41" s="184">
        <v>4</v>
      </c>
      <c r="AD41" s="184">
        <v>4</v>
      </c>
      <c r="AE41" s="184">
        <v>4</v>
      </c>
    </row>
    <row r="42" spans="1:31" s="90" customFormat="1">
      <c r="A42" s="90">
        <v>41</v>
      </c>
      <c r="B42" s="90" t="s">
        <v>8</v>
      </c>
      <c r="C42" s="90" t="s">
        <v>111</v>
      </c>
      <c r="D42" s="90">
        <v>1</v>
      </c>
      <c r="E42" s="90">
        <v>0</v>
      </c>
      <c r="F42" s="90">
        <v>1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133">
        <v>0</v>
      </c>
      <c r="M42" s="175">
        <v>5</v>
      </c>
      <c r="N42" s="175">
        <v>5</v>
      </c>
      <c r="O42" s="175">
        <v>5</v>
      </c>
      <c r="P42" s="181">
        <v>5</v>
      </c>
      <c r="Q42" s="181">
        <v>5</v>
      </c>
      <c r="R42" s="175">
        <v>5</v>
      </c>
      <c r="S42" s="175">
        <v>5</v>
      </c>
      <c r="T42" s="175">
        <v>5</v>
      </c>
      <c r="U42" s="175">
        <v>5</v>
      </c>
      <c r="V42" s="175">
        <v>5</v>
      </c>
      <c r="W42" s="178">
        <v>5</v>
      </c>
      <c r="X42" s="178">
        <v>5</v>
      </c>
      <c r="Y42" s="178">
        <v>5</v>
      </c>
      <c r="Z42" s="178">
        <v>5</v>
      </c>
      <c r="AA42" s="181">
        <v>5</v>
      </c>
      <c r="AB42" s="181">
        <v>5</v>
      </c>
      <c r="AC42" s="184">
        <v>5</v>
      </c>
      <c r="AD42" s="184">
        <v>5</v>
      </c>
      <c r="AE42" s="184">
        <v>5</v>
      </c>
    </row>
    <row r="43" spans="1:31" s="90" customFormat="1">
      <c r="A43" s="90">
        <v>42</v>
      </c>
      <c r="B43" s="90" t="s">
        <v>8</v>
      </c>
      <c r="C43" s="90" t="s">
        <v>111</v>
      </c>
      <c r="D43" s="90">
        <v>1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133">
        <v>0</v>
      </c>
      <c r="M43" s="175">
        <v>5</v>
      </c>
      <c r="N43" s="175">
        <v>5</v>
      </c>
      <c r="O43" s="175">
        <v>5</v>
      </c>
      <c r="P43" s="181">
        <v>5</v>
      </c>
      <c r="Q43" s="181">
        <v>5</v>
      </c>
      <c r="R43" s="175">
        <v>5</v>
      </c>
      <c r="S43" s="175">
        <v>5</v>
      </c>
      <c r="T43" s="175">
        <v>5</v>
      </c>
      <c r="U43" s="175">
        <v>5</v>
      </c>
      <c r="V43" s="175">
        <v>5</v>
      </c>
      <c r="W43" s="178">
        <v>5</v>
      </c>
      <c r="X43" s="178">
        <v>5</v>
      </c>
      <c r="Y43" s="178">
        <v>5</v>
      </c>
      <c r="Z43" s="178">
        <v>5</v>
      </c>
      <c r="AA43" s="181">
        <v>5</v>
      </c>
      <c r="AB43" s="181">
        <v>5</v>
      </c>
      <c r="AC43" s="184">
        <v>5</v>
      </c>
      <c r="AD43" s="184">
        <v>5</v>
      </c>
      <c r="AE43" s="184">
        <v>5</v>
      </c>
    </row>
    <row r="44" spans="1:31" s="90" customFormat="1">
      <c r="A44" s="90">
        <v>43</v>
      </c>
      <c r="B44" s="90" t="s">
        <v>8</v>
      </c>
      <c r="C44" s="90" t="s">
        <v>111</v>
      </c>
      <c r="D44" s="90">
        <v>1</v>
      </c>
      <c r="E44" s="90">
        <v>0</v>
      </c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133">
        <v>0</v>
      </c>
      <c r="M44" s="175">
        <v>5</v>
      </c>
      <c r="N44" s="175">
        <v>4</v>
      </c>
      <c r="O44" s="175">
        <v>3</v>
      </c>
      <c r="P44" s="181">
        <v>5</v>
      </c>
      <c r="Q44" s="181">
        <v>5</v>
      </c>
      <c r="R44" s="175">
        <v>5</v>
      </c>
      <c r="S44" s="175">
        <v>5</v>
      </c>
      <c r="T44" s="175">
        <v>5</v>
      </c>
      <c r="U44" s="175">
        <v>5</v>
      </c>
      <c r="V44" s="175">
        <v>5</v>
      </c>
      <c r="W44" s="178">
        <v>5</v>
      </c>
      <c r="X44" s="178">
        <v>5</v>
      </c>
      <c r="Y44" s="178">
        <v>5</v>
      </c>
      <c r="Z44" s="178">
        <v>5</v>
      </c>
      <c r="AA44" s="181">
        <v>5</v>
      </c>
      <c r="AB44" s="181">
        <v>5</v>
      </c>
      <c r="AC44" s="184">
        <v>5</v>
      </c>
      <c r="AD44" s="184">
        <v>5</v>
      </c>
      <c r="AE44" s="184">
        <v>5</v>
      </c>
    </row>
    <row r="45" spans="1:31" s="90" customFormat="1">
      <c r="A45" s="90">
        <v>44</v>
      </c>
      <c r="B45" s="90" t="s">
        <v>8</v>
      </c>
      <c r="C45" s="90" t="s">
        <v>51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133">
        <v>0</v>
      </c>
      <c r="M45" s="175">
        <v>4</v>
      </c>
      <c r="N45" s="175">
        <v>4</v>
      </c>
      <c r="O45" s="175">
        <v>4</v>
      </c>
      <c r="P45" s="181">
        <v>3</v>
      </c>
      <c r="Q45" s="181">
        <v>3</v>
      </c>
      <c r="R45" s="175">
        <v>5</v>
      </c>
      <c r="S45" s="175">
        <v>5</v>
      </c>
      <c r="T45" s="175">
        <v>5</v>
      </c>
      <c r="U45" s="175">
        <v>5</v>
      </c>
      <c r="V45" s="175">
        <v>5</v>
      </c>
      <c r="W45" s="178">
        <v>4</v>
      </c>
      <c r="X45" s="178">
        <v>4</v>
      </c>
      <c r="Y45" s="178">
        <v>4</v>
      </c>
      <c r="Z45" s="178">
        <v>4</v>
      </c>
      <c r="AA45" s="181">
        <v>4</v>
      </c>
      <c r="AB45" s="181">
        <v>4</v>
      </c>
      <c r="AC45" s="184">
        <v>4</v>
      </c>
      <c r="AD45" s="184">
        <v>4</v>
      </c>
      <c r="AE45" s="184">
        <v>4</v>
      </c>
    </row>
    <row r="46" spans="1:31" s="90" customFormat="1">
      <c r="A46" s="90">
        <v>45</v>
      </c>
      <c r="B46" s="90" t="s">
        <v>8</v>
      </c>
      <c r="C46" s="90" t="s">
        <v>51</v>
      </c>
      <c r="D46" s="90">
        <v>1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133">
        <v>0</v>
      </c>
      <c r="M46" s="175">
        <v>5</v>
      </c>
      <c r="N46" s="175">
        <v>5</v>
      </c>
      <c r="O46" s="175">
        <v>5</v>
      </c>
      <c r="P46" s="181">
        <v>5</v>
      </c>
      <c r="Q46" s="181">
        <v>5</v>
      </c>
      <c r="R46" s="175">
        <v>5</v>
      </c>
      <c r="S46" s="175">
        <v>5</v>
      </c>
      <c r="T46" s="175">
        <v>5</v>
      </c>
      <c r="U46" s="175">
        <v>5</v>
      </c>
      <c r="V46" s="175">
        <v>5</v>
      </c>
      <c r="W46" s="178">
        <v>1</v>
      </c>
      <c r="X46" s="178">
        <v>2</v>
      </c>
      <c r="Y46" s="178">
        <v>5</v>
      </c>
      <c r="Z46" s="178">
        <v>5</v>
      </c>
      <c r="AA46" s="181">
        <v>5</v>
      </c>
      <c r="AB46" s="181">
        <v>5</v>
      </c>
      <c r="AC46" s="184">
        <v>5</v>
      </c>
      <c r="AD46" s="184">
        <v>5</v>
      </c>
      <c r="AE46" s="184">
        <v>5</v>
      </c>
    </row>
    <row r="47" spans="1:31" s="90" customFormat="1">
      <c r="A47" s="90">
        <v>46</v>
      </c>
      <c r="B47" s="90" t="s">
        <v>8</v>
      </c>
      <c r="C47" s="90" t="s">
        <v>110</v>
      </c>
      <c r="D47" s="90">
        <v>1</v>
      </c>
      <c r="E47" s="90">
        <v>1</v>
      </c>
      <c r="F47" s="90">
        <v>0</v>
      </c>
      <c r="G47" s="90">
        <v>0</v>
      </c>
      <c r="H47" s="90">
        <v>1</v>
      </c>
      <c r="I47" s="90">
        <v>0</v>
      </c>
      <c r="J47" s="90">
        <v>0</v>
      </c>
      <c r="K47" s="90">
        <v>0</v>
      </c>
      <c r="L47" s="133">
        <v>0</v>
      </c>
      <c r="M47" s="175">
        <v>5</v>
      </c>
      <c r="N47" s="175">
        <v>5</v>
      </c>
      <c r="O47" s="175">
        <v>5</v>
      </c>
      <c r="P47" s="181">
        <v>4</v>
      </c>
      <c r="Q47" s="181">
        <v>4</v>
      </c>
      <c r="R47" s="175">
        <v>5</v>
      </c>
      <c r="S47" s="175">
        <v>5</v>
      </c>
      <c r="T47" s="175">
        <v>5</v>
      </c>
      <c r="U47" s="175">
        <v>5</v>
      </c>
      <c r="V47" s="175">
        <v>5</v>
      </c>
      <c r="W47" s="178">
        <v>5</v>
      </c>
      <c r="X47" s="178">
        <v>5</v>
      </c>
      <c r="Y47" s="178">
        <v>5</v>
      </c>
      <c r="Z47" s="178">
        <v>5</v>
      </c>
      <c r="AA47" s="181">
        <v>5</v>
      </c>
      <c r="AB47" s="181">
        <v>5</v>
      </c>
      <c r="AC47" s="184">
        <v>5</v>
      </c>
      <c r="AD47" s="184">
        <v>5</v>
      </c>
      <c r="AE47" s="184">
        <v>5</v>
      </c>
    </row>
    <row r="48" spans="1:31" s="90" customFormat="1">
      <c r="A48" s="90">
        <v>47</v>
      </c>
      <c r="B48" s="90" t="s">
        <v>49</v>
      </c>
      <c r="C48" s="90" t="s">
        <v>61</v>
      </c>
      <c r="D48" s="90">
        <v>1</v>
      </c>
      <c r="E48" s="90">
        <v>0</v>
      </c>
      <c r="F48" s="90">
        <v>0</v>
      </c>
      <c r="G48" s="90">
        <v>0</v>
      </c>
      <c r="H48" s="90">
        <v>1</v>
      </c>
      <c r="I48" s="90">
        <v>0</v>
      </c>
      <c r="J48" s="90">
        <v>0</v>
      </c>
      <c r="K48" s="90">
        <v>0</v>
      </c>
      <c r="L48" s="133">
        <v>0</v>
      </c>
      <c r="M48" s="175">
        <v>5</v>
      </c>
      <c r="N48" s="175">
        <v>2</v>
      </c>
      <c r="O48" s="175">
        <v>4</v>
      </c>
      <c r="P48" s="181">
        <v>5</v>
      </c>
      <c r="Q48" s="181">
        <v>5</v>
      </c>
      <c r="R48" s="175">
        <v>5</v>
      </c>
      <c r="S48" s="175">
        <v>3</v>
      </c>
      <c r="T48" s="175">
        <v>5</v>
      </c>
      <c r="U48" s="175">
        <v>5</v>
      </c>
      <c r="V48" s="175">
        <v>5</v>
      </c>
      <c r="W48" s="178">
        <v>2</v>
      </c>
      <c r="X48" s="178">
        <v>2</v>
      </c>
      <c r="Y48" s="178">
        <v>4</v>
      </c>
      <c r="Z48" s="178">
        <v>4</v>
      </c>
      <c r="AA48" s="181">
        <v>5</v>
      </c>
      <c r="AB48" s="181">
        <v>5</v>
      </c>
      <c r="AC48" s="184">
        <v>4</v>
      </c>
      <c r="AD48" s="184">
        <v>3</v>
      </c>
      <c r="AE48" s="184">
        <v>4</v>
      </c>
    </row>
    <row r="49" spans="1:31" s="133" customFormat="1" ht="48">
      <c r="A49" s="133">
        <v>48</v>
      </c>
      <c r="B49" s="133" t="s">
        <v>49</v>
      </c>
      <c r="C49" s="133" t="s">
        <v>127</v>
      </c>
      <c r="D49" s="133">
        <v>1</v>
      </c>
      <c r="E49" s="133">
        <v>0</v>
      </c>
      <c r="F49" s="133">
        <v>1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76">
        <v>4</v>
      </c>
      <c r="N49" s="176">
        <v>4</v>
      </c>
      <c r="O49" s="176">
        <v>4</v>
      </c>
      <c r="P49" s="182">
        <v>4</v>
      </c>
      <c r="Q49" s="182">
        <v>4</v>
      </c>
      <c r="R49" s="176">
        <v>4</v>
      </c>
      <c r="S49" s="176">
        <v>3</v>
      </c>
      <c r="T49" s="176">
        <v>4</v>
      </c>
      <c r="U49" s="176">
        <v>4</v>
      </c>
      <c r="V49" s="176">
        <v>4</v>
      </c>
      <c r="W49" s="179">
        <v>3</v>
      </c>
      <c r="X49" s="179">
        <v>3</v>
      </c>
      <c r="Y49" s="179">
        <v>4</v>
      </c>
      <c r="Z49" s="179">
        <v>4</v>
      </c>
      <c r="AA49" s="182">
        <v>4</v>
      </c>
      <c r="AB49" s="182">
        <v>5</v>
      </c>
      <c r="AC49" s="185">
        <v>4</v>
      </c>
      <c r="AD49" s="185">
        <v>4</v>
      </c>
      <c r="AE49" s="185">
        <v>4</v>
      </c>
    </row>
    <row r="50" spans="1:31" s="90" customFormat="1">
      <c r="A50" s="90">
        <v>49</v>
      </c>
      <c r="B50" s="90" t="s">
        <v>8</v>
      </c>
      <c r="C50" s="90" t="s">
        <v>110</v>
      </c>
      <c r="D50" s="90">
        <v>1</v>
      </c>
      <c r="E50" s="90">
        <v>1</v>
      </c>
      <c r="F50" s="90">
        <v>1</v>
      </c>
      <c r="G50" s="90">
        <v>1</v>
      </c>
      <c r="H50" s="90">
        <v>0</v>
      </c>
      <c r="I50" s="90">
        <v>0</v>
      </c>
      <c r="J50" s="90">
        <v>0</v>
      </c>
      <c r="K50" s="90">
        <v>0</v>
      </c>
      <c r="L50" s="133">
        <v>0</v>
      </c>
      <c r="M50" s="175">
        <v>4</v>
      </c>
      <c r="N50" s="175">
        <v>4</v>
      </c>
      <c r="O50" s="175">
        <v>4</v>
      </c>
      <c r="P50" s="181">
        <v>5</v>
      </c>
      <c r="Q50" s="181">
        <v>4</v>
      </c>
      <c r="R50" s="175">
        <v>5</v>
      </c>
      <c r="S50" s="175">
        <v>5</v>
      </c>
      <c r="T50" s="175">
        <v>4</v>
      </c>
      <c r="U50" s="175">
        <v>5</v>
      </c>
      <c r="V50" s="175">
        <v>5</v>
      </c>
      <c r="W50" s="178">
        <v>3</v>
      </c>
      <c r="X50" s="178">
        <v>3</v>
      </c>
      <c r="Y50" s="178">
        <v>3</v>
      </c>
      <c r="Z50" s="178">
        <v>4</v>
      </c>
      <c r="AA50" s="181">
        <v>4</v>
      </c>
      <c r="AB50" s="181">
        <v>5</v>
      </c>
      <c r="AC50" s="184">
        <v>5</v>
      </c>
      <c r="AD50" s="184">
        <v>5</v>
      </c>
      <c r="AE50" s="184">
        <v>5</v>
      </c>
    </row>
    <row r="51" spans="1:31" s="90" customFormat="1">
      <c r="A51" s="90">
        <v>50</v>
      </c>
      <c r="B51" s="90" t="s">
        <v>49</v>
      </c>
      <c r="C51" s="90" t="s">
        <v>188</v>
      </c>
      <c r="D51" s="90">
        <v>1</v>
      </c>
      <c r="E51" s="90">
        <v>1</v>
      </c>
      <c r="F51" s="90">
        <v>1</v>
      </c>
      <c r="G51" s="90">
        <v>1</v>
      </c>
      <c r="H51" s="90">
        <v>0</v>
      </c>
      <c r="I51" s="90">
        <v>0</v>
      </c>
      <c r="J51" s="90">
        <v>0</v>
      </c>
      <c r="K51" s="90">
        <v>0</v>
      </c>
      <c r="L51" s="133">
        <v>0</v>
      </c>
      <c r="M51" s="175">
        <v>5</v>
      </c>
      <c r="N51" s="175">
        <v>1</v>
      </c>
      <c r="O51" s="175">
        <v>4</v>
      </c>
      <c r="P51" s="181">
        <v>5</v>
      </c>
      <c r="Q51" s="181">
        <v>5</v>
      </c>
      <c r="R51" s="175">
        <v>5</v>
      </c>
      <c r="S51" s="175">
        <v>5</v>
      </c>
      <c r="T51" s="175">
        <v>5</v>
      </c>
      <c r="U51" s="175">
        <v>5</v>
      </c>
      <c r="V51" s="175">
        <v>4</v>
      </c>
      <c r="W51" s="178">
        <v>4</v>
      </c>
      <c r="X51" s="178">
        <v>4</v>
      </c>
      <c r="Y51" s="178">
        <v>4</v>
      </c>
      <c r="Z51" s="178">
        <v>4</v>
      </c>
      <c r="AA51" s="181">
        <v>4</v>
      </c>
      <c r="AB51" s="181">
        <v>5</v>
      </c>
      <c r="AC51" s="184">
        <v>4</v>
      </c>
      <c r="AD51" s="184">
        <v>4</v>
      </c>
      <c r="AE51" s="184">
        <v>4</v>
      </c>
    </row>
    <row r="52" spans="1:31" s="90" customFormat="1">
      <c r="A52" s="90">
        <v>51</v>
      </c>
      <c r="B52" s="90" t="s">
        <v>49</v>
      </c>
      <c r="C52" s="90" t="s">
        <v>189</v>
      </c>
      <c r="D52" s="90">
        <v>1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1</v>
      </c>
      <c r="K52" s="90">
        <v>0</v>
      </c>
      <c r="L52" s="133">
        <v>0</v>
      </c>
      <c r="M52" s="175">
        <v>5</v>
      </c>
      <c r="N52" s="175">
        <v>3</v>
      </c>
      <c r="O52" s="175">
        <v>5</v>
      </c>
      <c r="P52" s="181">
        <v>4</v>
      </c>
      <c r="Q52" s="181">
        <v>4</v>
      </c>
      <c r="R52" s="175">
        <v>5</v>
      </c>
      <c r="S52" s="175">
        <v>5</v>
      </c>
      <c r="T52" s="175">
        <v>5</v>
      </c>
      <c r="U52" s="175">
        <v>5</v>
      </c>
      <c r="V52" s="175">
        <v>5</v>
      </c>
      <c r="W52" s="178">
        <v>5</v>
      </c>
      <c r="X52" s="178">
        <v>5</v>
      </c>
      <c r="Y52" s="178">
        <v>5</v>
      </c>
      <c r="Z52" s="178">
        <v>5</v>
      </c>
      <c r="AA52" s="181">
        <v>5</v>
      </c>
      <c r="AB52" s="181">
        <v>5</v>
      </c>
      <c r="AC52" s="184">
        <v>4</v>
      </c>
      <c r="AD52" s="184">
        <v>5</v>
      </c>
      <c r="AE52" s="184">
        <v>5</v>
      </c>
    </row>
    <row r="53" spans="1:31" s="90" customFormat="1">
      <c r="A53" s="90">
        <v>52</v>
      </c>
      <c r="B53" s="90" t="s">
        <v>49</v>
      </c>
      <c r="C53" s="90" t="s">
        <v>64</v>
      </c>
      <c r="D53" s="90">
        <v>0</v>
      </c>
      <c r="E53" s="90">
        <v>0</v>
      </c>
      <c r="F53" s="90">
        <v>0</v>
      </c>
      <c r="G53" s="90">
        <v>1</v>
      </c>
      <c r="H53" s="90">
        <v>0</v>
      </c>
      <c r="I53" s="90">
        <v>0</v>
      </c>
      <c r="J53" s="90">
        <v>0</v>
      </c>
      <c r="K53" s="90">
        <v>0</v>
      </c>
      <c r="L53" s="133">
        <v>0</v>
      </c>
      <c r="M53" s="175">
        <v>4</v>
      </c>
      <c r="N53" s="175">
        <v>5</v>
      </c>
      <c r="O53" s="175">
        <v>5</v>
      </c>
      <c r="P53" s="181">
        <v>4</v>
      </c>
      <c r="Q53" s="181">
        <v>4</v>
      </c>
      <c r="R53" s="175">
        <v>4</v>
      </c>
      <c r="S53" s="175">
        <v>5</v>
      </c>
      <c r="T53" s="175">
        <v>4</v>
      </c>
      <c r="U53" s="175">
        <v>4</v>
      </c>
      <c r="V53" s="175">
        <v>4</v>
      </c>
      <c r="W53" s="178">
        <v>3</v>
      </c>
      <c r="X53" s="178">
        <v>3</v>
      </c>
      <c r="Y53" s="178">
        <v>4</v>
      </c>
      <c r="Z53" s="178">
        <v>4</v>
      </c>
      <c r="AA53" s="181">
        <v>5</v>
      </c>
      <c r="AB53" s="181">
        <v>4</v>
      </c>
      <c r="AC53" s="184">
        <v>4</v>
      </c>
      <c r="AD53" s="184">
        <v>4</v>
      </c>
      <c r="AE53" s="184">
        <v>4</v>
      </c>
    </row>
    <row r="54" spans="1:31" s="90" customFormat="1">
      <c r="A54" s="90">
        <v>53</v>
      </c>
      <c r="B54" s="90" t="s">
        <v>49</v>
      </c>
      <c r="C54" s="90" t="s">
        <v>133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1</v>
      </c>
      <c r="M54" s="175">
        <v>4</v>
      </c>
      <c r="N54" s="175">
        <v>4</v>
      </c>
      <c r="O54" s="175">
        <v>4</v>
      </c>
      <c r="P54" s="181">
        <v>4</v>
      </c>
      <c r="Q54" s="181">
        <v>4</v>
      </c>
      <c r="R54" s="175">
        <v>4</v>
      </c>
      <c r="S54" s="175">
        <v>4</v>
      </c>
      <c r="T54" s="175">
        <v>2</v>
      </c>
      <c r="U54" s="175">
        <v>3</v>
      </c>
      <c r="V54" s="175">
        <v>3</v>
      </c>
      <c r="W54" s="178">
        <v>3</v>
      </c>
      <c r="X54" s="178">
        <v>3</v>
      </c>
      <c r="Y54" s="178">
        <v>4</v>
      </c>
      <c r="Z54" s="178">
        <v>4</v>
      </c>
      <c r="AA54" s="181">
        <v>4</v>
      </c>
      <c r="AB54" s="181">
        <v>5</v>
      </c>
      <c r="AC54" s="184">
        <v>4</v>
      </c>
      <c r="AD54" s="184">
        <v>4</v>
      </c>
      <c r="AE54" s="184">
        <v>4</v>
      </c>
    </row>
    <row r="55" spans="1:31" s="90" customFormat="1">
      <c r="A55" s="90">
        <v>54</v>
      </c>
      <c r="B55" s="90" t="s">
        <v>49</v>
      </c>
      <c r="C55" s="90" t="s">
        <v>115</v>
      </c>
      <c r="D55" s="90">
        <v>0</v>
      </c>
      <c r="E55" s="90">
        <v>0</v>
      </c>
      <c r="F55" s="90">
        <v>1</v>
      </c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175">
        <v>5</v>
      </c>
      <c r="N55" s="175">
        <v>5</v>
      </c>
      <c r="O55" s="175">
        <v>5</v>
      </c>
      <c r="P55" s="181">
        <v>5</v>
      </c>
      <c r="Q55" s="181">
        <v>5</v>
      </c>
      <c r="R55" s="175">
        <v>5</v>
      </c>
      <c r="S55" s="175">
        <v>5</v>
      </c>
      <c r="T55" s="175">
        <v>3</v>
      </c>
      <c r="U55" s="175">
        <v>5</v>
      </c>
      <c r="V55" s="175">
        <v>5</v>
      </c>
      <c r="W55" s="178">
        <v>2</v>
      </c>
      <c r="X55" s="178">
        <v>2</v>
      </c>
      <c r="Y55" s="178">
        <v>5</v>
      </c>
      <c r="Z55" s="178">
        <v>5</v>
      </c>
      <c r="AA55" s="181">
        <v>5</v>
      </c>
      <c r="AB55" s="181">
        <v>5</v>
      </c>
      <c r="AC55" s="184">
        <v>5</v>
      </c>
      <c r="AD55" s="184">
        <v>5</v>
      </c>
      <c r="AE55" s="184">
        <v>5</v>
      </c>
    </row>
    <row r="56" spans="1:31" s="90" customFormat="1">
      <c r="A56" s="90">
        <v>55</v>
      </c>
      <c r="B56" s="90" t="s">
        <v>8</v>
      </c>
      <c r="C56" s="90" t="s">
        <v>191</v>
      </c>
      <c r="D56" s="90">
        <v>1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175">
        <v>4</v>
      </c>
      <c r="N56" s="175">
        <v>4</v>
      </c>
      <c r="O56" s="175">
        <v>4</v>
      </c>
      <c r="P56" s="181">
        <v>5</v>
      </c>
      <c r="Q56" s="181">
        <v>5</v>
      </c>
      <c r="R56" s="175">
        <v>4</v>
      </c>
      <c r="S56" s="175">
        <v>4</v>
      </c>
      <c r="T56" s="175">
        <v>4</v>
      </c>
      <c r="U56" s="175">
        <v>4</v>
      </c>
      <c r="V56" s="175">
        <v>4</v>
      </c>
      <c r="W56" s="178">
        <v>5</v>
      </c>
      <c r="X56" s="178">
        <v>5</v>
      </c>
      <c r="Y56" s="178">
        <v>5</v>
      </c>
      <c r="Z56" s="178">
        <v>4</v>
      </c>
      <c r="AA56" s="181">
        <v>5</v>
      </c>
      <c r="AB56" s="181">
        <v>5</v>
      </c>
      <c r="AC56" s="184">
        <v>4</v>
      </c>
      <c r="AD56" s="184">
        <v>5</v>
      </c>
      <c r="AE56" s="184">
        <v>4</v>
      </c>
    </row>
    <row r="57" spans="1:31" s="90" customFormat="1">
      <c r="A57" s="90">
        <v>56</v>
      </c>
      <c r="B57" s="90" t="s">
        <v>8</v>
      </c>
      <c r="C57" s="90" t="s">
        <v>132</v>
      </c>
      <c r="D57" s="90">
        <v>1</v>
      </c>
      <c r="E57" s="90">
        <v>0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175">
        <v>4</v>
      </c>
      <c r="N57" s="175">
        <v>4</v>
      </c>
      <c r="O57" s="175">
        <v>4</v>
      </c>
      <c r="P57" s="181">
        <v>4</v>
      </c>
      <c r="Q57" s="181">
        <v>4</v>
      </c>
      <c r="R57" s="175">
        <v>4</v>
      </c>
      <c r="S57" s="175">
        <v>3</v>
      </c>
      <c r="T57" s="175">
        <v>4</v>
      </c>
      <c r="U57" s="175">
        <v>4</v>
      </c>
      <c r="V57" s="175">
        <v>4</v>
      </c>
      <c r="W57" s="178">
        <v>4</v>
      </c>
      <c r="X57" s="178">
        <v>4</v>
      </c>
      <c r="Y57" s="178">
        <v>4</v>
      </c>
      <c r="Z57" s="178">
        <v>4</v>
      </c>
      <c r="AA57" s="181">
        <v>4</v>
      </c>
      <c r="AB57" s="181">
        <v>4</v>
      </c>
      <c r="AC57" s="184">
        <v>4</v>
      </c>
      <c r="AD57" s="184">
        <v>4</v>
      </c>
      <c r="AE57" s="184">
        <v>4</v>
      </c>
    </row>
    <row r="58" spans="1:31" s="90" customFormat="1">
      <c r="A58" s="90">
        <v>57</v>
      </c>
      <c r="B58" s="90" t="s">
        <v>8</v>
      </c>
      <c r="C58" s="90" t="s">
        <v>192</v>
      </c>
      <c r="D58" s="90">
        <v>1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175">
        <v>5</v>
      </c>
      <c r="N58" s="175">
        <v>5</v>
      </c>
      <c r="O58" s="175">
        <v>5</v>
      </c>
      <c r="P58" s="181">
        <v>5</v>
      </c>
      <c r="Q58" s="181">
        <v>5</v>
      </c>
      <c r="R58" s="175">
        <v>5</v>
      </c>
      <c r="S58" s="175">
        <v>5</v>
      </c>
      <c r="T58" s="175">
        <v>5</v>
      </c>
      <c r="U58" s="175">
        <v>5</v>
      </c>
      <c r="V58" s="175">
        <v>5</v>
      </c>
      <c r="W58" s="178">
        <v>3</v>
      </c>
      <c r="X58" s="178">
        <v>3</v>
      </c>
      <c r="Y58" s="178">
        <v>5</v>
      </c>
      <c r="Z58" s="178">
        <v>5</v>
      </c>
      <c r="AA58" s="181">
        <v>5</v>
      </c>
      <c r="AB58" s="181">
        <v>5</v>
      </c>
      <c r="AC58" s="184">
        <v>5</v>
      </c>
      <c r="AD58" s="184">
        <v>5</v>
      </c>
      <c r="AE58" s="184">
        <v>5</v>
      </c>
    </row>
    <row r="59" spans="1:31" s="90" customFormat="1">
      <c r="A59" s="90">
        <v>58</v>
      </c>
      <c r="B59" s="90" t="s">
        <v>49</v>
      </c>
      <c r="C59" s="90" t="s">
        <v>133</v>
      </c>
      <c r="D59" s="90">
        <v>0</v>
      </c>
      <c r="E59" s="90">
        <v>0</v>
      </c>
      <c r="F59" s="90">
        <v>1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175">
        <v>4</v>
      </c>
      <c r="N59" s="175">
        <v>4</v>
      </c>
      <c r="O59" s="175">
        <v>5</v>
      </c>
      <c r="P59" s="181">
        <v>5</v>
      </c>
      <c r="Q59" s="181">
        <v>5</v>
      </c>
      <c r="R59" s="175">
        <v>5</v>
      </c>
      <c r="S59" s="175">
        <v>4</v>
      </c>
      <c r="T59" s="175">
        <v>5</v>
      </c>
      <c r="U59" s="175">
        <v>4</v>
      </c>
      <c r="V59" s="175">
        <v>5</v>
      </c>
      <c r="W59" s="178">
        <v>3</v>
      </c>
      <c r="X59" s="178">
        <v>3</v>
      </c>
      <c r="Y59" s="178">
        <v>3</v>
      </c>
      <c r="Z59" s="178">
        <v>4</v>
      </c>
      <c r="AA59" s="181">
        <v>4</v>
      </c>
      <c r="AB59" s="181">
        <v>5</v>
      </c>
      <c r="AC59" s="184">
        <v>5</v>
      </c>
      <c r="AD59" s="184">
        <v>5</v>
      </c>
      <c r="AE59" s="184">
        <v>5</v>
      </c>
    </row>
    <row r="60" spans="1:31" s="90" customFormat="1">
      <c r="A60" s="90">
        <v>59</v>
      </c>
      <c r="B60" s="90" t="s">
        <v>8</v>
      </c>
      <c r="C60" s="90" t="s">
        <v>179</v>
      </c>
      <c r="D60" s="90">
        <v>1</v>
      </c>
      <c r="E60" s="90">
        <v>0</v>
      </c>
      <c r="F60" s="90">
        <v>0</v>
      </c>
      <c r="G60" s="90">
        <v>0</v>
      </c>
      <c r="H60" s="90">
        <v>1</v>
      </c>
      <c r="I60" s="90">
        <v>0</v>
      </c>
      <c r="J60" s="90">
        <v>0</v>
      </c>
      <c r="K60" s="90">
        <v>0</v>
      </c>
      <c r="L60" s="90">
        <v>0</v>
      </c>
      <c r="M60" s="175">
        <v>4</v>
      </c>
      <c r="N60" s="175">
        <v>4</v>
      </c>
      <c r="O60" s="175">
        <v>4</v>
      </c>
      <c r="P60" s="181">
        <v>4</v>
      </c>
      <c r="Q60" s="181">
        <v>4</v>
      </c>
      <c r="R60" s="175">
        <v>4</v>
      </c>
      <c r="S60" s="175">
        <v>4</v>
      </c>
      <c r="T60" s="175">
        <v>4</v>
      </c>
      <c r="U60" s="175">
        <v>4</v>
      </c>
      <c r="V60" s="175">
        <v>4</v>
      </c>
      <c r="W60" s="178">
        <v>3</v>
      </c>
      <c r="X60" s="178">
        <v>3</v>
      </c>
      <c r="Y60" s="178">
        <v>4</v>
      </c>
      <c r="Z60" s="178">
        <v>4</v>
      </c>
      <c r="AA60" s="181">
        <v>4</v>
      </c>
      <c r="AB60" s="181">
        <v>4</v>
      </c>
      <c r="AC60" s="184">
        <v>4</v>
      </c>
      <c r="AD60" s="184">
        <v>4</v>
      </c>
      <c r="AE60" s="184">
        <v>4</v>
      </c>
    </row>
    <row r="61" spans="1:31" s="90" customFormat="1">
      <c r="A61" s="90">
        <v>60</v>
      </c>
      <c r="B61" s="90" t="s">
        <v>8</v>
      </c>
      <c r="C61" s="90" t="s">
        <v>179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90">
        <v>0</v>
      </c>
      <c r="L61" s="90">
        <v>0</v>
      </c>
      <c r="M61" s="175">
        <v>4</v>
      </c>
      <c r="N61" s="175">
        <v>4</v>
      </c>
      <c r="O61" s="175">
        <v>4</v>
      </c>
      <c r="P61" s="181">
        <v>4</v>
      </c>
      <c r="Q61" s="181">
        <v>4</v>
      </c>
      <c r="R61" s="175">
        <v>5</v>
      </c>
      <c r="S61" s="175">
        <v>5</v>
      </c>
      <c r="T61" s="175">
        <v>5</v>
      </c>
      <c r="U61" s="175">
        <v>5</v>
      </c>
      <c r="V61" s="175">
        <v>5</v>
      </c>
      <c r="W61" s="178">
        <v>3</v>
      </c>
      <c r="X61" s="178">
        <v>3</v>
      </c>
      <c r="Y61" s="178">
        <v>4</v>
      </c>
      <c r="Z61" s="178">
        <v>4</v>
      </c>
      <c r="AA61" s="181">
        <v>5</v>
      </c>
      <c r="AB61" s="181">
        <v>5</v>
      </c>
      <c r="AC61" s="184">
        <v>4</v>
      </c>
      <c r="AD61" s="184">
        <v>4</v>
      </c>
      <c r="AE61" s="184">
        <v>4</v>
      </c>
    </row>
    <row r="62" spans="1:31" s="90" customFormat="1">
      <c r="A62" s="90">
        <v>61</v>
      </c>
      <c r="B62" s="90" t="s">
        <v>8</v>
      </c>
      <c r="C62" s="90" t="s">
        <v>193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175">
        <v>5</v>
      </c>
      <c r="N62" s="175">
        <v>2</v>
      </c>
      <c r="O62" s="175">
        <v>1</v>
      </c>
      <c r="P62" s="181">
        <v>5</v>
      </c>
      <c r="Q62" s="181">
        <v>5</v>
      </c>
      <c r="R62" s="175">
        <v>5</v>
      </c>
      <c r="S62" s="175">
        <v>5</v>
      </c>
      <c r="T62" s="175">
        <v>5</v>
      </c>
      <c r="U62" s="175">
        <v>5</v>
      </c>
      <c r="V62" s="175">
        <v>5</v>
      </c>
      <c r="W62" s="178">
        <v>5</v>
      </c>
      <c r="X62" s="178">
        <v>5</v>
      </c>
      <c r="Y62" s="178">
        <v>5</v>
      </c>
      <c r="Z62" s="178">
        <v>5</v>
      </c>
      <c r="AA62" s="181">
        <v>5</v>
      </c>
      <c r="AB62" s="181">
        <v>4</v>
      </c>
      <c r="AC62" s="184">
        <v>5</v>
      </c>
      <c r="AD62" s="184">
        <v>5</v>
      </c>
      <c r="AE62" s="184">
        <v>5</v>
      </c>
    </row>
    <row r="63" spans="1:31" s="133" customFormat="1">
      <c r="A63" s="133">
        <v>62</v>
      </c>
      <c r="B63" s="133" t="s">
        <v>8</v>
      </c>
      <c r="C63" s="133" t="s">
        <v>51</v>
      </c>
      <c r="D63" s="133">
        <v>0</v>
      </c>
      <c r="E63" s="133">
        <v>0</v>
      </c>
      <c r="F63" s="133">
        <v>1</v>
      </c>
      <c r="G63" s="133">
        <v>1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76">
        <v>5</v>
      </c>
      <c r="N63" s="176">
        <v>5</v>
      </c>
      <c r="O63" s="176">
        <v>5</v>
      </c>
      <c r="P63" s="182">
        <v>5</v>
      </c>
      <c r="Q63" s="182">
        <v>5</v>
      </c>
      <c r="R63" s="176">
        <v>5</v>
      </c>
      <c r="S63" s="176">
        <v>5</v>
      </c>
      <c r="T63" s="176">
        <v>5</v>
      </c>
      <c r="U63" s="176">
        <v>5</v>
      </c>
      <c r="V63" s="176">
        <v>5</v>
      </c>
      <c r="W63" s="179">
        <v>5</v>
      </c>
      <c r="X63" s="179">
        <v>5</v>
      </c>
      <c r="Y63" s="179">
        <v>5</v>
      </c>
      <c r="Z63" s="179">
        <v>5</v>
      </c>
      <c r="AA63" s="182">
        <v>5</v>
      </c>
      <c r="AB63" s="182">
        <v>5</v>
      </c>
      <c r="AC63" s="185">
        <v>5</v>
      </c>
      <c r="AD63" s="185">
        <v>5</v>
      </c>
      <c r="AE63" s="185">
        <v>5</v>
      </c>
    </row>
    <row r="64" spans="1:31" s="133" customFormat="1">
      <c r="A64" s="133">
        <v>63</v>
      </c>
      <c r="B64" s="133" t="s">
        <v>8</v>
      </c>
      <c r="C64" s="133" t="s">
        <v>196</v>
      </c>
      <c r="D64" s="133">
        <v>0</v>
      </c>
      <c r="E64" s="133">
        <v>0</v>
      </c>
      <c r="F64" s="133">
        <v>1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76">
        <v>5</v>
      </c>
      <c r="N64" s="176">
        <v>3</v>
      </c>
      <c r="O64" s="176">
        <v>4</v>
      </c>
      <c r="P64" s="182">
        <v>5</v>
      </c>
      <c r="Q64" s="182">
        <v>5</v>
      </c>
      <c r="R64" s="176">
        <v>5</v>
      </c>
      <c r="S64" s="176">
        <v>3</v>
      </c>
      <c r="T64" s="176">
        <v>5</v>
      </c>
      <c r="U64" s="176">
        <v>4</v>
      </c>
      <c r="V64" s="176">
        <v>4</v>
      </c>
      <c r="W64" s="179">
        <v>3</v>
      </c>
      <c r="X64" s="179">
        <v>3</v>
      </c>
      <c r="Y64" s="179">
        <v>4</v>
      </c>
      <c r="Z64" s="179">
        <v>4</v>
      </c>
      <c r="AA64" s="182">
        <v>5</v>
      </c>
      <c r="AB64" s="182">
        <v>4</v>
      </c>
      <c r="AC64" s="185">
        <v>4</v>
      </c>
      <c r="AD64" s="185">
        <v>5</v>
      </c>
      <c r="AE64" s="185">
        <v>5</v>
      </c>
    </row>
    <row r="65" spans="1:31" s="90" customFormat="1">
      <c r="A65" s="90">
        <v>64</v>
      </c>
      <c r="B65" s="90" t="s">
        <v>8</v>
      </c>
      <c r="C65" s="90" t="s">
        <v>51</v>
      </c>
      <c r="D65" s="90">
        <v>1</v>
      </c>
      <c r="E65" s="90">
        <v>0</v>
      </c>
      <c r="F65" s="90">
        <v>1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175">
        <v>4</v>
      </c>
      <c r="N65" s="175">
        <v>4</v>
      </c>
      <c r="O65" s="175">
        <v>5</v>
      </c>
      <c r="P65" s="181">
        <v>4</v>
      </c>
      <c r="Q65" s="181">
        <v>5</v>
      </c>
      <c r="R65" s="175">
        <v>5</v>
      </c>
      <c r="S65" s="175">
        <v>4</v>
      </c>
      <c r="T65" s="175">
        <v>4</v>
      </c>
      <c r="U65" s="175">
        <v>4</v>
      </c>
      <c r="V65" s="175">
        <v>5</v>
      </c>
      <c r="W65" s="178">
        <v>5</v>
      </c>
      <c r="X65" s="178">
        <v>5</v>
      </c>
      <c r="Y65" s="178">
        <v>5</v>
      </c>
      <c r="Z65" s="178">
        <v>5</v>
      </c>
      <c r="AA65" s="181">
        <v>5</v>
      </c>
      <c r="AB65" s="181">
        <v>5</v>
      </c>
      <c r="AC65" s="184">
        <v>5</v>
      </c>
      <c r="AD65" s="184">
        <v>5</v>
      </c>
      <c r="AE65" s="184">
        <v>5</v>
      </c>
    </row>
    <row r="66" spans="1:31" s="90" customFormat="1">
      <c r="A66" s="90">
        <v>65</v>
      </c>
      <c r="B66" s="90" t="s">
        <v>8</v>
      </c>
      <c r="C66" s="90" t="s">
        <v>176</v>
      </c>
      <c r="D66" s="90">
        <v>1</v>
      </c>
      <c r="E66" s="90">
        <v>0</v>
      </c>
      <c r="F66" s="90">
        <v>1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175">
        <v>5</v>
      </c>
      <c r="N66" s="175">
        <v>5</v>
      </c>
      <c r="O66" s="175">
        <v>5</v>
      </c>
      <c r="P66" s="181">
        <v>5</v>
      </c>
      <c r="Q66" s="181">
        <v>5</v>
      </c>
      <c r="R66" s="175">
        <v>5</v>
      </c>
      <c r="S66" s="175">
        <v>5</v>
      </c>
      <c r="T66" s="175">
        <v>5</v>
      </c>
      <c r="U66" s="175">
        <v>5</v>
      </c>
      <c r="V66" s="175">
        <v>5</v>
      </c>
      <c r="W66" s="178">
        <v>2</v>
      </c>
      <c r="X66" s="178">
        <v>2</v>
      </c>
      <c r="Y66" s="178">
        <v>4</v>
      </c>
      <c r="Z66" s="178">
        <v>5</v>
      </c>
      <c r="AA66" s="181">
        <v>5</v>
      </c>
      <c r="AB66" s="181">
        <v>5</v>
      </c>
      <c r="AC66" s="184">
        <v>5</v>
      </c>
      <c r="AD66" s="184">
        <v>5</v>
      </c>
      <c r="AE66" s="184">
        <v>5</v>
      </c>
    </row>
    <row r="67" spans="1:31" s="90" customFormat="1">
      <c r="A67" s="90">
        <v>66</v>
      </c>
      <c r="B67" s="90" t="s">
        <v>8</v>
      </c>
      <c r="C67" s="90" t="s">
        <v>128</v>
      </c>
      <c r="D67" s="90">
        <v>0</v>
      </c>
      <c r="E67" s="90">
        <v>0</v>
      </c>
      <c r="F67" s="90">
        <v>0</v>
      </c>
      <c r="G67" s="90">
        <v>1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175">
        <v>4</v>
      </c>
      <c r="N67" s="175">
        <v>4</v>
      </c>
      <c r="O67" s="175">
        <v>4</v>
      </c>
      <c r="P67" s="181">
        <v>5</v>
      </c>
      <c r="Q67" s="181">
        <v>5</v>
      </c>
      <c r="R67" s="175">
        <v>4</v>
      </c>
      <c r="S67" s="175">
        <v>4</v>
      </c>
      <c r="T67" s="175">
        <v>5</v>
      </c>
      <c r="U67" s="175">
        <v>4</v>
      </c>
      <c r="V67" s="175">
        <v>4</v>
      </c>
      <c r="W67" s="178">
        <v>3</v>
      </c>
      <c r="X67" s="178">
        <v>3</v>
      </c>
      <c r="Y67" s="178">
        <v>4</v>
      </c>
      <c r="Z67" s="178">
        <v>4</v>
      </c>
      <c r="AA67" s="181">
        <v>5</v>
      </c>
      <c r="AB67" s="181">
        <v>5</v>
      </c>
      <c r="AC67" s="184">
        <v>4</v>
      </c>
      <c r="AD67" s="184">
        <v>5</v>
      </c>
      <c r="AE67" s="184">
        <v>5</v>
      </c>
    </row>
    <row r="68" spans="1:31" s="90" customFormat="1">
      <c r="A68" s="90">
        <v>67</v>
      </c>
      <c r="B68" s="90" t="s">
        <v>8</v>
      </c>
      <c r="C68" s="90" t="s">
        <v>196</v>
      </c>
      <c r="D68" s="90">
        <v>0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175">
        <v>4</v>
      </c>
      <c r="N68" s="175">
        <v>4</v>
      </c>
      <c r="O68" s="175">
        <v>4</v>
      </c>
      <c r="P68" s="181">
        <v>4</v>
      </c>
      <c r="Q68" s="181">
        <v>4</v>
      </c>
      <c r="R68" s="175">
        <v>3</v>
      </c>
      <c r="S68" s="175">
        <v>4</v>
      </c>
      <c r="T68" s="175">
        <v>4</v>
      </c>
      <c r="U68" s="175">
        <v>5</v>
      </c>
      <c r="V68" s="175">
        <v>3</v>
      </c>
      <c r="W68" s="178">
        <v>4</v>
      </c>
      <c r="X68" s="178">
        <v>3</v>
      </c>
      <c r="Y68" s="178">
        <v>5</v>
      </c>
      <c r="Z68" s="178">
        <v>5</v>
      </c>
      <c r="AA68" s="181">
        <v>4</v>
      </c>
      <c r="AB68" s="181">
        <v>4</v>
      </c>
      <c r="AC68" s="184">
        <v>4</v>
      </c>
      <c r="AD68" s="184">
        <v>4</v>
      </c>
      <c r="AE68" s="184">
        <v>4</v>
      </c>
    </row>
    <row r="69" spans="1:31" s="90" customFormat="1">
      <c r="A69" s="90">
        <v>68</v>
      </c>
      <c r="B69" s="90" t="s">
        <v>8</v>
      </c>
      <c r="C69" s="90" t="s">
        <v>111</v>
      </c>
      <c r="D69" s="90">
        <v>0</v>
      </c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175">
        <v>4</v>
      </c>
      <c r="N69" s="175">
        <v>4</v>
      </c>
      <c r="O69" s="175">
        <v>4</v>
      </c>
      <c r="P69" s="181">
        <v>5</v>
      </c>
      <c r="Q69" s="181">
        <v>5</v>
      </c>
      <c r="R69" s="175">
        <v>5</v>
      </c>
      <c r="S69" s="175">
        <v>5</v>
      </c>
      <c r="T69" s="175">
        <v>5</v>
      </c>
      <c r="U69" s="175">
        <v>5</v>
      </c>
      <c r="V69" s="175">
        <v>5</v>
      </c>
      <c r="W69" s="178">
        <v>4</v>
      </c>
      <c r="X69" s="178">
        <v>4</v>
      </c>
      <c r="Y69" s="178">
        <v>5</v>
      </c>
      <c r="Z69" s="178">
        <v>5</v>
      </c>
      <c r="AA69" s="181">
        <v>5</v>
      </c>
      <c r="AB69" s="181">
        <v>5</v>
      </c>
      <c r="AC69" s="184">
        <v>5</v>
      </c>
      <c r="AD69" s="184">
        <v>5</v>
      </c>
      <c r="AE69" s="184">
        <v>5</v>
      </c>
    </row>
    <row r="70" spans="1:31" s="90" customFormat="1">
      <c r="A70" s="90">
        <v>69</v>
      </c>
      <c r="B70" s="90" t="s">
        <v>8</v>
      </c>
      <c r="C70" s="90" t="s">
        <v>111</v>
      </c>
      <c r="D70" s="90">
        <v>1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175">
        <v>5</v>
      </c>
      <c r="N70" s="175">
        <v>5</v>
      </c>
      <c r="O70" s="175">
        <v>5</v>
      </c>
      <c r="P70" s="181">
        <v>4</v>
      </c>
      <c r="Q70" s="181">
        <v>5</v>
      </c>
      <c r="R70" s="175">
        <v>4</v>
      </c>
      <c r="S70" s="175">
        <v>5</v>
      </c>
      <c r="T70" s="175">
        <v>5</v>
      </c>
      <c r="U70" s="175">
        <v>5</v>
      </c>
      <c r="V70" s="175">
        <v>5</v>
      </c>
      <c r="W70" s="178">
        <v>5</v>
      </c>
      <c r="X70" s="178">
        <v>5</v>
      </c>
      <c r="Y70" s="178">
        <v>5</v>
      </c>
      <c r="Z70" s="178">
        <v>4</v>
      </c>
      <c r="AA70" s="181">
        <v>4</v>
      </c>
      <c r="AB70" s="181">
        <v>5</v>
      </c>
      <c r="AC70" s="184">
        <v>5</v>
      </c>
      <c r="AD70" s="184">
        <v>5</v>
      </c>
      <c r="AE70" s="184">
        <v>5</v>
      </c>
    </row>
    <row r="71" spans="1:31" s="133" customFormat="1">
      <c r="A71" s="133">
        <v>70</v>
      </c>
      <c r="B71" s="133" t="s">
        <v>49</v>
      </c>
      <c r="C71" s="90" t="s">
        <v>111</v>
      </c>
      <c r="D71" s="133">
        <v>1</v>
      </c>
      <c r="E71" s="133">
        <v>0</v>
      </c>
      <c r="F71" s="133">
        <v>1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76">
        <v>5</v>
      </c>
      <c r="N71" s="176">
        <v>3</v>
      </c>
      <c r="O71" s="176">
        <v>5</v>
      </c>
      <c r="P71" s="182">
        <v>5</v>
      </c>
      <c r="Q71" s="182">
        <v>5</v>
      </c>
      <c r="R71" s="176">
        <v>5</v>
      </c>
      <c r="S71" s="176">
        <v>5</v>
      </c>
      <c r="T71" s="176">
        <v>5</v>
      </c>
      <c r="U71" s="176">
        <v>5</v>
      </c>
      <c r="V71" s="176">
        <v>5</v>
      </c>
      <c r="W71" s="179">
        <v>2</v>
      </c>
      <c r="X71" s="179">
        <v>3</v>
      </c>
      <c r="Y71" s="179">
        <v>4</v>
      </c>
      <c r="Z71" s="179">
        <v>4</v>
      </c>
      <c r="AA71" s="182">
        <v>5</v>
      </c>
      <c r="AB71" s="182">
        <v>5</v>
      </c>
      <c r="AC71" s="185">
        <v>5</v>
      </c>
      <c r="AD71" s="185">
        <v>4</v>
      </c>
      <c r="AE71" s="185">
        <v>5</v>
      </c>
    </row>
    <row r="72" spans="1:31" s="133" customFormat="1">
      <c r="A72" s="133">
        <v>71</v>
      </c>
      <c r="B72" s="133" t="s">
        <v>8</v>
      </c>
      <c r="C72" s="133" t="s">
        <v>115</v>
      </c>
      <c r="D72" s="133">
        <v>1</v>
      </c>
      <c r="E72" s="133">
        <v>0</v>
      </c>
      <c r="F72" s="133">
        <v>1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  <c r="M72" s="176">
        <v>5</v>
      </c>
      <c r="N72" s="176">
        <v>4</v>
      </c>
      <c r="O72" s="176">
        <v>5</v>
      </c>
      <c r="P72" s="182">
        <v>5</v>
      </c>
      <c r="Q72" s="182">
        <v>5</v>
      </c>
      <c r="R72" s="176">
        <v>5</v>
      </c>
      <c r="S72" s="176">
        <v>5</v>
      </c>
      <c r="T72" s="176">
        <v>5</v>
      </c>
      <c r="U72" s="176">
        <v>4</v>
      </c>
      <c r="V72" s="176">
        <v>5</v>
      </c>
      <c r="W72" s="179">
        <v>5</v>
      </c>
      <c r="X72" s="179">
        <v>5</v>
      </c>
      <c r="Y72" s="179">
        <v>5</v>
      </c>
      <c r="Z72" s="179">
        <v>5</v>
      </c>
      <c r="AA72" s="182">
        <v>5</v>
      </c>
      <c r="AB72" s="182">
        <v>4</v>
      </c>
      <c r="AC72" s="185">
        <v>4</v>
      </c>
      <c r="AD72" s="185">
        <v>5</v>
      </c>
      <c r="AE72" s="185">
        <v>5</v>
      </c>
    </row>
    <row r="73" spans="1:31" s="90" customFormat="1">
      <c r="A73" s="90">
        <v>72</v>
      </c>
      <c r="B73" s="90" t="s">
        <v>8</v>
      </c>
      <c r="C73" s="90" t="s">
        <v>116</v>
      </c>
      <c r="D73" s="90">
        <v>1</v>
      </c>
      <c r="E73" s="90">
        <v>0</v>
      </c>
      <c r="F73" s="90">
        <v>0</v>
      </c>
      <c r="G73" s="90">
        <v>0</v>
      </c>
      <c r="H73" s="90">
        <v>0</v>
      </c>
      <c r="I73" s="90">
        <v>0</v>
      </c>
      <c r="J73" s="90">
        <v>0</v>
      </c>
      <c r="K73" s="90">
        <v>0</v>
      </c>
      <c r="L73" s="90">
        <v>0</v>
      </c>
      <c r="M73" s="175">
        <v>4</v>
      </c>
      <c r="N73" s="175">
        <v>4</v>
      </c>
      <c r="O73" s="175">
        <v>4</v>
      </c>
      <c r="P73" s="181">
        <v>4</v>
      </c>
      <c r="Q73" s="181">
        <v>4</v>
      </c>
      <c r="R73" s="175">
        <v>4</v>
      </c>
      <c r="S73" s="175">
        <v>3</v>
      </c>
      <c r="T73" s="175">
        <v>4</v>
      </c>
      <c r="U73" s="175">
        <v>5</v>
      </c>
      <c r="V73" s="175">
        <v>5</v>
      </c>
      <c r="W73" s="178">
        <v>5</v>
      </c>
      <c r="X73" s="178">
        <v>5</v>
      </c>
      <c r="Y73" s="178">
        <v>4</v>
      </c>
      <c r="Z73" s="178">
        <v>4</v>
      </c>
      <c r="AA73" s="181">
        <v>4</v>
      </c>
      <c r="AB73" s="181">
        <v>4</v>
      </c>
      <c r="AC73" s="184">
        <v>4</v>
      </c>
      <c r="AD73" s="184">
        <v>3</v>
      </c>
      <c r="AE73" s="184">
        <v>4</v>
      </c>
    </row>
    <row r="74" spans="1:31" s="133" customFormat="1">
      <c r="A74" s="133">
        <v>73</v>
      </c>
      <c r="B74" s="133" t="s">
        <v>8</v>
      </c>
      <c r="C74" s="133" t="s">
        <v>199</v>
      </c>
      <c r="D74" s="133">
        <v>0</v>
      </c>
      <c r="E74" s="133">
        <v>0</v>
      </c>
      <c r="F74" s="133">
        <v>1</v>
      </c>
      <c r="G74" s="133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0</v>
      </c>
      <c r="M74" s="176">
        <v>5</v>
      </c>
      <c r="N74" s="176">
        <v>4</v>
      </c>
      <c r="O74" s="176">
        <v>4</v>
      </c>
      <c r="P74" s="182">
        <v>5</v>
      </c>
      <c r="Q74" s="182">
        <v>5</v>
      </c>
      <c r="R74" s="176">
        <v>5</v>
      </c>
      <c r="S74" s="176">
        <v>5</v>
      </c>
      <c r="T74" s="176">
        <v>4</v>
      </c>
      <c r="U74" s="176">
        <v>5</v>
      </c>
      <c r="V74" s="176">
        <v>5</v>
      </c>
      <c r="W74" s="179">
        <v>3</v>
      </c>
      <c r="X74" s="179">
        <v>3</v>
      </c>
      <c r="Y74" s="179">
        <v>3</v>
      </c>
      <c r="Z74" s="179">
        <v>4</v>
      </c>
      <c r="AA74" s="182">
        <v>4</v>
      </c>
      <c r="AB74" s="182">
        <v>5</v>
      </c>
      <c r="AC74" s="185">
        <v>4</v>
      </c>
      <c r="AD74" s="185">
        <v>4</v>
      </c>
      <c r="AE74" s="185">
        <v>4</v>
      </c>
    </row>
    <row r="75" spans="1:31" s="133" customFormat="1" ht="48">
      <c r="A75" s="133">
        <v>74</v>
      </c>
      <c r="B75" s="133" t="s">
        <v>8</v>
      </c>
      <c r="C75" s="133" t="s">
        <v>137</v>
      </c>
      <c r="D75" s="133">
        <v>0</v>
      </c>
      <c r="E75" s="133">
        <v>0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  <c r="M75" s="176">
        <v>5</v>
      </c>
      <c r="N75" s="176">
        <v>3</v>
      </c>
      <c r="O75" s="176">
        <v>5</v>
      </c>
      <c r="P75" s="182">
        <v>5</v>
      </c>
      <c r="Q75" s="182">
        <v>5</v>
      </c>
      <c r="R75" s="176">
        <v>5</v>
      </c>
      <c r="S75" s="176">
        <v>5</v>
      </c>
      <c r="T75" s="176">
        <v>5</v>
      </c>
      <c r="U75" s="176">
        <v>5</v>
      </c>
      <c r="V75" s="176">
        <v>5</v>
      </c>
      <c r="W75" s="179">
        <v>5</v>
      </c>
      <c r="X75" s="179">
        <v>5</v>
      </c>
      <c r="Y75" s="179">
        <v>5</v>
      </c>
      <c r="Z75" s="179">
        <v>5</v>
      </c>
      <c r="AA75" s="182">
        <v>5</v>
      </c>
      <c r="AB75" s="182">
        <v>5</v>
      </c>
      <c r="AC75" s="185">
        <v>5</v>
      </c>
      <c r="AD75" s="185">
        <v>5</v>
      </c>
      <c r="AE75" s="185">
        <v>5</v>
      </c>
    </row>
    <row r="76" spans="1:31" s="133" customFormat="1" ht="48">
      <c r="A76" s="133">
        <v>75</v>
      </c>
      <c r="B76" s="133" t="s">
        <v>49</v>
      </c>
      <c r="C76" s="133" t="s">
        <v>97</v>
      </c>
      <c r="D76" s="133">
        <v>0</v>
      </c>
      <c r="E76" s="133">
        <v>0</v>
      </c>
      <c r="F76" s="133">
        <v>0</v>
      </c>
      <c r="G76" s="133">
        <v>0</v>
      </c>
      <c r="H76" s="133">
        <v>0</v>
      </c>
      <c r="I76" s="133">
        <v>0</v>
      </c>
      <c r="J76" s="133">
        <v>1</v>
      </c>
      <c r="K76" s="133">
        <v>0</v>
      </c>
      <c r="L76" s="133">
        <v>0</v>
      </c>
      <c r="M76" s="176">
        <v>4</v>
      </c>
      <c r="N76" s="176">
        <v>4</v>
      </c>
      <c r="O76" s="176">
        <v>4</v>
      </c>
      <c r="P76" s="182">
        <v>4</v>
      </c>
      <c r="Q76" s="182">
        <v>4</v>
      </c>
      <c r="R76" s="176">
        <v>4</v>
      </c>
      <c r="S76" s="176">
        <v>4</v>
      </c>
      <c r="T76" s="176">
        <v>4</v>
      </c>
      <c r="U76" s="176">
        <v>4</v>
      </c>
      <c r="V76" s="176">
        <v>4</v>
      </c>
      <c r="W76" s="179">
        <v>4</v>
      </c>
      <c r="X76" s="179">
        <v>4</v>
      </c>
      <c r="Y76" s="179">
        <v>4</v>
      </c>
      <c r="Z76" s="179">
        <v>4</v>
      </c>
      <c r="AA76" s="182">
        <v>4</v>
      </c>
      <c r="AB76" s="182">
        <v>4</v>
      </c>
      <c r="AC76" s="185">
        <v>4</v>
      </c>
      <c r="AD76" s="185">
        <v>4</v>
      </c>
      <c r="AE76" s="185">
        <v>4</v>
      </c>
    </row>
    <row r="77" spans="1:31" s="90" customFormat="1">
      <c r="A77" s="90">
        <v>76</v>
      </c>
      <c r="B77" s="133" t="s">
        <v>49</v>
      </c>
      <c r="C77" s="90" t="s">
        <v>135</v>
      </c>
      <c r="D77" s="90">
        <v>0</v>
      </c>
      <c r="E77" s="90">
        <v>1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90">
        <v>0</v>
      </c>
      <c r="L77" s="90">
        <v>0</v>
      </c>
      <c r="M77" s="175">
        <v>4</v>
      </c>
      <c r="N77" s="175">
        <v>3</v>
      </c>
      <c r="O77" s="175">
        <v>5</v>
      </c>
      <c r="P77" s="181">
        <v>5</v>
      </c>
      <c r="Q77" s="181">
        <v>5</v>
      </c>
      <c r="R77" s="175">
        <v>5</v>
      </c>
      <c r="S77" s="175">
        <v>5</v>
      </c>
      <c r="T77" s="175">
        <v>5</v>
      </c>
      <c r="U77" s="175">
        <v>5</v>
      </c>
      <c r="V77" s="175">
        <v>5</v>
      </c>
      <c r="W77" s="178">
        <v>3</v>
      </c>
      <c r="X77" s="178">
        <v>4</v>
      </c>
      <c r="Y77" s="178">
        <v>4</v>
      </c>
      <c r="Z77" s="178">
        <v>4</v>
      </c>
      <c r="AA77" s="181">
        <v>5</v>
      </c>
      <c r="AB77" s="181">
        <v>4</v>
      </c>
      <c r="AC77" s="184">
        <v>4</v>
      </c>
      <c r="AD77" s="184">
        <v>4</v>
      </c>
      <c r="AE77" s="184">
        <v>4</v>
      </c>
    </row>
    <row r="78" spans="1:31" s="90" customFormat="1">
      <c r="A78" s="90">
        <v>77</v>
      </c>
      <c r="B78" s="90" t="s">
        <v>8</v>
      </c>
      <c r="C78" s="90" t="s">
        <v>51</v>
      </c>
      <c r="D78" s="90">
        <v>0</v>
      </c>
      <c r="E78" s="90">
        <v>0</v>
      </c>
      <c r="F78" s="90">
        <v>0</v>
      </c>
      <c r="G78" s="90">
        <v>0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175">
        <v>5</v>
      </c>
      <c r="N78" s="175">
        <v>5</v>
      </c>
      <c r="O78" s="175">
        <v>5</v>
      </c>
      <c r="P78" s="181">
        <v>5</v>
      </c>
      <c r="Q78" s="181">
        <v>5</v>
      </c>
      <c r="R78" s="175">
        <v>5</v>
      </c>
      <c r="S78" s="175">
        <v>4</v>
      </c>
      <c r="T78" s="175">
        <v>5</v>
      </c>
      <c r="U78" s="175">
        <v>5</v>
      </c>
      <c r="V78" s="175">
        <v>5</v>
      </c>
      <c r="W78" s="178">
        <v>5</v>
      </c>
      <c r="X78" s="178">
        <v>5</v>
      </c>
      <c r="Y78" s="178">
        <v>5</v>
      </c>
      <c r="Z78" s="178">
        <v>5</v>
      </c>
      <c r="AA78" s="181">
        <v>5</v>
      </c>
      <c r="AB78" s="181">
        <v>5</v>
      </c>
      <c r="AC78" s="184">
        <v>5</v>
      </c>
      <c r="AD78" s="184">
        <v>5</v>
      </c>
      <c r="AE78" s="184">
        <v>5</v>
      </c>
    </row>
    <row r="79" spans="1:31" s="90" customFormat="1">
      <c r="A79" s="90">
        <v>78</v>
      </c>
      <c r="B79" s="90" t="s">
        <v>8</v>
      </c>
      <c r="C79" s="90" t="s">
        <v>63</v>
      </c>
      <c r="D79" s="90">
        <v>0</v>
      </c>
      <c r="E79" s="90">
        <v>0</v>
      </c>
      <c r="F79" s="90">
        <v>1</v>
      </c>
      <c r="G79" s="90">
        <v>1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175">
        <v>4</v>
      </c>
      <c r="N79" s="175">
        <v>4</v>
      </c>
      <c r="O79" s="175">
        <v>4</v>
      </c>
      <c r="P79" s="181">
        <v>5</v>
      </c>
      <c r="Q79" s="181">
        <v>5</v>
      </c>
      <c r="R79" s="175">
        <v>5</v>
      </c>
      <c r="S79" s="175">
        <v>5</v>
      </c>
      <c r="T79" s="175">
        <v>5</v>
      </c>
      <c r="U79" s="175">
        <v>4</v>
      </c>
      <c r="V79" s="175">
        <v>5</v>
      </c>
      <c r="W79" s="178">
        <v>4</v>
      </c>
      <c r="X79" s="178">
        <v>4</v>
      </c>
      <c r="Y79" s="178">
        <v>4</v>
      </c>
      <c r="Z79" s="178">
        <v>4</v>
      </c>
      <c r="AA79" s="181">
        <v>4</v>
      </c>
      <c r="AB79" s="181">
        <v>4</v>
      </c>
      <c r="AC79" s="184">
        <v>4</v>
      </c>
      <c r="AD79" s="184">
        <v>4</v>
      </c>
      <c r="AE79" s="184">
        <v>4</v>
      </c>
    </row>
    <row r="80" spans="1:31" s="90" customFormat="1">
      <c r="A80" s="90">
        <v>79</v>
      </c>
      <c r="B80" s="90" t="s">
        <v>8</v>
      </c>
      <c r="C80" s="90" t="s">
        <v>63</v>
      </c>
      <c r="D80" s="90">
        <v>0</v>
      </c>
      <c r="E80" s="90">
        <v>0</v>
      </c>
      <c r="F80" s="90">
        <v>1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175">
        <v>4</v>
      </c>
      <c r="N80" s="175">
        <v>5</v>
      </c>
      <c r="O80" s="175">
        <v>4</v>
      </c>
      <c r="P80" s="181">
        <v>3</v>
      </c>
      <c r="Q80" s="181">
        <v>4</v>
      </c>
      <c r="R80" s="175">
        <v>4</v>
      </c>
      <c r="S80" s="175">
        <v>4</v>
      </c>
      <c r="T80" s="175">
        <v>4</v>
      </c>
      <c r="U80" s="175">
        <v>3</v>
      </c>
      <c r="V80" s="175">
        <v>4</v>
      </c>
      <c r="W80" s="178">
        <v>4</v>
      </c>
      <c r="X80" s="178">
        <v>5</v>
      </c>
      <c r="Y80" s="178">
        <v>5</v>
      </c>
      <c r="Z80" s="178">
        <v>4</v>
      </c>
      <c r="AA80" s="181">
        <v>4</v>
      </c>
      <c r="AB80" s="181">
        <v>5</v>
      </c>
      <c r="AC80" s="184">
        <v>5</v>
      </c>
      <c r="AD80" s="184">
        <v>5</v>
      </c>
      <c r="AE80" s="184">
        <v>5</v>
      </c>
    </row>
    <row r="81" spans="1:31" s="90" customFormat="1">
      <c r="A81" s="90">
        <v>80</v>
      </c>
      <c r="B81" s="90" t="s">
        <v>49</v>
      </c>
      <c r="C81" s="90" t="s">
        <v>133</v>
      </c>
      <c r="D81" s="90">
        <v>0</v>
      </c>
      <c r="E81" s="90">
        <v>0</v>
      </c>
      <c r="F81" s="90">
        <v>1</v>
      </c>
      <c r="G81" s="90">
        <v>0</v>
      </c>
      <c r="H81" s="90">
        <v>0</v>
      </c>
      <c r="I81" s="90">
        <v>0</v>
      </c>
      <c r="J81" s="90">
        <v>0</v>
      </c>
      <c r="K81" s="90">
        <v>0</v>
      </c>
      <c r="L81" s="90">
        <v>0</v>
      </c>
      <c r="M81" s="175">
        <v>5</v>
      </c>
      <c r="N81" s="175">
        <v>5</v>
      </c>
      <c r="O81" s="175">
        <v>5</v>
      </c>
      <c r="P81" s="181">
        <v>5</v>
      </c>
      <c r="Q81" s="181">
        <v>5</v>
      </c>
      <c r="R81" s="175">
        <v>5</v>
      </c>
      <c r="S81" s="175">
        <v>5</v>
      </c>
      <c r="T81" s="175">
        <v>5</v>
      </c>
      <c r="U81" s="175">
        <v>5</v>
      </c>
      <c r="V81" s="175">
        <v>5</v>
      </c>
      <c r="W81" s="178">
        <v>4</v>
      </c>
      <c r="X81" s="178">
        <v>3</v>
      </c>
      <c r="Y81" s="178">
        <v>5</v>
      </c>
      <c r="Z81" s="178">
        <v>5</v>
      </c>
      <c r="AA81" s="181">
        <v>5</v>
      </c>
      <c r="AB81" s="181">
        <v>5</v>
      </c>
      <c r="AC81" s="184">
        <v>5</v>
      </c>
      <c r="AD81" s="184">
        <v>5</v>
      </c>
      <c r="AE81" s="184">
        <v>5</v>
      </c>
    </row>
    <row r="82" spans="1:31" s="90" customFormat="1">
      <c r="A82" s="90">
        <v>81</v>
      </c>
      <c r="B82" s="90" t="s">
        <v>8</v>
      </c>
      <c r="C82" s="90" t="s">
        <v>118</v>
      </c>
      <c r="D82" s="90">
        <v>0</v>
      </c>
      <c r="E82" s="90">
        <v>0</v>
      </c>
      <c r="F82" s="90">
        <v>1</v>
      </c>
      <c r="G82" s="90">
        <v>0</v>
      </c>
      <c r="H82" s="90">
        <v>0</v>
      </c>
      <c r="I82" s="90">
        <v>0</v>
      </c>
      <c r="J82" s="90">
        <v>0</v>
      </c>
      <c r="K82" s="90">
        <v>0</v>
      </c>
      <c r="L82" s="90">
        <v>0</v>
      </c>
      <c r="M82" s="175">
        <v>5</v>
      </c>
      <c r="N82" s="175">
        <v>5</v>
      </c>
      <c r="O82" s="175">
        <v>3</v>
      </c>
      <c r="P82" s="181">
        <v>5</v>
      </c>
      <c r="Q82" s="181">
        <v>5</v>
      </c>
      <c r="R82" s="175">
        <v>5</v>
      </c>
      <c r="S82" s="175">
        <v>3</v>
      </c>
      <c r="T82" s="175">
        <v>3</v>
      </c>
      <c r="U82" s="175">
        <v>4</v>
      </c>
      <c r="V82" s="175">
        <v>5</v>
      </c>
      <c r="W82" s="178">
        <v>5</v>
      </c>
      <c r="X82" s="178">
        <v>5</v>
      </c>
      <c r="Y82" s="178">
        <v>5</v>
      </c>
      <c r="Z82" s="178">
        <v>5</v>
      </c>
      <c r="AA82" s="181">
        <v>5</v>
      </c>
      <c r="AB82" s="181">
        <v>4</v>
      </c>
      <c r="AC82" s="184">
        <v>4</v>
      </c>
      <c r="AD82" s="184">
        <v>3</v>
      </c>
      <c r="AE82" s="184">
        <v>3</v>
      </c>
    </row>
    <row r="83" spans="1:31" s="90" customFormat="1">
      <c r="A83" s="90">
        <v>82</v>
      </c>
      <c r="B83" s="90" t="s">
        <v>8</v>
      </c>
      <c r="C83" s="90" t="s">
        <v>199</v>
      </c>
      <c r="D83" s="90">
        <v>1</v>
      </c>
      <c r="E83" s="90">
        <v>0</v>
      </c>
      <c r="F83" s="90">
        <v>1</v>
      </c>
      <c r="G83" s="90">
        <v>0</v>
      </c>
      <c r="H83" s="90">
        <v>0</v>
      </c>
      <c r="I83" s="90">
        <v>0</v>
      </c>
      <c r="J83" s="90">
        <v>0</v>
      </c>
      <c r="K83" s="90">
        <v>0</v>
      </c>
      <c r="L83" s="90">
        <v>0</v>
      </c>
      <c r="M83" s="175">
        <v>4</v>
      </c>
      <c r="N83" s="175">
        <v>4</v>
      </c>
      <c r="O83" s="175">
        <v>4</v>
      </c>
      <c r="P83" s="181">
        <v>4</v>
      </c>
      <c r="Q83" s="181">
        <v>5</v>
      </c>
      <c r="R83" s="175">
        <v>5</v>
      </c>
      <c r="S83" s="175">
        <v>5</v>
      </c>
      <c r="T83" s="175">
        <v>5</v>
      </c>
      <c r="U83" s="175">
        <v>5</v>
      </c>
      <c r="V83" s="175">
        <v>5</v>
      </c>
      <c r="W83" s="178">
        <v>5</v>
      </c>
      <c r="X83" s="178">
        <v>5</v>
      </c>
      <c r="Y83" s="178">
        <v>5</v>
      </c>
      <c r="Z83" s="178">
        <v>5</v>
      </c>
      <c r="AA83" s="181">
        <v>5</v>
      </c>
      <c r="AB83" s="181">
        <v>4</v>
      </c>
      <c r="AC83" s="184">
        <v>5</v>
      </c>
      <c r="AD83" s="184">
        <v>5</v>
      </c>
      <c r="AE83" s="184">
        <v>5</v>
      </c>
    </row>
    <row r="84" spans="1:31" s="90" customFormat="1">
      <c r="A84" s="90">
        <v>83</v>
      </c>
      <c r="B84" s="90" t="s">
        <v>8</v>
      </c>
      <c r="C84" s="90" t="s">
        <v>199</v>
      </c>
      <c r="D84" s="90">
        <v>0</v>
      </c>
      <c r="E84" s="90">
        <v>0</v>
      </c>
      <c r="F84" s="90">
        <v>1</v>
      </c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90">
        <v>0</v>
      </c>
      <c r="M84" s="175">
        <v>5</v>
      </c>
      <c r="N84" s="175">
        <v>4</v>
      </c>
      <c r="O84" s="175">
        <v>5</v>
      </c>
      <c r="P84" s="181">
        <v>5</v>
      </c>
      <c r="Q84" s="181">
        <v>5</v>
      </c>
      <c r="R84" s="175">
        <v>5</v>
      </c>
      <c r="S84" s="175">
        <v>5</v>
      </c>
      <c r="T84" s="175">
        <v>5</v>
      </c>
      <c r="U84" s="175">
        <v>5</v>
      </c>
      <c r="V84" s="175">
        <v>5</v>
      </c>
      <c r="W84" s="178">
        <v>3</v>
      </c>
      <c r="X84" s="178">
        <v>4</v>
      </c>
      <c r="Y84" s="178">
        <v>4</v>
      </c>
      <c r="Z84" s="178">
        <v>4</v>
      </c>
      <c r="AA84" s="181">
        <v>5</v>
      </c>
      <c r="AB84" s="181">
        <v>5</v>
      </c>
      <c r="AC84" s="184">
        <v>5</v>
      </c>
      <c r="AD84" s="184">
        <v>5</v>
      </c>
      <c r="AE84" s="184">
        <v>5</v>
      </c>
    </row>
    <row r="85" spans="1:31" s="90" customFormat="1">
      <c r="A85" s="90">
        <v>84</v>
      </c>
      <c r="B85" s="90" t="s">
        <v>8</v>
      </c>
      <c r="C85" s="90" t="s">
        <v>199</v>
      </c>
      <c r="D85" s="90">
        <v>0</v>
      </c>
      <c r="E85" s="90">
        <v>0</v>
      </c>
      <c r="F85" s="90">
        <v>1</v>
      </c>
      <c r="G85" s="90">
        <v>0</v>
      </c>
      <c r="H85" s="90">
        <v>0</v>
      </c>
      <c r="I85" s="90">
        <v>0</v>
      </c>
      <c r="J85" s="90">
        <v>0</v>
      </c>
      <c r="K85" s="90">
        <v>0</v>
      </c>
      <c r="L85" s="90">
        <v>0</v>
      </c>
      <c r="M85" s="175">
        <v>5</v>
      </c>
      <c r="N85" s="175">
        <v>4</v>
      </c>
      <c r="O85" s="175">
        <v>4</v>
      </c>
      <c r="P85" s="181">
        <v>5</v>
      </c>
      <c r="Q85" s="181">
        <v>5</v>
      </c>
      <c r="R85" s="175">
        <v>5</v>
      </c>
      <c r="S85" s="175">
        <v>4</v>
      </c>
      <c r="T85" s="175">
        <v>4</v>
      </c>
      <c r="U85" s="175">
        <v>4</v>
      </c>
      <c r="V85" s="175">
        <v>4</v>
      </c>
      <c r="W85" s="178">
        <v>3</v>
      </c>
      <c r="X85" s="178">
        <v>3</v>
      </c>
      <c r="Y85" s="178">
        <v>5</v>
      </c>
      <c r="Z85" s="178">
        <v>5</v>
      </c>
      <c r="AA85" s="181">
        <v>4</v>
      </c>
      <c r="AB85" s="181">
        <v>5</v>
      </c>
      <c r="AC85" s="184">
        <v>4</v>
      </c>
      <c r="AD85" s="184">
        <v>4</v>
      </c>
      <c r="AE85" s="184">
        <v>5</v>
      </c>
    </row>
    <row r="86" spans="1:31" s="90" customFormat="1">
      <c r="A86" s="90">
        <v>85</v>
      </c>
      <c r="B86" s="90" t="s">
        <v>8</v>
      </c>
      <c r="C86" s="90" t="s">
        <v>63</v>
      </c>
      <c r="D86" s="90">
        <v>0</v>
      </c>
      <c r="E86" s="90">
        <v>0</v>
      </c>
      <c r="F86" s="90">
        <v>1</v>
      </c>
      <c r="G86" s="90">
        <v>0</v>
      </c>
      <c r="H86" s="90">
        <v>0</v>
      </c>
      <c r="I86" s="90">
        <v>0</v>
      </c>
      <c r="J86" s="90">
        <v>0</v>
      </c>
      <c r="K86" s="90">
        <v>0</v>
      </c>
      <c r="L86" s="90">
        <v>0</v>
      </c>
      <c r="M86" s="175">
        <v>4</v>
      </c>
      <c r="N86" s="175">
        <v>4</v>
      </c>
      <c r="O86" s="175">
        <v>5</v>
      </c>
      <c r="P86" s="181">
        <v>5</v>
      </c>
      <c r="Q86" s="181">
        <v>5</v>
      </c>
      <c r="R86" s="175">
        <v>5</v>
      </c>
      <c r="S86" s="175">
        <v>5</v>
      </c>
      <c r="T86" s="175">
        <v>5</v>
      </c>
      <c r="U86" s="175">
        <v>5</v>
      </c>
      <c r="V86" s="175">
        <v>5</v>
      </c>
      <c r="W86" s="178">
        <v>3</v>
      </c>
      <c r="X86" s="178">
        <v>4</v>
      </c>
      <c r="Y86" s="178">
        <v>5</v>
      </c>
      <c r="Z86" s="178">
        <v>5</v>
      </c>
      <c r="AA86" s="181">
        <v>5</v>
      </c>
      <c r="AB86" s="181">
        <v>5</v>
      </c>
      <c r="AC86" s="184">
        <v>5</v>
      </c>
      <c r="AD86" s="184">
        <v>5</v>
      </c>
      <c r="AE86" s="184">
        <v>5</v>
      </c>
    </row>
    <row r="87" spans="1:31" s="90" customFormat="1">
      <c r="A87" s="90">
        <v>86</v>
      </c>
      <c r="B87" s="90" t="s">
        <v>8</v>
      </c>
      <c r="C87" s="90" t="s">
        <v>63</v>
      </c>
      <c r="D87" s="90">
        <v>0</v>
      </c>
      <c r="E87" s="90">
        <v>0</v>
      </c>
      <c r="F87" s="90">
        <v>1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90">
        <v>0</v>
      </c>
      <c r="M87" s="175">
        <v>4</v>
      </c>
      <c r="N87" s="175">
        <v>3</v>
      </c>
      <c r="O87" s="175">
        <v>3</v>
      </c>
      <c r="P87" s="181">
        <v>4</v>
      </c>
      <c r="Q87" s="181">
        <v>4</v>
      </c>
      <c r="R87" s="175">
        <v>4</v>
      </c>
      <c r="S87" s="175">
        <v>4</v>
      </c>
      <c r="T87" s="175">
        <v>4</v>
      </c>
      <c r="U87" s="175">
        <v>4</v>
      </c>
      <c r="V87" s="175">
        <v>4</v>
      </c>
      <c r="W87" s="178">
        <v>4</v>
      </c>
      <c r="X87" s="178">
        <v>4</v>
      </c>
      <c r="Y87" s="178">
        <v>4</v>
      </c>
      <c r="Z87" s="178">
        <v>4</v>
      </c>
      <c r="AA87" s="181">
        <v>4</v>
      </c>
      <c r="AB87" s="181">
        <v>4</v>
      </c>
      <c r="AC87" s="184">
        <v>4</v>
      </c>
      <c r="AD87" s="184">
        <v>4</v>
      </c>
      <c r="AE87" s="184">
        <v>4</v>
      </c>
    </row>
    <row r="88" spans="1:31" s="90" customFormat="1">
      <c r="A88" s="90">
        <v>87</v>
      </c>
      <c r="B88" s="90" t="s">
        <v>8</v>
      </c>
      <c r="C88" s="90" t="s">
        <v>63</v>
      </c>
      <c r="D88" s="90">
        <v>1</v>
      </c>
      <c r="E88" s="90">
        <v>0</v>
      </c>
      <c r="F88" s="90">
        <v>1</v>
      </c>
      <c r="G88" s="90">
        <v>0</v>
      </c>
      <c r="H88" s="90">
        <v>0</v>
      </c>
      <c r="I88" s="90">
        <v>0</v>
      </c>
      <c r="J88" s="90">
        <v>0</v>
      </c>
      <c r="K88" s="90">
        <v>0</v>
      </c>
      <c r="L88" s="90">
        <v>0</v>
      </c>
      <c r="M88" s="175">
        <v>5</v>
      </c>
      <c r="N88" s="175">
        <v>5</v>
      </c>
      <c r="O88" s="175">
        <v>5</v>
      </c>
      <c r="P88" s="181">
        <v>5</v>
      </c>
      <c r="Q88" s="181">
        <v>5</v>
      </c>
      <c r="R88" s="175">
        <v>5</v>
      </c>
      <c r="S88" s="175">
        <v>5</v>
      </c>
      <c r="T88" s="175">
        <v>5</v>
      </c>
      <c r="U88" s="175">
        <v>5</v>
      </c>
      <c r="V88" s="175">
        <v>5</v>
      </c>
      <c r="W88" s="178">
        <v>5</v>
      </c>
      <c r="X88" s="178">
        <v>5</v>
      </c>
      <c r="Y88" s="178">
        <v>5</v>
      </c>
      <c r="Z88" s="178">
        <v>5</v>
      </c>
      <c r="AA88" s="181">
        <v>5</v>
      </c>
      <c r="AB88" s="181">
        <v>5</v>
      </c>
      <c r="AC88" s="184">
        <v>5</v>
      </c>
      <c r="AD88" s="184">
        <v>5</v>
      </c>
      <c r="AE88" s="184">
        <v>5</v>
      </c>
    </row>
    <row r="89" spans="1:31" s="90" customFormat="1">
      <c r="A89" s="90">
        <v>88</v>
      </c>
      <c r="B89" s="90" t="s">
        <v>8</v>
      </c>
      <c r="C89" s="90" t="s">
        <v>63</v>
      </c>
      <c r="D89" s="90">
        <v>1</v>
      </c>
      <c r="E89" s="90">
        <v>0</v>
      </c>
      <c r="F89" s="90">
        <v>0</v>
      </c>
      <c r="G89" s="90">
        <v>0</v>
      </c>
      <c r="H89" s="90">
        <v>0</v>
      </c>
      <c r="I89" s="90">
        <v>0</v>
      </c>
      <c r="J89" s="90">
        <v>0</v>
      </c>
      <c r="K89" s="90">
        <v>0</v>
      </c>
      <c r="L89" s="90">
        <v>0</v>
      </c>
      <c r="M89" s="175">
        <v>3</v>
      </c>
      <c r="N89" s="175">
        <v>3</v>
      </c>
      <c r="O89" s="175">
        <v>3</v>
      </c>
      <c r="P89" s="181">
        <v>3</v>
      </c>
      <c r="Q89" s="181">
        <v>3</v>
      </c>
      <c r="R89" s="175">
        <v>4</v>
      </c>
      <c r="S89" s="175">
        <v>3</v>
      </c>
      <c r="T89" s="175">
        <v>2</v>
      </c>
      <c r="U89" s="175">
        <v>2</v>
      </c>
      <c r="V89" s="175">
        <v>4</v>
      </c>
      <c r="W89" s="178">
        <v>3</v>
      </c>
      <c r="X89" s="178">
        <v>3</v>
      </c>
      <c r="Y89" s="178">
        <v>4</v>
      </c>
      <c r="Z89" s="178">
        <v>4</v>
      </c>
      <c r="AA89" s="181">
        <v>3</v>
      </c>
      <c r="AB89" s="181">
        <v>3</v>
      </c>
      <c r="AC89" s="184">
        <v>3</v>
      </c>
      <c r="AD89" s="184">
        <v>3</v>
      </c>
      <c r="AE89" s="184">
        <v>3</v>
      </c>
    </row>
    <row r="90" spans="1:31" s="90" customFormat="1">
      <c r="A90" s="90">
        <v>89</v>
      </c>
      <c r="B90" s="90" t="s">
        <v>8</v>
      </c>
      <c r="C90" s="90" t="s">
        <v>63</v>
      </c>
      <c r="D90" s="90">
        <v>1</v>
      </c>
      <c r="E90" s="90">
        <v>0</v>
      </c>
      <c r="F90" s="90">
        <v>0</v>
      </c>
      <c r="G90" s="90">
        <v>0</v>
      </c>
      <c r="H90" s="90">
        <v>0</v>
      </c>
      <c r="I90" s="90">
        <v>0</v>
      </c>
      <c r="J90" s="90">
        <v>0</v>
      </c>
      <c r="K90" s="90">
        <v>0</v>
      </c>
      <c r="L90" s="90">
        <v>0</v>
      </c>
      <c r="M90" s="175">
        <v>5</v>
      </c>
      <c r="N90" s="175">
        <v>5</v>
      </c>
      <c r="O90" s="175">
        <v>5</v>
      </c>
      <c r="P90" s="181">
        <v>5</v>
      </c>
      <c r="Q90" s="181">
        <v>5</v>
      </c>
      <c r="R90" s="175">
        <v>5</v>
      </c>
      <c r="S90" s="175">
        <v>4</v>
      </c>
      <c r="T90" s="175">
        <v>4</v>
      </c>
      <c r="U90" s="175">
        <v>5</v>
      </c>
      <c r="V90" s="175">
        <v>5</v>
      </c>
      <c r="W90" s="178">
        <v>2</v>
      </c>
      <c r="X90" s="178">
        <v>2</v>
      </c>
      <c r="Y90" s="178">
        <v>5</v>
      </c>
      <c r="Z90" s="178">
        <v>5</v>
      </c>
      <c r="AA90" s="181">
        <v>5</v>
      </c>
      <c r="AB90" s="181">
        <v>5</v>
      </c>
      <c r="AC90" s="184">
        <v>4</v>
      </c>
      <c r="AD90" s="184">
        <v>4</v>
      </c>
      <c r="AE90" s="184">
        <v>5</v>
      </c>
    </row>
    <row r="91" spans="1:31" s="90" customFormat="1">
      <c r="A91" s="90">
        <v>90</v>
      </c>
      <c r="B91" s="90" t="s">
        <v>8</v>
      </c>
      <c r="C91" s="90" t="s">
        <v>199</v>
      </c>
      <c r="D91" s="90">
        <v>1</v>
      </c>
      <c r="E91" s="90">
        <v>0</v>
      </c>
      <c r="F91" s="90"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0">
        <v>0</v>
      </c>
      <c r="M91" s="175">
        <v>5</v>
      </c>
      <c r="N91" s="175">
        <v>5</v>
      </c>
      <c r="O91" s="175">
        <v>4</v>
      </c>
      <c r="P91" s="181">
        <v>5</v>
      </c>
      <c r="Q91" s="181">
        <v>5</v>
      </c>
      <c r="R91" s="175">
        <v>5</v>
      </c>
      <c r="S91" s="175">
        <v>5</v>
      </c>
      <c r="T91" s="175">
        <v>5</v>
      </c>
      <c r="U91" s="175">
        <v>5</v>
      </c>
      <c r="V91" s="175">
        <v>5</v>
      </c>
      <c r="W91" s="178">
        <v>5</v>
      </c>
      <c r="X91" s="178">
        <v>5</v>
      </c>
      <c r="Y91" s="178">
        <v>5</v>
      </c>
      <c r="Z91" s="178">
        <v>5</v>
      </c>
      <c r="AA91" s="181">
        <v>5</v>
      </c>
      <c r="AB91" s="181">
        <v>5</v>
      </c>
      <c r="AC91" s="184">
        <v>5</v>
      </c>
      <c r="AD91" s="184">
        <v>5</v>
      </c>
      <c r="AE91" s="184">
        <v>5</v>
      </c>
    </row>
    <row r="92" spans="1:31" s="90" customFormat="1">
      <c r="A92" s="90">
        <v>91</v>
      </c>
      <c r="B92" s="90" t="s">
        <v>8</v>
      </c>
      <c r="C92" s="90" t="s">
        <v>199</v>
      </c>
      <c r="D92" s="90">
        <v>0</v>
      </c>
      <c r="E92" s="90">
        <v>0</v>
      </c>
      <c r="F92" s="90">
        <v>1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175">
        <v>5</v>
      </c>
      <c r="N92" s="175">
        <v>5</v>
      </c>
      <c r="O92" s="175">
        <v>5</v>
      </c>
      <c r="P92" s="181">
        <v>5</v>
      </c>
      <c r="Q92" s="181">
        <v>5</v>
      </c>
      <c r="R92" s="175">
        <v>5</v>
      </c>
      <c r="S92" s="175">
        <v>5</v>
      </c>
      <c r="T92" s="175">
        <v>5</v>
      </c>
      <c r="U92" s="175">
        <v>5</v>
      </c>
      <c r="V92" s="175">
        <v>5</v>
      </c>
      <c r="W92" s="178">
        <v>4</v>
      </c>
      <c r="X92" s="178">
        <v>4</v>
      </c>
      <c r="Y92" s="178">
        <v>5</v>
      </c>
      <c r="Z92" s="178">
        <v>5</v>
      </c>
      <c r="AA92" s="181">
        <v>5</v>
      </c>
      <c r="AB92" s="181">
        <v>5</v>
      </c>
      <c r="AC92" s="184">
        <v>5</v>
      </c>
      <c r="AD92" s="184">
        <v>5</v>
      </c>
      <c r="AE92" s="184">
        <v>5</v>
      </c>
    </row>
    <row r="93" spans="1:31" s="90" customFormat="1">
      <c r="A93" s="90">
        <v>92</v>
      </c>
      <c r="B93" s="90" t="s">
        <v>49</v>
      </c>
      <c r="C93" s="90" t="s">
        <v>89</v>
      </c>
      <c r="D93" s="90">
        <v>0</v>
      </c>
      <c r="E93" s="90">
        <v>1</v>
      </c>
      <c r="F93" s="90">
        <v>1</v>
      </c>
      <c r="G93" s="90">
        <v>0</v>
      </c>
      <c r="H93" s="90">
        <v>0</v>
      </c>
      <c r="I93" s="90">
        <v>0</v>
      </c>
      <c r="J93" s="90">
        <v>0</v>
      </c>
      <c r="K93" s="90">
        <v>0</v>
      </c>
      <c r="L93" s="90">
        <v>0</v>
      </c>
      <c r="M93" s="175">
        <v>5</v>
      </c>
      <c r="N93" s="175">
        <v>4</v>
      </c>
      <c r="O93" s="175">
        <v>4</v>
      </c>
      <c r="P93" s="181">
        <v>5</v>
      </c>
      <c r="Q93" s="181">
        <v>5</v>
      </c>
      <c r="R93" s="175">
        <v>5</v>
      </c>
      <c r="S93" s="175">
        <v>5</v>
      </c>
      <c r="T93" s="175">
        <v>5</v>
      </c>
      <c r="U93" s="175">
        <v>3</v>
      </c>
      <c r="V93" s="175">
        <v>5</v>
      </c>
      <c r="W93" s="178">
        <v>4</v>
      </c>
      <c r="X93" s="178">
        <v>4</v>
      </c>
      <c r="Y93" s="178">
        <v>5</v>
      </c>
      <c r="Z93" s="178">
        <v>5</v>
      </c>
      <c r="AA93" s="181">
        <v>5</v>
      </c>
      <c r="AB93" s="181">
        <v>4</v>
      </c>
      <c r="AC93" s="184">
        <v>4</v>
      </c>
      <c r="AD93" s="184">
        <v>4</v>
      </c>
      <c r="AE93" s="184">
        <v>4</v>
      </c>
    </row>
    <row r="94" spans="1:31" s="90" customFormat="1">
      <c r="A94" s="90">
        <v>93</v>
      </c>
      <c r="B94" s="90" t="s">
        <v>8</v>
      </c>
      <c r="C94" s="90" t="s">
        <v>115</v>
      </c>
      <c r="D94" s="90">
        <v>1</v>
      </c>
      <c r="E94" s="90">
        <v>0</v>
      </c>
      <c r="F94" s="90">
        <v>1</v>
      </c>
      <c r="G94" s="90">
        <v>0</v>
      </c>
      <c r="H94" s="90">
        <v>0</v>
      </c>
      <c r="I94" s="90">
        <v>0</v>
      </c>
      <c r="J94" s="90">
        <v>0</v>
      </c>
      <c r="K94" s="90">
        <v>0</v>
      </c>
      <c r="L94" s="90">
        <v>0</v>
      </c>
      <c r="M94" s="175">
        <v>5</v>
      </c>
      <c r="N94" s="175">
        <v>4</v>
      </c>
      <c r="O94" s="175">
        <v>4</v>
      </c>
      <c r="P94" s="181">
        <v>4</v>
      </c>
      <c r="Q94" s="181">
        <v>4</v>
      </c>
      <c r="R94" s="175">
        <v>4</v>
      </c>
      <c r="S94" s="175">
        <v>4</v>
      </c>
      <c r="T94" s="175">
        <v>4</v>
      </c>
      <c r="U94" s="175">
        <v>4</v>
      </c>
      <c r="V94" s="175">
        <v>4</v>
      </c>
      <c r="W94" s="178">
        <v>4</v>
      </c>
      <c r="X94" s="178">
        <v>4</v>
      </c>
      <c r="Y94" s="178">
        <v>4</v>
      </c>
      <c r="Z94" s="178">
        <v>5</v>
      </c>
      <c r="AA94" s="181">
        <v>5</v>
      </c>
      <c r="AB94" s="181">
        <v>5</v>
      </c>
      <c r="AC94" s="184">
        <v>4</v>
      </c>
      <c r="AD94" s="184">
        <v>4</v>
      </c>
      <c r="AE94" s="184">
        <v>4</v>
      </c>
    </row>
    <row r="95" spans="1:31" s="90" customFormat="1">
      <c r="A95" s="90">
        <v>94</v>
      </c>
      <c r="B95" s="90" t="s">
        <v>8</v>
      </c>
      <c r="C95" s="90" t="s">
        <v>115</v>
      </c>
      <c r="D95" s="90">
        <v>0</v>
      </c>
      <c r="E95" s="90">
        <v>0</v>
      </c>
      <c r="F95" s="90">
        <v>1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175">
        <v>4</v>
      </c>
      <c r="N95" s="175">
        <v>4</v>
      </c>
      <c r="O95" s="175">
        <v>2</v>
      </c>
      <c r="P95" s="181">
        <v>5</v>
      </c>
      <c r="Q95" s="181">
        <v>5</v>
      </c>
      <c r="R95" s="175">
        <v>4</v>
      </c>
      <c r="S95" s="175">
        <v>2</v>
      </c>
      <c r="T95" s="175">
        <v>3</v>
      </c>
      <c r="U95" s="175">
        <v>2</v>
      </c>
      <c r="V95" s="175">
        <v>4</v>
      </c>
      <c r="W95" s="178">
        <v>3</v>
      </c>
      <c r="X95" s="178">
        <v>3</v>
      </c>
      <c r="Y95" s="178">
        <v>4</v>
      </c>
      <c r="Z95" s="178">
        <v>4</v>
      </c>
      <c r="AA95" s="181">
        <v>4</v>
      </c>
      <c r="AB95" s="181">
        <v>4</v>
      </c>
      <c r="AC95" s="184">
        <v>4</v>
      </c>
      <c r="AD95" s="184">
        <v>3</v>
      </c>
      <c r="AE95" s="184">
        <v>3</v>
      </c>
    </row>
    <row r="96" spans="1:31" s="133" customFormat="1">
      <c r="A96" s="90">
        <v>95</v>
      </c>
      <c r="B96" s="90" t="s">
        <v>8</v>
      </c>
      <c r="C96" s="90" t="s">
        <v>115</v>
      </c>
      <c r="D96" s="133">
        <v>1</v>
      </c>
      <c r="E96" s="133">
        <v>0</v>
      </c>
      <c r="F96" s="133">
        <v>1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  <c r="L96" s="133">
        <v>0</v>
      </c>
      <c r="M96" s="176">
        <v>5</v>
      </c>
      <c r="N96" s="176">
        <v>4</v>
      </c>
      <c r="O96" s="176">
        <v>4</v>
      </c>
      <c r="P96" s="182">
        <v>4</v>
      </c>
      <c r="Q96" s="182">
        <v>5</v>
      </c>
      <c r="R96" s="176">
        <v>4</v>
      </c>
      <c r="S96" s="176">
        <v>4</v>
      </c>
      <c r="T96" s="176">
        <v>5</v>
      </c>
      <c r="U96" s="176">
        <v>4</v>
      </c>
      <c r="V96" s="176">
        <v>4</v>
      </c>
      <c r="W96" s="179">
        <v>4</v>
      </c>
      <c r="X96" s="179">
        <v>4</v>
      </c>
      <c r="Y96" s="179">
        <v>5</v>
      </c>
      <c r="Z96" s="179">
        <v>5</v>
      </c>
      <c r="AA96" s="182">
        <v>5</v>
      </c>
      <c r="AB96" s="182">
        <v>5</v>
      </c>
      <c r="AC96" s="185">
        <v>4</v>
      </c>
      <c r="AD96" s="185">
        <v>5</v>
      </c>
      <c r="AE96" s="185">
        <v>5</v>
      </c>
    </row>
    <row r="97" spans="1:31" s="90" customFormat="1">
      <c r="A97" s="90">
        <v>96</v>
      </c>
      <c r="B97" s="90" t="s">
        <v>49</v>
      </c>
      <c r="C97" s="90" t="s">
        <v>89</v>
      </c>
      <c r="D97" s="90">
        <v>0</v>
      </c>
      <c r="E97" s="90">
        <v>0</v>
      </c>
      <c r="F97" s="90">
        <v>0</v>
      </c>
      <c r="G97" s="90">
        <v>0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175">
        <v>5</v>
      </c>
      <c r="N97" s="175">
        <v>4</v>
      </c>
      <c r="O97" s="175">
        <v>4</v>
      </c>
      <c r="P97" s="181">
        <v>5</v>
      </c>
      <c r="Q97" s="181">
        <v>5</v>
      </c>
      <c r="R97" s="175">
        <v>5</v>
      </c>
      <c r="S97" s="175">
        <v>4</v>
      </c>
      <c r="T97" s="175">
        <v>4</v>
      </c>
      <c r="U97" s="175">
        <v>4</v>
      </c>
      <c r="V97" s="175">
        <v>4</v>
      </c>
      <c r="W97" s="178">
        <v>3</v>
      </c>
      <c r="X97" s="178">
        <v>3</v>
      </c>
      <c r="Y97" s="178">
        <v>4</v>
      </c>
      <c r="Z97" s="178">
        <v>4</v>
      </c>
      <c r="AA97" s="181">
        <v>4</v>
      </c>
      <c r="AB97" s="181">
        <v>4</v>
      </c>
      <c r="AC97" s="184">
        <v>4</v>
      </c>
      <c r="AD97" s="184">
        <v>4</v>
      </c>
      <c r="AE97" s="184">
        <v>4</v>
      </c>
    </row>
    <row r="98" spans="1:31" s="90" customFormat="1">
      <c r="A98" s="90">
        <v>97</v>
      </c>
      <c r="B98" s="90" t="s">
        <v>8</v>
      </c>
      <c r="C98" s="90" t="s">
        <v>125</v>
      </c>
      <c r="D98" s="90">
        <v>0</v>
      </c>
      <c r="E98" s="90">
        <v>1</v>
      </c>
      <c r="F98" s="90">
        <v>0</v>
      </c>
      <c r="G98" s="90">
        <v>0</v>
      </c>
      <c r="H98" s="90">
        <v>0</v>
      </c>
      <c r="I98" s="90">
        <v>0</v>
      </c>
      <c r="J98" s="90">
        <v>0</v>
      </c>
      <c r="K98" s="90">
        <v>0</v>
      </c>
      <c r="L98" s="90">
        <v>0</v>
      </c>
      <c r="M98" s="175">
        <v>3</v>
      </c>
      <c r="N98" s="175">
        <v>3</v>
      </c>
      <c r="O98" s="175">
        <v>3</v>
      </c>
      <c r="P98" s="181">
        <v>4</v>
      </c>
      <c r="Q98" s="181">
        <v>4</v>
      </c>
      <c r="R98" s="175">
        <v>4</v>
      </c>
      <c r="S98" s="175">
        <v>4</v>
      </c>
      <c r="T98" s="175">
        <v>4</v>
      </c>
      <c r="U98" s="175">
        <v>4</v>
      </c>
      <c r="V98" s="175">
        <v>4</v>
      </c>
      <c r="W98" s="178">
        <v>4</v>
      </c>
      <c r="X98" s="178">
        <v>4</v>
      </c>
      <c r="Y98" s="178">
        <v>4</v>
      </c>
      <c r="Z98" s="178">
        <v>4</v>
      </c>
      <c r="AA98" s="181">
        <v>4</v>
      </c>
      <c r="AB98" s="181">
        <v>5</v>
      </c>
      <c r="AC98" s="184">
        <v>5</v>
      </c>
      <c r="AD98" s="184">
        <v>5</v>
      </c>
      <c r="AE98" s="184">
        <v>5</v>
      </c>
    </row>
    <row r="99" spans="1:31" s="90" customFormat="1">
      <c r="A99" s="90">
        <v>98</v>
      </c>
      <c r="B99" s="90" t="s">
        <v>8</v>
      </c>
      <c r="C99" s="90" t="s">
        <v>125</v>
      </c>
      <c r="D99" s="90">
        <v>1</v>
      </c>
      <c r="E99" s="90">
        <v>0</v>
      </c>
      <c r="F99" s="90">
        <v>1</v>
      </c>
      <c r="G99" s="90">
        <v>0</v>
      </c>
      <c r="H99" s="90">
        <v>0</v>
      </c>
      <c r="I99" s="90">
        <v>0</v>
      </c>
      <c r="J99" s="90">
        <v>0</v>
      </c>
      <c r="K99" s="90">
        <v>0</v>
      </c>
      <c r="L99" s="90">
        <v>0</v>
      </c>
      <c r="M99" s="175">
        <v>4</v>
      </c>
      <c r="N99" s="175">
        <v>4</v>
      </c>
      <c r="O99" s="175">
        <v>4</v>
      </c>
      <c r="P99" s="181">
        <v>4</v>
      </c>
      <c r="Q99" s="181">
        <v>4</v>
      </c>
      <c r="R99" s="175">
        <v>4</v>
      </c>
      <c r="S99" s="175">
        <v>4</v>
      </c>
      <c r="T99" s="175">
        <v>4</v>
      </c>
      <c r="U99" s="175">
        <v>4</v>
      </c>
      <c r="V99" s="175">
        <v>3</v>
      </c>
      <c r="W99" s="178">
        <v>4</v>
      </c>
      <c r="X99" s="178">
        <v>4</v>
      </c>
      <c r="Y99" s="178">
        <v>4</v>
      </c>
      <c r="Z99" s="178">
        <v>4</v>
      </c>
      <c r="AA99" s="181">
        <v>5</v>
      </c>
      <c r="AB99" s="181">
        <v>5</v>
      </c>
      <c r="AC99" s="184">
        <v>4</v>
      </c>
      <c r="AD99" s="184">
        <v>4</v>
      </c>
      <c r="AE99" s="184">
        <v>4</v>
      </c>
    </row>
    <row r="100" spans="1:31" s="90" customFormat="1">
      <c r="A100" s="90">
        <v>99</v>
      </c>
      <c r="B100" s="90" t="s">
        <v>8</v>
      </c>
      <c r="C100" s="90" t="s">
        <v>126</v>
      </c>
      <c r="D100" s="90">
        <v>1</v>
      </c>
      <c r="E100" s="90">
        <v>1</v>
      </c>
      <c r="F100" s="90">
        <v>0</v>
      </c>
      <c r="G100" s="90">
        <v>0</v>
      </c>
      <c r="H100" s="90">
        <v>0</v>
      </c>
      <c r="I100" s="90">
        <v>0</v>
      </c>
      <c r="J100" s="90">
        <v>0</v>
      </c>
      <c r="K100" s="90">
        <v>0</v>
      </c>
      <c r="L100" s="90">
        <v>0</v>
      </c>
      <c r="M100" s="175">
        <v>5</v>
      </c>
      <c r="N100" s="175">
        <v>5</v>
      </c>
      <c r="O100" s="175">
        <v>5</v>
      </c>
      <c r="P100" s="181">
        <v>5</v>
      </c>
      <c r="Q100" s="181">
        <v>5</v>
      </c>
      <c r="R100" s="175">
        <v>5</v>
      </c>
      <c r="S100" s="175">
        <v>5</v>
      </c>
      <c r="T100" s="175">
        <v>5</v>
      </c>
      <c r="U100" s="175">
        <v>5</v>
      </c>
      <c r="V100" s="175">
        <v>5</v>
      </c>
      <c r="W100" s="178">
        <v>3</v>
      </c>
      <c r="X100" s="178">
        <v>3</v>
      </c>
      <c r="Y100" s="178">
        <v>5</v>
      </c>
      <c r="Z100" s="178">
        <v>5</v>
      </c>
      <c r="AA100" s="181">
        <v>5</v>
      </c>
      <c r="AB100" s="181">
        <v>5</v>
      </c>
      <c r="AC100" s="184">
        <v>5</v>
      </c>
      <c r="AD100" s="184">
        <v>5</v>
      </c>
      <c r="AE100" s="184">
        <v>5</v>
      </c>
    </row>
    <row r="101" spans="1:31" s="133" customFormat="1">
      <c r="A101" s="90">
        <v>100</v>
      </c>
      <c r="B101" s="90" t="s">
        <v>8</v>
      </c>
      <c r="C101" s="90" t="s">
        <v>126</v>
      </c>
      <c r="D101" s="133">
        <v>0</v>
      </c>
      <c r="E101" s="133">
        <v>1</v>
      </c>
      <c r="F101" s="133">
        <v>0</v>
      </c>
      <c r="G101" s="133">
        <v>0</v>
      </c>
      <c r="H101" s="133">
        <v>0</v>
      </c>
      <c r="I101" s="133">
        <v>0</v>
      </c>
      <c r="J101" s="133">
        <v>0</v>
      </c>
      <c r="K101" s="133">
        <v>0</v>
      </c>
      <c r="L101" s="133">
        <v>0</v>
      </c>
      <c r="M101" s="176">
        <v>5</v>
      </c>
      <c r="N101" s="176">
        <v>4</v>
      </c>
      <c r="O101" s="176">
        <v>4</v>
      </c>
      <c r="P101" s="182">
        <v>4</v>
      </c>
      <c r="Q101" s="182">
        <v>5</v>
      </c>
      <c r="R101" s="176">
        <v>5</v>
      </c>
      <c r="S101" s="176">
        <v>5</v>
      </c>
      <c r="T101" s="176">
        <v>4</v>
      </c>
      <c r="U101" s="176">
        <v>5</v>
      </c>
      <c r="V101" s="176">
        <v>5</v>
      </c>
      <c r="W101" s="179">
        <v>3</v>
      </c>
      <c r="X101" s="179">
        <v>3</v>
      </c>
      <c r="Y101" s="179">
        <v>4</v>
      </c>
      <c r="Z101" s="179">
        <v>4</v>
      </c>
      <c r="AA101" s="182">
        <v>5</v>
      </c>
      <c r="AB101" s="182">
        <v>5</v>
      </c>
      <c r="AC101" s="185">
        <v>5</v>
      </c>
      <c r="AD101" s="185">
        <v>4</v>
      </c>
      <c r="AE101" s="185">
        <v>5</v>
      </c>
    </row>
    <row r="102" spans="1:31" s="90" customFormat="1">
      <c r="A102" s="90">
        <v>101</v>
      </c>
      <c r="B102" s="90" t="s">
        <v>49</v>
      </c>
      <c r="C102" s="90" t="s">
        <v>116</v>
      </c>
      <c r="D102" s="90">
        <v>1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v>0</v>
      </c>
      <c r="K102" s="90">
        <v>0</v>
      </c>
      <c r="L102" s="90">
        <v>0</v>
      </c>
      <c r="M102" s="175">
        <v>5</v>
      </c>
      <c r="N102" s="175">
        <v>5</v>
      </c>
      <c r="O102" s="175">
        <v>5</v>
      </c>
      <c r="P102" s="181">
        <v>5</v>
      </c>
      <c r="Q102" s="181">
        <v>5</v>
      </c>
      <c r="R102" s="175">
        <v>5</v>
      </c>
      <c r="S102" s="175">
        <v>5</v>
      </c>
      <c r="T102" s="175">
        <v>5</v>
      </c>
      <c r="U102" s="175">
        <v>5</v>
      </c>
      <c r="V102" s="175">
        <v>5</v>
      </c>
      <c r="W102" s="178">
        <v>4</v>
      </c>
      <c r="X102" s="178">
        <v>4</v>
      </c>
      <c r="Y102" s="178">
        <v>4</v>
      </c>
      <c r="Z102" s="178">
        <v>4</v>
      </c>
      <c r="AA102" s="181">
        <v>4</v>
      </c>
      <c r="AB102" s="181">
        <v>5</v>
      </c>
      <c r="AC102" s="184">
        <v>5</v>
      </c>
      <c r="AD102" s="184">
        <v>5</v>
      </c>
      <c r="AE102" s="184">
        <v>5</v>
      </c>
    </row>
    <row r="103" spans="1:31" s="90" customFormat="1">
      <c r="A103" s="90">
        <v>102</v>
      </c>
      <c r="B103" s="90" t="s">
        <v>8</v>
      </c>
      <c r="C103" s="90" t="s">
        <v>125</v>
      </c>
      <c r="D103" s="90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v>0</v>
      </c>
      <c r="K103" s="90">
        <v>0</v>
      </c>
      <c r="L103" s="90">
        <v>0</v>
      </c>
      <c r="M103" s="175">
        <v>4</v>
      </c>
      <c r="N103" s="175">
        <v>4</v>
      </c>
      <c r="O103" s="175">
        <v>4</v>
      </c>
      <c r="P103" s="181">
        <v>4</v>
      </c>
      <c r="Q103" s="181">
        <v>4</v>
      </c>
      <c r="R103" s="175">
        <v>4</v>
      </c>
      <c r="S103" s="175">
        <v>4</v>
      </c>
      <c r="T103" s="175">
        <v>4</v>
      </c>
      <c r="U103" s="175">
        <v>4</v>
      </c>
      <c r="V103" s="175">
        <v>4</v>
      </c>
      <c r="W103" s="178">
        <v>4</v>
      </c>
      <c r="X103" s="178">
        <v>4</v>
      </c>
      <c r="Y103" s="178">
        <v>4</v>
      </c>
      <c r="Z103" s="178">
        <v>4</v>
      </c>
      <c r="AA103" s="181">
        <v>5</v>
      </c>
      <c r="AB103" s="181">
        <v>4</v>
      </c>
      <c r="AC103" s="184">
        <v>5</v>
      </c>
      <c r="AD103" s="184">
        <v>5</v>
      </c>
      <c r="AE103" s="184">
        <v>5</v>
      </c>
    </row>
    <row r="104" spans="1:31" s="90" customFormat="1">
      <c r="A104" s="90">
        <v>103</v>
      </c>
      <c r="B104" s="90" t="s">
        <v>8</v>
      </c>
      <c r="C104" s="90" t="s">
        <v>125</v>
      </c>
      <c r="D104" s="90">
        <v>0</v>
      </c>
      <c r="E104" s="90">
        <v>1</v>
      </c>
      <c r="F104" s="90">
        <v>0</v>
      </c>
      <c r="G104" s="90">
        <v>0</v>
      </c>
      <c r="H104" s="90">
        <v>0</v>
      </c>
      <c r="I104" s="90">
        <v>0</v>
      </c>
      <c r="J104" s="90">
        <v>0</v>
      </c>
      <c r="K104" s="90">
        <v>0</v>
      </c>
      <c r="L104" s="90">
        <v>0</v>
      </c>
      <c r="M104" s="175">
        <v>3</v>
      </c>
      <c r="N104" s="175">
        <v>3</v>
      </c>
      <c r="O104" s="175">
        <v>3</v>
      </c>
      <c r="P104" s="181">
        <v>4</v>
      </c>
      <c r="Q104" s="181">
        <v>4</v>
      </c>
      <c r="R104" s="175">
        <v>4</v>
      </c>
      <c r="S104" s="175">
        <v>4</v>
      </c>
      <c r="T104" s="175">
        <v>4</v>
      </c>
      <c r="U104" s="175">
        <v>4</v>
      </c>
      <c r="V104" s="175">
        <v>4</v>
      </c>
      <c r="W104" s="178">
        <v>4</v>
      </c>
      <c r="X104" s="178">
        <v>4</v>
      </c>
      <c r="Y104" s="178">
        <v>4</v>
      </c>
      <c r="Z104" s="178">
        <v>4</v>
      </c>
      <c r="AA104" s="181">
        <v>4</v>
      </c>
      <c r="AB104" s="181">
        <v>4</v>
      </c>
      <c r="AC104" s="184">
        <v>4</v>
      </c>
      <c r="AD104" s="184">
        <v>4</v>
      </c>
      <c r="AE104" s="184">
        <v>4</v>
      </c>
    </row>
    <row r="105" spans="1:31" s="90" customFormat="1">
      <c r="A105" s="90">
        <v>104</v>
      </c>
      <c r="B105" s="90" t="s">
        <v>8</v>
      </c>
      <c r="C105" s="90" t="s">
        <v>72</v>
      </c>
      <c r="D105" s="90">
        <v>1</v>
      </c>
      <c r="E105" s="90">
        <v>1</v>
      </c>
      <c r="F105" s="90">
        <v>0</v>
      </c>
      <c r="G105" s="90">
        <v>0</v>
      </c>
      <c r="H105" s="90">
        <v>0</v>
      </c>
      <c r="I105" s="90">
        <v>0</v>
      </c>
      <c r="J105" s="90">
        <v>0</v>
      </c>
      <c r="K105" s="90">
        <v>0</v>
      </c>
      <c r="L105" s="90">
        <v>0</v>
      </c>
      <c r="M105" s="175">
        <v>5</v>
      </c>
      <c r="N105" s="175">
        <v>5</v>
      </c>
      <c r="O105" s="175">
        <v>5</v>
      </c>
      <c r="P105" s="181">
        <v>5</v>
      </c>
      <c r="Q105" s="181">
        <v>5</v>
      </c>
      <c r="R105" s="175">
        <v>5</v>
      </c>
      <c r="S105" s="175">
        <v>4</v>
      </c>
      <c r="T105" s="175">
        <v>4</v>
      </c>
      <c r="U105" s="175">
        <v>4</v>
      </c>
      <c r="V105" s="175">
        <v>5</v>
      </c>
      <c r="W105" s="178">
        <v>1</v>
      </c>
      <c r="X105" s="178">
        <v>1</v>
      </c>
      <c r="Y105" s="178">
        <v>3</v>
      </c>
      <c r="Z105" s="178">
        <v>4</v>
      </c>
      <c r="AA105" s="181">
        <v>4</v>
      </c>
      <c r="AB105" s="181">
        <v>4</v>
      </c>
      <c r="AC105" s="184">
        <v>4</v>
      </c>
      <c r="AD105" s="184">
        <v>4</v>
      </c>
      <c r="AE105" s="184">
        <v>4</v>
      </c>
    </row>
    <row r="106" spans="1:31" s="90" customFormat="1">
      <c r="A106" s="90">
        <v>105</v>
      </c>
      <c r="B106" s="90" t="s">
        <v>49</v>
      </c>
      <c r="C106" s="90" t="s">
        <v>138</v>
      </c>
      <c r="D106" s="90">
        <v>1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90">
        <v>0</v>
      </c>
      <c r="L106" s="90">
        <v>0</v>
      </c>
      <c r="M106" s="175">
        <v>4</v>
      </c>
      <c r="N106" s="175">
        <v>4</v>
      </c>
      <c r="O106" s="175">
        <v>4</v>
      </c>
      <c r="P106" s="181">
        <v>4</v>
      </c>
      <c r="Q106" s="181">
        <v>4</v>
      </c>
      <c r="R106" s="175">
        <v>3</v>
      </c>
      <c r="S106" s="175">
        <v>3</v>
      </c>
      <c r="T106" s="175">
        <v>4</v>
      </c>
      <c r="U106" s="175">
        <v>3</v>
      </c>
      <c r="V106" s="175">
        <v>4</v>
      </c>
      <c r="W106" s="178">
        <v>3</v>
      </c>
      <c r="X106" s="178">
        <v>3</v>
      </c>
      <c r="Y106" s="178">
        <v>4</v>
      </c>
      <c r="Z106" s="178">
        <v>4</v>
      </c>
      <c r="AA106" s="181">
        <v>4</v>
      </c>
      <c r="AB106" s="181">
        <v>4</v>
      </c>
      <c r="AC106" s="184">
        <v>3</v>
      </c>
      <c r="AD106" s="184">
        <v>4</v>
      </c>
      <c r="AE106" s="184">
        <v>4</v>
      </c>
    </row>
    <row r="107" spans="1:31" s="90" customFormat="1">
      <c r="A107" s="90">
        <v>106</v>
      </c>
      <c r="B107" s="90" t="s">
        <v>8</v>
      </c>
      <c r="C107" s="90" t="s">
        <v>72</v>
      </c>
      <c r="D107" s="90">
        <v>1</v>
      </c>
      <c r="E107" s="90">
        <v>0</v>
      </c>
      <c r="F107" s="90">
        <v>0</v>
      </c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175">
        <v>5</v>
      </c>
      <c r="N107" s="175">
        <v>5</v>
      </c>
      <c r="O107" s="175">
        <v>4</v>
      </c>
      <c r="P107" s="181">
        <v>5</v>
      </c>
      <c r="Q107" s="181">
        <v>5</v>
      </c>
      <c r="R107" s="175">
        <v>5</v>
      </c>
      <c r="S107" s="175">
        <v>5</v>
      </c>
      <c r="T107" s="175">
        <v>5</v>
      </c>
      <c r="U107" s="175">
        <v>5</v>
      </c>
      <c r="V107" s="175">
        <v>5</v>
      </c>
      <c r="W107" s="178">
        <v>2</v>
      </c>
      <c r="X107" s="178">
        <v>2</v>
      </c>
      <c r="Y107" s="178">
        <v>5</v>
      </c>
      <c r="Z107" s="178">
        <v>5</v>
      </c>
      <c r="AA107" s="181">
        <v>5</v>
      </c>
      <c r="AB107" s="181">
        <v>5</v>
      </c>
      <c r="AC107" s="184">
        <v>5</v>
      </c>
      <c r="AD107" s="184">
        <v>4</v>
      </c>
      <c r="AE107" s="184">
        <v>4</v>
      </c>
    </row>
    <row r="108" spans="1:31" s="90" customFormat="1">
      <c r="A108" s="90">
        <v>107</v>
      </c>
      <c r="B108" s="90" t="s">
        <v>49</v>
      </c>
      <c r="C108" s="90" t="s">
        <v>201</v>
      </c>
      <c r="D108" s="90">
        <v>0</v>
      </c>
      <c r="E108" s="90">
        <v>0</v>
      </c>
      <c r="F108" s="90">
        <v>0</v>
      </c>
      <c r="G108" s="90">
        <v>0</v>
      </c>
      <c r="H108" s="90">
        <v>1</v>
      </c>
      <c r="I108" s="90">
        <v>0</v>
      </c>
      <c r="J108" s="90">
        <v>0</v>
      </c>
      <c r="K108" s="90">
        <v>0</v>
      </c>
      <c r="L108" s="90">
        <v>0</v>
      </c>
      <c r="M108" s="175">
        <v>4</v>
      </c>
      <c r="N108" s="175">
        <v>4</v>
      </c>
      <c r="O108" s="175">
        <v>4</v>
      </c>
      <c r="P108" s="181">
        <v>4</v>
      </c>
      <c r="Q108" s="181">
        <v>4</v>
      </c>
      <c r="R108" s="175">
        <v>4</v>
      </c>
      <c r="S108" s="175">
        <v>4</v>
      </c>
      <c r="T108" s="175">
        <v>4</v>
      </c>
      <c r="U108" s="175">
        <v>4</v>
      </c>
      <c r="V108" s="175">
        <v>4</v>
      </c>
      <c r="W108" s="178">
        <v>4</v>
      </c>
      <c r="X108" s="178">
        <v>4</v>
      </c>
      <c r="Y108" s="178">
        <v>4</v>
      </c>
      <c r="Z108" s="178">
        <v>4</v>
      </c>
      <c r="AA108" s="181">
        <v>5</v>
      </c>
      <c r="AB108" s="181">
        <v>4</v>
      </c>
      <c r="AC108" s="184">
        <v>4</v>
      </c>
      <c r="AD108" s="184">
        <v>4</v>
      </c>
      <c r="AE108" s="184">
        <v>4</v>
      </c>
    </row>
    <row r="109" spans="1:31" s="90" customFormat="1">
      <c r="A109" s="90">
        <v>108</v>
      </c>
      <c r="B109" s="90" t="s">
        <v>8</v>
      </c>
      <c r="C109" s="90" t="s">
        <v>51</v>
      </c>
      <c r="D109" s="90">
        <v>0</v>
      </c>
      <c r="E109" s="90">
        <v>0</v>
      </c>
      <c r="F109" s="90">
        <v>0</v>
      </c>
      <c r="G109" s="90">
        <v>0</v>
      </c>
      <c r="H109" s="90">
        <v>0</v>
      </c>
      <c r="I109" s="90">
        <v>0</v>
      </c>
      <c r="J109" s="90">
        <v>0</v>
      </c>
      <c r="K109" s="90">
        <v>0</v>
      </c>
      <c r="L109" s="90">
        <v>0</v>
      </c>
      <c r="M109" s="175">
        <v>4</v>
      </c>
      <c r="N109" s="175">
        <v>4</v>
      </c>
      <c r="O109" s="175">
        <v>4</v>
      </c>
      <c r="P109" s="181">
        <v>4</v>
      </c>
      <c r="Q109" s="181">
        <v>4</v>
      </c>
      <c r="R109" s="175">
        <v>4</v>
      </c>
      <c r="S109" s="175">
        <v>4</v>
      </c>
      <c r="T109" s="175">
        <v>4</v>
      </c>
      <c r="U109" s="175">
        <v>4</v>
      </c>
      <c r="V109" s="175">
        <v>4</v>
      </c>
      <c r="W109" s="178">
        <v>3</v>
      </c>
      <c r="X109" s="178">
        <v>3</v>
      </c>
      <c r="Y109" s="178">
        <v>5</v>
      </c>
      <c r="Z109" s="178">
        <v>5</v>
      </c>
      <c r="AA109" s="181">
        <v>5</v>
      </c>
      <c r="AB109" s="181">
        <v>5</v>
      </c>
      <c r="AC109" s="184">
        <v>4</v>
      </c>
      <c r="AD109" s="184">
        <v>4</v>
      </c>
      <c r="AE109" s="184">
        <v>5</v>
      </c>
    </row>
    <row r="110" spans="1:31" s="90" customFormat="1">
      <c r="A110" s="90">
        <v>109</v>
      </c>
      <c r="B110" s="90" t="s">
        <v>8</v>
      </c>
      <c r="C110" s="90" t="s">
        <v>129</v>
      </c>
      <c r="D110" s="90">
        <v>0</v>
      </c>
      <c r="E110" s="90">
        <v>0</v>
      </c>
      <c r="F110" s="90">
        <v>0</v>
      </c>
      <c r="G110" s="90">
        <v>0</v>
      </c>
      <c r="H110" s="90">
        <v>0</v>
      </c>
      <c r="I110" s="90">
        <v>0</v>
      </c>
      <c r="J110" s="90">
        <v>0</v>
      </c>
      <c r="K110" s="90">
        <v>0</v>
      </c>
      <c r="L110" s="90">
        <v>0</v>
      </c>
      <c r="M110" s="175">
        <v>5</v>
      </c>
      <c r="N110" s="175">
        <v>5</v>
      </c>
      <c r="O110" s="175">
        <v>5</v>
      </c>
      <c r="P110" s="181">
        <v>5</v>
      </c>
      <c r="Q110" s="181">
        <v>5</v>
      </c>
      <c r="R110" s="175">
        <v>5</v>
      </c>
      <c r="S110" s="175">
        <v>5</v>
      </c>
      <c r="T110" s="175">
        <v>5</v>
      </c>
      <c r="U110" s="175">
        <v>5</v>
      </c>
      <c r="V110" s="175">
        <v>5</v>
      </c>
      <c r="W110" s="178">
        <v>5</v>
      </c>
      <c r="X110" s="178">
        <v>5</v>
      </c>
      <c r="Y110" s="178">
        <v>5</v>
      </c>
      <c r="Z110" s="178">
        <v>5</v>
      </c>
      <c r="AA110" s="181">
        <v>5</v>
      </c>
      <c r="AB110" s="181">
        <v>5</v>
      </c>
      <c r="AC110" s="184">
        <v>5</v>
      </c>
      <c r="AD110" s="184">
        <v>5</v>
      </c>
      <c r="AE110" s="184">
        <v>5</v>
      </c>
    </row>
    <row r="111" spans="1:31" s="90" customFormat="1">
      <c r="A111" s="90">
        <v>110</v>
      </c>
      <c r="B111" s="90" t="s">
        <v>49</v>
      </c>
      <c r="C111" s="90" t="s">
        <v>61</v>
      </c>
      <c r="D111" s="90">
        <v>0</v>
      </c>
      <c r="E111" s="90">
        <v>1</v>
      </c>
      <c r="F111" s="90">
        <v>0</v>
      </c>
      <c r="G111" s="90">
        <v>1</v>
      </c>
      <c r="H111" s="90">
        <v>0</v>
      </c>
      <c r="I111" s="90">
        <v>0</v>
      </c>
      <c r="J111" s="90">
        <v>0</v>
      </c>
      <c r="K111" s="90">
        <v>0</v>
      </c>
      <c r="L111" s="90">
        <v>0</v>
      </c>
      <c r="M111" s="175">
        <v>5</v>
      </c>
      <c r="N111" s="175">
        <v>4</v>
      </c>
      <c r="O111" s="175">
        <v>4</v>
      </c>
      <c r="P111" s="181">
        <v>5</v>
      </c>
      <c r="Q111" s="181">
        <v>5</v>
      </c>
      <c r="R111" s="175">
        <v>5</v>
      </c>
      <c r="S111" s="175">
        <v>4</v>
      </c>
      <c r="T111" s="175">
        <v>4</v>
      </c>
      <c r="U111" s="175">
        <v>4</v>
      </c>
      <c r="V111" s="175">
        <v>5</v>
      </c>
      <c r="W111" s="178">
        <v>5</v>
      </c>
      <c r="X111" s="178">
        <v>5</v>
      </c>
      <c r="Y111" s="178">
        <v>5</v>
      </c>
      <c r="Z111" s="178">
        <v>5</v>
      </c>
      <c r="AA111" s="181">
        <v>5</v>
      </c>
      <c r="AB111" s="181">
        <v>5</v>
      </c>
      <c r="AC111" s="184">
        <v>5</v>
      </c>
      <c r="AD111" s="184">
        <v>5</v>
      </c>
      <c r="AE111" s="184">
        <v>5</v>
      </c>
    </row>
    <row r="112" spans="1:31" s="90" customFormat="1">
      <c r="A112" s="90">
        <v>111</v>
      </c>
      <c r="B112" s="90" t="s">
        <v>49</v>
      </c>
      <c r="C112" s="90" t="s">
        <v>110</v>
      </c>
      <c r="D112" s="90">
        <v>0</v>
      </c>
      <c r="E112" s="90">
        <v>0</v>
      </c>
      <c r="F112" s="90">
        <v>1</v>
      </c>
      <c r="G112" s="90">
        <v>0</v>
      </c>
      <c r="H112" s="90">
        <v>0</v>
      </c>
      <c r="I112" s="90">
        <v>0</v>
      </c>
      <c r="J112" s="90">
        <v>0</v>
      </c>
      <c r="K112" s="90">
        <v>0</v>
      </c>
      <c r="L112" s="90">
        <v>0</v>
      </c>
      <c r="M112" s="175">
        <v>5</v>
      </c>
      <c r="N112" s="175">
        <v>4</v>
      </c>
      <c r="O112" s="175">
        <v>5</v>
      </c>
      <c r="P112" s="181">
        <v>5</v>
      </c>
      <c r="Q112" s="181">
        <v>5</v>
      </c>
      <c r="R112" s="175">
        <v>5</v>
      </c>
      <c r="S112" s="175">
        <v>5</v>
      </c>
      <c r="T112" s="175">
        <v>5</v>
      </c>
      <c r="U112" s="175">
        <v>5</v>
      </c>
      <c r="V112" s="175">
        <v>5</v>
      </c>
      <c r="W112" s="178">
        <v>3</v>
      </c>
      <c r="X112" s="178">
        <v>3</v>
      </c>
      <c r="Y112" s="178">
        <v>4</v>
      </c>
      <c r="Z112" s="178">
        <v>4</v>
      </c>
      <c r="AA112" s="181">
        <v>4</v>
      </c>
      <c r="AB112" s="181">
        <v>5</v>
      </c>
      <c r="AC112" s="184">
        <v>4</v>
      </c>
      <c r="AD112" s="184">
        <v>4</v>
      </c>
      <c r="AE112" s="184">
        <v>4</v>
      </c>
    </row>
    <row r="113" spans="1:31" s="90" customFormat="1">
      <c r="A113" s="90">
        <v>112</v>
      </c>
      <c r="B113" s="90" t="s">
        <v>8</v>
      </c>
      <c r="C113" s="90" t="s">
        <v>110</v>
      </c>
      <c r="D113" s="90">
        <v>0</v>
      </c>
      <c r="E113" s="90">
        <v>0</v>
      </c>
      <c r="F113" s="90">
        <v>1</v>
      </c>
      <c r="G113" s="90">
        <v>0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175">
        <v>5</v>
      </c>
      <c r="N113" s="175">
        <v>5</v>
      </c>
      <c r="O113" s="175">
        <v>5</v>
      </c>
      <c r="P113" s="181">
        <v>5</v>
      </c>
      <c r="Q113" s="181">
        <v>5</v>
      </c>
      <c r="R113" s="175">
        <v>5</v>
      </c>
      <c r="S113" s="175">
        <v>5</v>
      </c>
      <c r="T113" s="175">
        <v>5</v>
      </c>
      <c r="U113" s="175">
        <v>5</v>
      </c>
      <c r="V113" s="175">
        <v>5</v>
      </c>
      <c r="W113" s="178">
        <v>3</v>
      </c>
      <c r="X113" s="178">
        <v>3</v>
      </c>
      <c r="Y113" s="178">
        <v>4</v>
      </c>
      <c r="Z113" s="178">
        <v>4</v>
      </c>
      <c r="AA113" s="181">
        <v>4</v>
      </c>
      <c r="AB113" s="181">
        <v>4</v>
      </c>
      <c r="AC113" s="184">
        <v>4</v>
      </c>
      <c r="AD113" s="184">
        <v>4</v>
      </c>
      <c r="AE113" s="184">
        <v>4</v>
      </c>
    </row>
    <row r="114" spans="1:31" s="133" customFormat="1">
      <c r="A114" s="133">
        <v>113</v>
      </c>
      <c r="B114" s="133" t="s">
        <v>49</v>
      </c>
      <c r="C114" s="133" t="s">
        <v>59</v>
      </c>
      <c r="D114" s="133">
        <v>1</v>
      </c>
      <c r="E114" s="133">
        <v>0</v>
      </c>
      <c r="F114" s="133">
        <v>0</v>
      </c>
      <c r="G114" s="133">
        <v>0</v>
      </c>
      <c r="H114" s="133">
        <v>0</v>
      </c>
      <c r="I114" s="133">
        <v>0</v>
      </c>
      <c r="J114" s="133">
        <v>0</v>
      </c>
      <c r="K114" s="133">
        <v>0</v>
      </c>
      <c r="L114" s="133">
        <v>0</v>
      </c>
      <c r="M114" s="176">
        <v>4</v>
      </c>
      <c r="N114" s="176">
        <v>4</v>
      </c>
      <c r="O114" s="176">
        <v>4</v>
      </c>
      <c r="P114" s="182">
        <v>4</v>
      </c>
      <c r="Q114" s="182">
        <v>4</v>
      </c>
      <c r="R114" s="176">
        <v>4</v>
      </c>
      <c r="S114" s="176">
        <v>4</v>
      </c>
      <c r="T114" s="176">
        <v>3</v>
      </c>
      <c r="U114" s="176">
        <v>3</v>
      </c>
      <c r="V114" s="176">
        <v>4</v>
      </c>
      <c r="W114" s="179">
        <v>4</v>
      </c>
      <c r="X114" s="179">
        <v>3</v>
      </c>
      <c r="Y114" s="179">
        <v>4</v>
      </c>
      <c r="Z114" s="179">
        <v>4</v>
      </c>
      <c r="AA114" s="182">
        <v>4</v>
      </c>
      <c r="AB114" s="182">
        <v>5</v>
      </c>
      <c r="AC114" s="185">
        <v>5</v>
      </c>
      <c r="AD114" s="185">
        <v>5</v>
      </c>
      <c r="AE114" s="185">
        <v>5</v>
      </c>
    </row>
    <row r="115" spans="1:31" s="90" customFormat="1">
      <c r="A115" s="90">
        <v>114</v>
      </c>
      <c r="B115" s="133" t="s">
        <v>49</v>
      </c>
      <c r="C115" s="90" t="s">
        <v>61</v>
      </c>
      <c r="D115" s="90">
        <v>1</v>
      </c>
      <c r="E115" s="90">
        <v>0</v>
      </c>
      <c r="F115" s="90">
        <v>0</v>
      </c>
      <c r="G115" s="90">
        <v>0</v>
      </c>
      <c r="H115" s="90">
        <v>0</v>
      </c>
      <c r="I115" s="90">
        <v>0</v>
      </c>
      <c r="J115" s="90">
        <v>0</v>
      </c>
      <c r="K115" s="90">
        <v>0</v>
      </c>
      <c r="L115" s="90">
        <v>0</v>
      </c>
      <c r="M115" s="175">
        <v>5</v>
      </c>
      <c r="N115" s="175">
        <v>5</v>
      </c>
      <c r="O115" s="175">
        <v>5</v>
      </c>
      <c r="P115" s="181">
        <v>5</v>
      </c>
      <c r="Q115" s="181">
        <v>5</v>
      </c>
      <c r="R115" s="175">
        <v>5</v>
      </c>
      <c r="S115" s="175">
        <v>5</v>
      </c>
      <c r="T115" s="175">
        <v>5</v>
      </c>
      <c r="U115" s="175">
        <v>5</v>
      </c>
      <c r="V115" s="175">
        <v>5</v>
      </c>
      <c r="W115" s="178">
        <v>3</v>
      </c>
      <c r="X115" s="178">
        <v>3</v>
      </c>
      <c r="Y115" s="178">
        <v>5</v>
      </c>
      <c r="Z115" s="178">
        <v>5</v>
      </c>
      <c r="AA115" s="181">
        <v>5</v>
      </c>
      <c r="AB115" s="181">
        <v>5</v>
      </c>
      <c r="AC115" s="184">
        <v>5</v>
      </c>
      <c r="AD115" s="184">
        <v>5</v>
      </c>
      <c r="AE115" s="184">
        <v>5</v>
      </c>
    </row>
    <row r="116" spans="1:31" s="133" customFormat="1" ht="48">
      <c r="A116" s="133">
        <v>115</v>
      </c>
      <c r="B116" s="133" t="s">
        <v>49</v>
      </c>
      <c r="C116" s="133" t="s">
        <v>127</v>
      </c>
      <c r="D116" s="133">
        <v>1</v>
      </c>
      <c r="E116" s="133">
        <v>0</v>
      </c>
      <c r="F116" s="133">
        <v>0</v>
      </c>
      <c r="G116" s="133">
        <v>1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76">
        <v>4</v>
      </c>
      <c r="N116" s="176">
        <v>4</v>
      </c>
      <c r="O116" s="176">
        <v>4</v>
      </c>
      <c r="P116" s="182">
        <v>4</v>
      </c>
      <c r="Q116" s="182">
        <v>4</v>
      </c>
      <c r="R116" s="176">
        <v>4</v>
      </c>
      <c r="S116" s="176">
        <v>4</v>
      </c>
      <c r="T116" s="176">
        <v>4</v>
      </c>
      <c r="U116" s="176">
        <v>4</v>
      </c>
      <c r="V116" s="176">
        <v>4</v>
      </c>
      <c r="W116" s="179">
        <v>3</v>
      </c>
      <c r="X116" s="179">
        <v>3</v>
      </c>
      <c r="Y116" s="179">
        <v>5</v>
      </c>
      <c r="Z116" s="179">
        <v>5</v>
      </c>
      <c r="AA116" s="182">
        <v>5</v>
      </c>
      <c r="AB116" s="182">
        <v>5</v>
      </c>
      <c r="AC116" s="185">
        <v>4</v>
      </c>
      <c r="AD116" s="185">
        <v>4</v>
      </c>
      <c r="AE116" s="185">
        <v>4</v>
      </c>
    </row>
    <row r="117" spans="1:31" s="133" customFormat="1" ht="48">
      <c r="A117" s="133">
        <v>116</v>
      </c>
      <c r="B117" s="133" t="s">
        <v>8</v>
      </c>
      <c r="C117" s="133" t="s">
        <v>137</v>
      </c>
      <c r="D117" s="133">
        <v>0</v>
      </c>
      <c r="E117" s="133">
        <v>0</v>
      </c>
      <c r="F117" s="133">
        <v>1</v>
      </c>
      <c r="G117" s="133">
        <v>0</v>
      </c>
      <c r="H117" s="133">
        <v>1</v>
      </c>
      <c r="I117" s="133">
        <v>1</v>
      </c>
      <c r="J117" s="133">
        <v>0</v>
      </c>
      <c r="K117" s="133">
        <v>0</v>
      </c>
      <c r="L117" s="133">
        <v>0</v>
      </c>
      <c r="M117" s="176">
        <v>5</v>
      </c>
      <c r="N117" s="176">
        <v>5</v>
      </c>
      <c r="O117" s="176">
        <v>5</v>
      </c>
      <c r="P117" s="182">
        <v>5</v>
      </c>
      <c r="Q117" s="182">
        <v>5</v>
      </c>
      <c r="R117" s="176">
        <v>5</v>
      </c>
      <c r="S117" s="176">
        <v>5</v>
      </c>
      <c r="T117" s="176">
        <v>5</v>
      </c>
      <c r="U117" s="176">
        <v>5</v>
      </c>
      <c r="V117" s="176">
        <v>5</v>
      </c>
      <c r="W117" s="179">
        <v>1</v>
      </c>
      <c r="X117" s="179">
        <v>1</v>
      </c>
      <c r="Y117" s="179">
        <v>3</v>
      </c>
      <c r="Z117" s="179">
        <v>3</v>
      </c>
      <c r="AA117" s="182">
        <v>3</v>
      </c>
      <c r="AB117" s="182">
        <v>4</v>
      </c>
      <c r="AC117" s="185">
        <v>5</v>
      </c>
      <c r="AD117" s="185">
        <v>5</v>
      </c>
      <c r="AE117" s="185">
        <v>5</v>
      </c>
    </row>
    <row r="118" spans="1:31" s="133" customFormat="1">
      <c r="A118" s="90">
        <v>117</v>
      </c>
      <c r="B118" s="133" t="s">
        <v>8</v>
      </c>
      <c r="C118" s="133" t="s">
        <v>203</v>
      </c>
      <c r="D118" s="133">
        <v>0</v>
      </c>
      <c r="E118" s="133">
        <v>0</v>
      </c>
      <c r="F118" s="133">
        <v>0</v>
      </c>
      <c r="G118" s="133">
        <v>0</v>
      </c>
      <c r="H118" s="133">
        <v>0</v>
      </c>
      <c r="I118" s="133">
        <v>0</v>
      </c>
      <c r="J118" s="133">
        <v>0</v>
      </c>
      <c r="K118" s="133">
        <v>0</v>
      </c>
      <c r="L118" s="133">
        <v>0</v>
      </c>
      <c r="M118" s="176">
        <v>4</v>
      </c>
      <c r="N118" s="176">
        <v>4</v>
      </c>
      <c r="O118" s="176">
        <v>2</v>
      </c>
      <c r="P118" s="182">
        <v>4</v>
      </c>
      <c r="Q118" s="182">
        <v>4</v>
      </c>
      <c r="R118" s="176">
        <v>5</v>
      </c>
      <c r="S118" s="176">
        <v>3</v>
      </c>
      <c r="T118" s="176">
        <v>4</v>
      </c>
      <c r="U118" s="176">
        <v>3</v>
      </c>
      <c r="V118" s="176">
        <v>5</v>
      </c>
      <c r="W118" s="179">
        <v>3</v>
      </c>
      <c r="X118" s="179">
        <v>3</v>
      </c>
      <c r="Y118" s="179">
        <v>4</v>
      </c>
      <c r="Z118" s="179">
        <v>4</v>
      </c>
      <c r="AA118" s="182">
        <v>4</v>
      </c>
      <c r="AB118" s="182">
        <v>5</v>
      </c>
      <c r="AC118" s="185">
        <v>5</v>
      </c>
      <c r="AD118" s="185">
        <v>5</v>
      </c>
      <c r="AE118" s="185">
        <v>5</v>
      </c>
    </row>
    <row r="119" spans="1:31" s="133" customFormat="1">
      <c r="A119" s="90">
        <v>118</v>
      </c>
      <c r="B119" s="133" t="s">
        <v>49</v>
      </c>
      <c r="C119" s="90" t="s">
        <v>61</v>
      </c>
      <c r="D119" s="133">
        <v>1</v>
      </c>
      <c r="E119" s="133">
        <v>0</v>
      </c>
      <c r="F119" s="133">
        <v>1</v>
      </c>
      <c r="G119" s="133">
        <v>0</v>
      </c>
      <c r="H119" s="133">
        <v>0</v>
      </c>
      <c r="I119" s="133">
        <v>0</v>
      </c>
      <c r="J119" s="133">
        <v>0</v>
      </c>
      <c r="K119" s="133">
        <v>0</v>
      </c>
      <c r="L119" s="133">
        <v>0</v>
      </c>
      <c r="M119" s="176">
        <v>5</v>
      </c>
      <c r="N119" s="176">
        <v>4</v>
      </c>
      <c r="O119" s="176">
        <v>4</v>
      </c>
      <c r="P119" s="182">
        <v>4</v>
      </c>
      <c r="Q119" s="182">
        <v>4</v>
      </c>
      <c r="R119" s="176">
        <v>5</v>
      </c>
      <c r="S119" s="176">
        <v>5</v>
      </c>
      <c r="T119" s="176">
        <v>5</v>
      </c>
      <c r="U119" s="176">
        <v>5</v>
      </c>
      <c r="V119" s="176">
        <v>5</v>
      </c>
      <c r="W119" s="179">
        <v>4</v>
      </c>
      <c r="X119" s="179">
        <v>4</v>
      </c>
      <c r="Y119" s="179">
        <v>4</v>
      </c>
      <c r="Z119" s="179">
        <v>4</v>
      </c>
      <c r="AA119" s="182">
        <v>4</v>
      </c>
      <c r="AB119" s="182">
        <v>4</v>
      </c>
      <c r="AC119" s="185">
        <v>4</v>
      </c>
      <c r="AD119" s="185">
        <v>4</v>
      </c>
      <c r="AE119" s="185">
        <v>4</v>
      </c>
    </row>
    <row r="120" spans="1:31" s="90" customFormat="1">
      <c r="A120" s="90">
        <v>119</v>
      </c>
      <c r="B120" s="133" t="s">
        <v>49</v>
      </c>
      <c r="C120" s="90" t="s">
        <v>51</v>
      </c>
      <c r="D120" s="90">
        <v>1</v>
      </c>
      <c r="E120" s="90">
        <v>0</v>
      </c>
      <c r="F120" s="90">
        <v>0</v>
      </c>
      <c r="G120" s="90">
        <v>1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175">
        <v>5</v>
      </c>
      <c r="N120" s="175">
        <v>5</v>
      </c>
      <c r="O120" s="175">
        <v>5</v>
      </c>
      <c r="P120" s="181">
        <v>5</v>
      </c>
      <c r="Q120" s="181">
        <v>5</v>
      </c>
      <c r="R120" s="175">
        <v>5</v>
      </c>
      <c r="S120" s="175">
        <v>5</v>
      </c>
      <c r="T120" s="175">
        <v>4</v>
      </c>
      <c r="U120" s="175">
        <v>5</v>
      </c>
      <c r="V120" s="175">
        <v>5</v>
      </c>
      <c r="W120" s="178">
        <v>5</v>
      </c>
      <c r="X120" s="178">
        <v>5</v>
      </c>
      <c r="Y120" s="178">
        <v>5</v>
      </c>
      <c r="Z120" s="178">
        <v>5</v>
      </c>
      <c r="AA120" s="181">
        <v>5</v>
      </c>
      <c r="AB120" s="181">
        <v>5</v>
      </c>
      <c r="AC120" s="184">
        <v>5</v>
      </c>
      <c r="AD120" s="184">
        <v>5</v>
      </c>
      <c r="AE120" s="184">
        <v>5</v>
      </c>
    </row>
    <row r="121" spans="1:31" s="90" customFormat="1">
      <c r="A121" s="90">
        <v>120</v>
      </c>
      <c r="B121" s="133" t="s">
        <v>49</v>
      </c>
      <c r="C121" s="90" t="s">
        <v>61</v>
      </c>
      <c r="D121" s="90">
        <v>1</v>
      </c>
      <c r="E121" s="90">
        <v>0</v>
      </c>
      <c r="F121" s="90">
        <v>1</v>
      </c>
      <c r="G121" s="90">
        <v>1</v>
      </c>
      <c r="H121" s="90">
        <v>1</v>
      </c>
      <c r="I121" s="90">
        <v>1</v>
      </c>
      <c r="J121" s="90">
        <v>0</v>
      </c>
      <c r="K121" s="90">
        <v>0</v>
      </c>
      <c r="L121" s="90">
        <v>0</v>
      </c>
      <c r="M121" s="175">
        <v>5</v>
      </c>
      <c r="N121" s="175">
        <v>4</v>
      </c>
      <c r="O121" s="175">
        <v>5</v>
      </c>
      <c r="P121" s="181">
        <v>5</v>
      </c>
      <c r="Q121" s="181">
        <v>5</v>
      </c>
      <c r="R121" s="175">
        <v>5</v>
      </c>
      <c r="S121" s="175">
        <v>5</v>
      </c>
      <c r="T121" s="175">
        <v>5</v>
      </c>
      <c r="U121" s="175">
        <v>5</v>
      </c>
      <c r="V121" s="175">
        <v>4</v>
      </c>
      <c r="W121" s="178">
        <v>5</v>
      </c>
      <c r="X121" s="178">
        <v>5</v>
      </c>
      <c r="Y121" s="178">
        <v>5</v>
      </c>
      <c r="Z121" s="178">
        <v>5</v>
      </c>
      <c r="AA121" s="181">
        <v>5</v>
      </c>
      <c r="AB121" s="181">
        <v>5</v>
      </c>
      <c r="AC121" s="184">
        <v>5</v>
      </c>
      <c r="AD121" s="184">
        <v>5</v>
      </c>
      <c r="AE121" s="184">
        <v>5</v>
      </c>
    </row>
    <row r="122" spans="1:31" s="90" customFormat="1">
      <c r="A122" s="90">
        <v>121</v>
      </c>
      <c r="B122" s="90" t="s">
        <v>49</v>
      </c>
      <c r="C122" s="90" t="s">
        <v>204</v>
      </c>
      <c r="D122" s="90">
        <v>1</v>
      </c>
      <c r="E122" s="90">
        <v>0</v>
      </c>
      <c r="F122" s="90">
        <v>0</v>
      </c>
      <c r="G122" s="90">
        <v>1</v>
      </c>
      <c r="H122" s="90">
        <v>0</v>
      </c>
      <c r="I122" s="90">
        <v>0</v>
      </c>
      <c r="J122" s="90">
        <v>0</v>
      </c>
      <c r="K122" s="90">
        <v>0</v>
      </c>
      <c r="L122" s="90">
        <v>0</v>
      </c>
      <c r="M122" s="175">
        <v>5</v>
      </c>
      <c r="N122" s="175">
        <v>5</v>
      </c>
      <c r="O122" s="175">
        <v>5</v>
      </c>
      <c r="P122" s="181">
        <v>5</v>
      </c>
      <c r="Q122" s="181">
        <v>5</v>
      </c>
      <c r="R122" s="175">
        <v>5</v>
      </c>
      <c r="S122" s="175">
        <v>5</v>
      </c>
      <c r="T122" s="175">
        <v>5</v>
      </c>
      <c r="U122" s="175">
        <v>5</v>
      </c>
      <c r="V122" s="175">
        <v>5</v>
      </c>
      <c r="W122" s="178">
        <v>3</v>
      </c>
      <c r="X122" s="178">
        <v>3</v>
      </c>
      <c r="Y122" s="178">
        <v>5</v>
      </c>
      <c r="Z122" s="178">
        <v>5</v>
      </c>
      <c r="AA122" s="181">
        <v>5</v>
      </c>
      <c r="AB122" s="181">
        <v>5</v>
      </c>
      <c r="AC122" s="184">
        <v>5</v>
      </c>
      <c r="AD122" s="184">
        <v>5</v>
      </c>
      <c r="AE122" s="184">
        <v>5</v>
      </c>
    </row>
    <row r="123" spans="1:31" s="90" customFormat="1">
      <c r="A123" s="90">
        <v>122</v>
      </c>
      <c r="B123" s="90" t="s">
        <v>8</v>
      </c>
      <c r="C123" s="90" t="s">
        <v>50</v>
      </c>
      <c r="D123" s="90">
        <v>0</v>
      </c>
      <c r="E123" s="90">
        <v>0</v>
      </c>
      <c r="F123" s="90">
        <v>0</v>
      </c>
      <c r="G123" s="90">
        <v>0</v>
      </c>
      <c r="H123" s="90">
        <v>0</v>
      </c>
      <c r="I123" s="90">
        <v>0</v>
      </c>
      <c r="J123" s="90">
        <v>1</v>
      </c>
      <c r="K123" s="90">
        <v>0</v>
      </c>
      <c r="L123" s="90">
        <v>0</v>
      </c>
      <c r="M123" s="175">
        <v>5</v>
      </c>
      <c r="N123" s="175">
        <v>4</v>
      </c>
      <c r="O123" s="175">
        <v>4</v>
      </c>
      <c r="P123" s="181">
        <v>5</v>
      </c>
      <c r="Q123" s="181">
        <v>5</v>
      </c>
      <c r="R123" s="175">
        <v>4</v>
      </c>
      <c r="S123" s="175">
        <v>4</v>
      </c>
      <c r="T123" s="175">
        <v>5</v>
      </c>
      <c r="U123" s="175">
        <v>4</v>
      </c>
      <c r="V123" s="175">
        <v>5</v>
      </c>
      <c r="W123" s="178">
        <v>3</v>
      </c>
      <c r="X123" s="178">
        <v>3</v>
      </c>
      <c r="Y123" s="178">
        <v>4</v>
      </c>
      <c r="Z123" s="178">
        <v>4</v>
      </c>
      <c r="AA123" s="181">
        <v>5</v>
      </c>
      <c r="AB123" s="181">
        <v>5</v>
      </c>
      <c r="AC123" s="184">
        <v>4</v>
      </c>
      <c r="AD123" s="184">
        <v>5</v>
      </c>
      <c r="AE123" s="184">
        <v>5</v>
      </c>
    </row>
    <row r="124" spans="1:31" s="90" customFormat="1">
      <c r="A124" s="90">
        <v>123</v>
      </c>
      <c r="B124" s="90" t="s">
        <v>8</v>
      </c>
      <c r="C124" s="90" t="s">
        <v>128</v>
      </c>
      <c r="D124" s="90">
        <v>0</v>
      </c>
      <c r="E124" s="90">
        <v>0</v>
      </c>
      <c r="F124" s="90">
        <v>0</v>
      </c>
      <c r="G124" s="90">
        <v>1</v>
      </c>
      <c r="H124" s="90">
        <v>0</v>
      </c>
      <c r="I124" s="90">
        <v>0</v>
      </c>
      <c r="J124" s="90">
        <v>0</v>
      </c>
      <c r="K124" s="90">
        <v>0</v>
      </c>
      <c r="L124" s="90">
        <v>0</v>
      </c>
      <c r="M124" s="175">
        <v>4</v>
      </c>
      <c r="N124" s="175">
        <v>4</v>
      </c>
      <c r="O124" s="175">
        <v>4</v>
      </c>
      <c r="P124" s="181">
        <v>4</v>
      </c>
      <c r="Q124" s="181">
        <v>4</v>
      </c>
      <c r="R124" s="175">
        <v>4</v>
      </c>
      <c r="S124" s="175">
        <v>4</v>
      </c>
      <c r="T124" s="175">
        <v>4</v>
      </c>
      <c r="U124" s="175">
        <v>4</v>
      </c>
      <c r="V124" s="175">
        <v>4</v>
      </c>
      <c r="W124" s="178">
        <v>4</v>
      </c>
      <c r="X124" s="178">
        <v>4</v>
      </c>
      <c r="Y124" s="178">
        <v>4</v>
      </c>
      <c r="Z124" s="178">
        <v>4</v>
      </c>
      <c r="AA124" s="181">
        <v>4</v>
      </c>
      <c r="AB124" s="181">
        <v>4</v>
      </c>
      <c r="AC124" s="184">
        <v>4</v>
      </c>
      <c r="AD124" s="184">
        <v>4</v>
      </c>
      <c r="AE124" s="184">
        <v>4</v>
      </c>
    </row>
    <row r="125" spans="1:31" s="90" customFormat="1">
      <c r="A125" s="90">
        <v>124</v>
      </c>
      <c r="B125" s="90" t="s">
        <v>49</v>
      </c>
      <c r="C125" s="90" t="s">
        <v>61</v>
      </c>
      <c r="D125" s="90">
        <v>1</v>
      </c>
      <c r="E125" s="90">
        <v>0</v>
      </c>
      <c r="F125" s="90">
        <v>1</v>
      </c>
      <c r="G125" s="90">
        <v>0</v>
      </c>
      <c r="H125" s="90">
        <v>1</v>
      </c>
      <c r="I125" s="90">
        <v>0</v>
      </c>
      <c r="J125" s="90">
        <v>0</v>
      </c>
      <c r="K125" s="90">
        <v>0</v>
      </c>
      <c r="L125" s="90">
        <v>0</v>
      </c>
      <c r="M125" s="175">
        <v>5</v>
      </c>
      <c r="N125" s="175">
        <v>5</v>
      </c>
      <c r="O125" s="175">
        <v>5</v>
      </c>
      <c r="P125" s="181">
        <v>5</v>
      </c>
      <c r="Q125" s="181">
        <v>5</v>
      </c>
      <c r="R125" s="175">
        <v>5</v>
      </c>
      <c r="S125" s="175">
        <v>5</v>
      </c>
      <c r="T125" s="175">
        <v>5</v>
      </c>
      <c r="U125" s="175">
        <v>5</v>
      </c>
      <c r="V125" s="175">
        <v>5</v>
      </c>
      <c r="W125" s="178">
        <v>5</v>
      </c>
      <c r="X125" s="178">
        <v>5</v>
      </c>
      <c r="Y125" s="178">
        <v>5</v>
      </c>
      <c r="Z125" s="178">
        <v>5</v>
      </c>
      <c r="AA125" s="181">
        <v>5</v>
      </c>
      <c r="AB125" s="181">
        <v>5</v>
      </c>
      <c r="AC125" s="184">
        <v>5</v>
      </c>
      <c r="AD125" s="184">
        <v>5</v>
      </c>
      <c r="AE125" s="184">
        <v>5</v>
      </c>
    </row>
    <row r="126" spans="1:31" s="90" customFormat="1">
      <c r="A126" s="90">
        <v>125</v>
      </c>
      <c r="B126" s="90" t="s">
        <v>8</v>
      </c>
      <c r="C126" s="90" t="s">
        <v>128</v>
      </c>
      <c r="D126" s="90">
        <v>0</v>
      </c>
      <c r="E126" s="90">
        <v>0</v>
      </c>
      <c r="F126" s="90">
        <v>1</v>
      </c>
      <c r="G126" s="90">
        <v>0</v>
      </c>
      <c r="H126" s="90">
        <v>0</v>
      </c>
      <c r="I126" s="90">
        <v>0</v>
      </c>
      <c r="J126" s="90">
        <v>0</v>
      </c>
      <c r="K126" s="90">
        <v>0</v>
      </c>
      <c r="L126" s="90">
        <v>0</v>
      </c>
      <c r="M126" s="175">
        <v>4</v>
      </c>
      <c r="N126" s="175">
        <v>4</v>
      </c>
      <c r="O126" s="175">
        <v>4</v>
      </c>
      <c r="P126" s="181">
        <v>4</v>
      </c>
      <c r="Q126" s="181">
        <v>4</v>
      </c>
      <c r="R126" s="175">
        <v>4</v>
      </c>
      <c r="S126" s="175">
        <v>4</v>
      </c>
      <c r="T126" s="175">
        <v>4</v>
      </c>
      <c r="U126" s="175">
        <v>4</v>
      </c>
      <c r="V126" s="175">
        <v>4</v>
      </c>
      <c r="W126" s="178">
        <v>2</v>
      </c>
      <c r="X126" s="178">
        <v>3</v>
      </c>
      <c r="Y126" s="178">
        <v>4</v>
      </c>
      <c r="Z126" s="178">
        <v>4</v>
      </c>
      <c r="AA126" s="181">
        <v>4</v>
      </c>
      <c r="AB126" s="181">
        <v>4</v>
      </c>
      <c r="AC126" s="184">
        <v>4</v>
      </c>
      <c r="AD126" s="184">
        <v>4</v>
      </c>
      <c r="AE126" s="184">
        <v>4</v>
      </c>
    </row>
    <row r="127" spans="1:31" s="90" customFormat="1">
      <c r="A127" s="90">
        <v>126</v>
      </c>
      <c r="B127" s="90" t="s">
        <v>49</v>
      </c>
      <c r="C127" s="90" t="s">
        <v>118</v>
      </c>
      <c r="D127" s="90">
        <v>1</v>
      </c>
      <c r="E127" s="90">
        <v>0</v>
      </c>
      <c r="F127" s="90">
        <v>0</v>
      </c>
      <c r="G127" s="90">
        <v>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175">
        <v>4</v>
      </c>
      <c r="N127" s="175">
        <v>4</v>
      </c>
      <c r="O127" s="175">
        <v>3</v>
      </c>
      <c r="P127" s="181">
        <v>4</v>
      </c>
      <c r="Q127" s="181">
        <v>4</v>
      </c>
      <c r="R127" s="175">
        <v>3</v>
      </c>
      <c r="S127" s="175">
        <v>4</v>
      </c>
      <c r="T127" s="175">
        <v>5</v>
      </c>
      <c r="U127" s="175">
        <v>4</v>
      </c>
      <c r="V127" s="175">
        <v>4</v>
      </c>
      <c r="W127" s="178">
        <v>3</v>
      </c>
      <c r="X127" s="178">
        <v>3</v>
      </c>
      <c r="Y127" s="178">
        <v>3</v>
      </c>
      <c r="Z127" s="178">
        <v>4</v>
      </c>
      <c r="AA127" s="181">
        <v>4</v>
      </c>
      <c r="AB127" s="181">
        <v>4</v>
      </c>
      <c r="AC127" s="184">
        <v>4</v>
      </c>
      <c r="AD127" s="184">
        <v>3</v>
      </c>
      <c r="AE127" s="184">
        <v>4</v>
      </c>
    </row>
    <row r="128" spans="1:31" s="90" customFormat="1">
      <c r="A128" s="90">
        <v>127</v>
      </c>
      <c r="B128" s="90" t="s">
        <v>49</v>
      </c>
      <c r="C128" s="90" t="s">
        <v>182</v>
      </c>
      <c r="D128" s="90">
        <v>0</v>
      </c>
      <c r="E128" s="90">
        <v>0</v>
      </c>
      <c r="F128" s="90">
        <v>1</v>
      </c>
      <c r="G128" s="90">
        <v>0</v>
      </c>
      <c r="H128" s="90">
        <v>1</v>
      </c>
      <c r="I128" s="90">
        <v>0</v>
      </c>
      <c r="J128" s="90">
        <v>0</v>
      </c>
      <c r="K128" s="90">
        <v>0</v>
      </c>
      <c r="L128" s="90">
        <v>0</v>
      </c>
      <c r="M128" s="175">
        <v>5</v>
      </c>
      <c r="N128" s="175">
        <v>5</v>
      </c>
      <c r="O128" s="175">
        <v>5</v>
      </c>
      <c r="P128" s="181">
        <v>4</v>
      </c>
      <c r="Q128" s="181">
        <v>4</v>
      </c>
      <c r="R128" s="175">
        <v>5</v>
      </c>
      <c r="S128" s="175">
        <v>5</v>
      </c>
      <c r="T128" s="175">
        <v>5</v>
      </c>
      <c r="U128" s="175">
        <v>5</v>
      </c>
      <c r="V128" s="175">
        <v>5</v>
      </c>
      <c r="W128" s="178">
        <v>2</v>
      </c>
      <c r="X128" s="178">
        <v>3</v>
      </c>
      <c r="Y128" s="178">
        <v>5</v>
      </c>
      <c r="Z128" s="178">
        <v>5</v>
      </c>
      <c r="AA128" s="181">
        <v>5</v>
      </c>
      <c r="AB128" s="181">
        <v>5</v>
      </c>
      <c r="AC128" s="184">
        <v>4</v>
      </c>
      <c r="AD128" s="184">
        <v>4</v>
      </c>
      <c r="AE128" s="184">
        <v>5</v>
      </c>
    </row>
    <row r="129" spans="1:31" s="90" customFormat="1">
      <c r="A129" s="90">
        <v>128</v>
      </c>
      <c r="B129" s="90" t="s">
        <v>8</v>
      </c>
      <c r="C129" s="90" t="s">
        <v>128</v>
      </c>
      <c r="D129" s="90">
        <v>1</v>
      </c>
      <c r="E129" s="90">
        <v>0</v>
      </c>
      <c r="F129" s="90">
        <v>0</v>
      </c>
      <c r="G129" s="90">
        <v>0</v>
      </c>
      <c r="H129" s="90">
        <v>0</v>
      </c>
      <c r="I129" s="90">
        <v>0</v>
      </c>
      <c r="J129" s="90">
        <v>0</v>
      </c>
      <c r="K129" s="90">
        <v>0</v>
      </c>
      <c r="L129" s="90">
        <v>0</v>
      </c>
      <c r="M129" s="175">
        <v>5</v>
      </c>
      <c r="N129" s="175">
        <v>3</v>
      </c>
      <c r="O129" s="175">
        <v>4</v>
      </c>
      <c r="P129" s="181">
        <v>4</v>
      </c>
      <c r="Q129" s="181">
        <v>4</v>
      </c>
      <c r="R129" s="175">
        <v>4</v>
      </c>
      <c r="S129" s="175">
        <v>3</v>
      </c>
      <c r="T129" s="175">
        <v>4</v>
      </c>
      <c r="U129" s="175">
        <v>3</v>
      </c>
      <c r="V129" s="175">
        <v>4</v>
      </c>
      <c r="W129" s="178">
        <v>2</v>
      </c>
      <c r="X129" s="178">
        <v>2</v>
      </c>
      <c r="Y129" s="178">
        <v>4</v>
      </c>
      <c r="Z129" s="178">
        <v>4</v>
      </c>
      <c r="AA129" s="181">
        <v>4</v>
      </c>
      <c r="AB129" s="181">
        <v>4</v>
      </c>
      <c r="AC129" s="184">
        <v>4</v>
      </c>
      <c r="AD129" s="184">
        <v>4</v>
      </c>
      <c r="AE129" s="184">
        <v>4</v>
      </c>
    </row>
    <row r="130" spans="1:31" s="90" customFormat="1">
      <c r="A130" s="90">
        <v>129</v>
      </c>
      <c r="B130" s="90" t="s">
        <v>49</v>
      </c>
      <c r="C130" s="90" t="s">
        <v>134</v>
      </c>
      <c r="D130" s="90">
        <v>1</v>
      </c>
      <c r="E130" s="90">
        <v>1</v>
      </c>
      <c r="F130" s="90">
        <v>0</v>
      </c>
      <c r="G130" s="90">
        <v>0</v>
      </c>
      <c r="H130" s="90">
        <v>0</v>
      </c>
      <c r="I130" s="90">
        <v>0</v>
      </c>
      <c r="J130" s="90">
        <v>0</v>
      </c>
      <c r="K130" s="90">
        <v>0</v>
      </c>
      <c r="L130" s="90">
        <v>0</v>
      </c>
      <c r="M130" s="175">
        <v>4</v>
      </c>
      <c r="N130" s="175">
        <v>3</v>
      </c>
      <c r="O130" s="175">
        <v>5</v>
      </c>
      <c r="P130" s="181">
        <v>5</v>
      </c>
      <c r="Q130" s="181">
        <v>5</v>
      </c>
      <c r="R130" s="175">
        <v>4</v>
      </c>
      <c r="S130" s="175">
        <v>4</v>
      </c>
      <c r="T130" s="175">
        <v>4</v>
      </c>
      <c r="U130" s="175">
        <v>4</v>
      </c>
      <c r="V130" s="175">
        <v>4</v>
      </c>
      <c r="W130" s="178">
        <v>5</v>
      </c>
      <c r="X130" s="178">
        <v>5</v>
      </c>
      <c r="Y130" s="178">
        <v>5</v>
      </c>
      <c r="Z130" s="178">
        <v>5</v>
      </c>
      <c r="AA130" s="181">
        <v>4</v>
      </c>
      <c r="AB130" s="181">
        <v>4</v>
      </c>
      <c r="AC130" s="184">
        <v>4</v>
      </c>
      <c r="AD130" s="184">
        <v>4</v>
      </c>
      <c r="AE130" s="184">
        <v>4</v>
      </c>
    </row>
    <row r="131" spans="1:31" s="90" customFormat="1">
      <c r="A131" s="90">
        <v>130</v>
      </c>
      <c r="B131" s="90" t="s">
        <v>49</v>
      </c>
      <c r="C131" s="90" t="s">
        <v>61</v>
      </c>
      <c r="D131" s="90">
        <v>0</v>
      </c>
      <c r="E131" s="90">
        <v>0</v>
      </c>
      <c r="F131" s="90">
        <v>0</v>
      </c>
      <c r="G131" s="90">
        <v>0</v>
      </c>
      <c r="H131" s="90">
        <v>0</v>
      </c>
      <c r="I131" s="90">
        <v>0</v>
      </c>
      <c r="J131" s="90">
        <v>0</v>
      </c>
      <c r="K131" s="90">
        <v>0</v>
      </c>
      <c r="L131" s="90">
        <v>0</v>
      </c>
      <c r="M131" s="175">
        <v>4</v>
      </c>
      <c r="N131" s="175">
        <v>2</v>
      </c>
      <c r="O131" s="175">
        <v>2</v>
      </c>
      <c r="P131" s="181">
        <v>5</v>
      </c>
      <c r="Q131" s="181">
        <v>5</v>
      </c>
      <c r="R131" s="175">
        <v>5</v>
      </c>
      <c r="S131" s="175">
        <v>4</v>
      </c>
      <c r="T131" s="175">
        <v>5</v>
      </c>
      <c r="U131" s="175">
        <v>5</v>
      </c>
      <c r="V131" s="175">
        <v>5</v>
      </c>
      <c r="W131" s="178">
        <v>3</v>
      </c>
      <c r="X131" s="178">
        <v>3</v>
      </c>
      <c r="Y131" s="178">
        <v>4</v>
      </c>
      <c r="Z131" s="178">
        <v>3</v>
      </c>
      <c r="AA131" s="181">
        <v>5</v>
      </c>
      <c r="AB131" s="181">
        <v>3</v>
      </c>
      <c r="AC131" s="184">
        <v>4</v>
      </c>
      <c r="AD131" s="184">
        <v>4</v>
      </c>
      <c r="AE131" s="184">
        <v>5</v>
      </c>
    </row>
    <row r="132" spans="1:31" s="90" customFormat="1">
      <c r="A132" s="90">
        <v>131</v>
      </c>
      <c r="B132" s="90" t="s">
        <v>8</v>
      </c>
      <c r="C132" s="90" t="s">
        <v>135</v>
      </c>
      <c r="D132" s="90">
        <v>0</v>
      </c>
      <c r="E132" s="90">
        <v>1</v>
      </c>
      <c r="F132" s="90">
        <v>0</v>
      </c>
      <c r="G132" s="90">
        <v>0</v>
      </c>
      <c r="H132" s="90">
        <v>0</v>
      </c>
      <c r="I132" s="90">
        <v>0</v>
      </c>
      <c r="J132" s="90">
        <v>0</v>
      </c>
      <c r="K132" s="90">
        <v>0</v>
      </c>
      <c r="L132" s="90">
        <v>0</v>
      </c>
      <c r="M132" s="175">
        <v>5</v>
      </c>
      <c r="N132" s="175">
        <v>5</v>
      </c>
      <c r="O132" s="175">
        <v>3</v>
      </c>
      <c r="P132" s="181">
        <v>5</v>
      </c>
      <c r="Q132" s="181">
        <v>5</v>
      </c>
      <c r="R132" s="175">
        <v>5</v>
      </c>
      <c r="S132" s="175">
        <v>5</v>
      </c>
      <c r="T132" s="175">
        <v>5</v>
      </c>
      <c r="U132" s="175">
        <v>3</v>
      </c>
      <c r="V132" s="175">
        <v>3</v>
      </c>
      <c r="W132" s="178">
        <v>3</v>
      </c>
      <c r="X132" s="178">
        <v>3</v>
      </c>
      <c r="Y132" s="178">
        <v>4</v>
      </c>
      <c r="Z132" s="178">
        <v>4</v>
      </c>
      <c r="AA132" s="181">
        <v>5</v>
      </c>
      <c r="AB132" s="181">
        <v>3</v>
      </c>
      <c r="AC132" s="184">
        <v>4</v>
      </c>
      <c r="AD132" s="184">
        <v>4</v>
      </c>
      <c r="AE132" s="184">
        <v>4</v>
      </c>
    </row>
    <row r="133" spans="1:31" s="90" customFormat="1">
      <c r="A133" s="90">
        <v>132</v>
      </c>
      <c r="B133" s="90" t="s">
        <v>8</v>
      </c>
      <c r="C133" s="90" t="s">
        <v>177</v>
      </c>
      <c r="D133" s="90">
        <v>0</v>
      </c>
      <c r="E133" s="90">
        <v>0</v>
      </c>
      <c r="F133" s="90">
        <v>0</v>
      </c>
      <c r="G133" s="90">
        <v>0</v>
      </c>
      <c r="H133" s="90">
        <v>0</v>
      </c>
      <c r="I133" s="90">
        <v>0</v>
      </c>
      <c r="J133" s="90">
        <v>1</v>
      </c>
      <c r="K133" s="90">
        <v>0</v>
      </c>
      <c r="L133" s="90">
        <v>0</v>
      </c>
      <c r="M133" s="175">
        <v>3</v>
      </c>
      <c r="N133" s="175">
        <v>4</v>
      </c>
      <c r="O133" s="175">
        <v>2</v>
      </c>
      <c r="P133" s="181">
        <v>5</v>
      </c>
      <c r="Q133" s="181">
        <v>5</v>
      </c>
      <c r="R133" s="175">
        <v>5</v>
      </c>
      <c r="S133" s="175">
        <v>5</v>
      </c>
      <c r="T133" s="175">
        <v>4</v>
      </c>
      <c r="U133" s="175">
        <v>5</v>
      </c>
      <c r="V133" s="175">
        <v>5</v>
      </c>
      <c r="W133" s="178">
        <v>2</v>
      </c>
      <c r="X133" s="178">
        <v>3</v>
      </c>
      <c r="Y133" s="178">
        <v>3</v>
      </c>
      <c r="Z133" s="178">
        <v>4</v>
      </c>
      <c r="AA133" s="181">
        <v>4</v>
      </c>
      <c r="AB133" s="181">
        <v>4</v>
      </c>
      <c r="AC133" s="184">
        <v>4</v>
      </c>
      <c r="AD133" s="184">
        <v>3</v>
      </c>
      <c r="AE133" s="184">
        <v>4</v>
      </c>
    </row>
    <row r="134" spans="1:31" s="90" customFormat="1">
      <c r="A134" s="90">
        <v>133</v>
      </c>
      <c r="B134" s="90" t="s">
        <v>8</v>
      </c>
      <c r="C134" s="90" t="s">
        <v>51</v>
      </c>
      <c r="D134" s="90">
        <v>0</v>
      </c>
      <c r="E134" s="90">
        <v>0</v>
      </c>
      <c r="F134" s="90">
        <v>1</v>
      </c>
      <c r="G134" s="90">
        <v>0</v>
      </c>
      <c r="H134" s="90">
        <v>0</v>
      </c>
      <c r="I134" s="90">
        <v>0</v>
      </c>
      <c r="J134" s="90">
        <v>0</v>
      </c>
      <c r="K134" s="90">
        <v>0</v>
      </c>
      <c r="L134" s="90">
        <v>0</v>
      </c>
      <c r="M134" s="175">
        <v>5</v>
      </c>
      <c r="N134" s="175">
        <v>4</v>
      </c>
      <c r="O134" s="175">
        <v>4</v>
      </c>
      <c r="P134" s="181">
        <v>5</v>
      </c>
      <c r="Q134" s="181">
        <v>5</v>
      </c>
      <c r="R134" s="175">
        <v>5</v>
      </c>
      <c r="S134" s="175">
        <v>4</v>
      </c>
      <c r="T134" s="175">
        <v>5</v>
      </c>
      <c r="U134" s="175">
        <v>4</v>
      </c>
      <c r="V134" s="175">
        <v>4</v>
      </c>
      <c r="W134" s="178">
        <v>3</v>
      </c>
      <c r="X134" s="178">
        <v>2</v>
      </c>
      <c r="Y134" s="178">
        <v>4</v>
      </c>
      <c r="Z134" s="178">
        <v>4</v>
      </c>
      <c r="AA134" s="181">
        <v>4</v>
      </c>
      <c r="AB134" s="181">
        <v>5</v>
      </c>
      <c r="AC134" s="184">
        <v>4</v>
      </c>
      <c r="AD134" s="184">
        <v>4</v>
      </c>
      <c r="AE134" s="184">
        <v>5</v>
      </c>
    </row>
    <row r="135" spans="1:31" s="90" customFormat="1">
      <c r="A135" s="90">
        <v>134</v>
      </c>
      <c r="B135" s="90" t="s">
        <v>8</v>
      </c>
      <c r="C135" s="90" t="s">
        <v>117</v>
      </c>
      <c r="D135" s="90">
        <v>1</v>
      </c>
      <c r="E135" s="90">
        <v>0</v>
      </c>
      <c r="F135" s="90">
        <v>0</v>
      </c>
      <c r="G135" s="90">
        <v>1</v>
      </c>
      <c r="H135" s="90">
        <v>0</v>
      </c>
      <c r="I135" s="90">
        <v>0</v>
      </c>
      <c r="J135" s="90">
        <v>0</v>
      </c>
      <c r="K135" s="90">
        <v>0</v>
      </c>
      <c r="L135" s="90">
        <v>0</v>
      </c>
      <c r="M135" s="175">
        <v>5</v>
      </c>
      <c r="N135" s="175">
        <v>4</v>
      </c>
      <c r="O135" s="175">
        <v>4</v>
      </c>
      <c r="P135" s="181">
        <v>4</v>
      </c>
      <c r="Q135" s="181">
        <v>4</v>
      </c>
      <c r="R135" s="175">
        <v>5</v>
      </c>
      <c r="S135" s="175">
        <v>5</v>
      </c>
      <c r="T135" s="175">
        <v>4</v>
      </c>
      <c r="U135" s="175">
        <v>3</v>
      </c>
      <c r="V135" s="175">
        <v>4</v>
      </c>
      <c r="W135" s="178">
        <v>3</v>
      </c>
      <c r="X135" s="178">
        <v>3</v>
      </c>
      <c r="Y135" s="178">
        <v>4</v>
      </c>
      <c r="Z135" s="178">
        <v>4</v>
      </c>
      <c r="AA135" s="181">
        <v>5</v>
      </c>
      <c r="AB135" s="181">
        <v>4</v>
      </c>
      <c r="AC135" s="184">
        <v>4</v>
      </c>
      <c r="AD135" s="184">
        <v>4</v>
      </c>
      <c r="AE135" s="184">
        <v>4</v>
      </c>
    </row>
    <row r="136" spans="1:31" s="90" customFormat="1">
      <c r="A136" s="90">
        <v>135</v>
      </c>
      <c r="B136" s="90" t="s">
        <v>8</v>
      </c>
      <c r="C136" s="90" t="s">
        <v>117</v>
      </c>
      <c r="D136" s="90">
        <v>1</v>
      </c>
      <c r="E136" s="90">
        <v>0</v>
      </c>
      <c r="F136" s="90">
        <v>0</v>
      </c>
      <c r="G136" s="90">
        <v>0</v>
      </c>
      <c r="H136" s="90">
        <v>0</v>
      </c>
      <c r="I136" s="90">
        <v>0</v>
      </c>
      <c r="J136" s="90">
        <v>0</v>
      </c>
      <c r="K136" s="90">
        <v>0</v>
      </c>
      <c r="L136" s="90">
        <v>0</v>
      </c>
      <c r="M136" s="175">
        <v>5</v>
      </c>
      <c r="N136" s="175">
        <v>4</v>
      </c>
      <c r="O136" s="175">
        <v>4</v>
      </c>
      <c r="P136" s="181">
        <v>5</v>
      </c>
      <c r="Q136" s="181">
        <v>4</v>
      </c>
      <c r="R136" s="175">
        <v>5</v>
      </c>
      <c r="S136" s="175">
        <v>5</v>
      </c>
      <c r="T136" s="175">
        <v>5</v>
      </c>
      <c r="U136" s="175">
        <v>5</v>
      </c>
      <c r="V136" s="175">
        <v>4</v>
      </c>
      <c r="W136" s="178">
        <v>4</v>
      </c>
      <c r="X136" s="178">
        <v>4</v>
      </c>
      <c r="Y136" s="178">
        <v>4</v>
      </c>
      <c r="Z136" s="178">
        <v>4</v>
      </c>
      <c r="AA136" s="181">
        <v>4</v>
      </c>
      <c r="AB136" s="181">
        <v>4</v>
      </c>
      <c r="AC136" s="184">
        <v>4</v>
      </c>
      <c r="AD136" s="184">
        <v>4</v>
      </c>
      <c r="AE136" s="184">
        <v>4</v>
      </c>
    </row>
    <row r="137" spans="1:31" s="90" customFormat="1">
      <c r="A137" s="90">
        <v>136</v>
      </c>
      <c r="B137" s="90" t="s">
        <v>8</v>
      </c>
      <c r="C137" s="90" t="s">
        <v>117</v>
      </c>
      <c r="D137" s="90">
        <v>0</v>
      </c>
      <c r="E137" s="90">
        <v>1</v>
      </c>
      <c r="F137" s="90">
        <v>0</v>
      </c>
      <c r="G137" s="90">
        <v>0</v>
      </c>
      <c r="H137" s="90">
        <v>0</v>
      </c>
      <c r="I137" s="90">
        <v>0</v>
      </c>
      <c r="J137" s="90">
        <v>0</v>
      </c>
      <c r="K137" s="90">
        <v>0</v>
      </c>
      <c r="L137" s="90">
        <v>0</v>
      </c>
      <c r="M137" s="175">
        <v>5</v>
      </c>
      <c r="N137" s="175">
        <v>5</v>
      </c>
      <c r="O137" s="175">
        <v>5</v>
      </c>
      <c r="P137" s="181">
        <v>5</v>
      </c>
      <c r="Q137" s="181">
        <v>5</v>
      </c>
      <c r="R137" s="175">
        <v>5</v>
      </c>
      <c r="S137" s="175">
        <v>3</v>
      </c>
      <c r="T137" s="175">
        <v>4</v>
      </c>
      <c r="U137" s="175">
        <v>5</v>
      </c>
      <c r="V137" s="175">
        <v>4</v>
      </c>
      <c r="W137" s="178">
        <v>5</v>
      </c>
      <c r="X137" s="178">
        <v>4</v>
      </c>
      <c r="Y137" s="178">
        <v>5</v>
      </c>
      <c r="Z137" s="178">
        <v>5</v>
      </c>
      <c r="AA137" s="181">
        <v>5</v>
      </c>
      <c r="AB137" s="181">
        <v>5</v>
      </c>
      <c r="AC137" s="184">
        <v>5</v>
      </c>
      <c r="AD137" s="184">
        <v>5</v>
      </c>
      <c r="AE137" s="184">
        <v>2</v>
      </c>
    </row>
    <row r="138" spans="1:31" s="90" customFormat="1">
      <c r="A138" s="90">
        <v>137</v>
      </c>
      <c r="B138" s="90" t="s">
        <v>8</v>
      </c>
      <c r="C138" s="90" t="s">
        <v>117</v>
      </c>
      <c r="D138" s="90">
        <v>1</v>
      </c>
      <c r="E138" s="90">
        <v>0</v>
      </c>
      <c r="F138" s="90">
        <v>0</v>
      </c>
      <c r="G138" s="90">
        <v>1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175">
        <v>5</v>
      </c>
      <c r="N138" s="175">
        <v>3</v>
      </c>
      <c r="O138" s="175">
        <v>4</v>
      </c>
      <c r="P138" s="181">
        <v>5</v>
      </c>
      <c r="Q138" s="181">
        <v>5</v>
      </c>
      <c r="R138" s="175">
        <v>5</v>
      </c>
      <c r="S138" s="175">
        <v>3</v>
      </c>
      <c r="T138" s="175">
        <v>4</v>
      </c>
      <c r="U138" s="175">
        <v>3</v>
      </c>
      <c r="V138" s="175">
        <v>4</v>
      </c>
      <c r="W138" s="178">
        <v>4</v>
      </c>
      <c r="X138" s="178">
        <v>4</v>
      </c>
      <c r="Y138" s="178">
        <v>4</v>
      </c>
      <c r="Z138" s="178">
        <v>4</v>
      </c>
      <c r="AA138" s="181">
        <v>5</v>
      </c>
      <c r="AB138" s="181">
        <v>5</v>
      </c>
      <c r="AC138" s="184">
        <v>4</v>
      </c>
      <c r="AD138" s="184">
        <v>4</v>
      </c>
      <c r="AE138" s="184">
        <v>4</v>
      </c>
    </row>
    <row r="139" spans="1:31" s="90" customFormat="1">
      <c r="A139" s="90">
        <v>138</v>
      </c>
      <c r="B139" s="90" t="s">
        <v>8</v>
      </c>
      <c r="C139" s="90" t="s">
        <v>117</v>
      </c>
      <c r="D139" s="90">
        <v>1</v>
      </c>
      <c r="E139" s="90">
        <v>0</v>
      </c>
      <c r="F139" s="90">
        <v>1</v>
      </c>
      <c r="G139" s="90">
        <v>0</v>
      </c>
      <c r="H139" s="90">
        <v>0</v>
      </c>
      <c r="I139" s="90">
        <v>0</v>
      </c>
      <c r="J139" s="90">
        <v>0</v>
      </c>
      <c r="K139" s="90">
        <v>0</v>
      </c>
      <c r="L139" s="90">
        <v>0</v>
      </c>
      <c r="M139" s="175">
        <v>4</v>
      </c>
      <c r="N139" s="175">
        <v>4</v>
      </c>
      <c r="O139" s="175">
        <v>4</v>
      </c>
      <c r="P139" s="181">
        <v>4</v>
      </c>
      <c r="Q139" s="181">
        <v>4</v>
      </c>
      <c r="R139" s="175">
        <v>4</v>
      </c>
      <c r="S139" s="175">
        <v>4</v>
      </c>
      <c r="T139" s="175">
        <v>4</v>
      </c>
      <c r="U139" s="175">
        <v>4</v>
      </c>
      <c r="V139" s="175">
        <v>4</v>
      </c>
      <c r="W139" s="178">
        <v>4</v>
      </c>
      <c r="X139" s="178">
        <v>4</v>
      </c>
      <c r="Y139" s="178">
        <v>4</v>
      </c>
      <c r="Z139" s="178">
        <v>4</v>
      </c>
      <c r="AA139" s="181">
        <v>4</v>
      </c>
      <c r="AB139" s="181">
        <v>4</v>
      </c>
      <c r="AC139" s="184">
        <v>4</v>
      </c>
      <c r="AD139" s="184">
        <v>4</v>
      </c>
      <c r="AE139" s="184">
        <v>4</v>
      </c>
    </row>
    <row r="140" spans="1:31" s="90" customFormat="1">
      <c r="A140" s="90">
        <v>139</v>
      </c>
      <c r="B140" s="90" t="s">
        <v>8</v>
      </c>
      <c r="C140" s="90" t="s">
        <v>117</v>
      </c>
      <c r="D140" s="90">
        <v>1</v>
      </c>
      <c r="E140" s="90">
        <v>0</v>
      </c>
      <c r="F140" s="90">
        <v>0</v>
      </c>
      <c r="G140" s="90">
        <v>1</v>
      </c>
      <c r="H140" s="90">
        <v>0</v>
      </c>
      <c r="I140" s="90">
        <v>0</v>
      </c>
      <c r="J140" s="90">
        <v>0</v>
      </c>
      <c r="K140" s="90">
        <v>0</v>
      </c>
      <c r="L140" s="90">
        <v>0</v>
      </c>
      <c r="M140" s="175">
        <v>5</v>
      </c>
      <c r="N140" s="175">
        <v>5</v>
      </c>
      <c r="O140" s="175">
        <v>5</v>
      </c>
      <c r="P140" s="181">
        <v>4</v>
      </c>
      <c r="Q140" s="181">
        <v>3</v>
      </c>
      <c r="R140" s="175">
        <v>4</v>
      </c>
      <c r="S140" s="175">
        <v>5</v>
      </c>
      <c r="T140" s="175">
        <v>4</v>
      </c>
      <c r="U140" s="175">
        <v>4</v>
      </c>
      <c r="V140" s="175">
        <v>4</v>
      </c>
      <c r="W140" s="178">
        <v>3</v>
      </c>
      <c r="X140" s="178">
        <v>3</v>
      </c>
      <c r="Y140" s="178">
        <v>5</v>
      </c>
      <c r="Z140" s="178">
        <v>5</v>
      </c>
      <c r="AA140" s="181">
        <v>5</v>
      </c>
      <c r="AB140" s="181">
        <v>4</v>
      </c>
      <c r="AC140" s="184">
        <v>4</v>
      </c>
      <c r="AD140" s="184">
        <v>4</v>
      </c>
      <c r="AE140" s="184">
        <v>5</v>
      </c>
    </row>
    <row r="141" spans="1:31" s="90" customFormat="1">
      <c r="A141" s="90">
        <v>140</v>
      </c>
      <c r="B141" s="90" t="s">
        <v>8</v>
      </c>
      <c r="C141" s="90" t="s">
        <v>117</v>
      </c>
      <c r="D141" s="90">
        <v>1</v>
      </c>
      <c r="E141" s="90">
        <v>0</v>
      </c>
      <c r="F141" s="90">
        <v>0</v>
      </c>
      <c r="G141" s="90">
        <v>1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175">
        <v>4</v>
      </c>
      <c r="N141" s="175">
        <v>3</v>
      </c>
      <c r="O141" s="175">
        <v>4</v>
      </c>
      <c r="P141" s="181">
        <v>4</v>
      </c>
      <c r="Q141" s="181">
        <v>4</v>
      </c>
      <c r="R141" s="175">
        <v>4</v>
      </c>
      <c r="S141" s="175">
        <v>5</v>
      </c>
      <c r="T141" s="175">
        <v>4</v>
      </c>
      <c r="U141" s="175">
        <v>4</v>
      </c>
      <c r="V141" s="175">
        <v>5</v>
      </c>
      <c r="W141" s="178">
        <v>4</v>
      </c>
      <c r="X141" s="178">
        <v>4</v>
      </c>
      <c r="Y141" s="178">
        <v>4</v>
      </c>
      <c r="Z141" s="178">
        <v>4</v>
      </c>
      <c r="AA141" s="181">
        <v>4</v>
      </c>
      <c r="AB141" s="181">
        <v>5</v>
      </c>
      <c r="AC141" s="184">
        <v>5</v>
      </c>
      <c r="AD141" s="184">
        <v>4</v>
      </c>
      <c r="AE141" s="184">
        <v>5</v>
      </c>
    </row>
    <row r="142" spans="1:31" s="133" customFormat="1" ht="48">
      <c r="A142" s="133">
        <v>141</v>
      </c>
      <c r="B142" s="133" t="s">
        <v>8</v>
      </c>
      <c r="C142" s="133" t="s">
        <v>137</v>
      </c>
      <c r="D142" s="133">
        <v>0</v>
      </c>
      <c r="E142" s="133">
        <v>0</v>
      </c>
      <c r="F142" s="133">
        <v>1</v>
      </c>
      <c r="G142" s="133">
        <v>0</v>
      </c>
      <c r="H142" s="133">
        <v>0</v>
      </c>
      <c r="I142" s="133">
        <v>0</v>
      </c>
      <c r="J142" s="133">
        <v>0</v>
      </c>
      <c r="K142" s="133">
        <v>0</v>
      </c>
      <c r="L142" s="133">
        <v>0</v>
      </c>
      <c r="M142" s="176">
        <v>5</v>
      </c>
      <c r="N142" s="176">
        <v>4</v>
      </c>
      <c r="O142" s="176">
        <v>4</v>
      </c>
      <c r="P142" s="182">
        <v>5</v>
      </c>
      <c r="Q142" s="182">
        <v>5</v>
      </c>
      <c r="R142" s="176">
        <v>5</v>
      </c>
      <c r="S142" s="176">
        <v>4</v>
      </c>
      <c r="T142" s="176">
        <v>4</v>
      </c>
      <c r="U142" s="176">
        <v>5</v>
      </c>
      <c r="V142" s="176">
        <v>5</v>
      </c>
      <c r="W142" s="179">
        <v>3</v>
      </c>
      <c r="X142" s="179">
        <v>3</v>
      </c>
      <c r="Y142" s="179">
        <v>4</v>
      </c>
      <c r="Z142" s="179">
        <v>4</v>
      </c>
      <c r="AA142" s="182">
        <v>5</v>
      </c>
      <c r="AB142" s="182">
        <v>5</v>
      </c>
      <c r="AC142" s="185">
        <v>4</v>
      </c>
      <c r="AD142" s="185">
        <v>5</v>
      </c>
      <c r="AE142" s="185">
        <v>5</v>
      </c>
    </row>
    <row r="143" spans="1:31" s="90" customFormat="1">
      <c r="A143" s="90">
        <v>142</v>
      </c>
      <c r="B143" s="90" t="s">
        <v>49</v>
      </c>
      <c r="C143" s="90" t="s">
        <v>89</v>
      </c>
      <c r="D143" s="90">
        <v>1</v>
      </c>
      <c r="E143" s="90">
        <v>0</v>
      </c>
      <c r="F143" s="90">
        <v>1</v>
      </c>
      <c r="G143" s="90">
        <v>1</v>
      </c>
      <c r="H143" s="90">
        <v>0</v>
      </c>
      <c r="I143" s="90">
        <v>0</v>
      </c>
      <c r="J143" s="90">
        <v>0</v>
      </c>
      <c r="K143" s="90">
        <v>0</v>
      </c>
      <c r="L143" s="90">
        <v>0</v>
      </c>
      <c r="M143" s="175">
        <v>4</v>
      </c>
      <c r="N143" s="175">
        <v>4</v>
      </c>
      <c r="O143" s="175">
        <v>5</v>
      </c>
      <c r="P143" s="181">
        <v>5</v>
      </c>
      <c r="Q143" s="181">
        <v>4</v>
      </c>
      <c r="R143" s="175">
        <v>4</v>
      </c>
      <c r="S143" s="175">
        <v>4</v>
      </c>
      <c r="T143" s="175">
        <v>5</v>
      </c>
      <c r="U143" s="175">
        <v>4</v>
      </c>
      <c r="V143" s="175">
        <v>4</v>
      </c>
      <c r="W143" s="178">
        <v>4</v>
      </c>
      <c r="X143" s="178">
        <v>4</v>
      </c>
      <c r="Y143" s="178">
        <v>4</v>
      </c>
      <c r="Z143" s="178">
        <v>4</v>
      </c>
      <c r="AA143" s="181">
        <v>5</v>
      </c>
      <c r="AB143" s="181">
        <v>4</v>
      </c>
      <c r="AC143" s="184">
        <v>4</v>
      </c>
      <c r="AD143" s="184">
        <v>4</v>
      </c>
      <c r="AE143" s="184">
        <v>4</v>
      </c>
    </row>
    <row r="144" spans="1:31" s="133" customFormat="1">
      <c r="A144" s="133">
        <v>143</v>
      </c>
      <c r="B144" s="133" t="s">
        <v>8</v>
      </c>
      <c r="C144" s="90" t="s">
        <v>89</v>
      </c>
      <c r="D144" s="133">
        <v>0</v>
      </c>
      <c r="E144" s="133">
        <v>0</v>
      </c>
      <c r="F144" s="133">
        <v>1</v>
      </c>
      <c r="G144" s="133">
        <v>0</v>
      </c>
      <c r="H144" s="133">
        <v>0</v>
      </c>
      <c r="I144" s="133">
        <v>0</v>
      </c>
      <c r="J144" s="133">
        <v>0</v>
      </c>
      <c r="K144" s="133">
        <v>0</v>
      </c>
      <c r="L144" s="133">
        <v>0</v>
      </c>
      <c r="M144" s="176">
        <v>4</v>
      </c>
      <c r="N144" s="176">
        <v>4</v>
      </c>
      <c r="O144" s="176">
        <v>4</v>
      </c>
      <c r="P144" s="182">
        <v>4</v>
      </c>
      <c r="Q144" s="182">
        <v>4</v>
      </c>
      <c r="R144" s="176">
        <v>4</v>
      </c>
      <c r="S144" s="176">
        <v>4</v>
      </c>
      <c r="T144" s="176">
        <v>4</v>
      </c>
      <c r="U144" s="176">
        <v>4</v>
      </c>
      <c r="V144" s="176">
        <v>4</v>
      </c>
      <c r="W144" s="179">
        <v>4</v>
      </c>
      <c r="X144" s="179">
        <v>4</v>
      </c>
      <c r="Y144" s="179">
        <v>5</v>
      </c>
      <c r="Z144" s="179">
        <v>5</v>
      </c>
      <c r="AA144" s="182">
        <v>5</v>
      </c>
      <c r="AB144" s="182">
        <v>5</v>
      </c>
      <c r="AC144" s="185">
        <v>5</v>
      </c>
      <c r="AD144" s="185">
        <v>5</v>
      </c>
      <c r="AE144" s="185">
        <v>5</v>
      </c>
    </row>
    <row r="145" spans="1:33" s="90" customFormat="1">
      <c r="A145" s="90">
        <v>144</v>
      </c>
      <c r="B145" s="90" t="s">
        <v>49</v>
      </c>
      <c r="C145" s="90" t="s">
        <v>130</v>
      </c>
      <c r="D145" s="90">
        <v>1</v>
      </c>
      <c r="E145" s="90">
        <v>0</v>
      </c>
      <c r="F145" s="90">
        <v>0</v>
      </c>
      <c r="G145" s="90">
        <v>0</v>
      </c>
      <c r="H145" s="90">
        <v>0</v>
      </c>
      <c r="I145" s="90">
        <v>0</v>
      </c>
      <c r="J145" s="90">
        <v>0</v>
      </c>
      <c r="K145" s="90">
        <v>0</v>
      </c>
      <c r="L145" s="90">
        <v>0</v>
      </c>
      <c r="M145" s="175">
        <v>5</v>
      </c>
      <c r="N145" s="175">
        <v>5</v>
      </c>
      <c r="O145" s="175">
        <v>3</v>
      </c>
      <c r="P145" s="181">
        <v>5</v>
      </c>
      <c r="Q145" s="181">
        <v>5</v>
      </c>
      <c r="R145" s="175">
        <v>2</v>
      </c>
      <c r="S145" s="175">
        <v>3</v>
      </c>
      <c r="T145" s="175">
        <v>5</v>
      </c>
      <c r="U145" s="175">
        <v>5</v>
      </c>
      <c r="V145" s="175">
        <v>5</v>
      </c>
      <c r="W145" s="178">
        <v>4</v>
      </c>
      <c r="X145" s="178">
        <v>4</v>
      </c>
      <c r="Y145" s="178">
        <v>5</v>
      </c>
      <c r="Z145" s="178">
        <v>5</v>
      </c>
      <c r="AA145" s="181">
        <v>5</v>
      </c>
      <c r="AB145" s="181">
        <v>5</v>
      </c>
      <c r="AC145" s="184">
        <v>5</v>
      </c>
      <c r="AD145" s="184">
        <v>5</v>
      </c>
      <c r="AE145" s="184">
        <v>5</v>
      </c>
    </row>
    <row r="146" spans="1:33" s="90" customFormat="1">
      <c r="A146" s="90">
        <v>145</v>
      </c>
      <c r="B146" s="90" t="s">
        <v>49</v>
      </c>
      <c r="C146" s="90" t="s">
        <v>110</v>
      </c>
      <c r="D146" s="90">
        <v>0</v>
      </c>
      <c r="E146" s="90">
        <v>0</v>
      </c>
      <c r="F146" s="90">
        <v>1</v>
      </c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90">
        <v>0</v>
      </c>
      <c r="M146" s="175">
        <v>5</v>
      </c>
      <c r="N146" s="175">
        <v>5</v>
      </c>
      <c r="O146" s="175">
        <v>5</v>
      </c>
      <c r="P146" s="181">
        <v>5</v>
      </c>
      <c r="Q146" s="181">
        <v>5</v>
      </c>
      <c r="R146" s="175">
        <v>5</v>
      </c>
      <c r="S146" s="175">
        <v>4</v>
      </c>
      <c r="T146" s="175">
        <v>5</v>
      </c>
      <c r="U146" s="175">
        <v>4</v>
      </c>
      <c r="V146" s="175">
        <v>5</v>
      </c>
      <c r="W146" s="178">
        <v>3</v>
      </c>
      <c r="X146" s="178">
        <v>3</v>
      </c>
      <c r="Y146" s="178">
        <v>4</v>
      </c>
      <c r="Z146" s="178">
        <v>4</v>
      </c>
      <c r="AA146" s="181">
        <v>5</v>
      </c>
      <c r="AB146" s="181">
        <v>4</v>
      </c>
      <c r="AC146" s="184">
        <v>4</v>
      </c>
      <c r="AD146" s="184">
        <v>4</v>
      </c>
      <c r="AE146" s="184">
        <v>4</v>
      </c>
    </row>
    <row r="147" spans="1:33" s="90" customFormat="1">
      <c r="A147" s="90">
        <v>146</v>
      </c>
      <c r="B147" s="90" t="s">
        <v>49</v>
      </c>
      <c r="C147" s="90" t="s">
        <v>175</v>
      </c>
      <c r="D147" s="90">
        <v>1</v>
      </c>
      <c r="E147" s="90">
        <v>0</v>
      </c>
      <c r="F147" s="90">
        <v>1</v>
      </c>
      <c r="G147" s="90">
        <v>1</v>
      </c>
      <c r="H147" s="90">
        <v>0</v>
      </c>
      <c r="I147" s="90">
        <v>0</v>
      </c>
      <c r="J147" s="90">
        <v>0</v>
      </c>
      <c r="K147" s="90">
        <v>0</v>
      </c>
      <c r="L147" s="90">
        <v>0</v>
      </c>
      <c r="M147" s="175">
        <v>5</v>
      </c>
      <c r="N147" s="175">
        <v>5</v>
      </c>
      <c r="O147" s="175">
        <v>5</v>
      </c>
      <c r="P147" s="181">
        <v>4</v>
      </c>
      <c r="Q147" s="181">
        <v>4</v>
      </c>
      <c r="R147" s="175">
        <v>5</v>
      </c>
      <c r="S147" s="175">
        <v>5</v>
      </c>
      <c r="T147" s="175">
        <v>5</v>
      </c>
      <c r="U147" s="175">
        <v>4</v>
      </c>
      <c r="V147" s="175">
        <v>4</v>
      </c>
      <c r="W147" s="178">
        <v>3</v>
      </c>
      <c r="X147" s="178">
        <v>4</v>
      </c>
      <c r="Y147" s="178">
        <v>5</v>
      </c>
      <c r="Z147" s="178">
        <v>5</v>
      </c>
      <c r="AA147" s="181">
        <v>5</v>
      </c>
      <c r="AB147" s="181">
        <v>4</v>
      </c>
      <c r="AC147" s="184">
        <v>4</v>
      </c>
      <c r="AD147" s="184">
        <v>4</v>
      </c>
      <c r="AE147" s="184">
        <v>4</v>
      </c>
    </row>
    <row r="148" spans="1:33" s="90" customFormat="1">
      <c r="A148" s="90">
        <v>147</v>
      </c>
      <c r="B148" s="90" t="s">
        <v>8</v>
      </c>
      <c r="C148" s="90" t="s">
        <v>111</v>
      </c>
      <c r="D148" s="90">
        <v>1</v>
      </c>
      <c r="E148" s="90">
        <v>0</v>
      </c>
      <c r="F148" s="90">
        <v>1</v>
      </c>
      <c r="G148" s="90">
        <v>0</v>
      </c>
      <c r="H148" s="90">
        <v>0</v>
      </c>
      <c r="I148" s="90">
        <v>0</v>
      </c>
      <c r="J148" s="90">
        <v>0</v>
      </c>
      <c r="K148" s="90">
        <v>0</v>
      </c>
      <c r="L148" s="90">
        <v>0</v>
      </c>
      <c r="M148" s="175">
        <v>5</v>
      </c>
      <c r="N148" s="175">
        <v>3</v>
      </c>
      <c r="O148" s="175">
        <v>4</v>
      </c>
      <c r="P148" s="181">
        <v>4</v>
      </c>
      <c r="Q148" s="181">
        <v>4</v>
      </c>
      <c r="R148" s="175">
        <v>4</v>
      </c>
      <c r="S148" s="175">
        <v>5</v>
      </c>
      <c r="T148" s="175">
        <v>5</v>
      </c>
      <c r="U148" s="175">
        <v>5</v>
      </c>
      <c r="V148" s="175">
        <v>5</v>
      </c>
      <c r="W148" s="178">
        <v>4</v>
      </c>
      <c r="X148" s="178">
        <v>4</v>
      </c>
      <c r="Y148" s="178">
        <v>4</v>
      </c>
      <c r="Z148" s="178">
        <v>4</v>
      </c>
      <c r="AA148" s="181">
        <v>4</v>
      </c>
      <c r="AB148" s="181">
        <v>4</v>
      </c>
      <c r="AC148" s="184">
        <v>4</v>
      </c>
      <c r="AD148" s="184">
        <v>4</v>
      </c>
      <c r="AE148" s="184">
        <v>4</v>
      </c>
    </row>
    <row r="149" spans="1:33">
      <c r="D149" s="188">
        <f>COUNTIF(D2:D148,1)</f>
        <v>76</v>
      </c>
      <c r="E149" s="188">
        <f t="shared" ref="E149:L149" si="0">COUNTIF(E2:E148,1)</f>
        <v>29</v>
      </c>
      <c r="F149" s="188">
        <f t="shared" si="0"/>
        <v>58</v>
      </c>
      <c r="G149" s="188">
        <f t="shared" si="0"/>
        <v>24</v>
      </c>
      <c r="H149" s="188">
        <f t="shared" si="0"/>
        <v>9</v>
      </c>
      <c r="I149" s="188">
        <f t="shared" si="0"/>
        <v>4</v>
      </c>
      <c r="J149" s="188">
        <f t="shared" si="0"/>
        <v>5</v>
      </c>
      <c r="K149" s="188">
        <f t="shared" si="0"/>
        <v>1</v>
      </c>
      <c r="L149" s="188">
        <f t="shared" si="0"/>
        <v>1</v>
      </c>
      <c r="M149" s="186">
        <f>AVERAGE(M2:M148)</f>
        <v>4.5238095238095237</v>
      </c>
      <c r="N149" s="186">
        <f t="shared" ref="N149:AE149" si="1">AVERAGE(N2:N148)</f>
        <v>4.1088435374149661</v>
      </c>
      <c r="O149" s="186">
        <f t="shared" si="1"/>
        <v>4.2380952380952381</v>
      </c>
      <c r="P149" s="186">
        <f t="shared" si="1"/>
        <v>4.5170068027210881</v>
      </c>
      <c r="Q149" s="186">
        <f t="shared" si="1"/>
        <v>4.5442176870748296</v>
      </c>
      <c r="R149" s="186">
        <f t="shared" si="1"/>
        <v>4.5578231292517009</v>
      </c>
      <c r="S149" s="186">
        <f t="shared" si="1"/>
        <v>4.3061224489795915</v>
      </c>
      <c r="T149" s="186">
        <f t="shared" si="1"/>
        <v>4.4421768707482991</v>
      </c>
      <c r="U149" s="186">
        <f t="shared" si="1"/>
        <v>4.3537414965986398</v>
      </c>
      <c r="V149" s="186">
        <f t="shared" si="1"/>
        <v>4.5034013605442178</v>
      </c>
      <c r="W149" s="186">
        <f t="shared" si="1"/>
        <v>3.510204081632653</v>
      </c>
      <c r="X149" s="186">
        <f t="shared" si="1"/>
        <v>3.564625850340136</v>
      </c>
      <c r="Y149" s="186">
        <f t="shared" si="1"/>
        <v>4.3605442176870746</v>
      </c>
      <c r="Z149" s="186">
        <f t="shared" si="1"/>
        <v>4.3809523809523814</v>
      </c>
      <c r="AA149" s="186">
        <f t="shared" si="1"/>
        <v>4.6122448979591839</v>
      </c>
      <c r="AB149" s="186">
        <f t="shared" si="1"/>
        <v>4.5238095238095237</v>
      </c>
      <c r="AC149" s="186">
        <f t="shared" si="1"/>
        <v>4.3741496598639458</v>
      </c>
      <c r="AD149" s="186">
        <f t="shared" si="1"/>
        <v>4.3809523809523814</v>
      </c>
      <c r="AE149" s="186">
        <f t="shared" si="1"/>
        <v>4.4557823129251704</v>
      </c>
      <c r="AF149" s="189">
        <f>AVERAGE(M2:V148,AA2:AE148)</f>
        <v>4.4294784580498865</v>
      </c>
      <c r="AG149" s="91">
        <f>AVERAGE(M149:V149,AA149:AE149)</f>
        <v>4.4294784580498865</v>
      </c>
    </row>
    <row r="150" spans="1:33">
      <c r="D150" s="186">
        <f>STDEV(D2:D148)</f>
        <v>0.50141910253974387</v>
      </c>
      <c r="E150" s="186">
        <f t="shared" ref="E150:L150" si="2">STDEV(E2:E148)</f>
        <v>0.39930514616983248</v>
      </c>
      <c r="F150" s="186">
        <f t="shared" si="2"/>
        <v>0.4904264726319762</v>
      </c>
      <c r="G150" s="186">
        <f t="shared" si="2"/>
        <v>0.37087117592306407</v>
      </c>
      <c r="H150" s="186">
        <f t="shared" si="2"/>
        <v>0.24056126710623735</v>
      </c>
      <c r="I150" s="186">
        <f t="shared" si="2"/>
        <v>0.16325365721186211</v>
      </c>
      <c r="J150" s="186">
        <f t="shared" si="2"/>
        <v>0.18188382512203038</v>
      </c>
      <c r="K150" s="186">
        <f t="shared" si="2"/>
        <v>8.2478609884232251E-2</v>
      </c>
      <c r="L150" s="186">
        <f t="shared" si="2"/>
        <v>8.2478609884232251E-2</v>
      </c>
      <c r="M150" s="186">
        <f t="shared" ref="M150:AE150" si="3">STDEV(M2:M148)</f>
        <v>0.55311488233400452</v>
      </c>
      <c r="N150" s="186">
        <f t="shared" si="3"/>
        <v>0.77750260274136218</v>
      </c>
      <c r="O150" s="186">
        <f t="shared" si="3"/>
        <v>0.78803842939925506</v>
      </c>
      <c r="P150" s="186">
        <f t="shared" si="3"/>
        <v>0.56560964195873864</v>
      </c>
      <c r="Q150" s="186">
        <f t="shared" si="3"/>
        <v>0.55184984702147621</v>
      </c>
      <c r="R150" s="186">
        <f t="shared" si="3"/>
        <v>0.58671656246168191</v>
      </c>
      <c r="S150" s="186">
        <f t="shared" si="3"/>
        <v>0.75500380927968791</v>
      </c>
      <c r="T150" s="186">
        <f t="shared" si="3"/>
        <v>0.64244025041382968</v>
      </c>
      <c r="U150" s="186">
        <f t="shared" si="3"/>
        <v>0.71961482361199935</v>
      </c>
      <c r="V150" s="186">
        <f t="shared" si="3"/>
        <v>0.57783428514931989</v>
      </c>
      <c r="W150" s="186">
        <f t="shared" si="3"/>
        <v>1.055756217572092</v>
      </c>
      <c r="X150" s="186">
        <f t="shared" si="3"/>
        <v>1.0004658313011769</v>
      </c>
      <c r="Y150" s="186">
        <f t="shared" si="3"/>
        <v>0.60755041767552587</v>
      </c>
      <c r="Z150" s="186">
        <f t="shared" si="3"/>
        <v>0.55311488233400452</v>
      </c>
      <c r="AA150" s="186">
        <f t="shared" si="3"/>
        <v>0.51616313116142343</v>
      </c>
      <c r="AB150" s="186">
        <f t="shared" si="3"/>
        <v>0.57735026918962484</v>
      </c>
      <c r="AC150" s="186">
        <f t="shared" si="3"/>
        <v>0.62165140601401192</v>
      </c>
      <c r="AD150" s="186">
        <f t="shared" si="3"/>
        <v>0.60060851942617743</v>
      </c>
      <c r="AE150" s="186">
        <f t="shared" si="3"/>
        <v>0.59944372063236417</v>
      </c>
      <c r="AF150" s="189">
        <f>STDEV(M2:V148,AA2:AE148)</f>
        <v>0.64618238823784468</v>
      </c>
      <c r="AG150" s="21"/>
    </row>
    <row r="151" spans="1:33">
      <c r="B151" s="129" t="s">
        <v>8</v>
      </c>
      <c r="C151" s="129">
        <f>COUNTIF(B2:B148,"นิสิตระดับปริญญาโท")</f>
        <v>100</v>
      </c>
      <c r="M151" s="17"/>
      <c r="N151" s="17"/>
      <c r="O151" s="186">
        <f>STDEV(M2:O148)</f>
        <v>0.73368322456313551</v>
      </c>
      <c r="Q151" s="186">
        <f>STDEVA(P2:Q148)</f>
        <v>0.55798421264049614</v>
      </c>
      <c r="V151" s="186">
        <f>STDEVA(R2:V148)</f>
        <v>0.66481884456651241</v>
      </c>
      <c r="W151" s="17"/>
      <c r="X151" s="186">
        <f>STDEVA(W2:X148)</f>
        <v>1.0270877935931046</v>
      </c>
      <c r="Y151" s="17"/>
      <c r="Z151" s="186">
        <f>STDEVA(Y2:Z148)</f>
        <v>0.58006835943555601</v>
      </c>
      <c r="AA151" s="17"/>
      <c r="AB151" s="186">
        <f>STDEVA(AA2:AB148)</f>
        <v>0.54846809864361123</v>
      </c>
      <c r="AC151" s="17"/>
      <c r="AD151" s="17"/>
      <c r="AE151" s="186">
        <f>STDEVA(AC2:AE148)</f>
        <v>0.60706858046633105</v>
      </c>
    </row>
    <row r="152" spans="1:33">
      <c r="B152" s="129" t="s">
        <v>49</v>
      </c>
      <c r="C152" s="129">
        <f>COUNTIF(B2:B148,"นิสิตระดับปริญญาเอก")</f>
        <v>47</v>
      </c>
      <c r="M152" s="17"/>
      <c r="N152" s="17"/>
      <c r="O152" s="187">
        <f>AVERAGE(M2:O148)</f>
        <v>4.2902494331065757</v>
      </c>
      <c r="Q152" s="187">
        <f>AVERAGE(P2:Q148)</f>
        <v>4.5306122448979593</v>
      </c>
      <c r="V152" s="187">
        <f>AVERAGE(R2:V148)</f>
        <v>4.4326530612244897</v>
      </c>
      <c r="W152" s="17"/>
      <c r="X152" s="187">
        <f>AVERAGE(W2:X148)</f>
        <v>3.5374149659863945</v>
      </c>
      <c r="Y152" s="17"/>
      <c r="Z152" s="187">
        <f>AVERAGE(Y2:Z148)</f>
        <v>4.370748299319728</v>
      </c>
      <c r="AA152" s="17"/>
      <c r="AB152" s="187">
        <f>AVERAGE(AA2:AB148)</f>
        <v>4.5680272108843534</v>
      </c>
      <c r="AC152" s="17"/>
      <c r="AD152" s="17"/>
      <c r="AE152" s="187">
        <f>AVERAGE(AC2:AE148)</f>
        <v>4.4036281179138319</v>
      </c>
      <c r="AF152" s="186">
        <f>AVERAGE(O152,Q152,V152,AB152,AE152)</f>
        <v>4.4450340136054418</v>
      </c>
    </row>
    <row r="153" spans="1:33">
      <c r="C153" s="169">
        <f>SUM(C151:C152)</f>
        <v>147</v>
      </c>
      <c r="M153" s="17"/>
      <c r="N153" s="17"/>
      <c r="O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3">
      <c r="M154" s="17"/>
      <c r="N154" s="17"/>
      <c r="O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3">
      <c r="B155" s="160" t="s">
        <v>110</v>
      </c>
      <c r="C155" s="127">
        <f>COUNTIF(C2:C148,"สาธารณสุขศาสตร์")</f>
        <v>7</v>
      </c>
      <c r="M155" s="17"/>
      <c r="N155" s="17"/>
      <c r="O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3">
      <c r="B156" s="160" t="s">
        <v>111</v>
      </c>
      <c r="C156" s="127">
        <f>COUNTIF(C2:C148,"บริหารธุรกิจ")</f>
        <v>14</v>
      </c>
      <c r="M156" s="17"/>
      <c r="N156" s="17"/>
      <c r="O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3" s="161" customFormat="1">
      <c r="B157" s="128" t="s">
        <v>61</v>
      </c>
      <c r="C157" s="128">
        <f>COUNTIF(C2:C148,"การบริหารการศึกษา")</f>
        <v>9</v>
      </c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</row>
    <row r="158" spans="1:33" s="161" customFormat="1">
      <c r="B158" s="128" t="s">
        <v>118</v>
      </c>
      <c r="C158" s="128">
        <f>COUNTIF(C2:C148,"สถาปัตยกรรมศาสตร์")</f>
        <v>2</v>
      </c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</row>
    <row r="159" spans="1:33" s="161" customFormat="1">
      <c r="B159" s="128" t="s">
        <v>97</v>
      </c>
      <c r="C159" s="128">
        <f>COUNTIF(C2:C148,"เกษตรศาสตร์ ทรัพยากรธรรมชาติและสิ่งแวดล้อม")</f>
        <v>2</v>
      </c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</row>
    <row r="160" spans="1:33" s="161" customFormat="1">
      <c r="B160" s="128" t="s">
        <v>138</v>
      </c>
      <c r="C160" s="128">
        <f>COUNTIF(C2:C149,"รัฐศาสตร์")</f>
        <v>3</v>
      </c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</row>
    <row r="161" spans="2:32" s="161" customFormat="1">
      <c r="B161" s="127" t="s">
        <v>89</v>
      </c>
      <c r="C161" s="128">
        <f>COUNTIF(C2:C148,"วิทยาลัยโลจิสติกส์และโซ่อุปทาน")</f>
        <v>4</v>
      </c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</row>
    <row r="162" spans="2:32" s="161" customFormat="1">
      <c r="B162" s="127" t="s">
        <v>130</v>
      </c>
      <c r="C162" s="128">
        <f>COUNTIF(C2:C148,"วิศวกรรมเครื่องกล")</f>
        <v>1</v>
      </c>
      <c r="M162" s="162"/>
      <c r="N162" s="162"/>
      <c r="O162" s="162"/>
      <c r="P162" s="163"/>
      <c r="Q162" s="163"/>
      <c r="R162" s="164"/>
      <c r="S162" s="164"/>
      <c r="T162" s="164"/>
      <c r="U162" s="164"/>
      <c r="V162" s="164"/>
      <c r="W162" s="165"/>
      <c r="X162" s="165"/>
      <c r="Y162" s="166"/>
      <c r="Z162" s="166"/>
      <c r="AA162" s="167"/>
      <c r="AB162" s="167"/>
      <c r="AC162" s="168"/>
      <c r="AD162" s="168"/>
      <c r="AE162" s="168"/>
    </row>
    <row r="163" spans="2:32" s="161" customFormat="1">
      <c r="B163" s="128" t="s">
        <v>59</v>
      </c>
      <c r="C163" s="128">
        <f>COUNTIF(C2:C148,"ฟิสิกส์ประยุกต์")</f>
        <v>3</v>
      </c>
      <c r="M163" s="162"/>
      <c r="N163" s="162"/>
      <c r="O163" s="162"/>
      <c r="P163" s="163"/>
      <c r="Q163" s="163"/>
      <c r="R163" s="164"/>
      <c r="S163" s="164"/>
      <c r="T163" s="164"/>
      <c r="U163" s="164"/>
      <c r="V163" s="164"/>
      <c r="W163" s="165"/>
      <c r="X163" s="165"/>
      <c r="Y163" s="166"/>
      <c r="Z163" s="166"/>
      <c r="AA163" s="167"/>
      <c r="AB163" s="167"/>
      <c r="AC163" s="168"/>
      <c r="AD163" s="168"/>
      <c r="AE163" s="168"/>
    </row>
    <row r="164" spans="2:32" s="161" customFormat="1">
      <c r="B164" s="128" t="s">
        <v>116</v>
      </c>
      <c r="C164" s="128">
        <f>COUNTIF(C2:C148,"เคมี")</f>
        <v>3</v>
      </c>
      <c r="M164" s="162"/>
      <c r="N164" s="162"/>
      <c r="O164" s="162"/>
      <c r="P164" s="163"/>
      <c r="Q164" s="163"/>
      <c r="R164" s="164"/>
      <c r="S164" s="164"/>
      <c r="T164" s="164"/>
      <c r="U164" s="164"/>
      <c r="V164" s="164"/>
      <c r="W164" s="165"/>
      <c r="X164" s="165"/>
      <c r="Y164" s="166"/>
      <c r="Z164" s="166"/>
      <c r="AA164" s="167"/>
      <c r="AB164" s="167"/>
      <c r="AC164" s="168"/>
      <c r="AD164" s="168"/>
      <c r="AE164" s="168"/>
    </row>
    <row r="165" spans="2:32" s="161" customFormat="1">
      <c r="B165" s="128" t="s">
        <v>63</v>
      </c>
      <c r="C165" s="128">
        <f>COUNTIF(C2:C148,"สรีรวิทยา")</f>
        <v>7</v>
      </c>
      <c r="M165" s="162"/>
      <c r="N165" s="162"/>
      <c r="O165" s="162"/>
      <c r="P165" s="163"/>
      <c r="Q165" s="163"/>
      <c r="R165" s="164"/>
      <c r="S165" s="164"/>
      <c r="T165" s="164"/>
      <c r="U165" s="164"/>
      <c r="V165" s="164"/>
      <c r="W165" s="165"/>
      <c r="X165" s="165"/>
      <c r="Y165" s="166"/>
      <c r="Z165" s="166"/>
      <c r="AA165" s="167"/>
      <c r="AB165" s="167"/>
      <c r="AC165" s="168"/>
      <c r="AD165" s="168"/>
      <c r="AE165" s="168"/>
    </row>
    <row r="166" spans="2:32" s="161" customFormat="1">
      <c r="B166" s="128" t="s">
        <v>50</v>
      </c>
      <c r="C166" s="128">
        <f>COUNTIF(C2:C148,"ศิลปะและการออกแบบ")</f>
        <v>3</v>
      </c>
      <c r="M166" s="162"/>
      <c r="N166" s="162"/>
      <c r="O166" s="162"/>
      <c r="P166" s="163"/>
      <c r="Q166" s="163"/>
      <c r="R166" s="164"/>
      <c r="S166" s="164"/>
      <c r="T166" s="164"/>
      <c r="U166" s="164"/>
      <c r="V166" s="164"/>
      <c r="W166" s="165"/>
      <c r="X166" s="165"/>
      <c r="Y166" s="166"/>
      <c r="Z166" s="166"/>
      <c r="AA166" s="167"/>
      <c r="AB166" s="167"/>
      <c r="AC166" s="168"/>
      <c r="AD166" s="168"/>
      <c r="AE166" s="168"/>
    </row>
    <row r="167" spans="2:32" s="161" customFormat="1">
      <c r="B167" s="128" t="s">
        <v>182</v>
      </c>
      <c r="C167" s="128">
        <f>COUNTIF(C2:C148,"วิทยาศาสตร์การเกษตร")</f>
        <v>2</v>
      </c>
      <c r="M167" s="162"/>
      <c r="N167" s="162"/>
      <c r="O167" s="162"/>
      <c r="P167" s="163"/>
      <c r="Q167" s="163"/>
      <c r="R167" s="164"/>
      <c r="S167" s="164"/>
      <c r="T167" s="164"/>
      <c r="U167" s="164"/>
      <c r="V167" s="164"/>
      <c r="W167" s="165"/>
      <c r="X167" s="165"/>
      <c r="Y167" s="166"/>
      <c r="Z167" s="166"/>
      <c r="AA167" s="167"/>
      <c r="AB167" s="167"/>
      <c r="AC167" s="168"/>
      <c r="AD167" s="168"/>
      <c r="AE167" s="168"/>
    </row>
    <row r="168" spans="2:32" s="161" customFormat="1">
      <c r="B168" s="128" t="s">
        <v>115</v>
      </c>
      <c r="C168" s="128">
        <f>COUNTIF(C2:C148,"วิทยาศาสตร์การแพทย์")</f>
        <v>5</v>
      </c>
      <c r="M168" s="162"/>
      <c r="N168" s="162"/>
      <c r="O168" s="162"/>
      <c r="P168" s="163"/>
      <c r="Q168" s="163"/>
      <c r="R168" s="164"/>
      <c r="S168" s="164"/>
      <c r="T168" s="164"/>
      <c r="U168" s="164"/>
      <c r="V168" s="164"/>
      <c r="W168" s="165"/>
      <c r="X168" s="165"/>
      <c r="Y168" s="166"/>
      <c r="Z168" s="166"/>
      <c r="AA168" s="167"/>
      <c r="AB168" s="167"/>
      <c r="AC168" s="168"/>
      <c r="AD168" s="168"/>
      <c r="AE168" s="168"/>
    </row>
    <row r="169" spans="2:32" s="161" customFormat="1">
      <c r="B169" s="127" t="s">
        <v>135</v>
      </c>
      <c r="C169" s="128">
        <f>COUNTIF(C2:C149,"เทคโนโลยีชีวภาพทางการเกษตร")</f>
        <v>2</v>
      </c>
      <c r="M169" s="162"/>
      <c r="N169" s="162"/>
      <c r="O169" s="162"/>
      <c r="P169" s="163"/>
      <c r="Q169" s="163"/>
      <c r="R169" s="164"/>
      <c r="S169" s="164"/>
      <c r="T169" s="164"/>
      <c r="U169" s="164"/>
      <c r="V169" s="164"/>
      <c r="W169" s="165"/>
      <c r="X169" s="165"/>
      <c r="Y169" s="166"/>
      <c r="Z169" s="166"/>
      <c r="AA169" s="167"/>
      <c r="AB169" s="167"/>
      <c r="AC169" s="168"/>
      <c r="AD169" s="168"/>
      <c r="AE169" s="168"/>
    </row>
    <row r="170" spans="2:32" s="161" customFormat="1">
      <c r="B170" s="128" t="s">
        <v>137</v>
      </c>
      <c r="C170" s="128">
        <f>COUNTIF(C2:C148,"เทคโนโลยีผู้ประกอบการและการจัดการนวัตกรรม")</f>
        <v>5</v>
      </c>
      <c r="M170" s="162"/>
      <c r="N170" s="162"/>
      <c r="O170" s="162"/>
      <c r="P170" s="163"/>
      <c r="Q170" s="163"/>
      <c r="R170" s="164"/>
      <c r="S170" s="164"/>
      <c r="T170" s="164"/>
      <c r="U170" s="164"/>
      <c r="V170" s="164"/>
      <c r="W170" s="165"/>
      <c r="X170" s="165"/>
      <c r="Y170" s="166"/>
      <c r="Z170" s="166"/>
      <c r="AA170" s="167"/>
      <c r="AB170" s="167"/>
      <c r="AC170" s="168"/>
      <c r="AD170" s="168"/>
      <c r="AE170" s="168"/>
    </row>
    <row r="171" spans="2:32" s="161" customFormat="1">
      <c r="B171" s="128" t="s">
        <v>133</v>
      </c>
      <c r="C171" s="128">
        <f>COUNTIF(C2:C148,"เภสัชศาสตร์")</f>
        <v>4</v>
      </c>
      <c r="M171" s="162"/>
      <c r="N171" s="162"/>
      <c r="O171" s="162"/>
      <c r="P171" s="163"/>
      <c r="Q171" s="163"/>
      <c r="R171" s="164"/>
      <c r="S171" s="164"/>
      <c r="T171" s="164"/>
      <c r="U171" s="164"/>
      <c r="V171" s="164"/>
      <c r="W171" s="165"/>
      <c r="X171" s="165"/>
      <c r="Y171" s="166"/>
      <c r="Z171" s="166"/>
      <c r="AA171" s="167"/>
      <c r="AB171" s="167"/>
      <c r="AC171" s="168"/>
      <c r="AD171" s="168"/>
      <c r="AE171" s="168"/>
    </row>
    <row r="172" spans="2:32" s="161" customFormat="1">
      <c r="B172" s="128" t="s">
        <v>129</v>
      </c>
      <c r="C172" s="128">
        <f>COUNTIF(C2:C148,"กายภาพบำบัด")</f>
        <v>1</v>
      </c>
      <c r="M172" s="162"/>
      <c r="N172" s="162"/>
      <c r="O172" s="162"/>
      <c r="P172" s="163"/>
      <c r="Q172" s="163"/>
      <c r="R172" s="164"/>
      <c r="S172" s="164"/>
      <c r="T172" s="164"/>
      <c r="U172" s="164"/>
      <c r="V172" s="164"/>
      <c r="W172" s="165"/>
      <c r="X172" s="165"/>
      <c r="Y172" s="166"/>
      <c r="Z172" s="166"/>
      <c r="AA172" s="167"/>
      <c r="AB172" s="167"/>
      <c r="AC172" s="168"/>
      <c r="AD172" s="168"/>
      <c r="AE172" s="168"/>
    </row>
    <row r="173" spans="2:32" s="161" customFormat="1">
      <c r="B173" s="190" t="s">
        <v>127</v>
      </c>
      <c r="C173" s="128">
        <f>COUNTIF(C2:C148,"พลังงานทดแทนและสมาร์ตกริดเทคโนโลยี")</f>
        <v>2</v>
      </c>
      <c r="M173" s="162"/>
      <c r="N173" s="162"/>
      <c r="O173" s="162"/>
      <c r="P173" s="163"/>
      <c r="Q173" s="163"/>
      <c r="R173" s="164"/>
      <c r="S173" s="164"/>
      <c r="T173" s="164"/>
      <c r="U173" s="164"/>
      <c r="V173" s="164"/>
      <c r="W173" s="165"/>
      <c r="X173" s="165"/>
      <c r="Y173" s="166"/>
      <c r="Z173" s="166"/>
      <c r="AA173" s="167"/>
      <c r="AB173" s="167"/>
      <c r="AC173" s="168"/>
      <c r="AD173" s="168"/>
      <c r="AE173" s="168"/>
    </row>
    <row r="174" spans="2:32" s="161" customFormat="1">
      <c r="B174" s="128" t="s">
        <v>134</v>
      </c>
      <c r="C174" s="128">
        <f>COUNTIF(C2:C148,"พัฒนาสังคม")</f>
        <v>1</v>
      </c>
      <c r="M174" s="162"/>
      <c r="N174" s="162"/>
      <c r="O174" s="162"/>
      <c r="P174" s="163"/>
      <c r="Q174" s="163"/>
      <c r="R174" s="164"/>
      <c r="S174" s="164"/>
      <c r="T174" s="164"/>
      <c r="U174" s="164"/>
      <c r="V174" s="164"/>
      <c r="W174" s="165"/>
      <c r="X174" s="165"/>
      <c r="Y174" s="166"/>
      <c r="Z174" s="166"/>
      <c r="AA174" s="167"/>
      <c r="AB174" s="167"/>
      <c r="AC174" s="168"/>
      <c r="AD174" s="168"/>
      <c r="AE174" s="168"/>
    </row>
    <row r="175" spans="2:32" s="161" customFormat="1">
      <c r="B175" s="128" t="s">
        <v>125</v>
      </c>
      <c r="C175" s="128">
        <f>COUNTIF(C2:C148,"ภาษาไทย")</f>
        <v>7</v>
      </c>
      <c r="M175" s="162"/>
      <c r="N175" s="162"/>
      <c r="O175" s="162"/>
      <c r="P175" s="163"/>
      <c r="Q175" s="163"/>
      <c r="R175" s="164"/>
      <c r="S175" s="164"/>
      <c r="T175" s="164"/>
      <c r="U175" s="164"/>
      <c r="V175" s="164"/>
      <c r="W175" s="165"/>
      <c r="X175" s="165"/>
      <c r="Y175" s="166"/>
      <c r="Z175" s="166"/>
      <c r="AA175" s="167"/>
      <c r="AB175" s="167"/>
      <c r="AC175" s="168"/>
      <c r="AD175" s="168"/>
      <c r="AE175" s="168"/>
    </row>
    <row r="176" spans="2:32" s="161" customFormat="1">
      <c r="B176" s="128" t="s">
        <v>126</v>
      </c>
      <c r="C176" s="128">
        <f>COUNTIF(C2:C148,"ภาษาอังกฤษ")</f>
        <v>3</v>
      </c>
      <c r="M176" s="162"/>
      <c r="N176" s="162"/>
      <c r="O176" s="162"/>
      <c r="P176" s="163"/>
      <c r="Q176" s="163"/>
      <c r="R176" s="164"/>
      <c r="S176" s="164"/>
      <c r="T176" s="164"/>
      <c r="U176" s="164"/>
      <c r="V176" s="164"/>
      <c r="W176" s="165"/>
      <c r="X176" s="165"/>
      <c r="Y176" s="166"/>
      <c r="Z176" s="166"/>
      <c r="AA176" s="167"/>
      <c r="AB176" s="167"/>
      <c r="AC176" s="168"/>
      <c r="AD176" s="168"/>
      <c r="AE176" s="168"/>
    </row>
    <row r="177" spans="2:31" s="161" customFormat="1">
      <c r="B177" s="128" t="s">
        <v>132</v>
      </c>
      <c r="C177" s="128">
        <f>COUNTIF(C2:C148,"วิทยาศาสตร์เครื่องสำอาง")</f>
        <v>1</v>
      </c>
      <c r="M177" s="162"/>
      <c r="N177" s="162"/>
      <c r="O177" s="162"/>
      <c r="P177" s="163"/>
      <c r="Q177" s="163"/>
      <c r="R177" s="164"/>
      <c r="S177" s="164"/>
      <c r="T177" s="164"/>
      <c r="U177" s="164"/>
      <c r="V177" s="164"/>
      <c r="W177" s="165"/>
      <c r="X177" s="165"/>
      <c r="Y177" s="166"/>
      <c r="Z177" s="166"/>
      <c r="AA177" s="167"/>
      <c r="AB177" s="167"/>
      <c r="AC177" s="168"/>
      <c r="AD177" s="168"/>
      <c r="AE177" s="168"/>
    </row>
    <row r="178" spans="2:31">
      <c r="B178" s="128" t="s">
        <v>128</v>
      </c>
      <c r="C178" s="128">
        <f>COUNTIF(C2:C148,"วิทยาศาสตร์ชีวภาพ")</f>
        <v>4</v>
      </c>
      <c r="P178" s="18"/>
      <c r="Q178" s="18"/>
      <c r="R178" s="19"/>
      <c r="S178" s="19"/>
      <c r="T178" s="19"/>
      <c r="U178" s="19"/>
      <c r="V178" s="19"/>
    </row>
    <row r="179" spans="2:31">
      <c r="B179" s="128" t="s">
        <v>183</v>
      </c>
      <c r="C179" s="128">
        <f>COUNTIF(C2:C148,"ศึกษาศาสตร์")</f>
        <v>1</v>
      </c>
      <c r="P179" s="18"/>
      <c r="Q179" s="18"/>
      <c r="R179" s="19"/>
      <c r="S179" s="19"/>
      <c r="T179" s="19"/>
      <c r="U179" s="19"/>
      <c r="V179" s="19"/>
    </row>
    <row r="180" spans="2:31">
      <c r="B180" s="128" t="s">
        <v>64</v>
      </c>
      <c r="C180" s="128">
        <f>COUNTIF(C2:C148,"วิศวกรรมโยธา")</f>
        <v>1</v>
      </c>
      <c r="P180" s="18"/>
      <c r="Q180" s="18"/>
      <c r="R180" s="19"/>
      <c r="S180" s="19"/>
      <c r="T180" s="19"/>
      <c r="U180" s="19"/>
      <c r="V180" s="19"/>
    </row>
    <row r="181" spans="2:31">
      <c r="B181" s="127" t="s">
        <v>117</v>
      </c>
      <c r="C181" s="128">
        <f>COUNTIF(C2:C148,"การท่องเที่ยวและจิตบริการ")</f>
        <v>0</v>
      </c>
      <c r="P181" s="18"/>
      <c r="Q181" s="18"/>
      <c r="R181" s="19"/>
      <c r="S181" s="19"/>
      <c r="T181" s="19"/>
      <c r="U181" s="19"/>
      <c r="V181" s="19"/>
    </row>
    <row r="182" spans="2:31">
      <c r="B182" s="128" t="s">
        <v>177</v>
      </c>
      <c r="C182" s="128">
        <f>COUNTIF(C2:C149,"คณิตศาสตร์ศึกษา")</f>
        <v>2</v>
      </c>
      <c r="P182" s="18"/>
      <c r="Q182" s="18"/>
      <c r="R182" s="19"/>
      <c r="S182" s="19"/>
      <c r="T182" s="19"/>
      <c r="U182" s="19"/>
      <c r="V182" s="19"/>
    </row>
    <row r="183" spans="2:31">
      <c r="B183" s="190" t="s">
        <v>203</v>
      </c>
      <c r="C183" s="128">
        <f>COUNTIF(C2:C148,"พยาบาลเวชปฏิบัติชุมชน")</f>
        <v>1</v>
      </c>
      <c r="P183" s="18"/>
      <c r="Q183" s="18"/>
      <c r="R183" s="19"/>
      <c r="S183" s="19"/>
      <c r="T183" s="19"/>
      <c r="U183" s="19"/>
      <c r="V183" s="19"/>
    </row>
    <row r="184" spans="2:31">
      <c r="B184" s="127" t="s">
        <v>175</v>
      </c>
      <c r="C184" s="128">
        <f>COUNTIF(C2:C148,"วิทยาศาสตร์สิ่งแวดล้อม")</f>
        <v>4</v>
      </c>
      <c r="P184" s="18"/>
      <c r="Q184" s="18"/>
      <c r="R184" s="19"/>
      <c r="S184" s="19"/>
      <c r="T184" s="19"/>
      <c r="U184" s="19"/>
      <c r="V184" s="19"/>
    </row>
    <row r="185" spans="2:31">
      <c r="B185" s="127" t="s">
        <v>204</v>
      </c>
      <c r="C185" s="128">
        <f>COUNTIF(C2:C149,"คติชน")</f>
        <v>1</v>
      </c>
      <c r="P185" s="18"/>
      <c r="Q185" s="18"/>
      <c r="R185" s="19"/>
      <c r="S185" s="19"/>
      <c r="T185" s="19"/>
      <c r="U185" s="19"/>
      <c r="V185" s="19"/>
    </row>
    <row r="186" spans="2:31">
      <c r="B186" s="127" t="s">
        <v>188</v>
      </c>
      <c r="C186" s="128">
        <f>COUNTIF(C2:C150,"พัฒนศึกษา")</f>
        <v>1</v>
      </c>
      <c r="P186" s="18"/>
      <c r="Q186" s="18"/>
      <c r="R186" s="19"/>
      <c r="S186" s="19"/>
      <c r="T186" s="19"/>
      <c r="U186" s="19"/>
      <c r="V186" s="19"/>
    </row>
    <row r="187" spans="2:31">
      <c r="B187" s="127" t="s">
        <v>189</v>
      </c>
      <c r="C187" s="128">
        <f>COUNTIF(C2:C151,"หลักสูตรและการสอน")</f>
        <v>1</v>
      </c>
      <c r="P187" s="18"/>
      <c r="Q187" s="18"/>
      <c r="R187" s="19"/>
      <c r="S187" s="19"/>
      <c r="T187" s="19"/>
      <c r="U187" s="19"/>
      <c r="V187" s="19"/>
    </row>
    <row r="188" spans="2:31">
      <c r="B188" s="128" t="s">
        <v>201</v>
      </c>
      <c r="C188" s="128">
        <f>COUNTIF(C2:C152,"วิศวกรรมการจัดการ")</f>
        <v>1</v>
      </c>
      <c r="P188" s="18"/>
      <c r="Q188" s="18"/>
      <c r="R188" s="19"/>
      <c r="S188" s="19"/>
      <c r="T188" s="19"/>
      <c r="U188" s="19"/>
      <c r="V188" s="19"/>
    </row>
    <row r="189" spans="2:31">
      <c r="B189" s="127" t="s">
        <v>192</v>
      </c>
      <c r="C189" s="128">
        <f>COUNTIF(C2:C153,"เภสัชวิทยาและชีวโมเลกุล")</f>
        <v>1</v>
      </c>
      <c r="P189" s="18"/>
      <c r="Q189" s="18"/>
      <c r="R189" s="19"/>
      <c r="S189" s="19"/>
      <c r="T189" s="19"/>
      <c r="U189" s="19"/>
      <c r="V189" s="19"/>
    </row>
    <row r="190" spans="2:31">
      <c r="B190" s="210" t="s">
        <v>178</v>
      </c>
      <c r="C190" s="128">
        <f>COUNTIF(C2:C154,"วิทยาศาสตร์การประมง")</f>
        <v>1</v>
      </c>
      <c r="P190" s="18"/>
      <c r="Q190" s="18"/>
      <c r="R190" s="19"/>
      <c r="S190" s="19"/>
      <c r="T190" s="19"/>
      <c r="U190" s="19"/>
      <c r="V190" s="19"/>
    </row>
    <row r="191" spans="2:31">
      <c r="B191" s="210" t="s">
        <v>199</v>
      </c>
      <c r="C191" s="128">
        <f>COUNTIF(C2:C154,"ชีวเคมี")</f>
        <v>6</v>
      </c>
      <c r="P191" s="18"/>
      <c r="Q191" s="18"/>
      <c r="R191" s="19"/>
      <c r="S191" s="19"/>
      <c r="T191" s="19"/>
      <c r="U191" s="19"/>
      <c r="V191" s="19"/>
    </row>
    <row r="192" spans="2:31">
      <c r="B192" s="127" t="s">
        <v>191</v>
      </c>
      <c r="C192" s="128">
        <f>COUNTIF(C2:C155,"เอเซียตะวันออกเฉียงใต้ศึกษา")</f>
        <v>1</v>
      </c>
      <c r="P192" s="18"/>
      <c r="Q192" s="18"/>
      <c r="R192" s="19"/>
      <c r="S192" s="19"/>
      <c r="T192" s="19"/>
      <c r="U192" s="19"/>
      <c r="V192" s="19"/>
    </row>
    <row r="193" spans="2:22">
      <c r="B193" s="210" t="s">
        <v>176</v>
      </c>
      <c r="C193" s="128">
        <f>COUNTIF(C2:C156,"วิทยาศาสตร์ศึกษา")</f>
        <v>4</v>
      </c>
      <c r="P193" s="18"/>
      <c r="Q193" s="18"/>
      <c r="R193" s="19"/>
      <c r="S193" s="19"/>
      <c r="T193" s="19"/>
      <c r="U193" s="19"/>
      <c r="V193" s="19"/>
    </row>
    <row r="194" spans="2:22">
      <c r="B194" s="210" t="s">
        <v>196</v>
      </c>
      <c r="C194" s="128">
        <f>COUNTIF(C2:C158,"ทันตแพทยศาสตร์")</f>
        <v>2</v>
      </c>
      <c r="P194" s="18"/>
      <c r="Q194" s="18"/>
      <c r="R194" s="19"/>
      <c r="S194" s="19"/>
      <c r="T194" s="19"/>
      <c r="U194" s="19"/>
      <c r="V194" s="19"/>
    </row>
    <row r="195" spans="2:22">
      <c r="B195" s="210" t="s">
        <v>193</v>
      </c>
      <c r="C195" s="128">
        <f>COUNTIF(C2:C159,"วิทยาลัยเพื่อการค้นคว้าระดับรากฐาน")</f>
        <v>1</v>
      </c>
      <c r="P195" s="18"/>
      <c r="Q195" s="18"/>
      <c r="R195" s="19"/>
      <c r="S195" s="19"/>
      <c r="T195" s="19"/>
      <c r="U195" s="19"/>
      <c r="V195" s="19"/>
    </row>
    <row r="196" spans="2:22">
      <c r="B196" s="127" t="s">
        <v>179</v>
      </c>
      <c r="C196" s="128">
        <f>COUNTIF(C2:C160,"ฟิสิกส์ทฤษฏี")</f>
        <v>4</v>
      </c>
      <c r="P196" s="18"/>
      <c r="Q196" s="18"/>
      <c r="R196" s="19"/>
      <c r="S196" s="19"/>
      <c r="T196" s="19"/>
      <c r="U196" s="19"/>
      <c r="V196" s="19"/>
    </row>
    <row r="197" spans="2:22">
      <c r="B197" s="127" t="s">
        <v>72</v>
      </c>
      <c r="C197" s="128">
        <f>COUNTIF(C2:C161,"ภาษาศาสตร์")</f>
        <v>2</v>
      </c>
      <c r="P197" s="18"/>
      <c r="Q197" s="18"/>
      <c r="R197" s="19"/>
      <c r="S197" s="19"/>
      <c r="T197" s="19"/>
      <c r="U197" s="19"/>
      <c r="V197" s="19"/>
    </row>
    <row r="198" spans="2:22">
      <c r="B198" s="128" t="s">
        <v>51</v>
      </c>
      <c r="C198" s="128">
        <f>COUNTIF(C2:C157,"ไม่ระบุ")</f>
        <v>10</v>
      </c>
      <c r="P198" s="18"/>
      <c r="Q198" s="18"/>
      <c r="R198" s="19"/>
      <c r="S198" s="19"/>
      <c r="T198" s="19"/>
      <c r="U198" s="19"/>
      <c r="V198" s="19"/>
    </row>
    <row r="199" spans="2:22">
      <c r="C199" s="195">
        <f>SUM(C155:C198)</f>
        <v>140</v>
      </c>
      <c r="P199" s="18"/>
      <c r="Q199" s="18"/>
      <c r="R199" s="19"/>
      <c r="S199" s="19"/>
      <c r="T199" s="19"/>
      <c r="U199" s="19"/>
      <c r="V199" s="19"/>
    </row>
    <row r="200" spans="2:22">
      <c r="P200" s="18"/>
      <c r="Q200" s="18"/>
      <c r="R200" s="19"/>
      <c r="S200" s="19"/>
      <c r="T200" s="19"/>
      <c r="U200" s="19"/>
      <c r="V200" s="19"/>
    </row>
    <row r="201" spans="2:22">
      <c r="P201" s="18"/>
      <c r="Q201" s="18"/>
      <c r="R201" s="19"/>
      <c r="S201" s="19"/>
      <c r="T201" s="19"/>
      <c r="U201" s="19"/>
      <c r="V201" s="19"/>
    </row>
    <row r="202" spans="2:22">
      <c r="P202" s="18"/>
      <c r="Q202" s="18"/>
      <c r="R202" s="19"/>
      <c r="S202" s="19"/>
      <c r="T202" s="19"/>
      <c r="U202" s="19"/>
      <c r="V202" s="19"/>
    </row>
    <row r="203" spans="2:22">
      <c r="P203" s="18"/>
      <c r="Q203" s="18"/>
      <c r="R203" s="19"/>
      <c r="S203" s="19"/>
      <c r="T203" s="19"/>
      <c r="U203" s="19"/>
      <c r="V203" s="19"/>
    </row>
    <row r="204" spans="2:22">
      <c r="P204" s="18"/>
      <c r="Q204" s="18"/>
      <c r="R204" s="19"/>
      <c r="S204" s="19"/>
      <c r="T204" s="19"/>
      <c r="U204" s="19"/>
      <c r="V204" s="19"/>
    </row>
    <row r="205" spans="2:22">
      <c r="P205" s="18"/>
      <c r="Q205" s="18"/>
      <c r="R205" s="19"/>
      <c r="S205" s="19"/>
      <c r="T205" s="19"/>
      <c r="U205" s="19"/>
      <c r="V205" s="19"/>
    </row>
    <row r="206" spans="2:22">
      <c r="P206" s="18"/>
      <c r="Q206" s="18"/>
      <c r="R206" s="19"/>
      <c r="S206" s="19"/>
      <c r="T206" s="19"/>
      <c r="U206" s="19"/>
      <c r="V206" s="19"/>
    </row>
    <row r="207" spans="2:22">
      <c r="P207" s="18"/>
      <c r="Q207" s="18"/>
      <c r="R207" s="19"/>
      <c r="S207" s="19"/>
      <c r="T207" s="19"/>
      <c r="U207" s="19"/>
      <c r="V207" s="19"/>
    </row>
    <row r="208" spans="2:22">
      <c r="P208" s="18"/>
      <c r="Q208" s="18"/>
      <c r="R208" s="19"/>
      <c r="S208" s="19"/>
      <c r="T208" s="19"/>
      <c r="U208" s="19"/>
      <c r="V208" s="19"/>
    </row>
    <row r="209" spans="16:22">
      <c r="P209" s="18"/>
      <c r="Q209" s="18"/>
      <c r="R209" s="19"/>
      <c r="S209" s="19"/>
      <c r="T209" s="19"/>
      <c r="U209" s="19"/>
      <c r="V209" s="19"/>
    </row>
    <row r="210" spans="16:22">
      <c r="P210" s="18"/>
      <c r="Q210" s="18"/>
      <c r="R210" s="19"/>
      <c r="S210" s="19"/>
      <c r="T210" s="19"/>
      <c r="U210" s="19"/>
      <c r="V210" s="19"/>
    </row>
    <row r="211" spans="16:22">
      <c r="P211" s="18"/>
      <c r="Q211" s="18"/>
      <c r="R211" s="19"/>
      <c r="S211" s="19"/>
      <c r="T211" s="19"/>
      <c r="U211" s="19"/>
      <c r="V211" s="19"/>
    </row>
    <row r="212" spans="16:22">
      <c r="P212" s="18"/>
      <c r="Q212" s="18"/>
      <c r="R212" s="19"/>
      <c r="S212" s="19"/>
      <c r="T212" s="19"/>
      <c r="U212" s="19"/>
      <c r="V212" s="19"/>
    </row>
    <row r="213" spans="16:22">
      <c r="P213" s="18"/>
      <c r="Q213" s="18"/>
      <c r="R213" s="19"/>
      <c r="S213" s="19"/>
      <c r="T213" s="19"/>
      <c r="U213" s="19"/>
      <c r="V213" s="19"/>
    </row>
    <row r="214" spans="16:22">
      <c r="P214" s="18"/>
      <c r="Q214" s="18"/>
      <c r="R214" s="19"/>
      <c r="S214" s="19"/>
      <c r="T214" s="19"/>
      <c r="U214" s="19"/>
      <c r="V214" s="19"/>
    </row>
    <row r="215" spans="16:22">
      <c r="P215" s="18"/>
      <c r="Q215" s="18"/>
      <c r="R215" s="19"/>
      <c r="S215" s="19"/>
      <c r="T215" s="19"/>
      <c r="U215" s="19"/>
      <c r="V215" s="19"/>
    </row>
    <row r="216" spans="16:22">
      <c r="P216" s="18"/>
      <c r="Q216" s="18"/>
      <c r="R216" s="19"/>
      <c r="S216" s="19"/>
      <c r="T216" s="19"/>
      <c r="U216" s="19"/>
      <c r="V216" s="19"/>
    </row>
    <row r="217" spans="16:22">
      <c r="P217" s="18"/>
      <c r="Q217" s="18"/>
      <c r="R217" s="19"/>
      <c r="S217" s="19"/>
      <c r="T217" s="19"/>
      <c r="U217" s="19"/>
      <c r="V217" s="19"/>
    </row>
    <row r="218" spans="16:22">
      <c r="P218" s="18"/>
      <c r="Q218" s="18"/>
      <c r="R218" s="19"/>
      <c r="S218" s="19"/>
      <c r="T218" s="19"/>
      <c r="U218" s="19"/>
      <c r="V218" s="19"/>
    </row>
    <row r="219" spans="16:22">
      <c r="P219" s="18"/>
      <c r="Q219" s="18"/>
      <c r="R219" s="19"/>
      <c r="S219" s="19"/>
      <c r="T219" s="19"/>
      <c r="U219" s="19"/>
      <c r="V219" s="19"/>
    </row>
    <row r="220" spans="16:22">
      <c r="P220" s="18"/>
      <c r="Q220" s="18"/>
      <c r="R220" s="19"/>
      <c r="S220" s="19"/>
      <c r="T220" s="19"/>
      <c r="U220" s="19"/>
      <c r="V220" s="19"/>
    </row>
    <row r="221" spans="16:22">
      <c r="P221" s="18"/>
      <c r="Q221" s="18"/>
      <c r="R221" s="19"/>
      <c r="S221" s="19"/>
      <c r="T221" s="19"/>
      <c r="U221" s="19"/>
      <c r="V221" s="19"/>
    </row>
    <row r="222" spans="16:22">
      <c r="P222" s="18"/>
      <c r="Q222" s="18"/>
      <c r="R222" s="19"/>
      <c r="S222" s="19"/>
      <c r="T222" s="19"/>
      <c r="U222" s="19"/>
      <c r="V222" s="19"/>
    </row>
    <row r="223" spans="16:22">
      <c r="P223" s="18"/>
      <c r="Q223" s="18"/>
      <c r="R223" s="19"/>
      <c r="S223" s="19"/>
      <c r="T223" s="19"/>
      <c r="U223" s="19"/>
      <c r="V223" s="19"/>
    </row>
    <row r="224" spans="16:22">
      <c r="P224" s="18"/>
      <c r="Q224" s="18"/>
      <c r="R224" s="19"/>
      <c r="S224" s="19"/>
      <c r="T224" s="19"/>
      <c r="U224" s="19"/>
      <c r="V224" s="19"/>
    </row>
    <row r="225" spans="16:22">
      <c r="P225" s="18"/>
      <c r="Q225" s="18"/>
      <c r="R225" s="19"/>
      <c r="S225" s="19"/>
      <c r="T225" s="19"/>
      <c r="U225" s="19"/>
      <c r="V225" s="19"/>
    </row>
    <row r="226" spans="16:22">
      <c r="P226" s="18"/>
      <c r="Q226" s="18"/>
      <c r="R226" s="19"/>
      <c r="S226" s="19"/>
      <c r="T226" s="19"/>
      <c r="U226" s="19"/>
      <c r="V226" s="19"/>
    </row>
    <row r="227" spans="16:22">
      <c r="P227" s="18"/>
      <c r="Q227" s="18"/>
      <c r="R227" s="19"/>
      <c r="S227" s="19"/>
      <c r="T227" s="19"/>
      <c r="U227" s="19"/>
      <c r="V227" s="19"/>
    </row>
    <row r="228" spans="16:22">
      <c r="P228" s="18"/>
      <c r="Q228" s="18"/>
      <c r="R228" s="19"/>
      <c r="S228" s="19"/>
      <c r="T228" s="19"/>
      <c r="U228" s="19"/>
      <c r="V228" s="19"/>
    </row>
    <row r="229" spans="16:22">
      <c r="P229" s="18"/>
      <c r="Q229" s="18"/>
      <c r="R229" s="19"/>
      <c r="S229" s="19"/>
      <c r="T229" s="19"/>
      <c r="U229" s="19"/>
      <c r="V229" s="19"/>
    </row>
    <row r="230" spans="16:22">
      <c r="P230" s="18"/>
      <c r="Q230" s="18"/>
      <c r="R230" s="19"/>
      <c r="S230" s="19"/>
      <c r="T230" s="19"/>
      <c r="U230" s="19"/>
      <c r="V230" s="19"/>
    </row>
    <row r="231" spans="16:22">
      <c r="P231" s="18"/>
      <c r="Q231" s="18"/>
      <c r="R231" s="19"/>
      <c r="S231" s="19"/>
      <c r="T231" s="19"/>
      <c r="U231" s="19"/>
      <c r="V231" s="19"/>
    </row>
    <row r="232" spans="16:22">
      <c r="P232" s="18"/>
      <c r="Q232" s="18"/>
      <c r="R232" s="19"/>
      <c r="S232" s="19"/>
      <c r="T232" s="19"/>
      <c r="U232" s="19"/>
      <c r="V232" s="19"/>
    </row>
    <row r="233" spans="16:22">
      <c r="P233" s="18"/>
      <c r="Q233" s="18"/>
      <c r="R233" s="19"/>
      <c r="S233" s="19"/>
      <c r="T233" s="19"/>
      <c r="U233" s="19"/>
      <c r="V233" s="19"/>
    </row>
    <row r="234" spans="16:22">
      <c r="P234" s="18"/>
      <c r="Q234" s="18"/>
      <c r="R234" s="19"/>
      <c r="S234" s="19"/>
      <c r="T234" s="19"/>
      <c r="U234" s="19"/>
      <c r="V234" s="19"/>
    </row>
    <row r="235" spans="16:22">
      <c r="P235" s="18"/>
      <c r="Q235" s="18"/>
      <c r="R235" s="19"/>
      <c r="S235" s="19"/>
      <c r="T235" s="19"/>
      <c r="U235" s="19"/>
      <c r="V235" s="19"/>
    </row>
    <row r="236" spans="16:22">
      <c r="P236" s="18"/>
      <c r="Q236" s="18"/>
      <c r="R236" s="19"/>
      <c r="S236" s="19"/>
      <c r="T236" s="19"/>
      <c r="U236" s="19"/>
      <c r="V236" s="19"/>
    </row>
    <row r="237" spans="16:22">
      <c r="P237" s="18"/>
      <c r="Q237" s="18"/>
      <c r="R237" s="19"/>
      <c r="S237" s="19"/>
      <c r="T237" s="19"/>
      <c r="U237" s="19"/>
      <c r="V237" s="19"/>
    </row>
    <row r="238" spans="16:22">
      <c r="P238" s="18"/>
      <c r="Q238" s="18"/>
      <c r="R238" s="19"/>
      <c r="S238" s="19"/>
      <c r="T238" s="19"/>
      <c r="U238" s="19"/>
      <c r="V238" s="19"/>
    </row>
    <row r="239" spans="16:22">
      <c r="P239" s="18"/>
      <c r="Q239" s="18"/>
      <c r="R239" s="19"/>
      <c r="S239" s="19"/>
      <c r="T239" s="19"/>
      <c r="U239" s="19"/>
      <c r="V239" s="19"/>
    </row>
    <row r="240" spans="16:22">
      <c r="P240" s="18"/>
      <c r="Q240" s="18"/>
      <c r="R240" s="19"/>
      <c r="S240" s="19"/>
      <c r="T240" s="19"/>
      <c r="U240" s="19"/>
      <c r="V240" s="19"/>
    </row>
    <row r="241" spans="16:22">
      <c r="P241" s="18"/>
      <c r="Q241" s="18"/>
      <c r="R241" s="19"/>
      <c r="S241" s="19"/>
      <c r="T241" s="19"/>
      <c r="U241" s="19"/>
      <c r="V241" s="19"/>
    </row>
    <row r="242" spans="16:22">
      <c r="P242" s="18"/>
      <c r="Q242" s="18"/>
      <c r="R242" s="19"/>
      <c r="S242" s="19"/>
      <c r="T242" s="19"/>
      <c r="U242" s="19"/>
      <c r="V242" s="19"/>
    </row>
    <row r="243" spans="16:22">
      <c r="P243" s="18"/>
      <c r="Q243" s="18"/>
      <c r="R243" s="19"/>
      <c r="S243" s="19"/>
      <c r="T243" s="19"/>
      <c r="U243" s="19"/>
      <c r="V243" s="19"/>
    </row>
    <row r="244" spans="16:22">
      <c r="P244" s="18"/>
      <c r="Q244" s="18"/>
      <c r="R244" s="19"/>
      <c r="S244" s="19"/>
      <c r="T244" s="19"/>
      <c r="U244" s="19"/>
      <c r="V244" s="19"/>
    </row>
    <row r="245" spans="16:22">
      <c r="P245" s="18"/>
      <c r="Q245" s="18"/>
      <c r="R245" s="19"/>
      <c r="S245" s="19"/>
      <c r="T245" s="19"/>
      <c r="U245" s="19"/>
      <c r="V245" s="19"/>
    </row>
    <row r="246" spans="16:22">
      <c r="P246" s="18"/>
      <c r="Q246" s="18"/>
      <c r="R246" s="19"/>
      <c r="S246" s="19"/>
      <c r="T246" s="19"/>
      <c r="U246" s="19"/>
      <c r="V246" s="19"/>
    </row>
    <row r="247" spans="16:22">
      <c r="P247" s="18"/>
      <c r="Q247" s="18"/>
      <c r="R247" s="19"/>
      <c r="S247" s="19"/>
      <c r="T247" s="19"/>
      <c r="U247" s="19"/>
      <c r="V247" s="19"/>
    </row>
    <row r="248" spans="16:22">
      <c r="P248" s="18"/>
      <c r="Q248" s="18"/>
      <c r="R248" s="19"/>
      <c r="S248" s="19"/>
      <c r="T248" s="19"/>
      <c r="U248" s="19"/>
      <c r="V248" s="19"/>
    </row>
    <row r="249" spans="16:22">
      <c r="P249" s="18"/>
      <c r="Q249" s="18"/>
      <c r="R249" s="19"/>
      <c r="S249" s="19"/>
      <c r="T249" s="19"/>
      <c r="U249" s="19"/>
      <c r="V249" s="19"/>
    </row>
    <row r="250" spans="16:22">
      <c r="P250" s="18"/>
      <c r="Q250" s="18"/>
      <c r="R250" s="19"/>
      <c r="S250" s="19"/>
      <c r="T250" s="19"/>
      <c r="U250" s="19"/>
      <c r="V250" s="19"/>
    </row>
    <row r="251" spans="16:22">
      <c r="P251" s="18"/>
      <c r="Q251" s="18"/>
      <c r="R251" s="19"/>
      <c r="S251" s="19"/>
      <c r="T251" s="19"/>
      <c r="U251" s="19"/>
      <c r="V251" s="19"/>
    </row>
    <row r="252" spans="16:22">
      <c r="P252" s="18"/>
      <c r="Q252" s="18"/>
      <c r="R252" s="19"/>
      <c r="S252" s="19"/>
      <c r="T252" s="19"/>
      <c r="U252" s="19"/>
      <c r="V252" s="19"/>
    </row>
    <row r="253" spans="16:22">
      <c r="P253" s="18"/>
      <c r="Q253" s="18"/>
      <c r="R253" s="19"/>
      <c r="S253" s="19"/>
      <c r="T253" s="19"/>
      <c r="U253" s="19"/>
      <c r="V253" s="19"/>
    </row>
    <row r="254" spans="16:22">
      <c r="P254" s="18"/>
      <c r="Q254" s="18"/>
      <c r="R254" s="19"/>
      <c r="S254" s="19"/>
      <c r="T254" s="19"/>
      <c r="U254" s="19"/>
      <c r="V254" s="19"/>
    </row>
    <row r="255" spans="16:22">
      <c r="P255" s="18"/>
      <c r="Q255" s="18"/>
      <c r="R255" s="19"/>
      <c r="S255" s="19"/>
      <c r="T255" s="19"/>
      <c r="U255" s="19"/>
      <c r="V255" s="19"/>
    </row>
    <row r="256" spans="16:22">
      <c r="P256" s="18"/>
      <c r="Q256" s="18"/>
      <c r="R256" s="19"/>
      <c r="S256" s="19"/>
      <c r="T256" s="19"/>
      <c r="U256" s="19"/>
      <c r="V256" s="19"/>
    </row>
    <row r="257" spans="16:22">
      <c r="P257" s="18"/>
      <c r="Q257" s="18"/>
      <c r="R257" s="19"/>
      <c r="S257" s="19"/>
      <c r="T257" s="19"/>
      <c r="U257" s="19"/>
      <c r="V257" s="19"/>
    </row>
    <row r="258" spans="16:22">
      <c r="P258" s="18"/>
      <c r="Q258" s="18"/>
      <c r="R258" s="19"/>
      <c r="S258" s="19"/>
      <c r="T258" s="19"/>
      <c r="U258" s="19"/>
      <c r="V258" s="19"/>
    </row>
    <row r="259" spans="16:22">
      <c r="P259" s="18"/>
      <c r="Q259" s="18"/>
      <c r="R259" s="19"/>
      <c r="S259" s="19"/>
      <c r="T259" s="19"/>
      <c r="U259" s="19"/>
      <c r="V259" s="19"/>
    </row>
    <row r="260" spans="16:22">
      <c r="P260" s="18"/>
      <c r="Q260" s="18"/>
      <c r="R260" s="19"/>
      <c r="S260" s="19"/>
      <c r="T260" s="19"/>
      <c r="U260" s="19"/>
      <c r="V260" s="19"/>
    </row>
    <row r="261" spans="16:22">
      <c r="P261" s="18"/>
      <c r="Q261" s="18"/>
      <c r="R261" s="19"/>
      <c r="S261" s="19"/>
      <c r="T261" s="19"/>
      <c r="U261" s="19"/>
      <c r="V261" s="19"/>
    </row>
    <row r="262" spans="16:22">
      <c r="P262" s="18"/>
      <c r="Q262" s="18"/>
      <c r="R262" s="19"/>
      <c r="S262" s="19"/>
      <c r="T262" s="19"/>
      <c r="U262" s="19"/>
      <c r="V262" s="19"/>
    </row>
    <row r="263" spans="16:22">
      <c r="P263" s="18"/>
      <c r="Q263" s="18"/>
      <c r="R263" s="19"/>
      <c r="S263" s="19"/>
      <c r="T263" s="19"/>
      <c r="U263" s="19"/>
      <c r="V263" s="19"/>
    </row>
    <row r="264" spans="16:22">
      <c r="P264" s="18"/>
      <c r="Q264" s="18"/>
      <c r="R264" s="19"/>
      <c r="S264" s="19"/>
      <c r="T264" s="19"/>
      <c r="U264" s="19"/>
      <c r="V264" s="19"/>
    </row>
    <row r="265" spans="16:22">
      <c r="P265" s="18"/>
      <c r="Q265" s="18"/>
      <c r="R265" s="19"/>
      <c r="S265" s="19"/>
      <c r="T265" s="19"/>
      <c r="U265" s="19"/>
      <c r="V265" s="19"/>
    </row>
    <row r="266" spans="16:22">
      <c r="P266" s="18"/>
      <c r="Q266" s="18"/>
      <c r="R266" s="19"/>
      <c r="S266" s="19"/>
      <c r="T266" s="19"/>
      <c r="U266" s="19"/>
      <c r="V266" s="19"/>
    </row>
    <row r="267" spans="16:22">
      <c r="P267" s="18"/>
      <c r="Q267" s="18"/>
      <c r="R267" s="19"/>
      <c r="S267" s="19"/>
      <c r="T267" s="19"/>
      <c r="U267" s="19"/>
      <c r="V267" s="19"/>
    </row>
    <row r="268" spans="16:22">
      <c r="P268" s="18"/>
      <c r="Q268" s="18"/>
      <c r="R268" s="19"/>
      <c r="S268" s="19"/>
      <c r="T268" s="19"/>
      <c r="U268" s="19"/>
      <c r="V268" s="19"/>
    </row>
    <row r="269" spans="16:22">
      <c r="P269" s="18"/>
      <c r="Q269" s="18"/>
      <c r="R269" s="19"/>
      <c r="S269" s="19"/>
      <c r="T269" s="19"/>
      <c r="U269" s="19"/>
      <c r="V269" s="19"/>
    </row>
    <row r="270" spans="16:22">
      <c r="P270" s="18"/>
      <c r="Q270" s="18"/>
      <c r="R270" s="19"/>
      <c r="S270" s="19"/>
      <c r="T270" s="19"/>
      <c r="U270" s="19"/>
      <c r="V270" s="19"/>
    </row>
    <row r="271" spans="16:22">
      <c r="P271" s="18"/>
      <c r="Q271" s="18"/>
      <c r="R271" s="19"/>
      <c r="S271" s="19"/>
      <c r="T271" s="19"/>
      <c r="U271" s="19"/>
      <c r="V271" s="19"/>
    </row>
    <row r="272" spans="16:22">
      <c r="P272" s="18"/>
      <c r="Q272" s="18"/>
      <c r="R272" s="19"/>
      <c r="S272" s="19"/>
      <c r="T272" s="19"/>
      <c r="U272" s="19"/>
      <c r="V272" s="19"/>
    </row>
    <row r="273" spans="16:22">
      <c r="P273" s="18"/>
      <c r="Q273" s="18"/>
      <c r="R273" s="19"/>
      <c r="S273" s="19"/>
      <c r="T273" s="19"/>
      <c r="U273" s="19"/>
      <c r="V273" s="19"/>
    </row>
    <row r="274" spans="16:22">
      <c r="P274" s="18"/>
      <c r="Q274" s="18"/>
      <c r="R274" s="19"/>
      <c r="S274" s="19"/>
      <c r="T274" s="19"/>
      <c r="U274" s="19"/>
      <c r="V274" s="19"/>
    </row>
    <row r="275" spans="16:22">
      <c r="P275" s="18"/>
      <c r="Q275" s="18"/>
      <c r="R275" s="19"/>
      <c r="S275" s="19"/>
      <c r="T275" s="19"/>
      <c r="U275" s="19"/>
      <c r="V275" s="19"/>
    </row>
    <row r="276" spans="16:22">
      <c r="P276" s="18"/>
      <c r="Q276" s="18"/>
      <c r="R276" s="19"/>
      <c r="S276" s="19"/>
      <c r="T276" s="19"/>
      <c r="U276" s="19"/>
      <c r="V276" s="19"/>
    </row>
    <row r="277" spans="16:22">
      <c r="P277" s="18"/>
      <c r="Q277" s="18"/>
      <c r="R277" s="19"/>
      <c r="S277" s="19"/>
      <c r="T277" s="19"/>
      <c r="U277" s="19"/>
      <c r="V277" s="19"/>
    </row>
    <row r="278" spans="16:22">
      <c r="P278" s="18"/>
      <c r="Q278" s="18"/>
      <c r="R278" s="19"/>
      <c r="S278" s="19"/>
      <c r="T278" s="19"/>
      <c r="U278" s="19"/>
      <c r="V278" s="19"/>
    </row>
    <row r="279" spans="16:22">
      <c r="P279" s="18"/>
      <c r="Q279" s="18"/>
      <c r="R279" s="19"/>
      <c r="S279" s="19"/>
      <c r="T279" s="19"/>
      <c r="U279" s="19"/>
      <c r="V279" s="19"/>
    </row>
    <row r="280" spans="16:22">
      <c r="P280" s="18"/>
      <c r="Q280" s="18"/>
      <c r="R280" s="19"/>
      <c r="S280" s="19"/>
      <c r="T280" s="19"/>
      <c r="U280" s="19"/>
      <c r="V280" s="19"/>
    </row>
    <row r="281" spans="16:22">
      <c r="P281" s="18"/>
      <c r="Q281" s="18"/>
      <c r="R281" s="19"/>
      <c r="S281" s="19"/>
      <c r="T281" s="19"/>
      <c r="U281" s="19"/>
      <c r="V281" s="19"/>
    </row>
    <row r="282" spans="16:22">
      <c r="P282" s="18"/>
      <c r="Q282" s="18"/>
      <c r="R282" s="19"/>
      <c r="S282" s="19"/>
      <c r="T282" s="19"/>
      <c r="U282" s="19"/>
      <c r="V282" s="19"/>
    </row>
    <row r="283" spans="16:22">
      <c r="P283" s="18"/>
      <c r="Q283" s="18"/>
      <c r="R283" s="19"/>
      <c r="S283" s="19"/>
      <c r="T283" s="19"/>
      <c r="U283" s="19"/>
      <c r="V283" s="19"/>
    </row>
    <row r="284" spans="16:22">
      <c r="P284" s="18"/>
      <c r="Q284" s="18"/>
      <c r="R284" s="19"/>
      <c r="S284" s="19"/>
      <c r="T284" s="19"/>
      <c r="U284" s="19"/>
      <c r="V284" s="19"/>
    </row>
    <row r="285" spans="16:22">
      <c r="P285" s="18"/>
      <c r="Q285" s="18"/>
      <c r="R285" s="19"/>
      <c r="S285" s="19"/>
      <c r="T285" s="19"/>
      <c r="U285" s="19"/>
      <c r="V285" s="19"/>
    </row>
    <row r="286" spans="16:22">
      <c r="P286" s="18"/>
      <c r="Q286" s="18"/>
      <c r="R286" s="19"/>
      <c r="S286" s="19"/>
      <c r="T286" s="19"/>
      <c r="U286" s="19"/>
      <c r="V286" s="19"/>
    </row>
    <row r="287" spans="16:22">
      <c r="P287" s="18"/>
      <c r="Q287" s="18"/>
      <c r="R287" s="19"/>
      <c r="S287" s="19"/>
      <c r="T287" s="19"/>
      <c r="U287" s="19"/>
      <c r="V287" s="19"/>
    </row>
    <row r="288" spans="16:22">
      <c r="P288" s="18"/>
      <c r="Q288" s="18"/>
      <c r="R288" s="19"/>
      <c r="S288" s="19"/>
      <c r="T288" s="19"/>
      <c r="U288" s="19"/>
      <c r="V288" s="19"/>
    </row>
    <row r="289" spans="16:22">
      <c r="P289" s="18"/>
      <c r="Q289" s="18"/>
      <c r="R289" s="19"/>
      <c r="S289" s="19"/>
      <c r="T289" s="19"/>
      <c r="U289" s="19"/>
      <c r="V289" s="19"/>
    </row>
  </sheetData>
  <autoFilter ref="C1:C289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4" zoomScale="160" zoomScaleNormal="160" workbookViewId="0">
      <selection activeCell="F46" sqref="F46"/>
    </sheetView>
  </sheetViews>
  <sheetFormatPr defaultRowHeight="15"/>
  <cols>
    <col min="1" max="1" width="9.140625" style="72" customWidth="1"/>
    <col min="2" max="2" width="9" style="72" customWidth="1"/>
    <col min="3" max="3" width="9.140625" style="72" customWidth="1"/>
    <col min="4" max="4" width="9.140625" style="72"/>
    <col min="5" max="5" width="9.140625" style="72" customWidth="1"/>
    <col min="6" max="6" width="49.7109375" style="72" customWidth="1"/>
    <col min="7" max="16384" width="9.140625" style="72"/>
  </cols>
  <sheetData>
    <row r="1" spans="1:7" s="71" customFormat="1" ht="27.75">
      <c r="A1" s="224" t="s">
        <v>43</v>
      </c>
      <c r="B1" s="224"/>
      <c r="C1" s="224"/>
      <c r="D1" s="224"/>
      <c r="E1" s="224"/>
      <c r="F1" s="224"/>
    </row>
    <row r="2" spans="1:7" s="71" customFormat="1" ht="27.75">
      <c r="A2" s="224" t="s">
        <v>10</v>
      </c>
      <c r="B2" s="224"/>
      <c r="C2" s="224"/>
      <c r="D2" s="224"/>
      <c r="E2" s="224"/>
      <c r="F2" s="224"/>
    </row>
    <row r="3" spans="1:7" s="71" customFormat="1" ht="27.75">
      <c r="A3" s="224" t="s">
        <v>168</v>
      </c>
      <c r="B3" s="224"/>
      <c r="C3" s="224"/>
      <c r="D3" s="224"/>
      <c r="E3" s="224"/>
      <c r="F3" s="224"/>
    </row>
    <row r="4" spans="1:7" s="71" customFormat="1" ht="27.75">
      <c r="A4" s="224" t="s">
        <v>52</v>
      </c>
      <c r="B4" s="224"/>
      <c r="C4" s="224"/>
      <c r="D4" s="224"/>
      <c r="E4" s="224"/>
      <c r="F4" s="224"/>
    </row>
    <row r="5" spans="1:7" ht="24">
      <c r="A5" s="225"/>
      <c r="B5" s="225"/>
      <c r="C5" s="225"/>
      <c r="D5" s="225"/>
      <c r="E5" s="225"/>
      <c r="F5" s="225"/>
    </row>
    <row r="6" spans="1:7" s="74" customFormat="1" ht="24">
      <c r="A6" s="73" t="s">
        <v>173</v>
      </c>
      <c r="B6" s="73"/>
      <c r="C6" s="73"/>
      <c r="D6" s="73"/>
      <c r="E6" s="73"/>
      <c r="F6" s="73"/>
    </row>
    <row r="7" spans="1:7" s="74" customFormat="1" ht="24">
      <c r="A7" s="22" t="s">
        <v>166</v>
      </c>
      <c r="B7" s="22"/>
      <c r="C7" s="22"/>
      <c r="D7" s="22"/>
      <c r="E7" s="22"/>
      <c r="F7" s="22"/>
    </row>
    <row r="8" spans="1:7" s="74" customFormat="1" ht="24">
      <c r="A8" s="22" t="s">
        <v>167</v>
      </c>
      <c r="B8" s="22"/>
      <c r="C8" s="22"/>
      <c r="D8" s="22"/>
      <c r="E8" s="22"/>
      <c r="F8" s="22"/>
    </row>
    <row r="9" spans="1:7" s="74" customFormat="1" ht="24">
      <c r="A9" s="22" t="s">
        <v>174</v>
      </c>
      <c r="B9" s="22"/>
      <c r="C9" s="22"/>
      <c r="D9" s="22"/>
      <c r="E9" s="22"/>
      <c r="F9" s="22"/>
    </row>
    <row r="10" spans="1:7" s="74" customFormat="1" ht="24">
      <c r="A10" s="22" t="s">
        <v>234</v>
      </c>
      <c r="B10" s="22"/>
      <c r="C10" s="22"/>
      <c r="D10" s="22"/>
      <c r="E10" s="22"/>
      <c r="F10" s="22"/>
    </row>
    <row r="11" spans="1:7" s="74" customFormat="1" ht="24">
      <c r="A11" s="22" t="s">
        <v>235</v>
      </c>
      <c r="B11" s="22"/>
      <c r="C11" s="22"/>
      <c r="D11" s="22"/>
      <c r="E11" s="22"/>
      <c r="F11" s="22"/>
    </row>
    <row r="12" spans="1:7" s="8" customFormat="1" ht="24">
      <c r="A12" s="73" t="s">
        <v>163</v>
      </c>
      <c r="B12" s="73"/>
      <c r="C12" s="73"/>
      <c r="D12" s="73"/>
      <c r="E12" s="73"/>
      <c r="F12" s="73"/>
    </row>
    <row r="13" spans="1:7" s="8" customFormat="1" ht="24">
      <c r="A13" s="22" t="s">
        <v>256</v>
      </c>
      <c r="B13" s="22"/>
      <c r="C13" s="22"/>
      <c r="D13" s="22"/>
      <c r="E13" s="22"/>
      <c r="F13" s="22"/>
    </row>
    <row r="14" spans="1:7" s="8" customFormat="1" ht="24">
      <c r="A14" s="22" t="s">
        <v>236</v>
      </c>
      <c r="B14" s="22"/>
      <c r="C14" s="22"/>
      <c r="D14" s="22"/>
      <c r="E14" s="22"/>
      <c r="F14" s="22"/>
    </row>
    <row r="15" spans="1:7" s="8" customFormat="1" ht="24">
      <c r="A15" s="83" t="s">
        <v>237</v>
      </c>
      <c r="B15" s="83"/>
      <c r="C15" s="83"/>
      <c r="D15" s="83"/>
      <c r="E15" s="83"/>
      <c r="F15" s="83"/>
    </row>
    <row r="16" spans="1:7" s="8" customFormat="1" ht="24">
      <c r="A16" s="223" t="s">
        <v>238</v>
      </c>
      <c r="B16" s="223"/>
      <c r="C16" s="223"/>
      <c r="D16" s="223"/>
      <c r="E16" s="223"/>
      <c r="F16" s="223"/>
      <c r="G16" s="191"/>
    </row>
    <row r="17" spans="1:8" s="8" customFormat="1" ht="24">
      <c r="A17" s="8" t="s">
        <v>239</v>
      </c>
      <c r="E17" s="191"/>
      <c r="F17" s="191"/>
      <c r="G17" s="191"/>
    </row>
    <row r="18" spans="1:8" s="8" customFormat="1" ht="24">
      <c r="A18" s="8" t="s">
        <v>240</v>
      </c>
      <c r="E18" s="191"/>
      <c r="F18" s="191"/>
      <c r="G18" s="191"/>
    </row>
    <row r="19" spans="1:8" s="8" customFormat="1" ht="24">
      <c r="A19" s="8" t="s">
        <v>241</v>
      </c>
      <c r="E19" s="208"/>
      <c r="F19" s="208"/>
      <c r="G19" s="208"/>
    </row>
    <row r="20" spans="1:8" s="8" customFormat="1" ht="24">
      <c r="A20" s="154" t="s">
        <v>105</v>
      </c>
      <c r="B20" s="154"/>
      <c r="C20" s="154"/>
      <c r="D20" s="154"/>
      <c r="E20" s="154"/>
      <c r="F20" s="154"/>
    </row>
    <row r="21" spans="1:8" s="8" customFormat="1" ht="24">
      <c r="A21" s="154" t="s">
        <v>242</v>
      </c>
      <c r="B21" s="154"/>
      <c r="C21" s="154"/>
      <c r="D21" s="154"/>
      <c r="E21" s="154"/>
      <c r="F21" s="154"/>
    </row>
    <row r="22" spans="1:8" s="8" customFormat="1" ht="24">
      <c r="A22" s="154" t="s">
        <v>243</v>
      </c>
      <c r="B22" s="154"/>
      <c r="C22" s="154"/>
      <c r="D22" s="154"/>
      <c r="E22" s="154"/>
      <c r="F22" s="154"/>
    </row>
    <row r="23" spans="1:8" s="8" customFormat="1" ht="24">
      <c r="A23" s="152"/>
      <c r="B23" s="152" t="s">
        <v>103</v>
      </c>
      <c r="C23" s="152"/>
      <c r="D23" s="152"/>
      <c r="E23" s="152"/>
      <c r="F23" s="152"/>
    </row>
    <row r="24" spans="1:8" s="8" customFormat="1" ht="24">
      <c r="A24" s="227" t="s">
        <v>104</v>
      </c>
      <c r="B24" s="227"/>
      <c r="C24" s="227"/>
      <c r="D24" s="227"/>
      <c r="E24" s="227"/>
      <c r="F24" s="227"/>
      <c r="G24" s="22"/>
      <c r="H24" s="173"/>
    </row>
    <row r="25" spans="1:8" s="8" customFormat="1" ht="24">
      <c r="A25" s="75" t="s">
        <v>244</v>
      </c>
      <c r="B25" s="75"/>
      <c r="C25" s="75"/>
      <c r="D25" s="75"/>
      <c r="E25" s="75"/>
      <c r="F25" s="75"/>
      <c r="G25" s="22"/>
      <c r="H25" s="173"/>
    </row>
    <row r="26" spans="1:8" s="8" customFormat="1" ht="24">
      <c r="A26" s="75" t="s">
        <v>249</v>
      </c>
      <c r="B26" s="75"/>
      <c r="C26" s="75"/>
      <c r="D26" s="75"/>
      <c r="E26" s="75"/>
      <c r="F26" s="75"/>
      <c r="G26" s="22"/>
      <c r="H26" s="173"/>
    </row>
    <row r="27" spans="1:8" s="8" customFormat="1" ht="24">
      <c r="A27" s="192" t="s">
        <v>250</v>
      </c>
      <c r="B27" s="192"/>
      <c r="C27" s="192"/>
      <c r="D27" s="192"/>
      <c r="E27" s="192"/>
      <c r="F27" s="192"/>
      <c r="G27" s="22"/>
      <c r="H27" s="192"/>
    </row>
    <row r="28" spans="1:8" s="8" customFormat="1" ht="24">
      <c r="A28" s="192" t="s">
        <v>251</v>
      </c>
      <c r="B28" s="192"/>
      <c r="C28" s="192"/>
      <c r="D28" s="192"/>
      <c r="E28" s="192"/>
      <c r="F28" s="192"/>
      <c r="G28" s="22"/>
      <c r="H28" s="192"/>
    </row>
    <row r="29" spans="1:8" s="8" customFormat="1" ht="24">
      <c r="A29" s="192" t="s">
        <v>245</v>
      </c>
      <c r="B29" s="192"/>
      <c r="C29" s="192"/>
      <c r="D29" s="192"/>
      <c r="E29" s="192"/>
      <c r="F29" s="192"/>
      <c r="G29" s="22"/>
      <c r="H29" s="192"/>
    </row>
    <row r="30" spans="1:8" s="8" customFormat="1" ht="24">
      <c r="A30" s="192"/>
      <c r="B30" s="192"/>
      <c r="C30" s="192"/>
      <c r="D30" s="192"/>
      <c r="E30" s="192"/>
      <c r="F30" s="192"/>
      <c r="G30" s="22"/>
      <c r="H30" s="192"/>
    </row>
    <row r="31" spans="1:8" s="8" customFormat="1" ht="24">
      <c r="A31" s="192"/>
      <c r="B31" s="192"/>
      <c r="C31" s="192"/>
      <c r="D31" s="192"/>
      <c r="E31" s="192"/>
      <c r="F31" s="192"/>
      <c r="G31" s="22"/>
      <c r="H31" s="192"/>
    </row>
    <row r="32" spans="1:8" s="8" customFormat="1" ht="24">
      <c r="A32" s="192"/>
      <c r="B32" s="192"/>
      <c r="C32" s="192"/>
      <c r="D32" s="192"/>
      <c r="E32" s="192"/>
      <c r="F32" s="192"/>
      <c r="G32" s="22"/>
      <c r="H32" s="192"/>
    </row>
    <row r="33" spans="1:9" s="8" customFormat="1" ht="24">
      <c r="A33" s="192"/>
      <c r="B33" s="192"/>
      <c r="C33" s="192"/>
      <c r="D33" s="192"/>
      <c r="E33" s="192"/>
      <c r="F33" s="192"/>
      <c r="G33" s="22"/>
      <c r="H33" s="192"/>
    </row>
    <row r="34" spans="1:9" s="8" customFormat="1" ht="24">
      <c r="A34" s="192"/>
      <c r="B34" s="192"/>
      <c r="C34" s="192"/>
      <c r="D34" s="192"/>
      <c r="E34" s="192"/>
      <c r="F34" s="192"/>
      <c r="G34" s="22"/>
      <c r="H34" s="192"/>
    </row>
    <row r="35" spans="1:9" s="75" customFormat="1" ht="24">
      <c r="A35" s="226" t="s">
        <v>246</v>
      </c>
      <c r="B35" s="226"/>
      <c r="C35" s="226"/>
      <c r="D35" s="226"/>
      <c r="E35" s="226"/>
      <c r="F35" s="226"/>
      <c r="G35" s="22"/>
    </row>
    <row r="36" spans="1:9" s="170" customFormat="1" ht="24">
      <c r="A36" s="67" t="s">
        <v>247</v>
      </c>
      <c r="B36" s="171"/>
      <c r="C36" s="171"/>
      <c r="D36" s="171"/>
      <c r="E36" s="171"/>
      <c r="F36" s="171"/>
      <c r="G36" s="171"/>
      <c r="H36" s="173"/>
    </row>
    <row r="37" spans="1:9" s="8" customFormat="1" ht="24">
      <c r="A37" s="228" t="s">
        <v>248</v>
      </c>
      <c r="B37" s="228"/>
      <c r="C37" s="228"/>
      <c r="D37" s="228"/>
      <c r="E37" s="228"/>
      <c r="F37" s="228"/>
      <c r="G37" s="193"/>
      <c r="H37" s="193"/>
      <c r="I37" s="193"/>
    </row>
    <row r="38" spans="1:9" s="8" customFormat="1" ht="24">
      <c r="A38" s="228" t="s">
        <v>252</v>
      </c>
      <c r="B38" s="228"/>
      <c r="C38" s="228"/>
      <c r="D38" s="228"/>
      <c r="E38" s="228"/>
      <c r="F38" s="228"/>
      <c r="G38" s="228"/>
      <c r="H38" s="228"/>
      <c r="I38" s="228"/>
    </row>
    <row r="39" spans="1:9" s="8" customFormat="1" ht="24">
      <c r="A39" s="223" t="s">
        <v>257</v>
      </c>
      <c r="B39" s="223"/>
      <c r="C39" s="223"/>
      <c r="D39" s="223"/>
      <c r="E39" s="223"/>
      <c r="F39" s="223"/>
    </row>
    <row r="40" spans="1:9" s="8" customFormat="1" ht="24">
      <c r="A40" s="222" t="s">
        <v>259</v>
      </c>
      <c r="B40" s="222"/>
      <c r="C40" s="222"/>
      <c r="D40" s="222"/>
      <c r="E40" s="222"/>
      <c r="F40" s="222"/>
    </row>
    <row r="41" spans="1:9" s="8" customFormat="1" ht="24">
      <c r="A41" s="223" t="s">
        <v>258</v>
      </c>
      <c r="B41" s="223"/>
      <c r="C41" s="223"/>
      <c r="D41" s="223"/>
      <c r="E41" s="223"/>
      <c r="F41" s="223"/>
    </row>
    <row r="42" spans="1:9" ht="24">
      <c r="A42" s="223" t="s">
        <v>164</v>
      </c>
      <c r="B42" s="223"/>
      <c r="C42" s="223"/>
      <c r="D42" s="223"/>
      <c r="E42" s="223"/>
      <c r="F42" s="223"/>
    </row>
    <row r="43" spans="1:9" ht="24">
      <c r="A43" s="8"/>
      <c r="B43" s="8" t="s">
        <v>253</v>
      </c>
      <c r="C43" s="8"/>
      <c r="D43" s="8"/>
      <c r="E43" s="8"/>
      <c r="F43" s="8"/>
    </row>
    <row r="44" spans="1:9" ht="24">
      <c r="A44" s="8"/>
      <c r="B44" s="8" t="s">
        <v>254</v>
      </c>
      <c r="C44" s="8"/>
      <c r="D44" s="8"/>
      <c r="E44" s="8"/>
      <c r="F44" s="8"/>
    </row>
    <row r="45" spans="1:9" ht="24">
      <c r="A45" s="8"/>
      <c r="B45" s="8"/>
      <c r="C45" s="8"/>
      <c r="D45" s="8"/>
      <c r="E45" s="8"/>
      <c r="F45" s="8"/>
    </row>
    <row r="46" spans="1:9" ht="24">
      <c r="A46" s="8"/>
      <c r="B46" s="8"/>
      <c r="C46" s="8"/>
      <c r="D46" s="8"/>
      <c r="E46" s="8"/>
      <c r="F46" s="8"/>
    </row>
    <row r="47" spans="1:9" ht="24">
      <c r="A47" s="8"/>
      <c r="B47" s="8"/>
      <c r="C47" s="8"/>
      <c r="D47" s="8"/>
      <c r="E47" s="8"/>
      <c r="F47" s="8"/>
    </row>
    <row r="48" spans="1:9" ht="24">
      <c r="A48" s="8"/>
      <c r="B48" s="8"/>
      <c r="C48" s="8"/>
      <c r="D48" s="8"/>
      <c r="E48" s="8"/>
      <c r="F48" s="8"/>
    </row>
    <row r="49" spans="1:6" ht="24">
      <c r="A49" s="8"/>
      <c r="B49" s="8"/>
      <c r="C49" s="8"/>
      <c r="D49" s="8"/>
      <c r="E49" s="8"/>
      <c r="F49" s="8"/>
    </row>
    <row r="50" spans="1:6" ht="24">
      <c r="A50" s="8"/>
      <c r="B50" s="8"/>
      <c r="C50" s="8"/>
      <c r="D50" s="8"/>
      <c r="E50" s="8"/>
      <c r="F50" s="8"/>
    </row>
    <row r="51" spans="1:6" ht="24">
      <c r="A51" s="8"/>
      <c r="B51" s="8"/>
      <c r="C51" s="8"/>
      <c r="D51" s="8"/>
      <c r="E51" s="8"/>
      <c r="F51" s="8"/>
    </row>
  </sheetData>
  <mergeCells count="13">
    <mergeCell ref="A42:F42"/>
    <mergeCell ref="A1:F1"/>
    <mergeCell ref="A2:F2"/>
    <mergeCell ref="A3:F3"/>
    <mergeCell ref="A4:F4"/>
    <mergeCell ref="A5:F5"/>
    <mergeCell ref="A35:F35"/>
    <mergeCell ref="A24:F24"/>
    <mergeCell ref="A16:F16"/>
    <mergeCell ref="A37:F37"/>
    <mergeCell ref="A38:I38"/>
    <mergeCell ref="A39:F39"/>
    <mergeCell ref="A41:F41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opLeftCell="A19" zoomScale="120" zoomScaleNormal="120" workbookViewId="0">
      <selection activeCell="D33" sqref="D33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7.28515625" style="2" customWidth="1"/>
    <col min="7" max="7" width="8.57031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2:9">
      <c r="B1" s="229" t="s">
        <v>9</v>
      </c>
      <c r="C1" s="229"/>
      <c r="D1" s="229"/>
      <c r="E1" s="229"/>
      <c r="F1" s="229"/>
      <c r="G1" s="229"/>
      <c r="H1" s="102"/>
    </row>
    <row r="2" spans="2:9">
      <c r="B2" s="207"/>
      <c r="C2" s="207"/>
      <c r="D2" s="207"/>
      <c r="E2" s="207"/>
      <c r="F2" s="207"/>
      <c r="G2" s="207"/>
      <c r="H2" s="102"/>
    </row>
    <row r="3" spans="2:9" s="25" customFormat="1" ht="27.75">
      <c r="B3" s="224" t="s">
        <v>10</v>
      </c>
      <c r="C3" s="224"/>
      <c r="D3" s="224"/>
      <c r="E3" s="224"/>
      <c r="F3" s="224"/>
      <c r="G3" s="224"/>
      <c r="H3" s="24"/>
      <c r="I3" s="24"/>
    </row>
    <row r="4" spans="2:9" s="25" customFormat="1" ht="27.75">
      <c r="B4" s="224" t="s">
        <v>168</v>
      </c>
      <c r="C4" s="224"/>
      <c r="D4" s="224"/>
      <c r="E4" s="224"/>
      <c r="F4" s="224"/>
      <c r="G4" s="224"/>
      <c r="H4" s="24"/>
      <c r="I4" s="24"/>
    </row>
    <row r="5" spans="2:9" s="25" customFormat="1" ht="27.75">
      <c r="B5" s="224" t="s">
        <v>52</v>
      </c>
      <c r="C5" s="224"/>
      <c r="D5" s="224"/>
      <c r="E5" s="224"/>
      <c r="F5" s="224"/>
      <c r="G5" s="224"/>
      <c r="H5" s="24"/>
      <c r="I5" s="24"/>
    </row>
    <row r="6" spans="2:9" ht="13.5" customHeight="1">
      <c r="B6" s="230"/>
      <c r="C6" s="230"/>
      <c r="D6" s="230"/>
      <c r="E6" s="230"/>
      <c r="F6" s="230"/>
      <c r="G6" s="230"/>
      <c r="H6" s="230"/>
    </row>
    <row r="7" spans="2:9" s="8" customFormat="1" ht="24">
      <c r="B7" s="9" t="s">
        <v>57</v>
      </c>
      <c r="F7" s="26"/>
      <c r="G7" s="26"/>
      <c r="H7" s="26"/>
    </row>
    <row r="8" spans="2:9" s="8" customFormat="1" ht="24.75" thickBot="1">
      <c r="B8" s="27" t="s">
        <v>158</v>
      </c>
      <c r="C8" s="202"/>
      <c r="D8" s="202"/>
      <c r="E8" s="202"/>
      <c r="F8" s="84"/>
      <c r="G8" s="84"/>
      <c r="H8" s="26"/>
    </row>
    <row r="9" spans="2:9" s="8" customFormat="1" ht="25.5" thickTop="1" thickBot="1">
      <c r="B9" s="27"/>
      <c r="C9" s="237" t="s">
        <v>11</v>
      </c>
      <c r="D9" s="237"/>
      <c r="E9" s="237"/>
      <c r="F9" s="135" t="s">
        <v>12</v>
      </c>
      <c r="G9" s="135" t="s">
        <v>13</v>
      </c>
      <c r="H9" s="26"/>
    </row>
    <row r="10" spans="2:9" s="8" customFormat="1" ht="24.75" thickTop="1">
      <c r="B10" s="27"/>
      <c r="C10" s="231" t="s">
        <v>8</v>
      </c>
      <c r="D10" s="232"/>
      <c r="E10" s="233"/>
      <c r="F10" s="134">
        <f>DATA!C151</f>
        <v>100</v>
      </c>
      <c r="G10" s="82">
        <f>F10*100/F$12</f>
        <v>68.027210884353735</v>
      </c>
      <c r="H10" s="26"/>
    </row>
    <row r="11" spans="2:9" s="8" customFormat="1" ht="24">
      <c r="B11" s="27"/>
      <c r="C11" s="234" t="s">
        <v>49</v>
      </c>
      <c r="D11" s="235"/>
      <c r="E11" s="236"/>
      <c r="F11" s="28">
        <f>DATA!C152</f>
        <v>47</v>
      </c>
      <c r="G11" s="29">
        <f>F11*100/F$12</f>
        <v>31.972789115646258</v>
      </c>
      <c r="H11" s="26"/>
    </row>
    <row r="12" spans="2:9" s="8" customFormat="1" ht="24.75" thickBot="1">
      <c r="B12" s="27"/>
      <c r="C12" s="237" t="s">
        <v>14</v>
      </c>
      <c r="D12" s="237"/>
      <c r="E12" s="237"/>
      <c r="F12" s="138">
        <f>SUM(F10:F11)</f>
        <v>147</v>
      </c>
      <c r="G12" s="139">
        <f>SUM(G10:G11)</f>
        <v>100</v>
      </c>
    </row>
    <row r="13" spans="2:9" s="8" customFormat="1" ht="24.75" thickTop="1">
      <c r="B13" s="27"/>
      <c r="C13" s="30"/>
      <c r="D13" s="30"/>
      <c r="E13" s="30"/>
      <c r="F13" s="31"/>
      <c r="G13" s="32"/>
    </row>
    <row r="14" spans="2:9" s="8" customFormat="1" ht="24">
      <c r="B14" s="27"/>
      <c r="C14" s="8" t="s">
        <v>82</v>
      </c>
      <c r="F14" s="26"/>
      <c r="G14" s="26"/>
    </row>
    <row r="15" spans="2:9" s="8" customFormat="1" ht="24">
      <c r="B15" s="8" t="s">
        <v>208</v>
      </c>
      <c r="F15" s="26"/>
      <c r="G15" s="26"/>
    </row>
    <row r="16" spans="2:9" ht="13.5" customHeight="1">
      <c r="B16" s="229"/>
      <c r="C16" s="229"/>
      <c r="D16" s="229"/>
      <c r="E16" s="229"/>
      <c r="F16" s="229"/>
      <c r="G16" s="229"/>
      <c r="H16" s="102"/>
    </row>
    <row r="17" spans="2:8" s="8" customFormat="1" ht="24">
      <c r="B17" s="27" t="s">
        <v>159</v>
      </c>
      <c r="F17" s="26"/>
      <c r="G17" s="26"/>
    </row>
    <row r="18" spans="2:8" ht="24" thickBot="1">
      <c r="C18" s="1" t="s">
        <v>81</v>
      </c>
      <c r="H18" s="1"/>
    </row>
    <row r="19" spans="2:8" s="8" customFormat="1" ht="24.75" thickTop="1">
      <c r="C19" s="242" t="s">
        <v>15</v>
      </c>
      <c r="D19" s="242"/>
      <c r="E19" s="242"/>
      <c r="F19" s="33" t="s">
        <v>12</v>
      </c>
      <c r="G19" s="33" t="s">
        <v>13</v>
      </c>
    </row>
    <row r="20" spans="2:8" s="8" customFormat="1" ht="24">
      <c r="C20" s="241" t="str">
        <f>[1]คีย์ข้อมูล!K223</f>
        <v>website บัณฑิตวิทยาลัย</v>
      </c>
      <c r="D20" s="241"/>
      <c r="E20" s="241"/>
      <c r="F20" s="34">
        <v>76</v>
      </c>
      <c r="G20" s="29">
        <f t="shared" ref="G20:G29" si="0">F20*100/F$29</f>
        <v>36.714975845410628</v>
      </c>
    </row>
    <row r="21" spans="2:8" s="8" customFormat="1" ht="24">
      <c r="C21" s="241" t="s">
        <v>17</v>
      </c>
      <c r="D21" s="241"/>
      <c r="E21" s="241"/>
      <c r="F21" s="34">
        <v>58</v>
      </c>
      <c r="G21" s="29">
        <f t="shared" si="0"/>
        <v>28.019323671497585</v>
      </c>
    </row>
    <row r="22" spans="2:8" s="8" customFormat="1" ht="24">
      <c r="C22" s="241" t="s">
        <v>16</v>
      </c>
      <c r="D22" s="241"/>
      <c r="E22" s="241"/>
      <c r="F22" s="34">
        <v>29</v>
      </c>
      <c r="G22" s="29">
        <f t="shared" si="0"/>
        <v>14.009661835748792</v>
      </c>
    </row>
    <row r="23" spans="2:8" s="8" customFormat="1" ht="24">
      <c r="C23" s="241" t="s">
        <v>18</v>
      </c>
      <c r="D23" s="241"/>
      <c r="E23" s="241"/>
      <c r="F23" s="34">
        <v>24</v>
      </c>
      <c r="G23" s="29">
        <f t="shared" si="0"/>
        <v>11.594202898550725</v>
      </c>
    </row>
    <row r="24" spans="2:8" s="8" customFormat="1" ht="24">
      <c r="C24" s="241" t="s">
        <v>19</v>
      </c>
      <c r="D24" s="241"/>
      <c r="E24" s="241"/>
      <c r="F24" s="34">
        <v>9</v>
      </c>
      <c r="G24" s="29">
        <f t="shared" si="0"/>
        <v>4.3478260869565215</v>
      </c>
    </row>
    <row r="25" spans="2:8" s="8" customFormat="1" ht="24">
      <c r="C25" s="157" t="s">
        <v>5</v>
      </c>
      <c r="D25" s="158"/>
      <c r="E25" s="159"/>
      <c r="F25" s="34">
        <v>5</v>
      </c>
      <c r="G25" s="29">
        <f t="shared" si="0"/>
        <v>2.4154589371980677</v>
      </c>
    </row>
    <row r="26" spans="2:8" s="8" customFormat="1" ht="24">
      <c r="C26" s="157" t="s">
        <v>112</v>
      </c>
      <c r="D26" s="158"/>
      <c r="E26" s="159"/>
      <c r="F26" s="34">
        <v>4</v>
      </c>
      <c r="G26" s="29">
        <f t="shared" si="0"/>
        <v>1.932367149758454</v>
      </c>
    </row>
    <row r="27" spans="2:8" s="8" customFormat="1" ht="24">
      <c r="C27" s="241" t="s">
        <v>114</v>
      </c>
      <c r="D27" s="241"/>
      <c r="E27" s="241"/>
      <c r="F27" s="34">
        <v>1</v>
      </c>
      <c r="G27" s="29">
        <f t="shared" si="0"/>
        <v>0.48309178743961351</v>
      </c>
    </row>
    <row r="28" spans="2:8" s="8" customFormat="1" ht="24">
      <c r="C28" s="241" t="s">
        <v>190</v>
      </c>
      <c r="D28" s="241"/>
      <c r="E28" s="241"/>
      <c r="F28" s="28">
        <v>1</v>
      </c>
      <c r="G28" s="29">
        <f t="shared" si="0"/>
        <v>0.48309178743961351</v>
      </c>
    </row>
    <row r="29" spans="2:8" s="8" customFormat="1" ht="24.75" thickBot="1">
      <c r="C29" s="238" t="s">
        <v>14</v>
      </c>
      <c r="D29" s="239"/>
      <c r="E29" s="240"/>
      <c r="F29" s="35">
        <f>SUM(F20:F28)</f>
        <v>207</v>
      </c>
      <c r="G29" s="70">
        <f t="shared" si="0"/>
        <v>100</v>
      </c>
    </row>
    <row r="30" spans="2:8" s="8" customFormat="1" ht="24.75" thickTop="1">
      <c r="C30" s="30"/>
      <c r="D30" s="30"/>
      <c r="E30" s="30"/>
      <c r="F30" s="31"/>
      <c r="G30" s="32"/>
    </row>
    <row r="31" spans="2:8" s="8" customFormat="1" ht="24">
      <c r="B31" s="22"/>
      <c r="C31" s="8" t="s">
        <v>113</v>
      </c>
      <c r="F31" s="26"/>
      <c r="G31" s="26"/>
      <c r="H31" s="26"/>
    </row>
    <row r="32" spans="2:8" s="8" customFormat="1" ht="24">
      <c r="B32" s="8" t="s">
        <v>102</v>
      </c>
      <c r="F32" s="26"/>
      <c r="G32" s="26"/>
      <c r="H32" s="26"/>
    </row>
    <row r="33" spans="2:8" ht="24">
      <c r="B33" s="8" t="s">
        <v>209</v>
      </c>
    </row>
    <row r="34" spans="2:8" s="8" customFormat="1" ht="24">
      <c r="B34" s="8" t="s">
        <v>255</v>
      </c>
      <c r="F34" s="153"/>
      <c r="G34" s="153"/>
      <c r="H34" s="153"/>
    </row>
  </sheetData>
  <mergeCells count="19">
    <mergeCell ref="C29:E29"/>
    <mergeCell ref="C12:E12"/>
    <mergeCell ref="C21:E21"/>
    <mergeCell ref="C23:E23"/>
    <mergeCell ref="C22:E22"/>
    <mergeCell ref="C27:E27"/>
    <mergeCell ref="C24:E24"/>
    <mergeCell ref="C19:E19"/>
    <mergeCell ref="C20:E20"/>
    <mergeCell ref="B16:G16"/>
    <mergeCell ref="C28:E28"/>
    <mergeCell ref="B1:G1"/>
    <mergeCell ref="B6:H6"/>
    <mergeCell ref="C10:E10"/>
    <mergeCell ref="C11:E11"/>
    <mergeCell ref="C9:E9"/>
    <mergeCell ref="B3:G3"/>
    <mergeCell ref="B4:G4"/>
    <mergeCell ref="B5:G5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5"/>
  <sheetViews>
    <sheetView topLeftCell="A76" zoomScale="150" zoomScaleNormal="150" workbookViewId="0">
      <selection activeCell="D82" sqref="D82"/>
    </sheetView>
  </sheetViews>
  <sheetFormatPr defaultRowHeight="23.25"/>
  <cols>
    <col min="1" max="1" width="10.140625" style="1" customWidth="1"/>
    <col min="2" max="2" width="9.140625" style="1"/>
    <col min="3" max="3" width="17.7109375" style="1" customWidth="1"/>
    <col min="4" max="4" width="23.7109375" style="1" customWidth="1"/>
    <col min="5" max="5" width="8.140625" style="2" customWidth="1"/>
    <col min="6" max="6" width="11.42578125" style="2" customWidth="1"/>
    <col min="7" max="7" width="16.42578125" style="2" customWidth="1"/>
    <col min="8" max="256" width="9.140625" style="1"/>
    <col min="257" max="257" width="12.42578125" style="1" customWidth="1"/>
    <col min="258" max="258" width="9.140625" style="1"/>
    <col min="259" max="259" width="17.7109375" style="1" customWidth="1"/>
    <col min="260" max="260" width="23.7109375" style="1" customWidth="1"/>
    <col min="261" max="261" width="8.140625" style="1" customWidth="1"/>
    <col min="262" max="262" width="12" style="1" customWidth="1"/>
    <col min="263" max="263" width="16.42578125" style="1" customWidth="1"/>
    <col min="264" max="512" width="9.140625" style="1"/>
    <col min="513" max="513" width="12.42578125" style="1" customWidth="1"/>
    <col min="514" max="514" width="9.140625" style="1"/>
    <col min="515" max="515" width="17.7109375" style="1" customWidth="1"/>
    <col min="516" max="516" width="23.7109375" style="1" customWidth="1"/>
    <col min="517" max="517" width="8.140625" style="1" customWidth="1"/>
    <col min="518" max="518" width="12" style="1" customWidth="1"/>
    <col min="519" max="519" width="16.42578125" style="1" customWidth="1"/>
    <col min="520" max="768" width="9.140625" style="1"/>
    <col min="769" max="769" width="12.42578125" style="1" customWidth="1"/>
    <col min="770" max="770" width="9.140625" style="1"/>
    <col min="771" max="771" width="17.7109375" style="1" customWidth="1"/>
    <col min="772" max="772" width="23.7109375" style="1" customWidth="1"/>
    <col min="773" max="773" width="8.140625" style="1" customWidth="1"/>
    <col min="774" max="774" width="12" style="1" customWidth="1"/>
    <col min="775" max="775" width="16.42578125" style="1" customWidth="1"/>
    <col min="776" max="1024" width="9.140625" style="1"/>
    <col min="1025" max="1025" width="12.42578125" style="1" customWidth="1"/>
    <col min="1026" max="1026" width="9.140625" style="1"/>
    <col min="1027" max="1027" width="17.7109375" style="1" customWidth="1"/>
    <col min="1028" max="1028" width="23.7109375" style="1" customWidth="1"/>
    <col min="1029" max="1029" width="8.140625" style="1" customWidth="1"/>
    <col min="1030" max="1030" width="12" style="1" customWidth="1"/>
    <col min="1031" max="1031" width="16.42578125" style="1" customWidth="1"/>
    <col min="1032" max="1280" width="9.140625" style="1"/>
    <col min="1281" max="1281" width="12.42578125" style="1" customWidth="1"/>
    <col min="1282" max="1282" width="9.140625" style="1"/>
    <col min="1283" max="1283" width="17.7109375" style="1" customWidth="1"/>
    <col min="1284" max="1284" width="23.7109375" style="1" customWidth="1"/>
    <col min="1285" max="1285" width="8.140625" style="1" customWidth="1"/>
    <col min="1286" max="1286" width="12" style="1" customWidth="1"/>
    <col min="1287" max="1287" width="16.42578125" style="1" customWidth="1"/>
    <col min="1288" max="1536" width="9.140625" style="1"/>
    <col min="1537" max="1537" width="12.42578125" style="1" customWidth="1"/>
    <col min="1538" max="1538" width="9.140625" style="1"/>
    <col min="1539" max="1539" width="17.7109375" style="1" customWidth="1"/>
    <col min="1540" max="1540" width="23.7109375" style="1" customWidth="1"/>
    <col min="1541" max="1541" width="8.140625" style="1" customWidth="1"/>
    <col min="1542" max="1542" width="12" style="1" customWidth="1"/>
    <col min="1543" max="1543" width="16.42578125" style="1" customWidth="1"/>
    <col min="1544" max="1792" width="9.140625" style="1"/>
    <col min="1793" max="1793" width="12.42578125" style="1" customWidth="1"/>
    <col min="1794" max="1794" width="9.140625" style="1"/>
    <col min="1795" max="1795" width="17.7109375" style="1" customWidth="1"/>
    <col min="1796" max="1796" width="23.7109375" style="1" customWidth="1"/>
    <col min="1797" max="1797" width="8.140625" style="1" customWidth="1"/>
    <col min="1798" max="1798" width="12" style="1" customWidth="1"/>
    <col min="1799" max="1799" width="16.42578125" style="1" customWidth="1"/>
    <col min="1800" max="2048" width="9.140625" style="1"/>
    <col min="2049" max="2049" width="12.42578125" style="1" customWidth="1"/>
    <col min="2050" max="2050" width="9.140625" style="1"/>
    <col min="2051" max="2051" width="17.7109375" style="1" customWidth="1"/>
    <col min="2052" max="2052" width="23.7109375" style="1" customWidth="1"/>
    <col min="2053" max="2053" width="8.140625" style="1" customWidth="1"/>
    <col min="2054" max="2054" width="12" style="1" customWidth="1"/>
    <col min="2055" max="2055" width="16.42578125" style="1" customWidth="1"/>
    <col min="2056" max="2304" width="9.140625" style="1"/>
    <col min="2305" max="2305" width="12.42578125" style="1" customWidth="1"/>
    <col min="2306" max="2306" width="9.140625" style="1"/>
    <col min="2307" max="2307" width="17.7109375" style="1" customWidth="1"/>
    <col min="2308" max="2308" width="23.7109375" style="1" customWidth="1"/>
    <col min="2309" max="2309" width="8.140625" style="1" customWidth="1"/>
    <col min="2310" max="2310" width="12" style="1" customWidth="1"/>
    <col min="2311" max="2311" width="16.42578125" style="1" customWidth="1"/>
    <col min="2312" max="2560" width="9.140625" style="1"/>
    <col min="2561" max="2561" width="12.42578125" style="1" customWidth="1"/>
    <col min="2562" max="2562" width="9.140625" style="1"/>
    <col min="2563" max="2563" width="17.7109375" style="1" customWidth="1"/>
    <col min="2564" max="2564" width="23.7109375" style="1" customWidth="1"/>
    <col min="2565" max="2565" width="8.140625" style="1" customWidth="1"/>
    <col min="2566" max="2566" width="12" style="1" customWidth="1"/>
    <col min="2567" max="2567" width="16.42578125" style="1" customWidth="1"/>
    <col min="2568" max="2816" width="9.140625" style="1"/>
    <col min="2817" max="2817" width="12.42578125" style="1" customWidth="1"/>
    <col min="2818" max="2818" width="9.140625" style="1"/>
    <col min="2819" max="2819" width="17.7109375" style="1" customWidth="1"/>
    <col min="2820" max="2820" width="23.7109375" style="1" customWidth="1"/>
    <col min="2821" max="2821" width="8.140625" style="1" customWidth="1"/>
    <col min="2822" max="2822" width="12" style="1" customWidth="1"/>
    <col min="2823" max="2823" width="16.42578125" style="1" customWidth="1"/>
    <col min="2824" max="3072" width="9.140625" style="1"/>
    <col min="3073" max="3073" width="12.42578125" style="1" customWidth="1"/>
    <col min="3074" max="3074" width="9.140625" style="1"/>
    <col min="3075" max="3075" width="17.7109375" style="1" customWidth="1"/>
    <col min="3076" max="3076" width="23.7109375" style="1" customWidth="1"/>
    <col min="3077" max="3077" width="8.140625" style="1" customWidth="1"/>
    <col min="3078" max="3078" width="12" style="1" customWidth="1"/>
    <col min="3079" max="3079" width="16.42578125" style="1" customWidth="1"/>
    <col min="3080" max="3328" width="9.140625" style="1"/>
    <col min="3329" max="3329" width="12.42578125" style="1" customWidth="1"/>
    <col min="3330" max="3330" width="9.140625" style="1"/>
    <col min="3331" max="3331" width="17.7109375" style="1" customWidth="1"/>
    <col min="3332" max="3332" width="23.7109375" style="1" customWidth="1"/>
    <col min="3333" max="3333" width="8.140625" style="1" customWidth="1"/>
    <col min="3334" max="3334" width="12" style="1" customWidth="1"/>
    <col min="3335" max="3335" width="16.42578125" style="1" customWidth="1"/>
    <col min="3336" max="3584" width="9.140625" style="1"/>
    <col min="3585" max="3585" width="12.42578125" style="1" customWidth="1"/>
    <col min="3586" max="3586" width="9.140625" style="1"/>
    <col min="3587" max="3587" width="17.7109375" style="1" customWidth="1"/>
    <col min="3588" max="3588" width="23.7109375" style="1" customWidth="1"/>
    <col min="3589" max="3589" width="8.140625" style="1" customWidth="1"/>
    <col min="3590" max="3590" width="12" style="1" customWidth="1"/>
    <col min="3591" max="3591" width="16.42578125" style="1" customWidth="1"/>
    <col min="3592" max="3840" width="9.140625" style="1"/>
    <col min="3841" max="3841" width="12.42578125" style="1" customWidth="1"/>
    <col min="3842" max="3842" width="9.140625" style="1"/>
    <col min="3843" max="3843" width="17.7109375" style="1" customWidth="1"/>
    <col min="3844" max="3844" width="23.7109375" style="1" customWidth="1"/>
    <col min="3845" max="3845" width="8.140625" style="1" customWidth="1"/>
    <col min="3846" max="3846" width="12" style="1" customWidth="1"/>
    <col min="3847" max="3847" width="16.42578125" style="1" customWidth="1"/>
    <col min="3848" max="4096" width="9.140625" style="1"/>
    <col min="4097" max="4097" width="12.42578125" style="1" customWidth="1"/>
    <col min="4098" max="4098" width="9.140625" style="1"/>
    <col min="4099" max="4099" width="17.7109375" style="1" customWidth="1"/>
    <col min="4100" max="4100" width="23.7109375" style="1" customWidth="1"/>
    <col min="4101" max="4101" width="8.140625" style="1" customWidth="1"/>
    <col min="4102" max="4102" width="12" style="1" customWidth="1"/>
    <col min="4103" max="4103" width="16.42578125" style="1" customWidth="1"/>
    <col min="4104" max="4352" width="9.140625" style="1"/>
    <col min="4353" max="4353" width="12.42578125" style="1" customWidth="1"/>
    <col min="4354" max="4354" width="9.140625" style="1"/>
    <col min="4355" max="4355" width="17.7109375" style="1" customWidth="1"/>
    <col min="4356" max="4356" width="23.7109375" style="1" customWidth="1"/>
    <col min="4357" max="4357" width="8.140625" style="1" customWidth="1"/>
    <col min="4358" max="4358" width="12" style="1" customWidth="1"/>
    <col min="4359" max="4359" width="16.42578125" style="1" customWidth="1"/>
    <col min="4360" max="4608" width="9.140625" style="1"/>
    <col min="4609" max="4609" width="12.42578125" style="1" customWidth="1"/>
    <col min="4610" max="4610" width="9.140625" style="1"/>
    <col min="4611" max="4611" width="17.7109375" style="1" customWidth="1"/>
    <col min="4612" max="4612" width="23.7109375" style="1" customWidth="1"/>
    <col min="4613" max="4613" width="8.140625" style="1" customWidth="1"/>
    <col min="4614" max="4614" width="12" style="1" customWidth="1"/>
    <col min="4615" max="4615" width="16.42578125" style="1" customWidth="1"/>
    <col min="4616" max="4864" width="9.140625" style="1"/>
    <col min="4865" max="4865" width="12.42578125" style="1" customWidth="1"/>
    <col min="4866" max="4866" width="9.140625" style="1"/>
    <col min="4867" max="4867" width="17.7109375" style="1" customWidth="1"/>
    <col min="4868" max="4868" width="23.7109375" style="1" customWidth="1"/>
    <col min="4869" max="4869" width="8.140625" style="1" customWidth="1"/>
    <col min="4870" max="4870" width="12" style="1" customWidth="1"/>
    <col min="4871" max="4871" width="16.42578125" style="1" customWidth="1"/>
    <col min="4872" max="5120" width="9.140625" style="1"/>
    <col min="5121" max="5121" width="12.42578125" style="1" customWidth="1"/>
    <col min="5122" max="5122" width="9.140625" style="1"/>
    <col min="5123" max="5123" width="17.7109375" style="1" customWidth="1"/>
    <col min="5124" max="5124" width="23.7109375" style="1" customWidth="1"/>
    <col min="5125" max="5125" width="8.140625" style="1" customWidth="1"/>
    <col min="5126" max="5126" width="12" style="1" customWidth="1"/>
    <col min="5127" max="5127" width="16.42578125" style="1" customWidth="1"/>
    <col min="5128" max="5376" width="9.140625" style="1"/>
    <col min="5377" max="5377" width="12.42578125" style="1" customWidth="1"/>
    <col min="5378" max="5378" width="9.140625" style="1"/>
    <col min="5379" max="5379" width="17.7109375" style="1" customWidth="1"/>
    <col min="5380" max="5380" width="23.7109375" style="1" customWidth="1"/>
    <col min="5381" max="5381" width="8.140625" style="1" customWidth="1"/>
    <col min="5382" max="5382" width="12" style="1" customWidth="1"/>
    <col min="5383" max="5383" width="16.42578125" style="1" customWidth="1"/>
    <col min="5384" max="5632" width="9.140625" style="1"/>
    <col min="5633" max="5633" width="12.42578125" style="1" customWidth="1"/>
    <col min="5634" max="5634" width="9.140625" style="1"/>
    <col min="5635" max="5635" width="17.7109375" style="1" customWidth="1"/>
    <col min="5636" max="5636" width="23.7109375" style="1" customWidth="1"/>
    <col min="5637" max="5637" width="8.140625" style="1" customWidth="1"/>
    <col min="5638" max="5638" width="12" style="1" customWidth="1"/>
    <col min="5639" max="5639" width="16.42578125" style="1" customWidth="1"/>
    <col min="5640" max="5888" width="9.140625" style="1"/>
    <col min="5889" max="5889" width="12.42578125" style="1" customWidth="1"/>
    <col min="5890" max="5890" width="9.140625" style="1"/>
    <col min="5891" max="5891" width="17.7109375" style="1" customWidth="1"/>
    <col min="5892" max="5892" width="23.7109375" style="1" customWidth="1"/>
    <col min="5893" max="5893" width="8.140625" style="1" customWidth="1"/>
    <col min="5894" max="5894" width="12" style="1" customWidth="1"/>
    <col min="5895" max="5895" width="16.42578125" style="1" customWidth="1"/>
    <col min="5896" max="6144" width="9.140625" style="1"/>
    <col min="6145" max="6145" width="12.42578125" style="1" customWidth="1"/>
    <col min="6146" max="6146" width="9.140625" style="1"/>
    <col min="6147" max="6147" width="17.7109375" style="1" customWidth="1"/>
    <col min="6148" max="6148" width="23.7109375" style="1" customWidth="1"/>
    <col min="6149" max="6149" width="8.140625" style="1" customWidth="1"/>
    <col min="6150" max="6150" width="12" style="1" customWidth="1"/>
    <col min="6151" max="6151" width="16.42578125" style="1" customWidth="1"/>
    <col min="6152" max="6400" width="9.140625" style="1"/>
    <col min="6401" max="6401" width="12.42578125" style="1" customWidth="1"/>
    <col min="6402" max="6402" width="9.140625" style="1"/>
    <col min="6403" max="6403" width="17.7109375" style="1" customWidth="1"/>
    <col min="6404" max="6404" width="23.7109375" style="1" customWidth="1"/>
    <col min="6405" max="6405" width="8.140625" style="1" customWidth="1"/>
    <col min="6406" max="6406" width="12" style="1" customWidth="1"/>
    <col min="6407" max="6407" width="16.42578125" style="1" customWidth="1"/>
    <col min="6408" max="6656" width="9.140625" style="1"/>
    <col min="6657" max="6657" width="12.42578125" style="1" customWidth="1"/>
    <col min="6658" max="6658" width="9.140625" style="1"/>
    <col min="6659" max="6659" width="17.7109375" style="1" customWidth="1"/>
    <col min="6660" max="6660" width="23.7109375" style="1" customWidth="1"/>
    <col min="6661" max="6661" width="8.140625" style="1" customWidth="1"/>
    <col min="6662" max="6662" width="12" style="1" customWidth="1"/>
    <col min="6663" max="6663" width="16.42578125" style="1" customWidth="1"/>
    <col min="6664" max="6912" width="9.140625" style="1"/>
    <col min="6913" max="6913" width="12.42578125" style="1" customWidth="1"/>
    <col min="6914" max="6914" width="9.140625" style="1"/>
    <col min="6915" max="6915" width="17.7109375" style="1" customWidth="1"/>
    <col min="6916" max="6916" width="23.7109375" style="1" customWidth="1"/>
    <col min="6917" max="6917" width="8.140625" style="1" customWidth="1"/>
    <col min="6918" max="6918" width="12" style="1" customWidth="1"/>
    <col min="6919" max="6919" width="16.42578125" style="1" customWidth="1"/>
    <col min="6920" max="7168" width="9.140625" style="1"/>
    <col min="7169" max="7169" width="12.42578125" style="1" customWidth="1"/>
    <col min="7170" max="7170" width="9.140625" style="1"/>
    <col min="7171" max="7171" width="17.7109375" style="1" customWidth="1"/>
    <col min="7172" max="7172" width="23.7109375" style="1" customWidth="1"/>
    <col min="7173" max="7173" width="8.140625" style="1" customWidth="1"/>
    <col min="7174" max="7174" width="12" style="1" customWidth="1"/>
    <col min="7175" max="7175" width="16.42578125" style="1" customWidth="1"/>
    <col min="7176" max="7424" width="9.140625" style="1"/>
    <col min="7425" max="7425" width="12.42578125" style="1" customWidth="1"/>
    <col min="7426" max="7426" width="9.140625" style="1"/>
    <col min="7427" max="7427" width="17.7109375" style="1" customWidth="1"/>
    <col min="7428" max="7428" width="23.7109375" style="1" customWidth="1"/>
    <col min="7429" max="7429" width="8.140625" style="1" customWidth="1"/>
    <col min="7430" max="7430" width="12" style="1" customWidth="1"/>
    <col min="7431" max="7431" width="16.42578125" style="1" customWidth="1"/>
    <col min="7432" max="7680" width="9.140625" style="1"/>
    <col min="7681" max="7681" width="12.42578125" style="1" customWidth="1"/>
    <col min="7682" max="7682" width="9.140625" style="1"/>
    <col min="7683" max="7683" width="17.7109375" style="1" customWidth="1"/>
    <col min="7684" max="7684" width="23.7109375" style="1" customWidth="1"/>
    <col min="7685" max="7685" width="8.140625" style="1" customWidth="1"/>
    <col min="7686" max="7686" width="12" style="1" customWidth="1"/>
    <col min="7687" max="7687" width="16.42578125" style="1" customWidth="1"/>
    <col min="7688" max="7936" width="9.140625" style="1"/>
    <col min="7937" max="7937" width="12.42578125" style="1" customWidth="1"/>
    <col min="7938" max="7938" width="9.140625" style="1"/>
    <col min="7939" max="7939" width="17.7109375" style="1" customWidth="1"/>
    <col min="7940" max="7940" width="23.7109375" style="1" customWidth="1"/>
    <col min="7941" max="7941" width="8.140625" style="1" customWidth="1"/>
    <col min="7942" max="7942" width="12" style="1" customWidth="1"/>
    <col min="7943" max="7943" width="16.42578125" style="1" customWidth="1"/>
    <col min="7944" max="8192" width="9.140625" style="1"/>
    <col min="8193" max="8193" width="12.42578125" style="1" customWidth="1"/>
    <col min="8194" max="8194" width="9.140625" style="1"/>
    <col min="8195" max="8195" width="17.7109375" style="1" customWidth="1"/>
    <col min="8196" max="8196" width="23.7109375" style="1" customWidth="1"/>
    <col min="8197" max="8197" width="8.140625" style="1" customWidth="1"/>
    <col min="8198" max="8198" width="12" style="1" customWidth="1"/>
    <col min="8199" max="8199" width="16.42578125" style="1" customWidth="1"/>
    <col min="8200" max="8448" width="9.140625" style="1"/>
    <col min="8449" max="8449" width="12.42578125" style="1" customWidth="1"/>
    <col min="8450" max="8450" width="9.140625" style="1"/>
    <col min="8451" max="8451" width="17.7109375" style="1" customWidth="1"/>
    <col min="8452" max="8452" width="23.7109375" style="1" customWidth="1"/>
    <col min="8453" max="8453" width="8.140625" style="1" customWidth="1"/>
    <col min="8454" max="8454" width="12" style="1" customWidth="1"/>
    <col min="8455" max="8455" width="16.42578125" style="1" customWidth="1"/>
    <col min="8456" max="8704" width="9.140625" style="1"/>
    <col min="8705" max="8705" width="12.42578125" style="1" customWidth="1"/>
    <col min="8706" max="8706" width="9.140625" style="1"/>
    <col min="8707" max="8707" width="17.7109375" style="1" customWidth="1"/>
    <col min="8708" max="8708" width="23.7109375" style="1" customWidth="1"/>
    <col min="8709" max="8709" width="8.140625" style="1" customWidth="1"/>
    <col min="8710" max="8710" width="12" style="1" customWidth="1"/>
    <col min="8711" max="8711" width="16.42578125" style="1" customWidth="1"/>
    <col min="8712" max="8960" width="9.140625" style="1"/>
    <col min="8961" max="8961" width="12.42578125" style="1" customWidth="1"/>
    <col min="8962" max="8962" width="9.140625" style="1"/>
    <col min="8963" max="8963" width="17.7109375" style="1" customWidth="1"/>
    <col min="8964" max="8964" width="23.7109375" style="1" customWidth="1"/>
    <col min="8965" max="8965" width="8.140625" style="1" customWidth="1"/>
    <col min="8966" max="8966" width="12" style="1" customWidth="1"/>
    <col min="8967" max="8967" width="16.42578125" style="1" customWidth="1"/>
    <col min="8968" max="9216" width="9.140625" style="1"/>
    <col min="9217" max="9217" width="12.42578125" style="1" customWidth="1"/>
    <col min="9218" max="9218" width="9.140625" style="1"/>
    <col min="9219" max="9219" width="17.7109375" style="1" customWidth="1"/>
    <col min="9220" max="9220" width="23.7109375" style="1" customWidth="1"/>
    <col min="9221" max="9221" width="8.140625" style="1" customWidth="1"/>
    <col min="9222" max="9222" width="12" style="1" customWidth="1"/>
    <col min="9223" max="9223" width="16.42578125" style="1" customWidth="1"/>
    <col min="9224" max="9472" width="9.140625" style="1"/>
    <col min="9473" max="9473" width="12.42578125" style="1" customWidth="1"/>
    <col min="9474" max="9474" width="9.140625" style="1"/>
    <col min="9475" max="9475" width="17.7109375" style="1" customWidth="1"/>
    <col min="9476" max="9476" width="23.7109375" style="1" customWidth="1"/>
    <col min="9477" max="9477" width="8.140625" style="1" customWidth="1"/>
    <col min="9478" max="9478" width="12" style="1" customWidth="1"/>
    <col min="9479" max="9479" width="16.42578125" style="1" customWidth="1"/>
    <col min="9480" max="9728" width="9.140625" style="1"/>
    <col min="9729" max="9729" width="12.42578125" style="1" customWidth="1"/>
    <col min="9730" max="9730" width="9.140625" style="1"/>
    <col min="9731" max="9731" width="17.7109375" style="1" customWidth="1"/>
    <col min="9732" max="9732" width="23.7109375" style="1" customWidth="1"/>
    <col min="9733" max="9733" width="8.140625" style="1" customWidth="1"/>
    <col min="9734" max="9734" width="12" style="1" customWidth="1"/>
    <col min="9735" max="9735" width="16.42578125" style="1" customWidth="1"/>
    <col min="9736" max="9984" width="9.140625" style="1"/>
    <col min="9985" max="9985" width="12.42578125" style="1" customWidth="1"/>
    <col min="9986" max="9986" width="9.140625" style="1"/>
    <col min="9987" max="9987" width="17.7109375" style="1" customWidth="1"/>
    <col min="9988" max="9988" width="23.7109375" style="1" customWidth="1"/>
    <col min="9989" max="9989" width="8.140625" style="1" customWidth="1"/>
    <col min="9990" max="9990" width="12" style="1" customWidth="1"/>
    <col min="9991" max="9991" width="16.42578125" style="1" customWidth="1"/>
    <col min="9992" max="10240" width="9.140625" style="1"/>
    <col min="10241" max="10241" width="12.42578125" style="1" customWidth="1"/>
    <col min="10242" max="10242" width="9.140625" style="1"/>
    <col min="10243" max="10243" width="17.7109375" style="1" customWidth="1"/>
    <col min="10244" max="10244" width="23.7109375" style="1" customWidth="1"/>
    <col min="10245" max="10245" width="8.140625" style="1" customWidth="1"/>
    <col min="10246" max="10246" width="12" style="1" customWidth="1"/>
    <col min="10247" max="10247" width="16.42578125" style="1" customWidth="1"/>
    <col min="10248" max="10496" width="9.140625" style="1"/>
    <col min="10497" max="10497" width="12.42578125" style="1" customWidth="1"/>
    <col min="10498" max="10498" width="9.140625" style="1"/>
    <col min="10499" max="10499" width="17.7109375" style="1" customWidth="1"/>
    <col min="10500" max="10500" width="23.7109375" style="1" customWidth="1"/>
    <col min="10501" max="10501" width="8.140625" style="1" customWidth="1"/>
    <col min="10502" max="10502" width="12" style="1" customWidth="1"/>
    <col min="10503" max="10503" width="16.42578125" style="1" customWidth="1"/>
    <col min="10504" max="10752" width="9.140625" style="1"/>
    <col min="10753" max="10753" width="12.42578125" style="1" customWidth="1"/>
    <col min="10754" max="10754" width="9.140625" style="1"/>
    <col min="10755" max="10755" width="17.7109375" style="1" customWidth="1"/>
    <col min="10756" max="10756" width="23.7109375" style="1" customWidth="1"/>
    <col min="10757" max="10757" width="8.140625" style="1" customWidth="1"/>
    <col min="10758" max="10758" width="12" style="1" customWidth="1"/>
    <col min="10759" max="10759" width="16.42578125" style="1" customWidth="1"/>
    <col min="10760" max="11008" width="9.140625" style="1"/>
    <col min="11009" max="11009" width="12.42578125" style="1" customWidth="1"/>
    <col min="11010" max="11010" width="9.140625" style="1"/>
    <col min="11011" max="11011" width="17.7109375" style="1" customWidth="1"/>
    <col min="11012" max="11012" width="23.7109375" style="1" customWidth="1"/>
    <col min="11013" max="11013" width="8.140625" style="1" customWidth="1"/>
    <col min="11014" max="11014" width="12" style="1" customWidth="1"/>
    <col min="11015" max="11015" width="16.42578125" style="1" customWidth="1"/>
    <col min="11016" max="11264" width="9.140625" style="1"/>
    <col min="11265" max="11265" width="12.42578125" style="1" customWidth="1"/>
    <col min="11266" max="11266" width="9.140625" style="1"/>
    <col min="11267" max="11267" width="17.7109375" style="1" customWidth="1"/>
    <col min="11268" max="11268" width="23.7109375" style="1" customWidth="1"/>
    <col min="11269" max="11269" width="8.140625" style="1" customWidth="1"/>
    <col min="11270" max="11270" width="12" style="1" customWidth="1"/>
    <col min="11271" max="11271" width="16.42578125" style="1" customWidth="1"/>
    <col min="11272" max="11520" width="9.140625" style="1"/>
    <col min="11521" max="11521" width="12.42578125" style="1" customWidth="1"/>
    <col min="11522" max="11522" width="9.140625" style="1"/>
    <col min="11523" max="11523" width="17.7109375" style="1" customWidth="1"/>
    <col min="11524" max="11524" width="23.7109375" style="1" customWidth="1"/>
    <col min="11525" max="11525" width="8.140625" style="1" customWidth="1"/>
    <col min="11526" max="11526" width="12" style="1" customWidth="1"/>
    <col min="11527" max="11527" width="16.42578125" style="1" customWidth="1"/>
    <col min="11528" max="11776" width="9.140625" style="1"/>
    <col min="11777" max="11777" width="12.42578125" style="1" customWidth="1"/>
    <col min="11778" max="11778" width="9.140625" style="1"/>
    <col min="11779" max="11779" width="17.7109375" style="1" customWidth="1"/>
    <col min="11780" max="11780" width="23.7109375" style="1" customWidth="1"/>
    <col min="11781" max="11781" width="8.140625" style="1" customWidth="1"/>
    <col min="11782" max="11782" width="12" style="1" customWidth="1"/>
    <col min="11783" max="11783" width="16.42578125" style="1" customWidth="1"/>
    <col min="11784" max="12032" width="9.140625" style="1"/>
    <col min="12033" max="12033" width="12.42578125" style="1" customWidth="1"/>
    <col min="12034" max="12034" width="9.140625" style="1"/>
    <col min="12035" max="12035" width="17.7109375" style="1" customWidth="1"/>
    <col min="12036" max="12036" width="23.7109375" style="1" customWidth="1"/>
    <col min="12037" max="12037" width="8.140625" style="1" customWidth="1"/>
    <col min="12038" max="12038" width="12" style="1" customWidth="1"/>
    <col min="12039" max="12039" width="16.42578125" style="1" customWidth="1"/>
    <col min="12040" max="12288" width="9.140625" style="1"/>
    <col min="12289" max="12289" width="12.42578125" style="1" customWidth="1"/>
    <col min="12290" max="12290" width="9.140625" style="1"/>
    <col min="12291" max="12291" width="17.7109375" style="1" customWidth="1"/>
    <col min="12292" max="12292" width="23.7109375" style="1" customWidth="1"/>
    <col min="12293" max="12293" width="8.140625" style="1" customWidth="1"/>
    <col min="12294" max="12294" width="12" style="1" customWidth="1"/>
    <col min="12295" max="12295" width="16.42578125" style="1" customWidth="1"/>
    <col min="12296" max="12544" width="9.140625" style="1"/>
    <col min="12545" max="12545" width="12.42578125" style="1" customWidth="1"/>
    <col min="12546" max="12546" width="9.140625" style="1"/>
    <col min="12547" max="12547" width="17.7109375" style="1" customWidth="1"/>
    <col min="12548" max="12548" width="23.7109375" style="1" customWidth="1"/>
    <col min="12549" max="12549" width="8.140625" style="1" customWidth="1"/>
    <col min="12550" max="12550" width="12" style="1" customWidth="1"/>
    <col min="12551" max="12551" width="16.42578125" style="1" customWidth="1"/>
    <col min="12552" max="12800" width="9.140625" style="1"/>
    <col min="12801" max="12801" width="12.42578125" style="1" customWidth="1"/>
    <col min="12802" max="12802" width="9.140625" style="1"/>
    <col min="12803" max="12803" width="17.7109375" style="1" customWidth="1"/>
    <col min="12804" max="12804" width="23.7109375" style="1" customWidth="1"/>
    <col min="12805" max="12805" width="8.140625" style="1" customWidth="1"/>
    <col min="12806" max="12806" width="12" style="1" customWidth="1"/>
    <col min="12807" max="12807" width="16.42578125" style="1" customWidth="1"/>
    <col min="12808" max="13056" width="9.140625" style="1"/>
    <col min="13057" max="13057" width="12.42578125" style="1" customWidth="1"/>
    <col min="13058" max="13058" width="9.140625" style="1"/>
    <col min="13059" max="13059" width="17.7109375" style="1" customWidth="1"/>
    <col min="13060" max="13060" width="23.7109375" style="1" customWidth="1"/>
    <col min="13061" max="13061" width="8.140625" style="1" customWidth="1"/>
    <col min="13062" max="13062" width="12" style="1" customWidth="1"/>
    <col min="13063" max="13063" width="16.42578125" style="1" customWidth="1"/>
    <col min="13064" max="13312" width="9.140625" style="1"/>
    <col min="13313" max="13313" width="12.42578125" style="1" customWidth="1"/>
    <col min="13314" max="13314" width="9.140625" style="1"/>
    <col min="13315" max="13315" width="17.7109375" style="1" customWidth="1"/>
    <col min="13316" max="13316" width="23.7109375" style="1" customWidth="1"/>
    <col min="13317" max="13317" width="8.140625" style="1" customWidth="1"/>
    <col min="13318" max="13318" width="12" style="1" customWidth="1"/>
    <col min="13319" max="13319" width="16.42578125" style="1" customWidth="1"/>
    <col min="13320" max="13568" width="9.140625" style="1"/>
    <col min="13569" max="13569" width="12.42578125" style="1" customWidth="1"/>
    <col min="13570" max="13570" width="9.140625" style="1"/>
    <col min="13571" max="13571" width="17.7109375" style="1" customWidth="1"/>
    <col min="13572" max="13572" width="23.7109375" style="1" customWidth="1"/>
    <col min="13573" max="13573" width="8.140625" style="1" customWidth="1"/>
    <col min="13574" max="13574" width="12" style="1" customWidth="1"/>
    <col min="13575" max="13575" width="16.42578125" style="1" customWidth="1"/>
    <col min="13576" max="13824" width="9.140625" style="1"/>
    <col min="13825" max="13825" width="12.42578125" style="1" customWidth="1"/>
    <col min="13826" max="13826" width="9.140625" style="1"/>
    <col min="13827" max="13827" width="17.7109375" style="1" customWidth="1"/>
    <col min="13828" max="13828" width="23.7109375" style="1" customWidth="1"/>
    <col min="13829" max="13829" width="8.140625" style="1" customWidth="1"/>
    <col min="13830" max="13830" width="12" style="1" customWidth="1"/>
    <col min="13831" max="13831" width="16.42578125" style="1" customWidth="1"/>
    <col min="13832" max="14080" width="9.140625" style="1"/>
    <col min="14081" max="14081" width="12.42578125" style="1" customWidth="1"/>
    <col min="14082" max="14082" width="9.140625" style="1"/>
    <col min="14083" max="14083" width="17.7109375" style="1" customWidth="1"/>
    <col min="14084" max="14084" width="23.7109375" style="1" customWidth="1"/>
    <col min="14085" max="14085" width="8.140625" style="1" customWidth="1"/>
    <col min="14086" max="14086" width="12" style="1" customWidth="1"/>
    <col min="14087" max="14087" width="16.42578125" style="1" customWidth="1"/>
    <col min="14088" max="14336" width="9.140625" style="1"/>
    <col min="14337" max="14337" width="12.42578125" style="1" customWidth="1"/>
    <col min="14338" max="14338" width="9.140625" style="1"/>
    <col min="14339" max="14339" width="17.7109375" style="1" customWidth="1"/>
    <col min="14340" max="14340" width="23.7109375" style="1" customWidth="1"/>
    <col min="14341" max="14341" width="8.140625" style="1" customWidth="1"/>
    <col min="14342" max="14342" width="12" style="1" customWidth="1"/>
    <col min="14343" max="14343" width="16.42578125" style="1" customWidth="1"/>
    <col min="14344" max="14592" width="9.140625" style="1"/>
    <col min="14593" max="14593" width="12.42578125" style="1" customWidth="1"/>
    <col min="14594" max="14594" width="9.140625" style="1"/>
    <col min="14595" max="14595" width="17.7109375" style="1" customWidth="1"/>
    <col min="14596" max="14596" width="23.7109375" style="1" customWidth="1"/>
    <col min="14597" max="14597" width="8.140625" style="1" customWidth="1"/>
    <col min="14598" max="14598" width="12" style="1" customWidth="1"/>
    <col min="14599" max="14599" width="16.42578125" style="1" customWidth="1"/>
    <col min="14600" max="14848" width="9.140625" style="1"/>
    <col min="14849" max="14849" width="12.42578125" style="1" customWidth="1"/>
    <col min="14850" max="14850" width="9.140625" style="1"/>
    <col min="14851" max="14851" width="17.7109375" style="1" customWidth="1"/>
    <col min="14852" max="14852" width="23.7109375" style="1" customWidth="1"/>
    <col min="14853" max="14853" width="8.140625" style="1" customWidth="1"/>
    <col min="14854" max="14854" width="12" style="1" customWidth="1"/>
    <col min="14855" max="14855" width="16.42578125" style="1" customWidth="1"/>
    <col min="14856" max="15104" width="9.140625" style="1"/>
    <col min="15105" max="15105" width="12.42578125" style="1" customWidth="1"/>
    <col min="15106" max="15106" width="9.140625" style="1"/>
    <col min="15107" max="15107" width="17.7109375" style="1" customWidth="1"/>
    <col min="15108" max="15108" width="23.7109375" style="1" customWidth="1"/>
    <col min="15109" max="15109" width="8.140625" style="1" customWidth="1"/>
    <col min="15110" max="15110" width="12" style="1" customWidth="1"/>
    <col min="15111" max="15111" width="16.42578125" style="1" customWidth="1"/>
    <col min="15112" max="15360" width="9.140625" style="1"/>
    <col min="15361" max="15361" width="12.42578125" style="1" customWidth="1"/>
    <col min="15362" max="15362" width="9.140625" style="1"/>
    <col min="15363" max="15363" width="17.7109375" style="1" customWidth="1"/>
    <col min="15364" max="15364" width="23.7109375" style="1" customWidth="1"/>
    <col min="15365" max="15365" width="8.140625" style="1" customWidth="1"/>
    <col min="15366" max="15366" width="12" style="1" customWidth="1"/>
    <col min="15367" max="15367" width="16.42578125" style="1" customWidth="1"/>
    <col min="15368" max="15616" width="9.140625" style="1"/>
    <col min="15617" max="15617" width="12.42578125" style="1" customWidth="1"/>
    <col min="15618" max="15618" width="9.140625" style="1"/>
    <col min="15619" max="15619" width="17.7109375" style="1" customWidth="1"/>
    <col min="15620" max="15620" width="23.7109375" style="1" customWidth="1"/>
    <col min="15621" max="15621" width="8.140625" style="1" customWidth="1"/>
    <col min="15622" max="15622" width="12" style="1" customWidth="1"/>
    <col min="15623" max="15623" width="16.42578125" style="1" customWidth="1"/>
    <col min="15624" max="15872" width="9.140625" style="1"/>
    <col min="15873" max="15873" width="12.42578125" style="1" customWidth="1"/>
    <col min="15874" max="15874" width="9.140625" style="1"/>
    <col min="15875" max="15875" width="17.7109375" style="1" customWidth="1"/>
    <col min="15876" max="15876" width="23.7109375" style="1" customWidth="1"/>
    <col min="15877" max="15877" width="8.140625" style="1" customWidth="1"/>
    <col min="15878" max="15878" width="12" style="1" customWidth="1"/>
    <col min="15879" max="15879" width="16.42578125" style="1" customWidth="1"/>
    <col min="15880" max="16128" width="9.140625" style="1"/>
    <col min="16129" max="16129" width="12.42578125" style="1" customWidth="1"/>
    <col min="16130" max="16130" width="9.140625" style="1"/>
    <col min="16131" max="16131" width="17.7109375" style="1" customWidth="1"/>
    <col min="16132" max="16132" width="23.7109375" style="1" customWidth="1"/>
    <col min="16133" max="16133" width="8.140625" style="1" customWidth="1"/>
    <col min="16134" max="16134" width="12" style="1" customWidth="1"/>
    <col min="16135" max="16135" width="16.42578125" style="1" customWidth="1"/>
    <col min="16136" max="16384" width="9.140625" style="1"/>
  </cols>
  <sheetData>
    <row r="1" spans="1:8" s="11" customFormat="1" ht="24">
      <c r="A1" s="249" t="s">
        <v>45</v>
      </c>
      <c r="B1" s="249"/>
      <c r="C1" s="249"/>
      <c r="D1" s="249"/>
      <c r="E1" s="249"/>
      <c r="F1" s="249"/>
      <c r="G1" s="101"/>
      <c r="H1" s="101"/>
    </row>
    <row r="2" spans="1:8">
      <c r="A2" s="102"/>
      <c r="B2" s="102"/>
      <c r="C2" s="102"/>
      <c r="D2" s="102"/>
      <c r="E2" s="102"/>
      <c r="F2" s="102"/>
      <c r="G2" s="107"/>
      <c r="H2" s="107"/>
    </row>
    <row r="3" spans="1:8" ht="24" thickBot="1">
      <c r="A3" s="3" t="s">
        <v>160</v>
      </c>
      <c r="B3" s="136"/>
      <c r="C3" s="136"/>
      <c r="D3" s="136"/>
      <c r="E3" s="137"/>
      <c r="F3" s="137"/>
    </row>
    <row r="4" spans="1:8" ht="24.75" thickTop="1" thickBot="1">
      <c r="A4" s="3"/>
      <c r="B4" s="243" t="s">
        <v>83</v>
      </c>
      <c r="C4" s="244"/>
      <c r="D4" s="244"/>
      <c r="E4" s="147" t="s">
        <v>12</v>
      </c>
      <c r="F4" s="147" t="s">
        <v>13</v>
      </c>
    </row>
    <row r="5" spans="1:8" ht="24" thickTop="1">
      <c r="A5" s="3"/>
      <c r="B5" s="105" t="s">
        <v>99</v>
      </c>
      <c r="C5" s="106"/>
      <c r="D5" s="106"/>
      <c r="E5" s="106">
        <v>11</v>
      </c>
      <c r="F5" s="151">
        <f t="shared" ref="F5:F32" si="0">E5*100/$E$77</f>
        <v>7.4829931972789119</v>
      </c>
    </row>
    <row r="6" spans="1:8">
      <c r="A6" s="3"/>
      <c r="B6" s="114" t="s">
        <v>100</v>
      </c>
      <c r="C6" s="211"/>
      <c r="D6" s="212"/>
      <c r="E6" s="125">
        <v>2</v>
      </c>
      <c r="F6" s="109">
        <f t="shared" si="0"/>
        <v>1.3605442176870748</v>
      </c>
    </row>
    <row r="7" spans="1:8">
      <c r="A7" s="3"/>
      <c r="B7" s="110" t="s">
        <v>211</v>
      </c>
      <c r="C7" s="213"/>
      <c r="D7" s="214"/>
      <c r="E7" s="125">
        <v>2</v>
      </c>
      <c r="F7" s="109">
        <f t="shared" si="0"/>
        <v>1.3605442176870748</v>
      </c>
    </row>
    <row r="8" spans="1:8">
      <c r="A8" s="3"/>
      <c r="B8" s="110" t="s">
        <v>139</v>
      </c>
      <c r="C8" s="213"/>
      <c r="D8" s="214"/>
      <c r="E8" s="125">
        <v>2</v>
      </c>
      <c r="F8" s="109">
        <f t="shared" si="0"/>
        <v>1.3605442176870748</v>
      </c>
    </row>
    <row r="9" spans="1:8">
      <c r="A9" s="3"/>
      <c r="B9" s="110" t="s">
        <v>214</v>
      </c>
      <c r="C9" s="213"/>
      <c r="D9" s="214"/>
      <c r="E9" s="125">
        <v>4</v>
      </c>
      <c r="F9" s="109">
        <f t="shared" si="0"/>
        <v>2.7210884353741496</v>
      </c>
    </row>
    <row r="10" spans="1:8">
      <c r="A10" s="3"/>
      <c r="B10" s="110" t="s">
        <v>217</v>
      </c>
      <c r="C10" s="213"/>
      <c r="D10" s="214"/>
      <c r="E10" s="125">
        <v>1</v>
      </c>
      <c r="F10" s="109">
        <f t="shared" si="0"/>
        <v>0.68027210884353739</v>
      </c>
    </row>
    <row r="11" spans="1:8">
      <c r="A11" s="3"/>
      <c r="B11" s="111" t="s">
        <v>84</v>
      </c>
      <c r="C11" s="215"/>
      <c r="D11" s="216"/>
      <c r="E11" s="103">
        <v>6</v>
      </c>
      <c r="F11" s="104">
        <f t="shared" si="0"/>
        <v>4.0816326530612246</v>
      </c>
    </row>
    <row r="12" spans="1:8" ht="21" customHeight="1">
      <c r="A12" s="3"/>
      <c r="B12" s="250" t="s">
        <v>119</v>
      </c>
      <c r="C12" s="251"/>
      <c r="D12" s="252"/>
      <c r="E12" s="126">
        <v>3</v>
      </c>
      <c r="F12" s="109">
        <f t="shared" si="0"/>
        <v>2.0408163265306123</v>
      </c>
    </row>
    <row r="13" spans="1:8" ht="21" customHeight="1">
      <c r="A13" s="3"/>
      <c r="B13" s="250" t="s">
        <v>76</v>
      </c>
      <c r="C13" s="251"/>
      <c r="D13" s="252"/>
      <c r="E13" s="126">
        <v>3</v>
      </c>
      <c r="F13" s="109">
        <f t="shared" si="0"/>
        <v>2.0408163265306123</v>
      </c>
    </row>
    <row r="14" spans="1:8" ht="21" customHeight="1">
      <c r="A14" s="3"/>
      <c r="B14" s="111" t="s">
        <v>156</v>
      </c>
      <c r="C14" s="215"/>
      <c r="D14" s="216"/>
      <c r="E14" s="103">
        <v>2</v>
      </c>
      <c r="F14" s="104">
        <f t="shared" si="0"/>
        <v>1.3605442176870748</v>
      </c>
    </row>
    <row r="15" spans="1:8" ht="21" customHeight="1">
      <c r="A15" s="3"/>
      <c r="B15" s="114" t="s">
        <v>157</v>
      </c>
      <c r="C15" s="211"/>
      <c r="D15" s="212"/>
      <c r="E15" s="125">
        <v>2</v>
      </c>
      <c r="F15" s="109">
        <f t="shared" si="0"/>
        <v>1.3605442176870748</v>
      </c>
    </row>
    <row r="16" spans="1:8" ht="21" customHeight="1">
      <c r="A16" s="3"/>
      <c r="B16" s="111" t="s">
        <v>85</v>
      </c>
      <c r="C16" s="215"/>
      <c r="D16" s="216"/>
      <c r="E16" s="103">
        <v>22</v>
      </c>
      <c r="F16" s="104">
        <f t="shared" si="0"/>
        <v>14.965986394557824</v>
      </c>
    </row>
    <row r="17" spans="1:6" ht="21" customHeight="1">
      <c r="A17" s="3"/>
      <c r="B17" s="114" t="s">
        <v>120</v>
      </c>
      <c r="C17" s="211"/>
      <c r="D17" s="212"/>
      <c r="E17" s="125">
        <v>5</v>
      </c>
      <c r="F17" s="109">
        <f t="shared" si="0"/>
        <v>3.4013605442176869</v>
      </c>
    </row>
    <row r="18" spans="1:6" ht="21" customHeight="1">
      <c r="A18" s="3"/>
      <c r="B18" s="114" t="s">
        <v>263</v>
      </c>
      <c r="C18" s="211"/>
      <c r="D18" s="212"/>
      <c r="E18" s="125">
        <v>7</v>
      </c>
      <c r="F18" s="109">
        <f t="shared" si="0"/>
        <v>4.7619047619047619</v>
      </c>
    </row>
    <row r="19" spans="1:6" ht="21" customHeight="1">
      <c r="A19" s="3"/>
      <c r="B19" s="114" t="s">
        <v>218</v>
      </c>
      <c r="C19" s="211"/>
      <c r="D19" s="212"/>
      <c r="E19" s="125">
        <v>6</v>
      </c>
      <c r="F19" s="109">
        <f t="shared" si="0"/>
        <v>4.0816326530612246</v>
      </c>
    </row>
    <row r="20" spans="1:6" ht="21" customHeight="1">
      <c r="A20" s="3"/>
      <c r="B20" s="114" t="s">
        <v>140</v>
      </c>
      <c r="C20" s="211"/>
      <c r="D20" s="212"/>
      <c r="E20" s="125">
        <v>4</v>
      </c>
      <c r="F20" s="109">
        <f t="shared" si="0"/>
        <v>2.7210884353741496</v>
      </c>
    </row>
    <row r="21" spans="1:6">
      <c r="A21" s="3"/>
      <c r="B21" s="111" t="s">
        <v>86</v>
      </c>
      <c r="C21" s="215"/>
      <c r="D21" s="216"/>
      <c r="E21" s="103">
        <v>3</v>
      </c>
      <c r="F21" s="104">
        <f t="shared" si="0"/>
        <v>2.0408163265306123</v>
      </c>
    </row>
    <row r="22" spans="1:6">
      <c r="A22" s="3"/>
      <c r="B22" s="114" t="s">
        <v>210</v>
      </c>
      <c r="C22" s="211"/>
      <c r="D22" s="212"/>
      <c r="E22" s="125">
        <v>1</v>
      </c>
      <c r="F22" s="109">
        <f t="shared" si="0"/>
        <v>0.68027210884353739</v>
      </c>
    </row>
    <row r="23" spans="1:6">
      <c r="A23" s="3"/>
      <c r="B23" s="114" t="s">
        <v>79</v>
      </c>
      <c r="C23" s="211"/>
      <c r="D23" s="212"/>
      <c r="E23" s="108">
        <v>1</v>
      </c>
      <c r="F23" s="109">
        <f t="shared" si="0"/>
        <v>0.68027210884353739</v>
      </c>
    </row>
    <row r="24" spans="1:6">
      <c r="A24" s="3"/>
      <c r="B24" s="114" t="s">
        <v>141</v>
      </c>
      <c r="C24" s="211"/>
      <c r="D24" s="212"/>
      <c r="E24" s="108">
        <v>1</v>
      </c>
      <c r="F24" s="109">
        <f t="shared" si="0"/>
        <v>0.68027210884353739</v>
      </c>
    </row>
    <row r="25" spans="1:6">
      <c r="A25" s="3"/>
      <c r="B25" s="111" t="s">
        <v>87</v>
      </c>
      <c r="C25" s="215"/>
      <c r="D25" s="216"/>
      <c r="E25" s="103">
        <v>5</v>
      </c>
      <c r="F25" s="104">
        <f t="shared" si="0"/>
        <v>3.4013605442176869</v>
      </c>
    </row>
    <row r="26" spans="1:6">
      <c r="A26" s="3"/>
      <c r="B26" s="114" t="s">
        <v>88</v>
      </c>
      <c r="C26" s="211"/>
      <c r="D26" s="212"/>
      <c r="E26" s="125">
        <v>3</v>
      </c>
      <c r="F26" s="109">
        <f t="shared" si="0"/>
        <v>2.0408163265306123</v>
      </c>
    </row>
    <row r="27" spans="1:6">
      <c r="A27" s="3"/>
      <c r="B27" s="114" t="s">
        <v>121</v>
      </c>
      <c r="C27" s="115"/>
      <c r="D27" s="212"/>
      <c r="E27" s="125">
        <v>2</v>
      </c>
      <c r="F27" s="109">
        <f t="shared" si="0"/>
        <v>1.3605442176870748</v>
      </c>
    </row>
    <row r="28" spans="1:6">
      <c r="A28" s="3"/>
      <c r="B28" s="111" t="s">
        <v>193</v>
      </c>
      <c r="C28" s="215"/>
      <c r="D28" s="216"/>
      <c r="E28" s="103">
        <v>5</v>
      </c>
      <c r="F28" s="104">
        <f t="shared" si="0"/>
        <v>3.4013605442176869</v>
      </c>
    </row>
    <row r="29" spans="1:6">
      <c r="A29" s="3"/>
      <c r="B29" s="114" t="s">
        <v>223</v>
      </c>
      <c r="C29" s="211"/>
      <c r="D29" s="212"/>
      <c r="E29" s="108">
        <v>1</v>
      </c>
      <c r="F29" s="109">
        <f t="shared" si="0"/>
        <v>0.68027210884353739</v>
      </c>
    </row>
    <row r="30" spans="1:6">
      <c r="A30" s="3"/>
      <c r="B30" s="114" t="s">
        <v>224</v>
      </c>
      <c r="C30" s="211"/>
      <c r="D30" s="212"/>
      <c r="E30" s="108">
        <v>4</v>
      </c>
      <c r="F30" s="109">
        <f t="shared" si="0"/>
        <v>2.7210884353741496</v>
      </c>
    </row>
    <row r="31" spans="1:6">
      <c r="A31" s="3"/>
      <c r="B31" s="111" t="s">
        <v>89</v>
      </c>
      <c r="C31" s="215"/>
      <c r="D31" s="216"/>
      <c r="E31" s="103">
        <v>4</v>
      </c>
      <c r="F31" s="104">
        <f t="shared" si="0"/>
        <v>2.7210884353741496</v>
      </c>
    </row>
    <row r="32" spans="1:6">
      <c r="A32" s="3"/>
      <c r="B32" s="114" t="s">
        <v>80</v>
      </c>
      <c r="C32" s="211"/>
      <c r="D32" s="212"/>
      <c r="E32" s="108">
        <v>4</v>
      </c>
      <c r="F32" s="109">
        <f t="shared" si="0"/>
        <v>2.7210884353741496</v>
      </c>
    </row>
    <row r="33" spans="1:8">
      <c r="A33" s="3"/>
      <c r="B33" s="197"/>
      <c r="C33" s="197"/>
      <c r="D33" s="197"/>
      <c r="E33" s="198"/>
      <c r="F33" s="199"/>
    </row>
    <row r="34" spans="1:8" ht="24">
      <c r="A34" s="249" t="s">
        <v>44</v>
      </c>
      <c r="B34" s="249"/>
      <c r="C34" s="249"/>
      <c r="D34" s="249"/>
      <c r="E34" s="249"/>
      <c r="F34" s="249"/>
      <c r="G34" s="107"/>
      <c r="H34" s="107"/>
    </row>
    <row r="35" spans="1:8" ht="24" thickBot="1">
      <c r="A35" s="3"/>
      <c r="B35" s="148"/>
      <c r="C35" s="148"/>
      <c r="D35" s="148"/>
      <c r="E35" s="149"/>
      <c r="F35" s="150"/>
    </row>
    <row r="36" spans="1:8" ht="24.75" thickTop="1" thickBot="1">
      <c r="A36" s="3"/>
      <c r="B36" s="243" t="s">
        <v>83</v>
      </c>
      <c r="C36" s="244"/>
      <c r="D36" s="244"/>
      <c r="E36" s="147" t="s">
        <v>12</v>
      </c>
      <c r="F36" s="147" t="s">
        <v>13</v>
      </c>
    </row>
    <row r="37" spans="1:8" ht="24" thickTop="1">
      <c r="A37" s="3"/>
      <c r="B37" s="111" t="s">
        <v>90</v>
      </c>
      <c r="C37" s="112"/>
      <c r="D37" s="113"/>
      <c r="E37" s="103">
        <v>7</v>
      </c>
      <c r="F37" s="104">
        <f t="shared" ref="F37:F62" si="1">E37*100/$E$77</f>
        <v>4.7619047619047619</v>
      </c>
    </row>
    <row r="38" spans="1:8">
      <c r="A38" s="3"/>
      <c r="B38" s="114" t="s">
        <v>109</v>
      </c>
      <c r="C38" s="115"/>
      <c r="D38" s="116"/>
      <c r="E38" s="125">
        <v>7</v>
      </c>
      <c r="F38" s="109">
        <f t="shared" si="1"/>
        <v>4.7619047619047619</v>
      </c>
    </row>
    <row r="39" spans="1:8">
      <c r="A39" s="117"/>
      <c r="B39" s="118" t="s">
        <v>91</v>
      </c>
      <c r="C39" s="217"/>
      <c r="D39" s="218"/>
      <c r="E39" s="103">
        <v>18</v>
      </c>
      <c r="F39" s="104">
        <f t="shared" si="1"/>
        <v>12.244897959183673</v>
      </c>
      <c r="G39" s="119"/>
    </row>
    <row r="40" spans="1:8">
      <c r="A40" s="3"/>
      <c r="B40" s="246" t="s">
        <v>213</v>
      </c>
      <c r="C40" s="246"/>
      <c r="D40" s="246"/>
      <c r="E40" s="125">
        <v>2</v>
      </c>
      <c r="F40" s="109">
        <f t="shared" si="1"/>
        <v>1.3605442176870748</v>
      </c>
    </row>
    <row r="41" spans="1:8">
      <c r="A41" s="3"/>
      <c r="B41" s="246" t="s">
        <v>212</v>
      </c>
      <c r="C41" s="246"/>
      <c r="D41" s="246"/>
      <c r="E41" s="125">
        <v>1</v>
      </c>
      <c r="F41" s="109">
        <f t="shared" si="1"/>
        <v>0.68027210884353739</v>
      </c>
    </row>
    <row r="42" spans="1:8">
      <c r="A42" s="3"/>
      <c r="B42" s="246" t="s">
        <v>75</v>
      </c>
      <c r="C42" s="246"/>
      <c r="D42" s="246"/>
      <c r="E42" s="125">
        <v>9</v>
      </c>
      <c r="F42" s="109">
        <f t="shared" si="1"/>
        <v>6.1224489795918364</v>
      </c>
    </row>
    <row r="43" spans="1:8">
      <c r="A43" s="3"/>
      <c r="B43" s="246" t="s">
        <v>215</v>
      </c>
      <c r="C43" s="246"/>
      <c r="D43" s="246"/>
      <c r="E43" s="125">
        <v>1</v>
      </c>
      <c r="F43" s="109">
        <f t="shared" si="1"/>
        <v>0.68027210884353739</v>
      </c>
    </row>
    <row r="44" spans="1:8">
      <c r="A44" s="3"/>
      <c r="B44" s="246" t="s">
        <v>216</v>
      </c>
      <c r="C44" s="246"/>
      <c r="D44" s="246"/>
      <c r="E44" s="125">
        <v>1</v>
      </c>
      <c r="F44" s="109">
        <f t="shared" si="1"/>
        <v>0.68027210884353739</v>
      </c>
    </row>
    <row r="45" spans="1:8">
      <c r="A45" s="3"/>
      <c r="B45" s="246" t="s">
        <v>220</v>
      </c>
      <c r="C45" s="246"/>
      <c r="D45" s="246"/>
      <c r="E45" s="125">
        <v>4</v>
      </c>
      <c r="F45" s="109">
        <f t="shared" si="1"/>
        <v>2.7210884353741496</v>
      </c>
    </row>
    <row r="46" spans="1:8">
      <c r="A46" s="3"/>
      <c r="B46" s="111" t="s">
        <v>150</v>
      </c>
      <c r="C46" s="215"/>
      <c r="D46" s="216"/>
      <c r="E46" s="103">
        <v>6</v>
      </c>
      <c r="F46" s="104">
        <f t="shared" si="1"/>
        <v>4.0816326530612246</v>
      </c>
    </row>
    <row r="47" spans="1:8">
      <c r="A47" s="3"/>
      <c r="B47" s="246" t="s">
        <v>151</v>
      </c>
      <c r="C47" s="246"/>
      <c r="D47" s="246"/>
      <c r="E47" s="125">
        <v>1</v>
      </c>
      <c r="F47" s="109">
        <f t="shared" si="1"/>
        <v>0.68027210884353739</v>
      </c>
    </row>
    <row r="48" spans="1:8">
      <c r="A48" s="3"/>
      <c r="B48" s="110" t="s">
        <v>152</v>
      </c>
      <c r="C48" s="213"/>
      <c r="D48" s="219"/>
      <c r="E48" s="125">
        <v>1</v>
      </c>
      <c r="F48" s="109">
        <f t="shared" si="1"/>
        <v>0.68027210884353739</v>
      </c>
    </row>
    <row r="49" spans="1:6">
      <c r="A49" s="3"/>
      <c r="B49" s="110" t="s">
        <v>153</v>
      </c>
      <c r="C49" s="213"/>
      <c r="D49" s="219"/>
      <c r="E49" s="125">
        <v>4</v>
      </c>
      <c r="F49" s="109">
        <f t="shared" si="1"/>
        <v>2.7210884353741496</v>
      </c>
    </row>
    <row r="50" spans="1:6">
      <c r="A50" s="3"/>
      <c r="B50" s="111" t="s">
        <v>221</v>
      </c>
      <c r="C50" s="215"/>
      <c r="D50" s="216"/>
      <c r="E50" s="103">
        <v>2</v>
      </c>
      <c r="F50" s="104">
        <f t="shared" si="1"/>
        <v>1.3605442176870748</v>
      </c>
    </row>
    <row r="51" spans="1:6">
      <c r="A51" s="3"/>
      <c r="B51" s="110" t="s">
        <v>222</v>
      </c>
      <c r="C51" s="213"/>
      <c r="D51" s="219"/>
      <c r="E51" s="125">
        <v>2</v>
      </c>
      <c r="F51" s="109">
        <f t="shared" si="1"/>
        <v>1.3605442176870748</v>
      </c>
    </row>
    <row r="52" spans="1:6">
      <c r="A52" s="3"/>
      <c r="B52" s="111" t="s">
        <v>154</v>
      </c>
      <c r="C52" s="215"/>
      <c r="D52" s="216"/>
      <c r="E52" s="103">
        <v>1</v>
      </c>
      <c r="F52" s="104">
        <f t="shared" si="1"/>
        <v>0.68027210884353739</v>
      </c>
    </row>
    <row r="53" spans="1:6">
      <c r="A53" s="3"/>
      <c r="B53" s="110" t="s">
        <v>155</v>
      </c>
      <c r="C53" s="213"/>
      <c r="D53" s="219"/>
      <c r="E53" s="125">
        <v>1</v>
      </c>
      <c r="F53" s="109">
        <f t="shared" si="1"/>
        <v>0.68027210884353739</v>
      </c>
    </row>
    <row r="54" spans="1:6">
      <c r="A54" s="3"/>
      <c r="B54" s="111" t="s">
        <v>96</v>
      </c>
      <c r="C54" s="112"/>
      <c r="D54" s="113"/>
      <c r="E54" s="103">
        <v>21</v>
      </c>
      <c r="F54" s="104">
        <f t="shared" si="1"/>
        <v>14.285714285714286</v>
      </c>
    </row>
    <row r="55" spans="1:6">
      <c r="A55" s="3"/>
      <c r="B55" s="246" t="s">
        <v>108</v>
      </c>
      <c r="C55" s="246"/>
      <c r="D55" s="246"/>
      <c r="E55" s="125">
        <v>14</v>
      </c>
      <c r="F55" s="109">
        <f t="shared" si="1"/>
        <v>9.5238095238095237</v>
      </c>
    </row>
    <row r="56" spans="1:6">
      <c r="A56" s="3"/>
      <c r="B56" s="110" t="s">
        <v>122</v>
      </c>
      <c r="C56" s="213"/>
      <c r="D56" s="219"/>
      <c r="E56" s="125">
        <v>7</v>
      </c>
      <c r="F56" s="109">
        <f t="shared" si="1"/>
        <v>4.7619047619047619</v>
      </c>
    </row>
    <row r="57" spans="1:6">
      <c r="A57" s="3"/>
      <c r="B57" s="111" t="s">
        <v>146</v>
      </c>
      <c r="C57" s="215"/>
      <c r="D57" s="216"/>
      <c r="E57" s="103">
        <v>1</v>
      </c>
      <c r="F57" s="104">
        <f t="shared" si="1"/>
        <v>0.68027210884353739</v>
      </c>
    </row>
    <row r="58" spans="1:6">
      <c r="A58" s="3"/>
      <c r="B58" s="247" t="s">
        <v>147</v>
      </c>
      <c r="C58" s="247"/>
      <c r="D58" s="247"/>
      <c r="E58" s="125">
        <v>1</v>
      </c>
      <c r="F58" s="109">
        <f t="shared" si="1"/>
        <v>0.68027210884353739</v>
      </c>
    </row>
    <row r="59" spans="1:6">
      <c r="A59" s="3"/>
      <c r="B59" s="111" t="s">
        <v>92</v>
      </c>
      <c r="C59" s="215"/>
      <c r="D59" s="216"/>
      <c r="E59" s="103">
        <v>5</v>
      </c>
      <c r="F59" s="104">
        <f t="shared" si="1"/>
        <v>3.4013605442176869</v>
      </c>
    </row>
    <row r="60" spans="1:6" ht="24">
      <c r="A60" s="3"/>
      <c r="B60" s="248" t="s">
        <v>149</v>
      </c>
      <c r="C60" s="248"/>
      <c r="D60" s="248"/>
      <c r="E60" s="126">
        <v>1</v>
      </c>
      <c r="F60" s="109">
        <f t="shared" si="1"/>
        <v>0.68027210884353739</v>
      </c>
    </row>
    <row r="61" spans="1:6">
      <c r="A61" s="3"/>
      <c r="B61" s="247" t="s">
        <v>148</v>
      </c>
      <c r="C61" s="247"/>
      <c r="D61" s="247"/>
      <c r="E61" s="125">
        <v>3</v>
      </c>
      <c r="F61" s="109">
        <f t="shared" si="1"/>
        <v>2.0408163265306123</v>
      </c>
    </row>
    <row r="62" spans="1:6">
      <c r="A62" s="3"/>
      <c r="B62" s="247" t="s">
        <v>219</v>
      </c>
      <c r="C62" s="247"/>
      <c r="D62" s="247"/>
      <c r="E62" s="125">
        <v>1</v>
      </c>
      <c r="F62" s="109">
        <f t="shared" si="1"/>
        <v>0.68027210884353739</v>
      </c>
    </row>
    <row r="63" spans="1:6">
      <c r="A63" s="3"/>
      <c r="B63" s="200"/>
      <c r="C63" s="200"/>
      <c r="D63" s="200"/>
      <c r="E63" s="198"/>
      <c r="F63" s="199"/>
    </row>
    <row r="64" spans="1:6">
      <c r="A64" s="3"/>
      <c r="B64" s="200"/>
      <c r="C64" s="200"/>
      <c r="D64" s="200"/>
      <c r="E64" s="198"/>
      <c r="F64" s="199"/>
    </row>
    <row r="65" spans="1:256">
      <c r="A65" s="3"/>
      <c r="B65" s="200"/>
      <c r="C65" s="200"/>
      <c r="D65" s="200"/>
      <c r="E65" s="198"/>
      <c r="F65" s="199"/>
    </row>
    <row r="66" spans="1:256" ht="24">
      <c r="A66" s="249" t="s">
        <v>62</v>
      </c>
      <c r="B66" s="249"/>
      <c r="C66" s="249"/>
      <c r="D66" s="249"/>
      <c r="E66" s="249"/>
      <c r="F66" s="249"/>
    </row>
    <row r="67" spans="1:256" ht="24.75" thickBot="1">
      <c r="A67" s="194"/>
      <c r="B67" s="201"/>
      <c r="C67" s="201"/>
      <c r="D67" s="201"/>
      <c r="E67" s="201"/>
      <c r="F67" s="201"/>
    </row>
    <row r="68" spans="1:256" ht="24.75" thickTop="1" thickBot="1">
      <c r="A68" s="3"/>
      <c r="B68" s="243" t="s">
        <v>83</v>
      </c>
      <c r="C68" s="244"/>
      <c r="D68" s="244"/>
      <c r="E68" s="147" t="s">
        <v>12</v>
      </c>
      <c r="F68" s="147" t="s">
        <v>13</v>
      </c>
    </row>
    <row r="69" spans="1:256" ht="24" thickTop="1">
      <c r="A69" s="3"/>
      <c r="B69" s="111" t="s">
        <v>93</v>
      </c>
      <c r="C69" s="215"/>
      <c r="D69" s="216"/>
      <c r="E69" s="103">
        <v>13</v>
      </c>
      <c r="F69" s="104">
        <f t="shared" ref="F69:F77" si="2">E69*100/$E$77</f>
        <v>8.8435374149659864</v>
      </c>
    </row>
    <row r="70" spans="1:256">
      <c r="A70" s="3"/>
      <c r="B70" s="114" t="s">
        <v>142</v>
      </c>
      <c r="C70" s="211"/>
      <c r="D70" s="212"/>
      <c r="E70" s="125">
        <v>7</v>
      </c>
      <c r="F70" s="109">
        <f t="shared" si="2"/>
        <v>4.7619047619047619</v>
      </c>
    </row>
    <row r="71" spans="1:256">
      <c r="A71" s="3"/>
      <c r="B71" s="114" t="s">
        <v>143</v>
      </c>
      <c r="C71" s="211"/>
      <c r="D71" s="212"/>
      <c r="E71" s="125">
        <v>3</v>
      </c>
      <c r="F71" s="109">
        <f t="shared" si="2"/>
        <v>2.0408163265306123</v>
      </c>
    </row>
    <row r="72" spans="1:256">
      <c r="A72" s="3"/>
      <c r="B72" s="114" t="s">
        <v>77</v>
      </c>
      <c r="C72" s="211"/>
      <c r="D72" s="212"/>
      <c r="E72" s="125">
        <v>2</v>
      </c>
      <c r="F72" s="109">
        <f t="shared" si="2"/>
        <v>1.3605442176870748</v>
      </c>
    </row>
    <row r="73" spans="1:256">
      <c r="A73" s="3"/>
      <c r="B73" s="114" t="s">
        <v>78</v>
      </c>
      <c r="C73" s="211"/>
      <c r="D73" s="212"/>
      <c r="E73" s="108">
        <v>1</v>
      </c>
      <c r="F73" s="109">
        <f t="shared" si="2"/>
        <v>0.68027210884353739</v>
      </c>
    </row>
    <row r="74" spans="1:256">
      <c r="A74" s="3"/>
      <c r="B74" s="111" t="s">
        <v>144</v>
      </c>
      <c r="C74" s="215"/>
      <c r="D74" s="216"/>
      <c r="E74" s="103">
        <v>5</v>
      </c>
      <c r="F74" s="104">
        <f t="shared" si="2"/>
        <v>3.4013605442176869</v>
      </c>
    </row>
    <row r="75" spans="1:256">
      <c r="A75" s="3"/>
      <c r="B75" s="114" t="s">
        <v>145</v>
      </c>
      <c r="C75" s="211"/>
      <c r="D75" s="212"/>
      <c r="E75" s="125">
        <v>5</v>
      </c>
      <c r="F75" s="109">
        <f t="shared" si="2"/>
        <v>3.4013605442176869</v>
      </c>
    </row>
    <row r="76" spans="1:256" s="120" customFormat="1" ht="24.75" thickBot="1">
      <c r="A76" s="3"/>
      <c r="B76" s="142" t="s">
        <v>51</v>
      </c>
      <c r="C76" s="143"/>
      <c r="D76" s="144"/>
      <c r="E76" s="145">
        <v>10</v>
      </c>
      <c r="F76" s="146">
        <f t="shared" si="2"/>
        <v>6.8027210884353737</v>
      </c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24.75" thickTop="1" thickBot="1">
      <c r="A77" s="3"/>
      <c r="B77" s="243" t="s">
        <v>94</v>
      </c>
      <c r="C77" s="244"/>
      <c r="D77" s="245"/>
      <c r="E77" s="140">
        <v>147</v>
      </c>
      <c r="F77" s="141">
        <f t="shared" si="2"/>
        <v>100</v>
      </c>
    </row>
    <row r="78" spans="1:256" ht="24" thickTop="1">
      <c r="A78" s="3"/>
      <c r="B78" s="121"/>
      <c r="C78" s="121"/>
      <c r="D78" s="121"/>
      <c r="E78" s="122"/>
      <c r="F78" s="123"/>
    </row>
    <row r="79" spans="1:256" s="8" customFormat="1" ht="24">
      <c r="B79" s="132" t="s">
        <v>231</v>
      </c>
      <c r="C79" s="124"/>
      <c r="D79" s="124"/>
      <c r="E79" s="99"/>
      <c r="F79" s="100"/>
      <c r="G79" s="131"/>
    </row>
    <row r="80" spans="1:256" s="8" customFormat="1" ht="24">
      <c r="A80" s="8" t="s">
        <v>232</v>
      </c>
      <c r="B80" s="124"/>
      <c r="C80" s="124"/>
      <c r="D80" s="124"/>
      <c r="E80" s="99"/>
      <c r="F80" s="100"/>
      <c r="G80" s="131"/>
    </row>
    <row r="81" spans="1:7" s="8" customFormat="1" ht="24">
      <c r="A81" s="8" t="s">
        <v>233</v>
      </c>
      <c r="E81" s="131"/>
      <c r="F81" s="131"/>
      <c r="G81" s="131"/>
    </row>
    <row r="82" spans="1:7" s="8" customFormat="1" ht="24">
      <c r="B82" s="8" t="s">
        <v>225</v>
      </c>
      <c r="E82" s="131"/>
      <c r="F82" s="131"/>
      <c r="G82" s="131"/>
    </row>
    <row r="83" spans="1:7" s="8" customFormat="1" ht="24">
      <c r="A83" s="8" t="s">
        <v>264</v>
      </c>
      <c r="E83" s="131"/>
      <c r="F83" s="131"/>
      <c r="G83" s="131"/>
    </row>
    <row r="84" spans="1:7" s="8" customFormat="1" ht="24">
      <c r="A84" s="8" t="s">
        <v>266</v>
      </c>
      <c r="E84" s="131"/>
      <c r="F84" s="131"/>
      <c r="G84" s="131"/>
    </row>
    <row r="85" spans="1:7" s="8" customFormat="1" ht="24">
      <c r="A85" s="8" t="s">
        <v>265</v>
      </c>
      <c r="E85" s="206"/>
      <c r="F85" s="206"/>
      <c r="G85" s="206"/>
    </row>
  </sheetData>
  <mergeCells count="21">
    <mergeCell ref="A1:F1"/>
    <mergeCell ref="A34:F34"/>
    <mergeCell ref="B62:D62"/>
    <mergeCell ref="B47:D47"/>
    <mergeCell ref="B68:D68"/>
    <mergeCell ref="A66:F66"/>
    <mergeCell ref="B42:D42"/>
    <mergeCell ref="B4:D4"/>
    <mergeCell ref="B12:D12"/>
    <mergeCell ref="B36:D36"/>
    <mergeCell ref="B40:D40"/>
    <mergeCell ref="B41:D41"/>
    <mergeCell ref="B13:D13"/>
    <mergeCell ref="B77:D77"/>
    <mergeCell ref="B55:D55"/>
    <mergeCell ref="B43:D43"/>
    <mergeCell ref="B44:D44"/>
    <mergeCell ref="B45:D45"/>
    <mergeCell ref="B58:D58"/>
    <mergeCell ref="B60:D60"/>
    <mergeCell ref="B61:D61"/>
  </mergeCells>
  <pageMargins left="0.7" right="0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zoomScale="120" zoomScaleNormal="120" workbookViewId="0">
      <selection activeCell="K12" sqref="K12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14.570312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10" s="11" customFormat="1" ht="24">
      <c r="A1" s="249" t="s">
        <v>101</v>
      </c>
      <c r="B1" s="249"/>
      <c r="C1" s="249"/>
      <c r="D1" s="249"/>
      <c r="E1" s="249"/>
      <c r="F1" s="249"/>
      <c r="G1" s="249"/>
      <c r="H1" s="249"/>
    </row>
    <row r="2" spans="1:10">
      <c r="B2" s="2"/>
      <c r="C2" s="2"/>
      <c r="D2" s="2"/>
      <c r="E2" s="2"/>
      <c r="I2" s="6"/>
    </row>
    <row r="3" spans="1:10" s="8" customFormat="1" ht="24">
      <c r="B3" s="9" t="s">
        <v>58</v>
      </c>
      <c r="F3" s="80"/>
      <c r="G3" s="80"/>
      <c r="H3" s="80"/>
    </row>
    <row r="4" spans="1:10" s="22" customFormat="1" ht="25.5" customHeight="1">
      <c r="B4" s="68" t="s">
        <v>161</v>
      </c>
      <c r="F4" s="80"/>
      <c r="G4" s="80"/>
      <c r="H4" s="80"/>
    </row>
    <row r="5" spans="1:10" s="22" customFormat="1" ht="24.75" thickBot="1">
      <c r="B5" s="22" t="s">
        <v>169</v>
      </c>
      <c r="F5" s="84"/>
      <c r="G5" s="84"/>
      <c r="H5" s="84"/>
    </row>
    <row r="6" spans="1:10" s="8" customFormat="1" ht="24.75" thickTop="1">
      <c r="B6" s="256" t="s">
        <v>20</v>
      </c>
      <c r="C6" s="257"/>
      <c r="D6" s="257"/>
      <c r="E6" s="258"/>
      <c r="F6" s="262"/>
      <c r="G6" s="264" t="s">
        <v>21</v>
      </c>
      <c r="H6" s="264" t="s">
        <v>22</v>
      </c>
    </row>
    <row r="7" spans="1:10" s="8" customFormat="1" ht="24.75" thickBot="1">
      <c r="B7" s="259"/>
      <c r="C7" s="260"/>
      <c r="D7" s="260"/>
      <c r="E7" s="261"/>
      <c r="F7" s="263"/>
      <c r="G7" s="265"/>
      <c r="H7" s="265"/>
    </row>
    <row r="8" spans="1:10" s="8" customFormat="1" ht="24.75" thickTop="1">
      <c r="B8" s="36" t="s">
        <v>38</v>
      </c>
      <c r="C8" s="37"/>
      <c r="D8" s="37"/>
      <c r="E8" s="38"/>
      <c r="F8" s="85"/>
      <c r="G8" s="30"/>
      <c r="H8" s="85"/>
      <c r="I8" s="10"/>
    </row>
    <row r="9" spans="1:10" s="8" customFormat="1" ht="24">
      <c r="B9" s="266" t="s">
        <v>106</v>
      </c>
      <c r="C9" s="267"/>
      <c r="D9" s="267"/>
      <c r="E9" s="267"/>
      <c r="F9" s="40">
        <f>DATA!W149</f>
        <v>3.510204081632653</v>
      </c>
      <c r="G9" s="40">
        <f>DATA!W150</f>
        <v>1.055756217572092</v>
      </c>
      <c r="H9" s="54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1:10" s="8" customFormat="1" ht="24">
      <c r="B10" s="268" t="s">
        <v>53</v>
      </c>
      <c r="C10" s="268"/>
      <c r="D10" s="268"/>
      <c r="E10" s="268"/>
      <c r="F10" s="40">
        <f>DATA!X149</f>
        <v>3.564625850340136</v>
      </c>
      <c r="G10" s="40">
        <f>DATA!X150</f>
        <v>1.0004658313011769</v>
      </c>
      <c r="H10" s="54" t="str">
        <f t="shared" ref="H10:H15" si="0">IF(F10&gt;4.5,"มากที่สุด",IF(F10&gt;3.5,"มาก",IF(F10&gt;2.5,"ปานกลาง",IF(F10&gt;1.5,"น้อย",IF(F10&lt;=1.5,"น้อยที่สุด")))))</f>
        <v>มาก</v>
      </c>
    </row>
    <row r="11" spans="1:10" s="8" customFormat="1" ht="24.75" thickBot="1">
      <c r="B11" s="253" t="s">
        <v>39</v>
      </c>
      <c r="C11" s="254"/>
      <c r="D11" s="254"/>
      <c r="E11" s="255"/>
      <c r="F11" s="42">
        <f>DATA!X152</f>
        <v>3.5374149659863945</v>
      </c>
      <c r="G11" s="43">
        <f>DATA!X151</f>
        <v>1.0270877935931046</v>
      </c>
      <c r="H11" s="220" t="str">
        <f t="shared" si="0"/>
        <v>มาก</v>
      </c>
    </row>
    <row r="12" spans="1:10" s="8" customFormat="1" ht="24.75" thickTop="1">
      <c r="B12" s="44" t="s">
        <v>40</v>
      </c>
      <c r="C12" s="45"/>
      <c r="D12" s="45"/>
      <c r="E12" s="46"/>
      <c r="F12" s="47"/>
      <c r="G12" s="47"/>
      <c r="H12" s="46"/>
    </row>
    <row r="13" spans="1:10" s="8" customFormat="1" ht="24">
      <c r="B13" s="48" t="s">
        <v>107</v>
      </c>
      <c r="C13" s="48"/>
      <c r="D13" s="48"/>
      <c r="E13" s="48"/>
      <c r="F13" s="39">
        <f>DATA!Y149</f>
        <v>4.3605442176870746</v>
      </c>
      <c r="G13" s="39">
        <f>DATA!Y150</f>
        <v>0.60755041767552587</v>
      </c>
      <c r="H13" s="54" t="str">
        <f t="shared" si="0"/>
        <v>มาก</v>
      </c>
    </row>
    <row r="14" spans="1:10" s="8" customFormat="1" ht="24">
      <c r="B14" s="268" t="s">
        <v>53</v>
      </c>
      <c r="C14" s="268"/>
      <c r="D14" s="268"/>
      <c r="E14" s="268"/>
      <c r="F14" s="39">
        <f>DATA!Z149</f>
        <v>4.3809523809523814</v>
      </c>
      <c r="G14" s="39">
        <f>DATA!Z150</f>
        <v>0.55311488233400452</v>
      </c>
      <c r="H14" s="54" t="str">
        <f t="shared" si="0"/>
        <v>มาก</v>
      </c>
    </row>
    <row r="15" spans="1:10" s="8" customFormat="1" ht="24.75" thickBot="1">
      <c r="B15" s="253" t="s">
        <v>39</v>
      </c>
      <c r="C15" s="254"/>
      <c r="D15" s="254"/>
      <c r="E15" s="255"/>
      <c r="F15" s="43">
        <f>DATA!Z152</f>
        <v>4.370748299319728</v>
      </c>
      <c r="G15" s="49">
        <f>DATA!Z151</f>
        <v>0.58006835943555601</v>
      </c>
      <c r="H15" s="221" t="str">
        <f t="shared" si="0"/>
        <v>มาก</v>
      </c>
      <c r="J15" s="50"/>
    </row>
    <row r="16" spans="1:10" s="8" customFormat="1" ht="16.5" customHeight="1" thickTop="1">
      <c r="B16" s="10"/>
      <c r="C16" s="10"/>
      <c r="D16" s="10"/>
      <c r="E16" s="10"/>
      <c r="F16" s="51"/>
      <c r="G16" s="51"/>
      <c r="H16" s="51"/>
    </row>
    <row r="17" spans="1:10" s="8" customFormat="1" ht="24">
      <c r="B17" s="22"/>
      <c r="C17" s="22" t="s">
        <v>73</v>
      </c>
      <c r="D17" s="22"/>
      <c r="E17" s="22"/>
      <c r="F17" s="22"/>
      <c r="G17" s="22"/>
      <c r="H17" s="22"/>
      <c r="I17" s="22"/>
      <c r="J17" s="22"/>
    </row>
    <row r="18" spans="1:10" s="8" customFormat="1" ht="24">
      <c r="B18" s="22" t="s">
        <v>226</v>
      </c>
      <c r="C18" s="22"/>
      <c r="D18" s="22"/>
      <c r="E18" s="22"/>
      <c r="F18" s="22"/>
      <c r="G18" s="22"/>
      <c r="H18" s="22"/>
      <c r="I18" s="22"/>
      <c r="J18" s="22"/>
    </row>
    <row r="19" spans="1:10" s="8" customFormat="1" ht="24">
      <c r="B19" s="22" t="s">
        <v>227</v>
      </c>
      <c r="C19" s="22"/>
      <c r="D19" s="22"/>
      <c r="E19" s="22"/>
      <c r="F19" s="22"/>
      <c r="G19" s="22"/>
      <c r="H19" s="22"/>
      <c r="I19" s="22"/>
      <c r="J19" s="22"/>
    </row>
    <row r="20" spans="1:10" s="8" customFormat="1" ht="24">
      <c r="A20" s="79"/>
      <c r="B20" s="79"/>
      <c r="C20" s="79"/>
      <c r="D20" s="79"/>
      <c r="E20" s="79"/>
      <c r="F20" s="79"/>
      <c r="G20" s="22"/>
      <c r="H20" s="22"/>
    </row>
    <row r="21" spans="1:10" s="8" customFormat="1" ht="24">
      <c r="B21" s="22"/>
      <c r="C21" s="22"/>
      <c r="D21" s="22"/>
      <c r="E21" s="22"/>
      <c r="F21" s="22"/>
      <c r="G21" s="22"/>
      <c r="H21" s="22"/>
      <c r="I21" s="22"/>
      <c r="J21" s="22"/>
    </row>
    <row r="22" spans="1:10" s="8" customFormat="1" ht="24">
      <c r="B22" s="22"/>
      <c r="C22" s="22"/>
      <c r="D22" s="22"/>
      <c r="E22" s="22"/>
      <c r="F22" s="22"/>
      <c r="G22" s="22"/>
      <c r="H22" s="22"/>
      <c r="I22" s="22"/>
      <c r="J22" s="22"/>
    </row>
    <row r="23" spans="1:10" s="11" customFormat="1" ht="24">
      <c r="B23" s="76"/>
      <c r="C23" s="76"/>
      <c r="D23" s="76"/>
      <c r="E23" s="76"/>
      <c r="F23" s="77"/>
      <c r="G23" s="77"/>
      <c r="H23" s="78"/>
    </row>
  </sheetData>
  <mergeCells count="10">
    <mergeCell ref="B15:E15"/>
    <mergeCell ref="B6:E7"/>
    <mergeCell ref="F6:F7"/>
    <mergeCell ref="G6:G7"/>
    <mergeCell ref="A1:H1"/>
    <mergeCell ref="H6:H7"/>
    <mergeCell ref="B9:E9"/>
    <mergeCell ref="B10:E10"/>
    <mergeCell ref="B11:E11"/>
    <mergeCell ref="B14:E14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78"/>
  <sheetViews>
    <sheetView topLeftCell="A28" zoomScale="120" zoomScaleNormal="120" workbookViewId="0">
      <selection activeCell="H41" sqref="H41"/>
    </sheetView>
  </sheetViews>
  <sheetFormatPr defaultRowHeight="23.25"/>
  <cols>
    <col min="1" max="1" width="7.140625" style="1" customWidth="1"/>
    <col min="2" max="2" width="4.5703125" style="1" customWidth="1"/>
    <col min="3" max="3" width="7.7109375" style="1" customWidth="1"/>
    <col min="4" max="4" width="9.140625" style="1"/>
    <col min="5" max="5" width="15.42578125" style="1" customWidth="1"/>
    <col min="6" max="6" width="27.85546875" style="1" customWidth="1"/>
    <col min="7" max="7" width="6.28515625" style="2" customWidth="1"/>
    <col min="8" max="8" width="7" style="2" customWidth="1"/>
    <col min="9" max="9" width="14.2851562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11" customFormat="1" ht="24">
      <c r="B1" s="249" t="s">
        <v>74</v>
      </c>
      <c r="C1" s="249"/>
      <c r="D1" s="249"/>
      <c r="E1" s="249"/>
      <c r="F1" s="249"/>
      <c r="G1" s="249"/>
      <c r="H1" s="249"/>
      <c r="I1" s="249"/>
    </row>
    <row r="2" spans="2:11" s="11" customFormat="1" ht="24.75" thickBot="1">
      <c r="C2" s="52" t="s">
        <v>170</v>
      </c>
      <c r="G2" s="16"/>
      <c r="H2" s="16"/>
      <c r="I2" s="16"/>
    </row>
    <row r="3" spans="2:11" s="11" customFormat="1" ht="20.25" customHeight="1" thickTop="1">
      <c r="C3" s="283" t="s">
        <v>20</v>
      </c>
      <c r="D3" s="284"/>
      <c r="E3" s="284"/>
      <c r="F3" s="285"/>
      <c r="G3" s="289"/>
      <c r="H3" s="291" t="s">
        <v>21</v>
      </c>
      <c r="I3" s="291" t="s">
        <v>22</v>
      </c>
    </row>
    <row r="4" spans="2:11" s="11" customFormat="1" ht="12" customHeight="1" thickBot="1">
      <c r="C4" s="286"/>
      <c r="D4" s="287"/>
      <c r="E4" s="287"/>
      <c r="F4" s="288"/>
      <c r="G4" s="290"/>
      <c r="H4" s="292"/>
      <c r="I4" s="292"/>
    </row>
    <row r="5" spans="2:11" s="11" customFormat="1" ht="24.75" thickTop="1">
      <c r="C5" s="293" t="s">
        <v>23</v>
      </c>
      <c r="D5" s="294"/>
      <c r="E5" s="294"/>
      <c r="F5" s="295"/>
      <c r="G5" s="86"/>
      <c r="H5" s="87"/>
      <c r="I5" s="87"/>
    </row>
    <row r="6" spans="2:11" s="11" customFormat="1" ht="24">
      <c r="C6" s="279" t="s">
        <v>24</v>
      </c>
      <c r="D6" s="280"/>
      <c r="E6" s="280"/>
      <c r="F6" s="281"/>
      <c r="G6" s="53">
        <f>DATA!M149</f>
        <v>4.5238095238095237</v>
      </c>
      <c r="H6" s="53">
        <f>DATA!M150</f>
        <v>0.55311488233400452</v>
      </c>
      <c r="I6" s="54" t="str">
        <f>IF(G6&gt;4.5,"มากที่สุด",IF(G6&gt;3.5,"มาก",IF(G6&gt;2.5,"ปานกลาง",IF(G6&gt;1.5,"น้อย",IF(G6&lt;=1.5,"น้อยที่สุด")))))</f>
        <v>มากที่สุด</v>
      </c>
    </row>
    <row r="7" spans="2:11" s="11" customFormat="1" ht="24">
      <c r="C7" s="55" t="s">
        <v>171</v>
      </c>
      <c r="D7" s="55"/>
      <c r="E7" s="55"/>
      <c r="F7" s="55"/>
      <c r="G7" s="53">
        <f>DATA!N149</f>
        <v>4.1088435374149661</v>
      </c>
      <c r="H7" s="53">
        <f>DATA!N150</f>
        <v>0.77750260274136218</v>
      </c>
      <c r="I7" s="54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11" customFormat="1" ht="24">
      <c r="C8" s="55" t="s">
        <v>123</v>
      </c>
      <c r="D8" s="55"/>
      <c r="E8" s="55"/>
      <c r="F8" s="55"/>
      <c r="G8" s="53">
        <f>DATA!O149</f>
        <v>4.2380952380952381</v>
      </c>
      <c r="H8" s="53">
        <f>DATA!O150</f>
        <v>0.78803842939925506</v>
      </c>
      <c r="I8" s="54" t="str">
        <f t="shared" ref="I8:I24" si="0">IF(G8&gt;4.5,"มากที่สุด",IF(G8&gt;3.5,"มาก",IF(G8&gt;2.5,"ปานกลาง",IF(G8&gt;1.5,"น้อย",IF(G8&lt;=1.5,"น้อยที่สุด")))))</f>
        <v>มาก</v>
      </c>
    </row>
    <row r="9" spans="2:11" s="11" customFormat="1" ht="24">
      <c r="C9" s="270" t="s">
        <v>25</v>
      </c>
      <c r="D9" s="271"/>
      <c r="E9" s="271"/>
      <c r="F9" s="272"/>
      <c r="G9" s="56">
        <f>DATA!O152</f>
        <v>4.2902494331065757</v>
      </c>
      <c r="H9" s="56">
        <f>DATA!O151</f>
        <v>0.73368322456313551</v>
      </c>
      <c r="I9" s="57" t="str">
        <f>IF(G9&gt;4.5,"มากที่สุด",IF(G9&gt;3.5,"มาก",IF(G9&gt;2.5,"ปานกลาง",IF(G9&gt;1.5,"น้อย",IF(G9&lt;=1.5,"น้อยที่สุด")))))</f>
        <v>มาก</v>
      </c>
      <c r="K9" s="58"/>
    </row>
    <row r="10" spans="2:11" s="11" customFormat="1" ht="24">
      <c r="C10" s="279" t="s">
        <v>26</v>
      </c>
      <c r="D10" s="280"/>
      <c r="E10" s="280"/>
      <c r="F10" s="281"/>
      <c r="G10" s="54"/>
      <c r="H10" s="54"/>
      <c r="I10" s="54"/>
    </row>
    <row r="11" spans="2:11" s="11" customFormat="1" ht="24">
      <c r="C11" s="55" t="s">
        <v>27</v>
      </c>
      <c r="D11" s="55"/>
      <c r="E11" s="55"/>
      <c r="F11" s="55"/>
      <c r="G11" s="53">
        <f>DATA!P149</f>
        <v>4.5170068027210881</v>
      </c>
      <c r="H11" s="53">
        <f>DATA!P150</f>
        <v>0.56560964195873864</v>
      </c>
      <c r="I11" s="54" t="str">
        <f t="shared" si="0"/>
        <v>มากที่สุด</v>
      </c>
    </row>
    <row r="12" spans="2:11" s="11" customFormat="1" ht="24">
      <c r="C12" s="279" t="s">
        <v>28</v>
      </c>
      <c r="D12" s="280"/>
      <c r="E12" s="280"/>
      <c r="F12" s="281"/>
      <c r="G12" s="53">
        <f>DATA!Q149</f>
        <v>4.5442176870748296</v>
      </c>
      <c r="H12" s="53">
        <f>DATA!Q150</f>
        <v>0.55184984702147621</v>
      </c>
      <c r="I12" s="54" t="str">
        <f>IF(G12&gt;4.5,"มากที่สุด",IF(G12&gt;3.5,"มาก",IF(G12&gt;2.5,"ปานกลาง",IF(G12&gt;1.5,"น้อย",IF(G12&lt;=1.5,"น้อยที่สุด")))))</f>
        <v>มากที่สุด</v>
      </c>
    </row>
    <row r="13" spans="2:11" s="11" customFormat="1" ht="24">
      <c r="C13" s="270" t="s">
        <v>55</v>
      </c>
      <c r="D13" s="271"/>
      <c r="E13" s="271"/>
      <c r="F13" s="272"/>
      <c r="G13" s="59">
        <f>DATA!Q152</f>
        <v>4.5306122448979593</v>
      </c>
      <c r="H13" s="59">
        <f>DATA!Q151</f>
        <v>0.55798421264049614</v>
      </c>
      <c r="I13" s="60" t="str">
        <f t="shared" si="0"/>
        <v>มากที่สุด</v>
      </c>
    </row>
    <row r="14" spans="2:11" s="11" customFormat="1" ht="24">
      <c r="C14" s="279" t="s">
        <v>29</v>
      </c>
      <c r="D14" s="280"/>
      <c r="E14" s="280"/>
      <c r="F14" s="281"/>
      <c r="G14" s="53"/>
      <c r="H14" s="53"/>
      <c r="I14" s="54"/>
    </row>
    <row r="15" spans="2:11" s="11" customFormat="1" ht="24">
      <c r="C15" s="279" t="s">
        <v>30</v>
      </c>
      <c r="D15" s="280"/>
      <c r="E15" s="280"/>
      <c r="F15" s="281"/>
      <c r="G15" s="53">
        <f>DATA!R149</f>
        <v>4.5578231292517009</v>
      </c>
      <c r="H15" s="53">
        <f>DATA!R150</f>
        <v>0.58671656246168191</v>
      </c>
      <c r="I15" s="54" t="str">
        <f t="shared" si="0"/>
        <v>มากที่สุด</v>
      </c>
    </row>
    <row r="16" spans="2:11" s="11" customFormat="1" ht="24">
      <c r="C16" s="279" t="s">
        <v>31</v>
      </c>
      <c r="D16" s="280"/>
      <c r="E16" s="280"/>
      <c r="F16" s="281"/>
      <c r="G16" s="53">
        <f>DATA!S149</f>
        <v>4.3061224489795915</v>
      </c>
      <c r="H16" s="53">
        <f>DATA!S150</f>
        <v>0.75500380927968791</v>
      </c>
      <c r="I16" s="54" t="str">
        <f t="shared" si="0"/>
        <v>มาก</v>
      </c>
    </row>
    <row r="17" spans="2:9" s="11" customFormat="1" ht="24">
      <c r="C17" s="55" t="s">
        <v>32</v>
      </c>
      <c r="D17" s="55"/>
      <c r="E17" s="55"/>
      <c r="F17" s="55"/>
      <c r="G17" s="53">
        <f>DATA!T149</f>
        <v>4.4421768707482991</v>
      </c>
      <c r="H17" s="53">
        <f>DATA!T150</f>
        <v>0.64244025041382968</v>
      </c>
      <c r="I17" s="54" t="str">
        <f t="shared" si="0"/>
        <v>มาก</v>
      </c>
    </row>
    <row r="18" spans="2:9" s="11" customFormat="1" ht="24">
      <c r="C18" s="279" t="s">
        <v>33</v>
      </c>
      <c r="D18" s="280"/>
      <c r="E18" s="280"/>
      <c r="F18" s="281"/>
      <c r="G18" s="53">
        <f>DATA!U149</f>
        <v>4.3537414965986398</v>
      </c>
      <c r="H18" s="53">
        <f>DATA!U150</f>
        <v>0.71961482361199935</v>
      </c>
      <c r="I18" s="54" t="str">
        <f t="shared" si="0"/>
        <v>มาก</v>
      </c>
    </row>
    <row r="19" spans="2:9" s="11" customFormat="1" ht="24">
      <c r="C19" s="279" t="s">
        <v>34</v>
      </c>
      <c r="D19" s="280"/>
      <c r="E19" s="280"/>
      <c r="F19" s="281"/>
      <c r="G19" s="53">
        <f>DATA!V149</f>
        <v>4.5034013605442178</v>
      </c>
      <c r="H19" s="53">
        <f>DATA!V150</f>
        <v>0.57783428514931989</v>
      </c>
      <c r="I19" s="54" t="str">
        <f t="shared" si="0"/>
        <v>มากที่สุด</v>
      </c>
    </row>
    <row r="20" spans="2:9" s="11" customFormat="1" ht="24">
      <c r="C20" s="270" t="s">
        <v>56</v>
      </c>
      <c r="D20" s="271"/>
      <c r="E20" s="271"/>
      <c r="F20" s="272"/>
      <c r="G20" s="59">
        <f>DATA!V152</f>
        <v>4.4326530612244897</v>
      </c>
      <c r="H20" s="59">
        <f>DATA!V151</f>
        <v>0.66481884456651241</v>
      </c>
      <c r="I20" s="61" t="str">
        <f t="shared" si="0"/>
        <v>มาก</v>
      </c>
    </row>
    <row r="21" spans="2:9" s="11" customFormat="1" ht="24">
      <c r="C21" s="279" t="s">
        <v>65</v>
      </c>
      <c r="D21" s="280"/>
      <c r="E21" s="280"/>
      <c r="F21" s="281"/>
      <c r="G21" s="59"/>
      <c r="H21" s="59"/>
      <c r="I21" s="61"/>
    </row>
    <row r="22" spans="2:9" s="11" customFormat="1" ht="40.5" customHeight="1">
      <c r="C22" s="282" t="s">
        <v>66</v>
      </c>
      <c r="D22" s="282"/>
      <c r="E22" s="282"/>
      <c r="F22" s="282"/>
      <c r="G22" s="63">
        <f>DATA!AA149</f>
        <v>4.6122448979591839</v>
      </c>
      <c r="H22" s="63">
        <f>DATA!AA150</f>
        <v>0.51616313116142343</v>
      </c>
      <c r="I22" s="64" t="str">
        <f t="shared" si="0"/>
        <v>มากที่สุด</v>
      </c>
    </row>
    <row r="23" spans="2:9" s="11" customFormat="1" ht="40.5" customHeight="1">
      <c r="C23" s="268" t="s">
        <v>67</v>
      </c>
      <c r="D23" s="268"/>
      <c r="E23" s="268"/>
      <c r="F23" s="268"/>
      <c r="G23" s="63">
        <f>DATA!AB149</f>
        <v>4.5238095238095237</v>
      </c>
      <c r="H23" s="63">
        <f>DATA!AB150</f>
        <v>0.57735026918962484</v>
      </c>
      <c r="I23" s="64" t="str">
        <f t="shared" si="0"/>
        <v>มากที่สุด</v>
      </c>
    </row>
    <row r="24" spans="2:9" s="11" customFormat="1" ht="24">
      <c r="C24" s="270" t="s">
        <v>68</v>
      </c>
      <c r="D24" s="271"/>
      <c r="E24" s="271"/>
      <c r="F24" s="272"/>
      <c r="G24" s="59">
        <f>DATA!AB152</f>
        <v>4.5680272108843534</v>
      </c>
      <c r="H24" s="59">
        <f>DATA!AB151</f>
        <v>0.54846809864361123</v>
      </c>
      <c r="I24" s="61" t="str">
        <f t="shared" si="0"/>
        <v>มากที่สุด</v>
      </c>
    </row>
    <row r="25" spans="2:9" s="11" customFormat="1" ht="24">
      <c r="C25" s="279" t="s">
        <v>69</v>
      </c>
      <c r="D25" s="280"/>
      <c r="E25" s="280"/>
      <c r="F25" s="281"/>
      <c r="G25" s="62"/>
      <c r="H25" s="62"/>
      <c r="I25" s="41"/>
    </row>
    <row r="26" spans="2:9" s="11" customFormat="1" ht="24">
      <c r="C26" s="55" t="s">
        <v>35</v>
      </c>
      <c r="D26" s="55"/>
      <c r="E26" s="55"/>
      <c r="F26" s="55"/>
      <c r="G26" s="62">
        <f>DATA!AC149</f>
        <v>4.3741496598639458</v>
      </c>
      <c r="H26" s="62">
        <f>DATA!AC150</f>
        <v>0.62165140601401192</v>
      </c>
      <c r="I26" s="54" t="str">
        <f t="shared" ref="I26:I30" si="1">IF(G26&gt;4.5,"มากที่สุด",IF(G26&gt;3.5,"มาก",IF(G26&gt;2.5,"ปานกลาง",IF(G26&gt;1.5,"น้อย",IF(G26&lt;=1.5,"น้อยที่สุด")))))</f>
        <v>มาก</v>
      </c>
    </row>
    <row r="27" spans="2:9" s="11" customFormat="1" ht="42" customHeight="1">
      <c r="C27" s="277" t="s">
        <v>54</v>
      </c>
      <c r="D27" s="278"/>
      <c r="E27" s="278"/>
      <c r="F27" s="278"/>
      <c r="G27" s="63">
        <f>DATA!AD149</f>
        <v>4.3809523809523814</v>
      </c>
      <c r="H27" s="63">
        <f>DATA!AD150</f>
        <v>0.60060851942617743</v>
      </c>
      <c r="I27" s="64" t="str">
        <f t="shared" si="1"/>
        <v>มาก</v>
      </c>
    </row>
    <row r="28" spans="2:9" s="11" customFormat="1" ht="24">
      <c r="C28" s="55" t="s">
        <v>36</v>
      </c>
      <c r="D28" s="55"/>
      <c r="E28" s="55"/>
      <c r="F28" s="55"/>
      <c r="G28" s="62">
        <f>DATA!AE149</f>
        <v>4.4557823129251704</v>
      </c>
      <c r="H28" s="62">
        <f>DATA!AE150</f>
        <v>0.59944372063236417</v>
      </c>
      <c r="I28" s="54" t="str">
        <f t="shared" si="1"/>
        <v>มาก</v>
      </c>
    </row>
    <row r="29" spans="2:9" s="11" customFormat="1" ht="24">
      <c r="C29" s="270" t="s">
        <v>70</v>
      </c>
      <c r="D29" s="271"/>
      <c r="E29" s="271"/>
      <c r="F29" s="272"/>
      <c r="G29" s="59">
        <f>DATA!AE152</f>
        <v>4.4036281179138319</v>
      </c>
      <c r="H29" s="59">
        <f>DATA!AE151</f>
        <v>0.60706858046633105</v>
      </c>
      <c r="I29" s="61" t="str">
        <f t="shared" si="1"/>
        <v>มาก</v>
      </c>
    </row>
    <row r="30" spans="2:9" s="11" customFormat="1" ht="24.75" thickBot="1">
      <c r="C30" s="273" t="s">
        <v>37</v>
      </c>
      <c r="D30" s="274"/>
      <c r="E30" s="274"/>
      <c r="F30" s="275"/>
      <c r="G30" s="65">
        <f>DATA!AF149</f>
        <v>4.4294784580498865</v>
      </c>
      <c r="H30" s="65">
        <f>DATA!AF150</f>
        <v>0.64618238823784468</v>
      </c>
      <c r="I30" s="66" t="str">
        <f t="shared" si="1"/>
        <v>มาก</v>
      </c>
    </row>
    <row r="31" spans="2:9" s="11" customFormat="1" ht="24.75" thickTop="1">
      <c r="B31" s="249" t="s">
        <v>124</v>
      </c>
      <c r="C31" s="249"/>
      <c r="D31" s="249"/>
      <c r="E31" s="249"/>
      <c r="F31" s="249"/>
      <c r="G31" s="249"/>
      <c r="H31" s="249"/>
      <c r="I31" s="249"/>
    </row>
    <row r="32" spans="2:9" s="23" customFormat="1" ht="24">
      <c r="C32" s="88"/>
      <c r="D32" s="88"/>
      <c r="E32" s="88"/>
      <c r="F32" s="88"/>
      <c r="G32" s="89"/>
      <c r="H32" s="89"/>
      <c r="I32" s="88"/>
    </row>
    <row r="33" spans="3:9" s="8" customFormat="1" ht="24">
      <c r="C33" s="30"/>
      <c r="D33" s="276" t="s">
        <v>71</v>
      </c>
      <c r="E33" s="276"/>
      <c r="F33" s="276"/>
      <c r="G33" s="276"/>
      <c r="H33" s="276"/>
      <c r="I33" s="276"/>
    </row>
    <row r="34" spans="3:9" s="8" customFormat="1" ht="24">
      <c r="C34" s="228" t="s">
        <v>172</v>
      </c>
      <c r="D34" s="269"/>
      <c r="E34" s="269"/>
      <c r="F34" s="269"/>
      <c r="G34" s="269"/>
      <c r="H34" s="269"/>
      <c r="I34" s="269"/>
    </row>
    <row r="35" spans="3:9" s="8" customFormat="1" ht="24">
      <c r="C35" s="228" t="s">
        <v>228</v>
      </c>
      <c r="D35" s="269"/>
      <c r="E35" s="269"/>
      <c r="F35" s="269"/>
      <c r="G35" s="269"/>
      <c r="H35" s="269"/>
      <c r="I35" s="269"/>
    </row>
    <row r="36" spans="3:9" s="8" customFormat="1" ht="24">
      <c r="C36" s="67"/>
      <c r="D36" s="228" t="s">
        <v>229</v>
      </c>
      <c r="E36" s="228"/>
      <c r="F36" s="228"/>
      <c r="G36" s="228"/>
      <c r="H36" s="228"/>
      <c r="I36" s="228"/>
    </row>
    <row r="37" spans="3:9" s="8" customFormat="1" ht="24">
      <c r="C37" s="67" t="s">
        <v>230</v>
      </c>
      <c r="D37" s="81"/>
      <c r="E37" s="81"/>
      <c r="F37" s="81"/>
      <c r="G37" s="81"/>
      <c r="H37" s="81"/>
      <c r="I37" s="81"/>
    </row>
    <row r="38" spans="3:9" s="8" customFormat="1" ht="24">
      <c r="C38" s="228" t="s">
        <v>98</v>
      </c>
      <c r="D38" s="269"/>
      <c r="E38" s="269"/>
      <c r="F38" s="269"/>
      <c r="G38" s="269"/>
      <c r="H38" s="269"/>
      <c r="I38" s="269"/>
    </row>
    <row r="39" spans="3:9" s="8" customFormat="1" ht="24">
      <c r="C39" s="8" t="s">
        <v>260</v>
      </c>
    </row>
    <row r="40" spans="3:9" s="8" customFormat="1" ht="24">
      <c r="C40" s="8" t="s">
        <v>261</v>
      </c>
    </row>
    <row r="41" spans="3:9" s="8" customFormat="1" ht="24">
      <c r="C41" s="8" t="s">
        <v>262</v>
      </c>
    </row>
    <row r="42" spans="3:9" s="23" customFormat="1" ht="24"/>
    <row r="43" spans="3:9" s="23" customFormat="1" ht="24"/>
    <row r="44" spans="3:9" s="23" customFormat="1" ht="24"/>
    <row r="45" spans="3:9" s="23" customFormat="1" ht="24"/>
    <row r="46" spans="3:9" s="23" customFormat="1" ht="24"/>
    <row r="47" spans="3:9" s="23" customFormat="1" ht="24"/>
    <row r="48" spans="3:9" s="23" customFormat="1" ht="24"/>
    <row r="49" s="23" customFormat="1" ht="24"/>
    <row r="50" s="23" customFormat="1" ht="24"/>
    <row r="51" s="23" customFormat="1" ht="24"/>
    <row r="52" s="23" customFormat="1" ht="24"/>
    <row r="53" s="23" customFormat="1" ht="24"/>
    <row r="54" s="8" customFormat="1" ht="24"/>
    <row r="55" s="8" customFormat="1" ht="24"/>
    <row r="56" s="8" customFormat="1" ht="24"/>
    <row r="57" s="8" customFormat="1" ht="24"/>
    <row r="58" s="8" customFormat="1" ht="24"/>
    <row r="59" s="8" customFormat="1" ht="24"/>
    <row r="60" s="22" customFormat="1" ht="24"/>
    <row r="61" s="22" customFormat="1" ht="24"/>
    <row r="62" s="22" customFormat="1" ht="24"/>
    <row r="63" s="22" customFormat="1" ht="24"/>
    <row r="64" s="22" customFormat="1" ht="24"/>
    <row r="65" spans="3:9" s="22" customFormat="1" ht="24"/>
    <row r="66" spans="3:9" s="6" customFormat="1">
      <c r="C66" s="7"/>
      <c r="D66" s="7"/>
    </row>
    <row r="67" spans="3:9">
      <c r="C67" s="4"/>
      <c r="D67" s="4"/>
      <c r="E67" s="4"/>
      <c r="F67" s="4"/>
      <c r="G67" s="5"/>
      <c r="H67" s="5"/>
      <c r="I67" s="5"/>
    </row>
    <row r="68" spans="3:9">
      <c r="C68" s="4"/>
      <c r="D68" s="4"/>
      <c r="E68" s="4"/>
      <c r="F68" s="4"/>
      <c r="G68" s="5"/>
      <c r="H68" s="5"/>
      <c r="I68" s="5"/>
    </row>
    <row r="69" spans="3:9">
      <c r="C69" s="4"/>
      <c r="D69" s="4"/>
      <c r="E69" s="4"/>
      <c r="F69" s="4"/>
      <c r="G69" s="5"/>
      <c r="H69" s="5"/>
      <c r="I69" s="5"/>
    </row>
    <row r="70" spans="3:9">
      <c r="C70" s="4"/>
      <c r="D70" s="4"/>
      <c r="E70" s="4"/>
      <c r="F70" s="4"/>
      <c r="G70" s="5"/>
      <c r="H70" s="5"/>
      <c r="I70" s="5"/>
    </row>
    <row r="71" spans="3:9">
      <c r="C71" s="4"/>
      <c r="D71" s="4"/>
      <c r="E71" s="4"/>
      <c r="F71" s="4"/>
      <c r="G71" s="5"/>
      <c r="H71" s="5"/>
      <c r="I71" s="5"/>
    </row>
    <row r="72" spans="3:9">
      <c r="C72" s="4"/>
      <c r="D72" s="4"/>
      <c r="E72" s="4"/>
      <c r="F72" s="4"/>
      <c r="G72" s="5"/>
      <c r="H72" s="5"/>
      <c r="I72" s="5"/>
    </row>
    <row r="73" spans="3:9">
      <c r="C73" s="4"/>
      <c r="D73" s="4"/>
      <c r="E73" s="4"/>
      <c r="F73" s="4"/>
      <c r="G73" s="5"/>
      <c r="H73" s="5"/>
      <c r="I73" s="5"/>
    </row>
    <row r="74" spans="3:9">
      <c r="C74" s="4"/>
      <c r="D74" s="4"/>
      <c r="E74" s="4"/>
      <c r="F74" s="4"/>
      <c r="G74" s="5"/>
      <c r="H74" s="5"/>
      <c r="I74" s="5"/>
    </row>
    <row r="75" spans="3:9">
      <c r="C75" s="4"/>
      <c r="D75" s="4"/>
      <c r="E75" s="4"/>
      <c r="F75" s="4"/>
      <c r="G75" s="5"/>
      <c r="H75" s="5"/>
      <c r="I75" s="5"/>
    </row>
    <row r="76" spans="3:9">
      <c r="C76" s="4"/>
      <c r="D76" s="4"/>
      <c r="E76" s="4"/>
      <c r="F76" s="4"/>
      <c r="G76" s="5"/>
      <c r="H76" s="5"/>
      <c r="I76" s="5"/>
    </row>
    <row r="77" spans="3:9">
      <c r="C77" s="4"/>
      <c r="D77" s="4"/>
      <c r="E77" s="4"/>
      <c r="F77" s="4"/>
      <c r="G77" s="5"/>
      <c r="H77" s="5"/>
      <c r="I77" s="5"/>
    </row>
    <row r="78" spans="3:9">
      <c r="C78" s="4"/>
      <c r="D78" s="4"/>
      <c r="E78" s="4"/>
      <c r="F78" s="4"/>
      <c r="G78" s="5"/>
      <c r="H78" s="5"/>
      <c r="I78" s="5"/>
    </row>
  </sheetData>
  <mergeCells count="31">
    <mergeCell ref="B1:I1"/>
    <mergeCell ref="C13:F13"/>
    <mergeCell ref="C3:F4"/>
    <mergeCell ref="G3:G4"/>
    <mergeCell ref="H3:H4"/>
    <mergeCell ref="I3:I4"/>
    <mergeCell ref="C5:F5"/>
    <mergeCell ref="C6:F6"/>
    <mergeCell ref="C9:F9"/>
    <mergeCell ref="C10:F10"/>
    <mergeCell ref="C12:F12"/>
    <mergeCell ref="C27:F27"/>
    <mergeCell ref="C14:F14"/>
    <mergeCell ref="C15:F15"/>
    <mergeCell ref="C16:F16"/>
    <mergeCell ref="C18:F18"/>
    <mergeCell ref="C19:F19"/>
    <mergeCell ref="C20:F20"/>
    <mergeCell ref="C21:F21"/>
    <mergeCell ref="C22:F22"/>
    <mergeCell ref="C23:F23"/>
    <mergeCell ref="C24:F24"/>
    <mergeCell ref="C25:F25"/>
    <mergeCell ref="D36:I36"/>
    <mergeCell ref="C38:I38"/>
    <mergeCell ref="C29:F29"/>
    <mergeCell ref="C30:F30"/>
    <mergeCell ref="B31:I31"/>
    <mergeCell ref="D33:I33"/>
    <mergeCell ref="C34:I34"/>
    <mergeCell ref="C35:I35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133350</xdr:colOff>
                <xdr:row>2</xdr:row>
                <xdr:rowOff>171450</xdr:rowOff>
              </from>
              <to>
                <xdr:col>6</xdr:col>
                <xdr:colOff>266700</xdr:colOff>
                <xdr:row>3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140" zoomScaleNormal="140" workbookViewId="0">
      <selection activeCell="F8" sqref="F8"/>
    </sheetView>
  </sheetViews>
  <sheetFormatPr defaultRowHeight="24"/>
  <cols>
    <col min="1" max="1" width="3.85546875" style="8" customWidth="1"/>
    <col min="2" max="2" width="5.5703125" style="8" customWidth="1"/>
    <col min="3" max="3" width="70.28515625" style="8" customWidth="1"/>
    <col min="4" max="4" width="6.85546875" style="8" customWidth="1"/>
    <col min="5" max="255" width="9" style="8"/>
    <col min="256" max="256" width="5.85546875" style="8" customWidth="1"/>
    <col min="257" max="257" width="5.5703125" style="8" customWidth="1"/>
    <col min="258" max="258" width="69.28515625" style="8" customWidth="1"/>
    <col min="259" max="259" width="7.42578125" style="8" customWidth="1"/>
    <col min="260" max="511" width="9" style="8"/>
    <col min="512" max="512" width="5.85546875" style="8" customWidth="1"/>
    <col min="513" max="513" width="5.5703125" style="8" customWidth="1"/>
    <col min="514" max="514" width="69.28515625" style="8" customWidth="1"/>
    <col min="515" max="515" width="7.42578125" style="8" customWidth="1"/>
    <col min="516" max="767" width="9" style="8"/>
    <col min="768" max="768" width="5.85546875" style="8" customWidth="1"/>
    <col min="769" max="769" width="5.5703125" style="8" customWidth="1"/>
    <col min="770" max="770" width="69.28515625" style="8" customWidth="1"/>
    <col min="771" max="771" width="7.42578125" style="8" customWidth="1"/>
    <col min="772" max="1023" width="9" style="8"/>
    <col min="1024" max="1024" width="5.85546875" style="8" customWidth="1"/>
    <col min="1025" max="1025" width="5.5703125" style="8" customWidth="1"/>
    <col min="1026" max="1026" width="69.28515625" style="8" customWidth="1"/>
    <col min="1027" max="1027" width="7.42578125" style="8" customWidth="1"/>
    <col min="1028" max="1279" width="9" style="8"/>
    <col min="1280" max="1280" width="5.85546875" style="8" customWidth="1"/>
    <col min="1281" max="1281" width="5.5703125" style="8" customWidth="1"/>
    <col min="1282" max="1282" width="69.28515625" style="8" customWidth="1"/>
    <col min="1283" max="1283" width="7.42578125" style="8" customWidth="1"/>
    <col min="1284" max="1535" width="9" style="8"/>
    <col min="1536" max="1536" width="5.85546875" style="8" customWidth="1"/>
    <col min="1537" max="1537" width="5.5703125" style="8" customWidth="1"/>
    <col min="1538" max="1538" width="69.28515625" style="8" customWidth="1"/>
    <col min="1539" max="1539" width="7.42578125" style="8" customWidth="1"/>
    <col min="1540" max="1791" width="9" style="8"/>
    <col min="1792" max="1792" width="5.85546875" style="8" customWidth="1"/>
    <col min="1793" max="1793" width="5.5703125" style="8" customWidth="1"/>
    <col min="1794" max="1794" width="69.28515625" style="8" customWidth="1"/>
    <col min="1795" max="1795" width="7.42578125" style="8" customWidth="1"/>
    <col min="1796" max="2047" width="9" style="8"/>
    <col min="2048" max="2048" width="5.85546875" style="8" customWidth="1"/>
    <col min="2049" max="2049" width="5.5703125" style="8" customWidth="1"/>
    <col min="2050" max="2050" width="69.28515625" style="8" customWidth="1"/>
    <col min="2051" max="2051" width="7.42578125" style="8" customWidth="1"/>
    <col min="2052" max="2303" width="9" style="8"/>
    <col min="2304" max="2304" width="5.85546875" style="8" customWidth="1"/>
    <col min="2305" max="2305" width="5.5703125" style="8" customWidth="1"/>
    <col min="2306" max="2306" width="69.28515625" style="8" customWidth="1"/>
    <col min="2307" max="2307" width="7.42578125" style="8" customWidth="1"/>
    <col min="2308" max="2559" width="9" style="8"/>
    <col min="2560" max="2560" width="5.85546875" style="8" customWidth="1"/>
    <col min="2561" max="2561" width="5.5703125" style="8" customWidth="1"/>
    <col min="2562" max="2562" width="69.28515625" style="8" customWidth="1"/>
    <col min="2563" max="2563" width="7.42578125" style="8" customWidth="1"/>
    <col min="2564" max="2815" width="9" style="8"/>
    <col min="2816" max="2816" width="5.85546875" style="8" customWidth="1"/>
    <col min="2817" max="2817" width="5.5703125" style="8" customWidth="1"/>
    <col min="2818" max="2818" width="69.28515625" style="8" customWidth="1"/>
    <col min="2819" max="2819" width="7.42578125" style="8" customWidth="1"/>
    <col min="2820" max="3071" width="9" style="8"/>
    <col min="3072" max="3072" width="5.85546875" style="8" customWidth="1"/>
    <col min="3073" max="3073" width="5.5703125" style="8" customWidth="1"/>
    <col min="3074" max="3074" width="69.28515625" style="8" customWidth="1"/>
    <col min="3075" max="3075" width="7.42578125" style="8" customWidth="1"/>
    <col min="3076" max="3327" width="9" style="8"/>
    <col min="3328" max="3328" width="5.85546875" style="8" customWidth="1"/>
    <col min="3329" max="3329" width="5.5703125" style="8" customWidth="1"/>
    <col min="3330" max="3330" width="69.28515625" style="8" customWidth="1"/>
    <col min="3331" max="3331" width="7.42578125" style="8" customWidth="1"/>
    <col min="3332" max="3583" width="9" style="8"/>
    <col min="3584" max="3584" width="5.85546875" style="8" customWidth="1"/>
    <col min="3585" max="3585" width="5.5703125" style="8" customWidth="1"/>
    <col min="3586" max="3586" width="69.28515625" style="8" customWidth="1"/>
    <col min="3587" max="3587" width="7.42578125" style="8" customWidth="1"/>
    <col min="3588" max="3839" width="9" style="8"/>
    <col min="3840" max="3840" width="5.85546875" style="8" customWidth="1"/>
    <col min="3841" max="3841" width="5.5703125" style="8" customWidth="1"/>
    <col min="3842" max="3842" width="69.28515625" style="8" customWidth="1"/>
    <col min="3843" max="3843" width="7.42578125" style="8" customWidth="1"/>
    <col min="3844" max="4095" width="9" style="8"/>
    <col min="4096" max="4096" width="5.85546875" style="8" customWidth="1"/>
    <col min="4097" max="4097" width="5.5703125" style="8" customWidth="1"/>
    <col min="4098" max="4098" width="69.28515625" style="8" customWidth="1"/>
    <col min="4099" max="4099" width="7.42578125" style="8" customWidth="1"/>
    <col min="4100" max="4351" width="9" style="8"/>
    <col min="4352" max="4352" width="5.85546875" style="8" customWidth="1"/>
    <col min="4353" max="4353" width="5.5703125" style="8" customWidth="1"/>
    <col min="4354" max="4354" width="69.28515625" style="8" customWidth="1"/>
    <col min="4355" max="4355" width="7.42578125" style="8" customWidth="1"/>
    <col min="4356" max="4607" width="9" style="8"/>
    <col min="4608" max="4608" width="5.85546875" style="8" customWidth="1"/>
    <col min="4609" max="4609" width="5.5703125" style="8" customWidth="1"/>
    <col min="4610" max="4610" width="69.28515625" style="8" customWidth="1"/>
    <col min="4611" max="4611" width="7.42578125" style="8" customWidth="1"/>
    <col min="4612" max="4863" width="9" style="8"/>
    <col min="4864" max="4864" width="5.85546875" style="8" customWidth="1"/>
    <col min="4865" max="4865" width="5.5703125" style="8" customWidth="1"/>
    <col min="4866" max="4866" width="69.28515625" style="8" customWidth="1"/>
    <col min="4867" max="4867" width="7.42578125" style="8" customWidth="1"/>
    <col min="4868" max="5119" width="9" style="8"/>
    <col min="5120" max="5120" width="5.85546875" style="8" customWidth="1"/>
    <col min="5121" max="5121" width="5.5703125" style="8" customWidth="1"/>
    <col min="5122" max="5122" width="69.28515625" style="8" customWidth="1"/>
    <col min="5123" max="5123" width="7.42578125" style="8" customWidth="1"/>
    <col min="5124" max="5375" width="9" style="8"/>
    <col min="5376" max="5376" width="5.85546875" style="8" customWidth="1"/>
    <col min="5377" max="5377" width="5.5703125" style="8" customWidth="1"/>
    <col min="5378" max="5378" width="69.28515625" style="8" customWidth="1"/>
    <col min="5379" max="5379" width="7.42578125" style="8" customWidth="1"/>
    <col min="5380" max="5631" width="9" style="8"/>
    <col min="5632" max="5632" width="5.85546875" style="8" customWidth="1"/>
    <col min="5633" max="5633" width="5.5703125" style="8" customWidth="1"/>
    <col min="5634" max="5634" width="69.28515625" style="8" customWidth="1"/>
    <col min="5635" max="5635" width="7.42578125" style="8" customWidth="1"/>
    <col min="5636" max="5887" width="9" style="8"/>
    <col min="5888" max="5888" width="5.85546875" style="8" customWidth="1"/>
    <col min="5889" max="5889" width="5.5703125" style="8" customWidth="1"/>
    <col min="5890" max="5890" width="69.28515625" style="8" customWidth="1"/>
    <col min="5891" max="5891" width="7.42578125" style="8" customWidth="1"/>
    <col min="5892" max="6143" width="9" style="8"/>
    <col min="6144" max="6144" width="5.85546875" style="8" customWidth="1"/>
    <col min="6145" max="6145" width="5.5703125" style="8" customWidth="1"/>
    <col min="6146" max="6146" width="69.28515625" style="8" customWidth="1"/>
    <col min="6147" max="6147" width="7.42578125" style="8" customWidth="1"/>
    <col min="6148" max="6399" width="9" style="8"/>
    <col min="6400" max="6400" width="5.85546875" style="8" customWidth="1"/>
    <col min="6401" max="6401" width="5.5703125" style="8" customWidth="1"/>
    <col min="6402" max="6402" width="69.28515625" style="8" customWidth="1"/>
    <col min="6403" max="6403" width="7.42578125" style="8" customWidth="1"/>
    <col min="6404" max="6655" width="9" style="8"/>
    <col min="6656" max="6656" width="5.85546875" style="8" customWidth="1"/>
    <col min="6657" max="6657" width="5.5703125" style="8" customWidth="1"/>
    <col min="6658" max="6658" width="69.28515625" style="8" customWidth="1"/>
    <col min="6659" max="6659" width="7.42578125" style="8" customWidth="1"/>
    <col min="6660" max="6911" width="9" style="8"/>
    <col min="6912" max="6912" width="5.85546875" style="8" customWidth="1"/>
    <col min="6913" max="6913" width="5.5703125" style="8" customWidth="1"/>
    <col min="6914" max="6914" width="69.28515625" style="8" customWidth="1"/>
    <col min="6915" max="6915" width="7.42578125" style="8" customWidth="1"/>
    <col min="6916" max="7167" width="9" style="8"/>
    <col min="7168" max="7168" width="5.85546875" style="8" customWidth="1"/>
    <col min="7169" max="7169" width="5.5703125" style="8" customWidth="1"/>
    <col min="7170" max="7170" width="69.28515625" style="8" customWidth="1"/>
    <col min="7171" max="7171" width="7.42578125" style="8" customWidth="1"/>
    <col min="7172" max="7423" width="9" style="8"/>
    <col min="7424" max="7424" width="5.85546875" style="8" customWidth="1"/>
    <col min="7425" max="7425" width="5.5703125" style="8" customWidth="1"/>
    <col min="7426" max="7426" width="69.28515625" style="8" customWidth="1"/>
    <col min="7427" max="7427" width="7.42578125" style="8" customWidth="1"/>
    <col min="7428" max="7679" width="9" style="8"/>
    <col min="7680" max="7680" width="5.85546875" style="8" customWidth="1"/>
    <col min="7681" max="7681" width="5.5703125" style="8" customWidth="1"/>
    <col min="7682" max="7682" width="69.28515625" style="8" customWidth="1"/>
    <col min="7683" max="7683" width="7.42578125" style="8" customWidth="1"/>
    <col min="7684" max="7935" width="9" style="8"/>
    <col min="7936" max="7936" width="5.85546875" style="8" customWidth="1"/>
    <col min="7937" max="7937" width="5.5703125" style="8" customWidth="1"/>
    <col min="7938" max="7938" width="69.28515625" style="8" customWidth="1"/>
    <col min="7939" max="7939" width="7.42578125" style="8" customWidth="1"/>
    <col min="7940" max="8191" width="9" style="8"/>
    <col min="8192" max="8192" width="5.85546875" style="8" customWidth="1"/>
    <col min="8193" max="8193" width="5.5703125" style="8" customWidth="1"/>
    <col min="8194" max="8194" width="69.28515625" style="8" customWidth="1"/>
    <col min="8195" max="8195" width="7.42578125" style="8" customWidth="1"/>
    <col min="8196" max="8447" width="9" style="8"/>
    <col min="8448" max="8448" width="5.85546875" style="8" customWidth="1"/>
    <col min="8449" max="8449" width="5.5703125" style="8" customWidth="1"/>
    <col min="8450" max="8450" width="69.28515625" style="8" customWidth="1"/>
    <col min="8451" max="8451" width="7.42578125" style="8" customWidth="1"/>
    <col min="8452" max="8703" width="9" style="8"/>
    <col min="8704" max="8704" width="5.85546875" style="8" customWidth="1"/>
    <col min="8705" max="8705" width="5.5703125" style="8" customWidth="1"/>
    <col min="8706" max="8706" width="69.28515625" style="8" customWidth="1"/>
    <col min="8707" max="8707" width="7.42578125" style="8" customWidth="1"/>
    <col min="8708" max="8959" width="9" style="8"/>
    <col min="8960" max="8960" width="5.85546875" style="8" customWidth="1"/>
    <col min="8961" max="8961" width="5.5703125" style="8" customWidth="1"/>
    <col min="8962" max="8962" width="69.28515625" style="8" customWidth="1"/>
    <col min="8963" max="8963" width="7.42578125" style="8" customWidth="1"/>
    <col min="8964" max="9215" width="9" style="8"/>
    <col min="9216" max="9216" width="5.85546875" style="8" customWidth="1"/>
    <col min="9217" max="9217" width="5.5703125" style="8" customWidth="1"/>
    <col min="9218" max="9218" width="69.28515625" style="8" customWidth="1"/>
    <col min="9219" max="9219" width="7.42578125" style="8" customWidth="1"/>
    <col min="9220" max="9471" width="9" style="8"/>
    <col min="9472" max="9472" width="5.85546875" style="8" customWidth="1"/>
    <col min="9473" max="9473" width="5.5703125" style="8" customWidth="1"/>
    <col min="9474" max="9474" width="69.28515625" style="8" customWidth="1"/>
    <col min="9475" max="9475" width="7.42578125" style="8" customWidth="1"/>
    <col min="9476" max="9727" width="9" style="8"/>
    <col min="9728" max="9728" width="5.85546875" style="8" customWidth="1"/>
    <col min="9729" max="9729" width="5.5703125" style="8" customWidth="1"/>
    <col min="9730" max="9730" width="69.28515625" style="8" customWidth="1"/>
    <col min="9731" max="9731" width="7.42578125" style="8" customWidth="1"/>
    <col min="9732" max="9983" width="9" style="8"/>
    <col min="9984" max="9984" width="5.85546875" style="8" customWidth="1"/>
    <col min="9985" max="9985" width="5.5703125" style="8" customWidth="1"/>
    <col min="9986" max="9986" width="69.28515625" style="8" customWidth="1"/>
    <col min="9987" max="9987" width="7.42578125" style="8" customWidth="1"/>
    <col min="9988" max="10239" width="9" style="8"/>
    <col min="10240" max="10240" width="5.85546875" style="8" customWidth="1"/>
    <col min="10241" max="10241" width="5.5703125" style="8" customWidth="1"/>
    <col min="10242" max="10242" width="69.28515625" style="8" customWidth="1"/>
    <col min="10243" max="10243" width="7.42578125" style="8" customWidth="1"/>
    <col min="10244" max="10495" width="9" style="8"/>
    <col min="10496" max="10496" width="5.85546875" style="8" customWidth="1"/>
    <col min="10497" max="10497" width="5.5703125" style="8" customWidth="1"/>
    <col min="10498" max="10498" width="69.28515625" style="8" customWidth="1"/>
    <col min="10499" max="10499" width="7.42578125" style="8" customWidth="1"/>
    <col min="10500" max="10751" width="9" style="8"/>
    <col min="10752" max="10752" width="5.85546875" style="8" customWidth="1"/>
    <col min="10753" max="10753" width="5.5703125" style="8" customWidth="1"/>
    <col min="10754" max="10754" width="69.28515625" style="8" customWidth="1"/>
    <col min="10755" max="10755" width="7.42578125" style="8" customWidth="1"/>
    <col min="10756" max="11007" width="9" style="8"/>
    <col min="11008" max="11008" width="5.85546875" style="8" customWidth="1"/>
    <col min="11009" max="11009" width="5.5703125" style="8" customWidth="1"/>
    <col min="11010" max="11010" width="69.28515625" style="8" customWidth="1"/>
    <col min="11011" max="11011" width="7.42578125" style="8" customWidth="1"/>
    <col min="11012" max="11263" width="9" style="8"/>
    <col min="11264" max="11264" width="5.85546875" style="8" customWidth="1"/>
    <col min="11265" max="11265" width="5.5703125" style="8" customWidth="1"/>
    <col min="11266" max="11266" width="69.28515625" style="8" customWidth="1"/>
    <col min="11267" max="11267" width="7.42578125" style="8" customWidth="1"/>
    <col min="11268" max="11519" width="9" style="8"/>
    <col min="11520" max="11520" width="5.85546875" style="8" customWidth="1"/>
    <col min="11521" max="11521" width="5.5703125" style="8" customWidth="1"/>
    <col min="11522" max="11522" width="69.28515625" style="8" customWidth="1"/>
    <col min="11523" max="11523" width="7.42578125" style="8" customWidth="1"/>
    <col min="11524" max="11775" width="9" style="8"/>
    <col min="11776" max="11776" width="5.85546875" style="8" customWidth="1"/>
    <col min="11777" max="11777" width="5.5703125" style="8" customWidth="1"/>
    <col min="11778" max="11778" width="69.28515625" style="8" customWidth="1"/>
    <col min="11779" max="11779" width="7.42578125" style="8" customWidth="1"/>
    <col min="11780" max="12031" width="9" style="8"/>
    <col min="12032" max="12032" width="5.85546875" style="8" customWidth="1"/>
    <col min="12033" max="12033" width="5.5703125" style="8" customWidth="1"/>
    <col min="12034" max="12034" width="69.28515625" style="8" customWidth="1"/>
    <col min="12035" max="12035" width="7.42578125" style="8" customWidth="1"/>
    <col min="12036" max="12287" width="9" style="8"/>
    <col min="12288" max="12288" width="5.85546875" style="8" customWidth="1"/>
    <col min="12289" max="12289" width="5.5703125" style="8" customWidth="1"/>
    <col min="12290" max="12290" width="69.28515625" style="8" customWidth="1"/>
    <col min="12291" max="12291" width="7.42578125" style="8" customWidth="1"/>
    <col min="12292" max="12543" width="9" style="8"/>
    <col min="12544" max="12544" width="5.85546875" style="8" customWidth="1"/>
    <col min="12545" max="12545" width="5.5703125" style="8" customWidth="1"/>
    <col min="12546" max="12546" width="69.28515625" style="8" customWidth="1"/>
    <col min="12547" max="12547" width="7.42578125" style="8" customWidth="1"/>
    <col min="12548" max="12799" width="9" style="8"/>
    <col min="12800" max="12800" width="5.85546875" style="8" customWidth="1"/>
    <col min="12801" max="12801" width="5.5703125" style="8" customWidth="1"/>
    <col min="12802" max="12802" width="69.28515625" style="8" customWidth="1"/>
    <col min="12803" max="12803" width="7.42578125" style="8" customWidth="1"/>
    <col min="12804" max="13055" width="9" style="8"/>
    <col min="13056" max="13056" width="5.85546875" style="8" customWidth="1"/>
    <col min="13057" max="13057" width="5.5703125" style="8" customWidth="1"/>
    <col min="13058" max="13058" width="69.28515625" style="8" customWidth="1"/>
    <col min="13059" max="13059" width="7.42578125" style="8" customWidth="1"/>
    <col min="13060" max="13311" width="9" style="8"/>
    <col min="13312" max="13312" width="5.85546875" style="8" customWidth="1"/>
    <col min="13313" max="13313" width="5.5703125" style="8" customWidth="1"/>
    <col min="13314" max="13314" width="69.28515625" style="8" customWidth="1"/>
    <col min="13315" max="13315" width="7.42578125" style="8" customWidth="1"/>
    <col min="13316" max="13567" width="9" style="8"/>
    <col min="13568" max="13568" width="5.85546875" style="8" customWidth="1"/>
    <col min="13569" max="13569" width="5.5703125" style="8" customWidth="1"/>
    <col min="13570" max="13570" width="69.28515625" style="8" customWidth="1"/>
    <col min="13571" max="13571" width="7.42578125" style="8" customWidth="1"/>
    <col min="13572" max="13823" width="9" style="8"/>
    <col min="13824" max="13824" width="5.85546875" style="8" customWidth="1"/>
    <col min="13825" max="13825" width="5.5703125" style="8" customWidth="1"/>
    <col min="13826" max="13826" width="69.28515625" style="8" customWidth="1"/>
    <col min="13827" max="13827" width="7.42578125" style="8" customWidth="1"/>
    <col min="13828" max="14079" width="9" style="8"/>
    <col min="14080" max="14080" width="5.85546875" style="8" customWidth="1"/>
    <col min="14081" max="14081" width="5.5703125" style="8" customWidth="1"/>
    <col min="14082" max="14082" width="69.28515625" style="8" customWidth="1"/>
    <col min="14083" max="14083" width="7.42578125" style="8" customWidth="1"/>
    <col min="14084" max="14335" width="9" style="8"/>
    <col min="14336" max="14336" width="5.85546875" style="8" customWidth="1"/>
    <col min="14337" max="14337" width="5.5703125" style="8" customWidth="1"/>
    <col min="14338" max="14338" width="69.28515625" style="8" customWidth="1"/>
    <col min="14339" max="14339" width="7.42578125" style="8" customWidth="1"/>
    <col min="14340" max="14591" width="9" style="8"/>
    <col min="14592" max="14592" width="5.85546875" style="8" customWidth="1"/>
    <col min="14593" max="14593" width="5.5703125" style="8" customWidth="1"/>
    <col min="14594" max="14594" width="69.28515625" style="8" customWidth="1"/>
    <col min="14595" max="14595" width="7.42578125" style="8" customWidth="1"/>
    <col min="14596" max="14847" width="9" style="8"/>
    <col min="14848" max="14848" width="5.85546875" style="8" customWidth="1"/>
    <col min="14849" max="14849" width="5.5703125" style="8" customWidth="1"/>
    <col min="14850" max="14850" width="69.28515625" style="8" customWidth="1"/>
    <col min="14851" max="14851" width="7.42578125" style="8" customWidth="1"/>
    <col min="14852" max="15103" width="9" style="8"/>
    <col min="15104" max="15104" width="5.85546875" style="8" customWidth="1"/>
    <col min="15105" max="15105" width="5.5703125" style="8" customWidth="1"/>
    <col min="15106" max="15106" width="69.28515625" style="8" customWidth="1"/>
    <col min="15107" max="15107" width="7.42578125" style="8" customWidth="1"/>
    <col min="15108" max="15359" width="9" style="8"/>
    <col min="15360" max="15360" width="5.85546875" style="8" customWidth="1"/>
    <col min="15361" max="15361" width="5.5703125" style="8" customWidth="1"/>
    <col min="15362" max="15362" width="69.28515625" style="8" customWidth="1"/>
    <col min="15363" max="15363" width="7.42578125" style="8" customWidth="1"/>
    <col min="15364" max="15615" width="9" style="8"/>
    <col min="15616" max="15616" width="5.85546875" style="8" customWidth="1"/>
    <col min="15617" max="15617" width="5.5703125" style="8" customWidth="1"/>
    <col min="15618" max="15618" width="69.28515625" style="8" customWidth="1"/>
    <col min="15619" max="15619" width="7.42578125" style="8" customWidth="1"/>
    <col min="15620" max="15871" width="9" style="8"/>
    <col min="15872" max="15872" width="5.85546875" style="8" customWidth="1"/>
    <col min="15873" max="15873" width="5.5703125" style="8" customWidth="1"/>
    <col min="15874" max="15874" width="69.28515625" style="8" customWidth="1"/>
    <col min="15875" max="15875" width="7.42578125" style="8" customWidth="1"/>
    <col min="15876" max="16127" width="9" style="8"/>
    <col min="16128" max="16128" width="5.85546875" style="8" customWidth="1"/>
    <col min="16129" max="16129" width="5.5703125" style="8" customWidth="1"/>
    <col min="16130" max="16130" width="69.28515625" style="8" customWidth="1"/>
    <col min="16131" max="16131" width="7.42578125" style="8" customWidth="1"/>
    <col min="16132" max="16383" width="9" style="8"/>
    <col min="16384" max="16384" width="9" style="8" customWidth="1"/>
  </cols>
  <sheetData>
    <row r="1" spans="1:4" ht="21" customHeight="1">
      <c r="A1" s="249" t="s">
        <v>162</v>
      </c>
      <c r="B1" s="249"/>
      <c r="C1" s="249"/>
      <c r="D1" s="249"/>
    </row>
    <row r="2" spans="1:4" ht="8.25" customHeight="1">
      <c r="A2" s="194"/>
      <c r="B2" s="194"/>
      <c r="C2" s="194"/>
      <c r="D2" s="194"/>
    </row>
    <row r="3" spans="1:4">
      <c r="A3" s="9" t="s">
        <v>165</v>
      </c>
    </row>
    <row r="4" spans="1:4">
      <c r="B4" s="98" t="s">
        <v>95</v>
      </c>
    </row>
    <row r="5" spans="1:4">
      <c r="B5" s="12" t="s">
        <v>41</v>
      </c>
      <c r="C5" s="12" t="s">
        <v>20</v>
      </c>
      <c r="D5" s="13" t="s">
        <v>42</v>
      </c>
    </row>
    <row r="6" spans="1:4">
      <c r="B6" s="97">
        <v>1</v>
      </c>
      <c r="C6" s="205" t="s">
        <v>184</v>
      </c>
      <c r="D6" s="14">
        <v>5</v>
      </c>
    </row>
    <row r="7" spans="1:4">
      <c r="B7" s="97">
        <v>2</v>
      </c>
      <c r="C7" s="15" t="s">
        <v>136</v>
      </c>
      <c r="D7" s="14">
        <v>3</v>
      </c>
    </row>
    <row r="8" spans="1:4">
      <c r="B8" s="97">
        <v>3</v>
      </c>
      <c r="C8" s="15" t="s">
        <v>198</v>
      </c>
      <c r="D8" s="14">
        <v>2</v>
      </c>
    </row>
    <row r="9" spans="1:4">
      <c r="B9" s="97">
        <v>4</v>
      </c>
      <c r="C9" s="48" t="s">
        <v>202</v>
      </c>
      <c r="D9" s="155">
        <v>2</v>
      </c>
    </row>
    <row r="10" spans="1:4">
      <c r="B10" s="97">
        <v>5</v>
      </c>
      <c r="C10" s="15" t="s">
        <v>180</v>
      </c>
      <c r="D10" s="14">
        <v>1</v>
      </c>
    </row>
    <row r="11" spans="1:4">
      <c r="B11" s="97">
        <v>6</v>
      </c>
      <c r="C11" s="96" t="s">
        <v>181</v>
      </c>
      <c r="D11" s="14">
        <v>1</v>
      </c>
    </row>
    <row r="12" spans="1:4">
      <c r="B12" s="298">
        <v>7</v>
      </c>
      <c r="C12" s="95" t="s">
        <v>185</v>
      </c>
      <c r="D12" s="300">
        <v>1</v>
      </c>
    </row>
    <row r="13" spans="1:4">
      <c r="B13" s="299"/>
      <c r="C13" s="196" t="s">
        <v>186</v>
      </c>
      <c r="D13" s="301"/>
    </row>
    <row r="14" spans="1:4">
      <c r="B14" s="97">
        <v>8</v>
      </c>
      <c r="C14" s="96" t="s">
        <v>187</v>
      </c>
      <c r="D14" s="14">
        <v>1</v>
      </c>
    </row>
    <row r="15" spans="1:4">
      <c r="B15" s="97">
        <v>9</v>
      </c>
      <c r="C15" s="96" t="s">
        <v>194</v>
      </c>
      <c r="D15" s="156">
        <v>1</v>
      </c>
    </row>
    <row r="16" spans="1:4">
      <c r="B16" s="97">
        <v>10</v>
      </c>
      <c r="C16" s="15" t="s">
        <v>131</v>
      </c>
      <c r="D16" s="14">
        <v>1</v>
      </c>
    </row>
    <row r="17" spans="2:4">
      <c r="B17" s="97">
        <v>11</v>
      </c>
      <c r="C17" s="48" t="s">
        <v>195</v>
      </c>
      <c r="D17" s="41">
        <v>1</v>
      </c>
    </row>
    <row r="18" spans="2:4">
      <c r="B18" s="97">
        <v>12</v>
      </c>
      <c r="C18" s="95" t="s">
        <v>205</v>
      </c>
      <c r="D18" s="204">
        <v>1</v>
      </c>
    </row>
    <row r="19" spans="2:4">
      <c r="B19" s="97">
        <v>13</v>
      </c>
      <c r="C19" s="209" t="s">
        <v>207</v>
      </c>
      <c r="D19" s="14">
        <v>1</v>
      </c>
    </row>
    <row r="20" spans="2:4">
      <c r="B20" s="97">
        <v>14</v>
      </c>
      <c r="C20" s="48" t="s">
        <v>197</v>
      </c>
      <c r="D20" s="155">
        <v>1</v>
      </c>
    </row>
    <row r="21" spans="2:4">
      <c r="B21" s="97">
        <v>15</v>
      </c>
      <c r="C21" s="48" t="s">
        <v>200</v>
      </c>
      <c r="D21" s="155">
        <v>1</v>
      </c>
    </row>
    <row r="22" spans="2:4">
      <c r="B22" s="97">
        <v>16</v>
      </c>
      <c r="C22" s="48" t="s">
        <v>206</v>
      </c>
      <c r="D22" s="155">
        <v>1</v>
      </c>
    </row>
    <row r="23" spans="2:4">
      <c r="B23" s="296" t="s">
        <v>14</v>
      </c>
      <c r="C23" s="297"/>
      <c r="D23" s="172">
        <f>SUM(D6:D22)</f>
        <v>24</v>
      </c>
    </row>
    <row r="24" spans="2:4" ht="7.5" customHeight="1">
      <c r="B24" s="37"/>
      <c r="C24" s="37"/>
      <c r="D24" s="203"/>
    </row>
    <row r="25" spans="2:4">
      <c r="B25" s="23"/>
      <c r="C25" s="23"/>
      <c r="D25" s="23"/>
    </row>
  </sheetData>
  <mergeCells count="4">
    <mergeCell ref="A1:D1"/>
    <mergeCell ref="B23:C23"/>
    <mergeCell ref="B12:B13"/>
    <mergeCell ref="D12:D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บทสรุป</vt:lpstr>
      <vt:lpstr>สรุปตาราง1-2</vt:lpstr>
      <vt:lpstr>ตาราง 3 </vt:lpstr>
      <vt:lpstr>ก่อน-หลัง</vt:lpstr>
      <vt:lpstr>ตาราง 5</vt:lpstr>
      <vt:lpstr>รวมข้อเสนอแนะ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2020-01-09T04:24:54Z</cp:lastPrinted>
  <dcterms:created xsi:type="dcterms:W3CDTF">2014-10-15T08:34:52Z</dcterms:created>
  <dcterms:modified xsi:type="dcterms:W3CDTF">2020-01-09T04:25:08Z</dcterms:modified>
</cp:coreProperties>
</file>