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5\"/>
    </mc:Choice>
  </mc:AlternateContent>
  <xr:revisionPtr revIDLastSave="0" documentId="13_ncr:1_{0AB640B5-C1EF-4D64-AED1-E0897FC8EE3D}" xr6:coauthVersionLast="36" xr6:coauthVersionMax="36" xr10:uidLastSave="{00000000-0000-0000-0000-000000000000}"/>
  <bookViews>
    <workbookView xWindow="-105" yWindow="-105" windowWidth="23250" windowHeight="12570" activeTab="7" xr2:uid="{00000000-000D-0000-FFFF-FFFF00000000}"/>
  </bookViews>
  <sheets>
    <sheet name="การตอบแบบฟอร์ม 1" sheetId="1" r:id="rId1"/>
    <sheet name="EPE (Elementary 2)" sheetId="2" r:id="rId2"/>
    <sheet name="Intermediate" sheetId="4" r:id="rId3"/>
    <sheet name="Pre-Intermediate" sheetId="5" r:id="rId4"/>
    <sheet name="Staeter 2" sheetId="9" r:id="rId5"/>
    <sheet name="Upper-Intermediate" sheetId="10" r:id="rId6"/>
    <sheet name="สรุปรวม" sheetId="8" r:id="rId7"/>
    <sheet name="บทสรุปผู้บริหาร" sheetId="7" r:id="rId8"/>
  </sheets>
  <definedNames>
    <definedName name="_xlnm._FilterDatabase" localSheetId="1" hidden="1">'EPE (Elementary 2)'!$F$1:$F$36</definedName>
    <definedName name="_xlnm._FilterDatabase" localSheetId="2" hidden="1">Intermediate!$G$1:$G$57</definedName>
    <definedName name="_xlnm._FilterDatabase" localSheetId="3" hidden="1">'Pre-Intermediate'!$G$1:$G$66</definedName>
    <definedName name="_xlnm._FilterDatabase" localSheetId="4" hidden="1">'Staeter 2'!$G$1:$G$143</definedName>
    <definedName name="_xlnm._FilterDatabase" localSheetId="5" hidden="1">'Upper-Intermediate'!$H$1:$H$45</definedName>
    <definedName name="_xlnm._FilterDatabase" localSheetId="0" hidden="1">'การตอบแบบฟอร์ม 1'!$H$1:$H$106</definedName>
  </definedNames>
  <calcPr calcId="191029"/>
</workbook>
</file>

<file path=xl/calcChain.xml><?xml version="1.0" encoding="utf-8"?>
<calcChain xmlns="http://schemas.openxmlformats.org/spreadsheetml/2006/main">
  <c r="C522" i="8" l="1"/>
  <c r="C521" i="8"/>
  <c r="C517" i="8"/>
  <c r="C516" i="8"/>
  <c r="B518" i="8"/>
  <c r="C518" i="8" s="1"/>
  <c r="C511" i="8"/>
  <c r="C512" i="8"/>
  <c r="C510" i="8"/>
  <c r="C224" i="8" l="1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23" i="8"/>
  <c r="B238" i="8"/>
  <c r="C238" i="8" s="1"/>
  <c r="C210" i="8"/>
  <c r="C211" i="8"/>
  <c r="C212" i="8"/>
  <c r="C213" i="8"/>
  <c r="C214" i="8"/>
  <c r="C215" i="8"/>
  <c r="C209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193" i="8"/>
  <c r="E54" i="5"/>
  <c r="E53" i="5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77" i="8"/>
  <c r="C166" i="8"/>
  <c r="C167" i="8"/>
  <c r="C168" i="8"/>
  <c r="C169" i="8"/>
  <c r="C170" i="8"/>
  <c r="C171" i="8"/>
  <c r="C172" i="8"/>
  <c r="C173" i="8"/>
  <c r="C174" i="8"/>
  <c r="C175" i="8"/>
  <c r="C165" i="8"/>
  <c r="C144" i="8"/>
  <c r="C145" i="8"/>
  <c r="C146" i="8"/>
  <c r="C147" i="8"/>
  <c r="C148" i="8"/>
  <c r="C143" i="8"/>
  <c r="B149" i="8"/>
  <c r="C149" i="8" s="1"/>
  <c r="C136" i="8"/>
  <c r="C137" i="8"/>
  <c r="C138" i="8"/>
  <c r="C139" i="8"/>
  <c r="C140" i="8"/>
  <c r="C141" i="8"/>
  <c r="C135" i="8"/>
  <c r="C123" i="8"/>
  <c r="C124" i="8"/>
  <c r="C125" i="8"/>
  <c r="C126" i="8"/>
  <c r="C129" i="8"/>
  <c r="C130" i="8"/>
  <c r="C131" i="8"/>
  <c r="C132" i="8"/>
  <c r="C133" i="8"/>
  <c r="C122" i="8"/>
  <c r="C112" i="8"/>
  <c r="C113" i="8"/>
  <c r="C114" i="8"/>
  <c r="C115" i="8"/>
  <c r="C116" i="8"/>
  <c r="C117" i="8"/>
  <c r="C118" i="8"/>
  <c r="C119" i="8"/>
  <c r="C120" i="8"/>
  <c r="C111" i="8"/>
  <c r="C103" i="8"/>
  <c r="C104" i="8"/>
  <c r="C105" i="8"/>
  <c r="C106" i="8"/>
  <c r="C107" i="8"/>
  <c r="C108" i="8"/>
  <c r="C109" i="8"/>
  <c r="C102" i="8"/>
  <c r="E30" i="2"/>
  <c r="E27" i="2"/>
  <c r="C87" i="8"/>
  <c r="C86" i="8"/>
  <c r="C84" i="8"/>
  <c r="C83" i="8"/>
  <c r="C81" i="8"/>
  <c r="C80" i="8"/>
  <c r="C78" i="8"/>
  <c r="C77" i="8"/>
  <c r="C75" i="8"/>
  <c r="C74" i="8"/>
  <c r="C60" i="8"/>
  <c r="C61" i="8"/>
  <c r="C59" i="8"/>
  <c r="C56" i="8"/>
  <c r="C57" i="8"/>
  <c r="C55" i="8"/>
  <c r="C51" i="8"/>
  <c r="C52" i="8"/>
  <c r="C53" i="8"/>
  <c r="C50" i="8"/>
  <c r="C46" i="8"/>
  <c r="C47" i="8"/>
  <c r="C48" i="8"/>
  <c r="C45" i="8"/>
  <c r="C42" i="8"/>
  <c r="C43" i="8"/>
  <c r="C41" i="8"/>
  <c r="B62" i="8"/>
  <c r="C62" i="8" s="1"/>
  <c r="B41" i="4"/>
  <c r="C30" i="8"/>
  <c r="C29" i="8"/>
  <c r="C27" i="8"/>
  <c r="C26" i="8"/>
  <c r="C24" i="8"/>
  <c r="C23" i="8"/>
  <c r="C21" i="8"/>
  <c r="C20" i="8"/>
  <c r="E50" i="10"/>
  <c r="E49" i="10"/>
  <c r="E47" i="10"/>
  <c r="E46" i="10"/>
  <c r="E51" i="10"/>
  <c r="E48" i="10"/>
  <c r="E45" i="10"/>
  <c r="E44" i="10"/>
  <c r="E43" i="10"/>
  <c r="E42" i="10"/>
  <c r="E41" i="10"/>
  <c r="E40" i="10"/>
  <c r="E39" i="10"/>
  <c r="E38" i="10"/>
  <c r="E52" i="10" l="1"/>
  <c r="E33" i="10"/>
  <c r="E32" i="10"/>
  <c r="E31" i="10"/>
  <c r="E29" i="10"/>
  <c r="B37" i="10"/>
  <c r="B34" i="10"/>
  <c r="B33" i="10"/>
  <c r="B32" i="10"/>
  <c r="B29" i="10"/>
  <c r="B28" i="10"/>
  <c r="I26" i="10"/>
  <c r="I24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J24" i="10"/>
  <c r="K24" i="10"/>
  <c r="L24" i="10"/>
  <c r="M24" i="10"/>
  <c r="N24" i="10"/>
  <c r="O24" i="10"/>
  <c r="P24" i="10"/>
  <c r="Q24" i="10"/>
  <c r="R24" i="10"/>
  <c r="S24" i="10"/>
  <c r="T24" i="10"/>
  <c r="L25" i="10"/>
  <c r="J26" i="10"/>
  <c r="K26" i="10"/>
  <c r="L26" i="10"/>
  <c r="M26" i="10"/>
  <c r="N26" i="10"/>
  <c r="O26" i="10"/>
  <c r="P26" i="10"/>
  <c r="Q26" i="10"/>
  <c r="R26" i="10"/>
  <c r="S26" i="10"/>
  <c r="T26" i="10"/>
  <c r="I15" i="9"/>
  <c r="E23" i="9"/>
  <c r="E32" i="9" s="1"/>
  <c r="E31" i="9"/>
  <c r="E30" i="9"/>
  <c r="E29" i="9"/>
  <c r="E28" i="9"/>
  <c r="E27" i="9"/>
  <c r="E26" i="9"/>
  <c r="E25" i="9"/>
  <c r="E24" i="9"/>
  <c r="E22" i="9"/>
  <c r="B37" i="9"/>
  <c r="B44" i="9" s="1"/>
  <c r="B40" i="9"/>
  <c r="B39" i="9"/>
  <c r="B43" i="9"/>
  <c r="B42" i="9"/>
  <c r="B41" i="9"/>
  <c r="B38" i="9"/>
  <c r="B32" i="9"/>
  <c r="B31" i="9"/>
  <c r="B28" i="9"/>
  <c r="B26" i="9"/>
  <c r="B23" i="9"/>
  <c r="B22" i="9"/>
  <c r="J15" i="9"/>
  <c r="J16" i="9" s="1"/>
  <c r="J17" i="9" s="1"/>
  <c r="K15" i="9"/>
  <c r="K16" i="9" s="1"/>
  <c r="L15" i="9"/>
  <c r="L16" i="9" s="1"/>
  <c r="L17" i="9" s="1"/>
  <c r="M15" i="9"/>
  <c r="N15" i="9"/>
  <c r="N16" i="9" s="1"/>
  <c r="N17" i="9" s="1"/>
  <c r="O15" i="9"/>
  <c r="P15" i="9"/>
  <c r="P16" i="9" s="1"/>
  <c r="P17" i="9" s="1"/>
  <c r="Q15" i="9"/>
  <c r="R15" i="9"/>
  <c r="S15" i="9"/>
  <c r="S16" i="9" s="1"/>
  <c r="T15" i="9"/>
  <c r="R16" i="9"/>
  <c r="R17" i="9" s="1"/>
  <c r="J18" i="9"/>
  <c r="K18" i="9"/>
  <c r="L18" i="9"/>
  <c r="M18" i="9"/>
  <c r="N18" i="9"/>
  <c r="O18" i="9"/>
  <c r="P18" i="9"/>
  <c r="Q18" i="9"/>
  <c r="R18" i="9"/>
  <c r="S18" i="9"/>
  <c r="T18" i="9"/>
  <c r="I18" i="9"/>
  <c r="I35" i="5"/>
  <c r="E65" i="5"/>
  <c r="E64" i="5"/>
  <c r="E63" i="5"/>
  <c r="E62" i="5"/>
  <c r="T25" i="10" l="1"/>
  <c r="P25" i="10"/>
  <c r="B35" i="10"/>
  <c r="S25" i="10"/>
  <c r="O25" i="10"/>
  <c r="K25" i="10"/>
  <c r="R25" i="10"/>
  <c r="N25" i="10"/>
  <c r="J25" i="10"/>
  <c r="B30" i="10"/>
  <c r="Q25" i="10"/>
  <c r="M25" i="10"/>
  <c r="I25" i="10"/>
  <c r="T16" i="9"/>
  <c r="T17" i="9" s="1"/>
  <c r="S17" i="9"/>
  <c r="K17" i="9"/>
  <c r="O16" i="9"/>
  <c r="O17" i="9" s="1"/>
  <c r="I16" i="9"/>
  <c r="I17" i="9" s="1"/>
  <c r="B24" i="9"/>
  <c r="Q16" i="9"/>
  <c r="Q17" i="9" s="1"/>
  <c r="M16" i="9"/>
  <c r="M17" i="9" s="1"/>
  <c r="E61" i="5"/>
  <c r="E60" i="5"/>
  <c r="E59" i="5"/>
  <c r="E58" i="5"/>
  <c r="E57" i="5"/>
  <c r="E56" i="5"/>
  <c r="E55" i="5"/>
  <c r="E52" i="5"/>
  <c r="E51" i="5"/>
  <c r="E47" i="5"/>
  <c r="E46" i="5"/>
  <c r="E45" i="5"/>
  <c r="E38" i="5"/>
  <c r="E42" i="5"/>
  <c r="E41" i="5"/>
  <c r="E39" i="5"/>
  <c r="B51" i="5"/>
  <c r="B50" i="5"/>
  <c r="B46" i="5"/>
  <c r="B44" i="5"/>
  <c r="B43" i="5"/>
  <c r="B40" i="5"/>
  <c r="B39" i="5"/>
  <c r="J35" i="5"/>
  <c r="J36" i="5" s="1"/>
  <c r="J37" i="5" s="1"/>
  <c r="K35" i="5"/>
  <c r="K36" i="5" s="1"/>
  <c r="L35" i="5"/>
  <c r="L36" i="5" s="1"/>
  <c r="M35" i="5"/>
  <c r="N35" i="5"/>
  <c r="O35" i="5"/>
  <c r="P35" i="5"/>
  <c r="P36" i="5" s="1"/>
  <c r="P37" i="5" s="1"/>
  <c r="Q35" i="5"/>
  <c r="R35" i="5"/>
  <c r="R36" i="5" s="1"/>
  <c r="R37" i="5" s="1"/>
  <c r="S35" i="5"/>
  <c r="S36" i="5" s="1"/>
  <c r="T35" i="5"/>
  <c r="N36" i="5"/>
  <c r="N37" i="5" s="1"/>
  <c r="J38" i="5"/>
  <c r="K38" i="5"/>
  <c r="L38" i="5"/>
  <c r="M38" i="5"/>
  <c r="N38" i="5"/>
  <c r="O38" i="5"/>
  <c r="P38" i="5"/>
  <c r="Q38" i="5"/>
  <c r="R38" i="5"/>
  <c r="S38" i="5"/>
  <c r="T38" i="5"/>
  <c r="I38" i="5"/>
  <c r="I36" i="5"/>
  <c r="I37" i="5" s="1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2" i="4"/>
  <c r="E41" i="4"/>
  <c r="E39" i="4"/>
  <c r="I28" i="4"/>
  <c r="I29" i="4" s="1"/>
  <c r="E38" i="4"/>
  <c r="E34" i="4"/>
  <c r="E33" i="4"/>
  <c r="B47" i="4"/>
  <c r="B40" i="4"/>
  <c r="B39" i="4"/>
  <c r="B38" i="4"/>
  <c r="B34" i="4"/>
  <c r="B33" i="4"/>
  <c r="J28" i="4"/>
  <c r="J29" i="4" s="1"/>
  <c r="J30" i="4" s="1"/>
  <c r="K28" i="4"/>
  <c r="L28" i="4"/>
  <c r="L29" i="4" s="1"/>
  <c r="M28" i="4"/>
  <c r="N28" i="4"/>
  <c r="N29" i="4" s="1"/>
  <c r="N30" i="4" s="1"/>
  <c r="O28" i="4"/>
  <c r="O29" i="4" s="1"/>
  <c r="O30" i="4" s="1"/>
  <c r="P28" i="4"/>
  <c r="P29" i="4" s="1"/>
  <c r="P30" i="4" s="1"/>
  <c r="Q28" i="4"/>
  <c r="R28" i="4"/>
  <c r="R29" i="4" s="1"/>
  <c r="R30" i="4" s="1"/>
  <c r="S28" i="4"/>
  <c r="S29" i="4" s="1"/>
  <c r="S30" i="4" s="1"/>
  <c r="T28" i="4"/>
  <c r="T29" i="4" s="1"/>
  <c r="J31" i="4"/>
  <c r="K31" i="4"/>
  <c r="L31" i="4"/>
  <c r="M31" i="4"/>
  <c r="N31" i="4"/>
  <c r="O31" i="4"/>
  <c r="P31" i="4"/>
  <c r="Q31" i="4"/>
  <c r="R31" i="4"/>
  <c r="S31" i="4"/>
  <c r="T31" i="4"/>
  <c r="I31" i="4"/>
  <c r="H28" i="2"/>
  <c r="H27" i="2"/>
  <c r="H26" i="2"/>
  <c r="H25" i="2"/>
  <c r="H24" i="2"/>
  <c r="H23" i="2"/>
  <c r="H22" i="2"/>
  <c r="H21" i="2"/>
  <c r="H20" i="2"/>
  <c r="H19" i="2"/>
  <c r="H18" i="2"/>
  <c r="E28" i="2"/>
  <c r="E29" i="2"/>
  <c r="E26" i="2"/>
  <c r="E24" i="2"/>
  <c r="E23" i="2"/>
  <c r="E22" i="2"/>
  <c r="E19" i="2"/>
  <c r="E18" i="2"/>
  <c r="B23" i="2"/>
  <c r="B22" i="2"/>
  <c r="B21" i="2"/>
  <c r="B19" i="2"/>
  <c r="B18" i="8" s="1"/>
  <c r="C18" i="8" s="1"/>
  <c r="B18" i="2"/>
  <c r="B17" i="8" s="1"/>
  <c r="C17" i="8" s="1"/>
  <c r="J14" i="2"/>
  <c r="K14" i="2"/>
  <c r="K15" i="2" s="1"/>
  <c r="K16" i="2" s="1"/>
  <c r="L14" i="2"/>
  <c r="L15" i="2" s="1"/>
  <c r="M14" i="2"/>
  <c r="N14" i="2"/>
  <c r="N15" i="2" s="1"/>
  <c r="O14" i="2"/>
  <c r="O15" i="2" s="1"/>
  <c r="O16" i="2" s="1"/>
  <c r="P14" i="2"/>
  <c r="Q14" i="2"/>
  <c r="R14" i="2"/>
  <c r="R15" i="2" s="1"/>
  <c r="S14" i="2"/>
  <c r="S15" i="2" s="1"/>
  <c r="S16" i="2" s="1"/>
  <c r="T14" i="2"/>
  <c r="T15" i="2"/>
  <c r="T16" i="2" s="1"/>
  <c r="J17" i="2"/>
  <c r="K17" i="2"/>
  <c r="L17" i="2"/>
  <c r="M17" i="2"/>
  <c r="N17" i="2"/>
  <c r="O17" i="2"/>
  <c r="P17" i="2"/>
  <c r="Q17" i="2"/>
  <c r="R17" i="2"/>
  <c r="S17" i="2"/>
  <c r="T17" i="2"/>
  <c r="I17" i="2"/>
  <c r="I14" i="2"/>
  <c r="I15" i="2" s="1"/>
  <c r="I16" i="2" s="1"/>
  <c r="E66" i="5" l="1"/>
  <c r="B20" i="2"/>
  <c r="H29" i="2"/>
  <c r="P15" i="2"/>
  <c r="P16" i="2" s="1"/>
  <c r="L16" i="2"/>
  <c r="E62" i="4"/>
  <c r="L37" i="5"/>
  <c r="T36" i="5"/>
  <c r="T37" i="5" s="1"/>
  <c r="S37" i="5"/>
  <c r="K37" i="5"/>
  <c r="O36" i="5"/>
  <c r="O37" i="5" s="1"/>
  <c r="Q36" i="5"/>
  <c r="Q37" i="5" s="1"/>
  <c r="M36" i="5"/>
  <c r="M37" i="5" s="1"/>
  <c r="B42" i="4"/>
  <c r="K29" i="4"/>
  <c r="K30" i="4" s="1"/>
  <c r="B35" i="4"/>
  <c r="T30" i="4"/>
  <c r="L30" i="4"/>
  <c r="Q29" i="4"/>
  <c r="Q30" i="4" s="1"/>
  <c r="M29" i="4"/>
  <c r="M30" i="4" s="1"/>
  <c r="I30" i="4"/>
  <c r="J15" i="2"/>
  <c r="J16" i="2" s="1"/>
  <c r="R16" i="2"/>
  <c r="N16" i="2"/>
  <c r="Q15" i="2"/>
  <c r="Q16" i="2" s="1"/>
  <c r="M15" i="2"/>
  <c r="M16" i="2" s="1"/>
  <c r="B523" i="8" l="1"/>
  <c r="C523" i="8" s="1"/>
  <c r="B513" i="8"/>
  <c r="C513" i="8" s="1"/>
  <c r="B507" i="8"/>
  <c r="C507" i="8" s="1"/>
  <c r="C505" i="8"/>
  <c r="C504" i="8"/>
  <c r="C500" i="8"/>
  <c r="C499" i="8"/>
  <c r="B501" i="8"/>
  <c r="C501" i="8" s="1"/>
  <c r="C455" i="8"/>
  <c r="B256" i="8" l="1"/>
  <c r="B257" i="8"/>
  <c r="B258" i="8"/>
  <c r="B259" i="8"/>
  <c r="B260" i="8"/>
  <c r="B261" i="8"/>
  <c r="B262" i="8"/>
  <c r="B263" i="8"/>
  <c r="B286" i="8"/>
  <c r="B289" i="8"/>
  <c r="B264" i="8"/>
  <c r="C286" i="8"/>
  <c r="C289" i="8"/>
  <c r="B321" i="8"/>
  <c r="C321" i="8" l="1"/>
  <c r="C260" i="8"/>
  <c r="C258" i="8"/>
  <c r="C262" i="8"/>
  <c r="C257" i="8"/>
  <c r="C264" i="8"/>
  <c r="C255" i="8"/>
  <c r="B255" i="8"/>
  <c r="B265" i="8" s="1"/>
  <c r="D265" i="8" s="1"/>
  <c r="C263" i="8"/>
  <c r="C259" i="8"/>
  <c r="C261" i="8" l="1"/>
  <c r="C256" i="8"/>
  <c r="C265" i="8" l="1"/>
  <c r="B88" i="8"/>
  <c r="C88" i="8" s="1"/>
  <c r="B31" i="8" l="1"/>
  <c r="C31" i="8" s="1"/>
  <c r="B38" i="10" l="1"/>
  <c r="E30" i="10"/>
  <c r="E28" i="10"/>
  <c r="B455" i="8"/>
  <c r="D455" i="8" s="1"/>
  <c r="B456" i="8"/>
  <c r="D456" i="8" s="1"/>
  <c r="B457" i="8"/>
  <c r="D457" i="8" s="1"/>
  <c r="B458" i="8"/>
  <c r="D458" i="8" s="1"/>
  <c r="B459" i="8"/>
  <c r="D459" i="8" s="1"/>
  <c r="B460" i="8"/>
  <c r="D460" i="8" s="1"/>
  <c r="B462" i="8"/>
  <c r="D462" i="8" s="1"/>
  <c r="B480" i="8"/>
  <c r="C456" i="8"/>
  <c r="C457" i="8"/>
  <c r="C458" i="8"/>
  <c r="C459" i="8"/>
  <c r="C460" i="8"/>
  <c r="C461" i="8"/>
  <c r="C462" i="8"/>
  <c r="C480" i="8"/>
  <c r="C481" i="8" s="1"/>
  <c r="C483" i="8"/>
  <c r="C484" i="8" s="1"/>
  <c r="C463" i="8"/>
  <c r="C454" i="8"/>
  <c r="B27" i="9"/>
  <c r="B412" i="8"/>
  <c r="B414" i="8"/>
  <c r="B418" i="8"/>
  <c r="B410" i="8"/>
  <c r="E44" i="5"/>
  <c r="E43" i="5"/>
  <c r="E40" i="5"/>
  <c r="B45" i="5"/>
  <c r="B47" i="5" s="1"/>
  <c r="B370" i="8"/>
  <c r="B374" i="8"/>
  <c r="B394" i="8"/>
  <c r="E34" i="10" l="1"/>
  <c r="B39" i="10"/>
  <c r="E48" i="5"/>
  <c r="C464" i="8"/>
  <c r="B463" i="8"/>
  <c r="D463" i="8" s="1"/>
  <c r="B461" i="8"/>
  <c r="D461" i="8" s="1"/>
  <c r="B483" i="8"/>
  <c r="B454" i="8"/>
  <c r="B464" i="8" s="1"/>
  <c r="B481" i="8"/>
  <c r="D481" i="8" s="1"/>
  <c r="D480" i="8"/>
  <c r="B441" i="8"/>
  <c r="B415" i="8"/>
  <c r="B411" i="8"/>
  <c r="B444" i="8"/>
  <c r="B416" i="8"/>
  <c r="B419" i="8"/>
  <c r="B417" i="8"/>
  <c r="B413" i="8"/>
  <c r="C366" i="8"/>
  <c r="B366" i="8"/>
  <c r="C375" i="8"/>
  <c r="B375" i="8"/>
  <c r="B373" i="8"/>
  <c r="C369" i="8"/>
  <c r="B369" i="8"/>
  <c r="B372" i="8"/>
  <c r="C368" i="8"/>
  <c r="B368" i="8"/>
  <c r="B391" i="8"/>
  <c r="D391" i="8" s="1"/>
  <c r="B371" i="8"/>
  <c r="B367" i="8"/>
  <c r="B33" i="9"/>
  <c r="B29" i="9"/>
  <c r="B41" i="5"/>
  <c r="E40" i="4"/>
  <c r="E37" i="4"/>
  <c r="E36" i="4"/>
  <c r="E35" i="4"/>
  <c r="B48" i="4"/>
  <c r="B325" i="8"/>
  <c r="D325" i="8" s="1"/>
  <c r="B328" i="8"/>
  <c r="D328" i="8" s="1"/>
  <c r="B329" i="8"/>
  <c r="D329" i="8" s="1"/>
  <c r="E25" i="2"/>
  <c r="E43" i="4" l="1"/>
  <c r="D483" i="8"/>
  <c r="B484" i="8"/>
  <c r="D484" i="8" s="1"/>
  <c r="D454" i="8"/>
  <c r="D464" i="8"/>
  <c r="C413" i="8"/>
  <c r="C444" i="8"/>
  <c r="C412" i="8"/>
  <c r="C411" i="8"/>
  <c r="C441" i="8"/>
  <c r="C394" i="8"/>
  <c r="C367" i="8"/>
  <c r="C391" i="8"/>
  <c r="C372" i="8"/>
  <c r="C373" i="8"/>
  <c r="C371" i="8"/>
  <c r="C370" i="8"/>
  <c r="C374" i="8"/>
  <c r="C330" i="8"/>
  <c r="B330" i="8"/>
  <c r="D330" i="8" s="1"/>
  <c r="C324" i="8"/>
  <c r="B324" i="8"/>
  <c r="D324" i="8" s="1"/>
  <c r="C355" i="8"/>
  <c r="C356" i="8" s="1"/>
  <c r="B355" i="8"/>
  <c r="B327" i="8"/>
  <c r="D327" i="8" s="1"/>
  <c r="C323" i="8"/>
  <c r="B323" i="8"/>
  <c r="D323" i="8" s="1"/>
  <c r="B352" i="8"/>
  <c r="B326" i="8"/>
  <c r="D326" i="8" s="1"/>
  <c r="B322" i="8"/>
  <c r="C410" i="8"/>
  <c r="B24" i="2"/>
  <c r="D322" i="8" l="1"/>
  <c r="B331" i="8"/>
  <c r="D331" i="8" s="1"/>
  <c r="C328" i="8"/>
  <c r="C322" i="8"/>
  <c r="C352" i="8"/>
  <c r="C353" i="8" s="1"/>
  <c r="C327" i="8"/>
  <c r="C329" i="8"/>
  <c r="B353" i="8"/>
  <c r="D353" i="8" s="1"/>
  <c r="D352" i="8"/>
  <c r="C325" i="8"/>
  <c r="D355" i="8"/>
  <c r="B356" i="8"/>
  <c r="D356" i="8" s="1"/>
  <c r="C326" i="8"/>
  <c r="D321" i="8"/>
  <c r="C331" i="8" l="1"/>
  <c r="B52" i="5" l="1"/>
  <c r="B49" i="4"/>
  <c r="E20" i="2"/>
  <c r="B376" i="8" l="1"/>
  <c r="B420" i="8"/>
  <c r="C417" i="8"/>
  <c r="C419" i="8"/>
  <c r="C414" i="8" l="1"/>
  <c r="C418" i="8"/>
  <c r="C416" i="8"/>
  <c r="C415" i="8"/>
  <c r="C376" i="8" l="1"/>
  <c r="C420" i="8"/>
  <c r="C445" i="8" l="1"/>
  <c r="D444" i="8"/>
  <c r="C442" i="8"/>
  <c r="D441" i="8"/>
  <c r="D419" i="8"/>
  <c r="D418" i="8"/>
  <c r="D417" i="8"/>
  <c r="D416" i="8"/>
  <c r="D415" i="8"/>
  <c r="D414" i="8"/>
  <c r="D413" i="8"/>
  <c r="D412" i="8"/>
  <c r="D411" i="8"/>
  <c r="C395" i="8"/>
  <c r="D394" i="8"/>
  <c r="C392" i="8"/>
  <c r="B392" i="8"/>
  <c r="D392" i="8" s="1"/>
  <c r="D375" i="8"/>
  <c r="D374" i="8"/>
  <c r="D373" i="8"/>
  <c r="D372" i="8"/>
  <c r="D371" i="8"/>
  <c r="D370" i="8"/>
  <c r="D369" i="8"/>
  <c r="D368" i="8"/>
  <c r="D367" i="8"/>
  <c r="D366" i="8"/>
  <c r="B442" i="8" l="1"/>
  <c r="D442" i="8" s="1"/>
  <c r="B445" i="8"/>
  <c r="D445" i="8" s="1"/>
  <c r="B395" i="8"/>
  <c r="D395" i="8" s="1"/>
  <c r="D376" i="8"/>
  <c r="D255" i="8"/>
  <c r="D257" i="8" l="1"/>
  <c r="D258" i="8"/>
  <c r="D259" i="8"/>
  <c r="D260" i="8"/>
  <c r="D261" i="8"/>
  <c r="D262" i="8"/>
  <c r="D263" i="8"/>
  <c r="D264" i="8"/>
  <c r="C287" i="8"/>
  <c r="C290" i="8"/>
  <c r="B290" i="8" l="1"/>
  <c r="D290" i="8" s="1"/>
  <c r="D289" i="8"/>
  <c r="B287" i="8"/>
  <c r="D287" i="8" s="1"/>
  <c r="D286" i="8"/>
  <c r="D420" i="8" l="1"/>
  <c r="D410" i="8"/>
  <c r="D256" i="8"/>
</calcChain>
</file>

<file path=xl/sharedStrings.xml><?xml version="1.0" encoding="utf-8"?>
<sst xmlns="http://schemas.openxmlformats.org/spreadsheetml/2006/main" count="3699" uniqueCount="608">
  <si>
    <t>ประทับเวลา</t>
  </si>
  <si>
    <t>1. สถานภาพ</t>
  </si>
  <si>
    <t>2. อายุ</t>
  </si>
  <si>
    <t>3. ระดับการศึกษา</t>
  </si>
  <si>
    <t>4. คณะที่นิสิตเรียน</t>
  </si>
  <si>
    <t>5. สาขาวิชา</t>
  </si>
  <si>
    <t>6. รายวิชาที่เรียน</t>
  </si>
  <si>
    <t>1. ความคิดเห็นเกี่ยวกับเจ้าหน้าที่ [เจ้าหน้าที่ให้บริการตอบคำถามออนไลน์ได้ถูกต้อง ชัดเจน และรวดเร็ว]</t>
  </si>
  <si>
    <t>2. ความคิดเห็นเกี่ยวกับโปรแกรมที่ใช้ในการจัดการเรียนการสอน [การสมัครเข้ารับการอบบรมมีความสะดวกและง่ายต่อการใช้งาน]</t>
  </si>
  <si>
    <t>2. ความคิดเห็นเกี่ยวกับโปรแกรมที่ใช้ในการจัดการเรียนการสอน [การใช้งานโปรแกรมออนไลน์ในการอบรมมีความชัดเจน ใช้งานง่าย ตอบสนองความต้องการของท่านได้]</t>
  </si>
  <si>
    <t>2. ความคิดเห็นเกี่ยวกับโปรแกรมที่ใช้ในการจัดการเรียนการสอน [โปรแกรมมีความเสถียร และมีเมนูที่ครบถ้วนตรงตามความต้องการ]</t>
  </si>
  <si>
    <t>3. ความคิดเห็นต่อเนื้อหาที่ใช้ในการอบรมและอาจารย์ผู้สอน [เนื้อหาสาระในบทเรียนที่ท่านอบรมมีความเหมาะสมกับระดับความรู้]</t>
  </si>
  <si>
    <t>3. ความคิดเห็นต่อเนื้อหาที่ใช้ในการอบรมและอาจารย์ผู้สอน [หนังสือที่เรียนมีเนื้อหาสาระ ความชัดเจน ความครบถ้วนตรงตามความต้องการ และเข้าใจง่าย]</t>
  </si>
  <si>
    <t>3. ความคิดเห็นต่อเนื้อหาที่ใช้ในการอบรมและอาจารย์ผู้สอน [อาจารย์ผู้สอนมีการอธิบายเนื้อหาวิชาได้อย่างชัดเจน และเข้าใจง่าย]</t>
  </si>
  <si>
    <t>3. ความคิดเห็นต่อเนื้อหาที่ใช้ในการอบรมและอาจารย์ผู้สอน [อาจารย์ผู้สอนใช้สื่อในการอบรมที่เหมาะสมกับเนื้อหา และตอบคำถามได้อย่างชัดเจน]</t>
  </si>
  <si>
    <t>3. ความคิดเห็นต่อเนื้อหาที่ใช้ในการอบรมและอาจารย์ผู้สอน [อาจารย์ผู้สอนเข้าสอน – เลิกสอน ตรงตามเวลา]</t>
  </si>
  <si>
    <t>4. ความคิดเห็นเกี่ยวกับระดับความรู้ [ความรู้ก่อนการเข้ารับการอบรมของท่านอยู่ในระดับใด]</t>
  </si>
  <si>
    <t>4. ความคิดเห็นเกี่ยวกับระดับความรู้ [ความรู้หลังการเข้ารับการอบรมของท่านอยู่ในระดับใด]</t>
  </si>
  <si>
    <t>4. ความคิดเห็นเกี่ยวกับระดับความรู้ [ท่านสามารถนำความรู้ไปประยุกต์ใช้ให้เกิดประโยชน์เพียงใด]</t>
  </si>
  <si>
    <t/>
  </si>
  <si>
    <t>ชาย</t>
  </si>
  <si>
    <t>41-50 ปี</t>
  </si>
  <si>
    <t>ปริญญาเอก</t>
  </si>
  <si>
    <t>EPE (Elementary 2)</t>
  </si>
  <si>
    <t>31-40 ปี</t>
  </si>
  <si>
    <t>หญิง</t>
  </si>
  <si>
    <t>20-30 ปี</t>
  </si>
  <si>
    <t>ศึกษาศาสตร์</t>
  </si>
  <si>
    <t>ปริญญาโท</t>
  </si>
  <si>
    <t>EPE (Starter 2)</t>
  </si>
  <si>
    <t>EPE (Pre-Intermediate)</t>
  </si>
  <si>
    <t>-</t>
  </si>
  <si>
    <t>51 ปีขึ้นไป</t>
  </si>
  <si>
    <t>บทสรุปสำหรับผู้บริหาร</t>
  </si>
  <si>
    <t>ปรากฏผลการประเมินดังนี้</t>
  </si>
  <si>
    <t xml:space="preserve">จากการสอบถามความรู้ก่อน-หลังการอบรม พบว่า </t>
  </si>
  <si>
    <t>1. กลุ่ม Elementary 2 พบว่า  ก่อนเข้ารับการอบรมผู้เข้าร่วมโครงการมีความรู้ความเข้าใจ</t>
  </si>
  <si>
    <t>จากการสอบถามความพึงพอใจ พบว่า</t>
  </si>
  <si>
    <t>ผลการประเมินโครงการภาษาอังกฤษเพื่อยกระดับความรู้นิสิตบัณฑิตศึกษา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</si>
  <si>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</si>
  <si>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>ปรากฎผลการประเมินดังนี้</t>
  </si>
  <si>
    <t>ตอนที่ 1 ข้อมูลทั่วไปของผู้ตอบแบบสอบถาม</t>
  </si>
  <si>
    <t>ตาราง 1 แสดงจำนวนผู้เข้ารับการอบรมจำแนกตามเพศ</t>
  </si>
  <si>
    <t>รายการ</t>
  </si>
  <si>
    <t>จำนวน</t>
  </si>
  <si>
    <t>ร้อยละ</t>
  </si>
  <si>
    <t xml:space="preserve">Elementary 2    </t>
  </si>
  <si>
    <t xml:space="preserve">   ชาย</t>
  </si>
  <si>
    <t xml:space="preserve">   หญิง</t>
  </si>
  <si>
    <t xml:space="preserve">Pre - Intermediate    </t>
  </si>
  <si>
    <t>Starter 2</t>
  </si>
  <si>
    <t>รวม</t>
  </si>
  <si>
    <t>ตาราง 2 แสดงจำนวนผู้เข้ารับการอบรมจำแนกตามอายุ</t>
  </si>
  <si>
    <t xml:space="preserve">   20 - 30 ปี</t>
  </si>
  <si>
    <t xml:space="preserve">   31 - 40 ปี</t>
  </si>
  <si>
    <t xml:space="preserve">   41 - 50 ปี</t>
  </si>
  <si>
    <t xml:space="preserve">Pre - Intermediate   </t>
  </si>
  <si>
    <t>ตาราง 3 แสดงจำนวนผู้เข้ารับการอบรมจำแนกตามระดับการศึกษา</t>
  </si>
  <si>
    <t xml:space="preserve">Elementary 2  </t>
  </si>
  <si>
    <t xml:space="preserve">   ปริญญาโท</t>
  </si>
  <si>
    <t xml:space="preserve">   ปริญญาเอก</t>
  </si>
  <si>
    <t xml:space="preserve">Pre - Intermediate </t>
  </si>
  <si>
    <t>ตาราง 4 แสดงจำนวนผู้เข้ารับการอบรมจำแนกตามคณะ/วิทยาลัย</t>
  </si>
  <si>
    <t>Elementary 2</t>
  </si>
  <si>
    <t xml:space="preserve">   คณะศึกษาศาสตร์</t>
  </si>
  <si>
    <t>Pre - Intermediate</t>
  </si>
  <si>
    <t xml:space="preserve">Starter 2   </t>
  </si>
  <si>
    <t>ตาราง 5 แสดงจำนวนผู้เข้ารับการอบรมจำแนกตามสาขาวิชา</t>
  </si>
  <si>
    <t xml:space="preserve">Elementary 2     </t>
  </si>
  <si>
    <t xml:space="preserve">ตาราง 6 แสดงผลการประเมินโครงการฯ กลุ่ม Elementary 2 </t>
  </si>
  <si>
    <t>รายการประเมิน</t>
  </si>
  <si>
    <t>ค่าเฉลี่ย</t>
  </si>
  <si>
    <t>ส่วนเบี่ยงเบน
มาตรฐาน</t>
  </si>
  <si>
    <t>ระดับความ
คิดเห็น</t>
  </si>
  <si>
    <t>1. เจ้าหน้าที่ให้บริการตอบคำถามออนไลน์ได้ถูกต้อง ชัดเจน และรวดเร็ว</t>
  </si>
  <si>
    <t>2. การสมัครเข้ารับการอบบรมมีความสะดวกและง่ายต่อการใช้งาน</t>
  </si>
  <si>
    <t>3. การใช้งานโปรแกรมออนไลน์ในการอบรมมีความชัดเจน ใช้งานง่าย ตอบสนองความต้องการของท่านได้</t>
  </si>
  <si>
    <t>4. โปรแกรมมีความเสถียร และมีเมนูที่ครบถ้วนตรงตามความต้องการ</t>
  </si>
  <si>
    <t>5. เนื้อหาสาระในบทเรียนที่ท่านอบรมมีความเหมาะสมกับระดับความรู้</t>
  </si>
  <si>
    <t>6. หนังสือที่เรียนมีเนื้อหาสาระ ความชัดเจน ความครบถ้วนตรงตามความต้องการ และเข้าใจง่าย</t>
  </si>
  <si>
    <t>7. อาจารย์ผู้สอนมีการอธิบายเนื้อหาวิชาได้อย่างชัดเจน และเข้าใจง่าย</t>
  </si>
  <si>
    <t>8. อาจารย์ผู้สอนใช้สื่อในการอบรมที่เหมาะสมกับเนื้อหา และตอบคำถามได้อย่างชัดเจน</t>
  </si>
  <si>
    <t>9. อาจารย์ผู้สอนเข้าสอน – เลิกสอน ตรงตามเวลา</t>
  </si>
  <si>
    <t>12. ท่านสามารถนำความรู้ไปประยุกต์ใช้ให้เกิดประโยชน์เพียงใด</t>
  </si>
  <si>
    <t>รวมเฉลี่ย</t>
  </si>
  <si>
    <t xml:space="preserve">ตาราง 7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</si>
  <si>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SD</t>
  </si>
  <si>
    <t>ระดับความ</t>
  </si>
  <si>
    <t>คิดเห็น</t>
  </si>
  <si>
    <t>ความรู้ก่อนการอบรม</t>
  </si>
  <si>
    <t>10.ความรู้ก่อนการเข้ารับการอบรมโครงการ</t>
  </si>
  <si>
    <t>เฉลี่ยรวม</t>
  </si>
  <si>
    <t>ความรู้หลังการอบรม</t>
  </si>
  <si>
    <t>11.ความรู้หลังการเข้ารับการอบรมโครงการ</t>
  </si>
  <si>
    <t xml:space="preserve">      จากตาราง 7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</si>
  <si>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EPE (Pre - Intermediate) </t>
  </si>
  <si>
    <t xml:space="preserve">ตาราง 11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</si>
  <si>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กลุ่ม Elementary 2</t>
  </si>
  <si>
    <t>กลุ่ม Starter 2</t>
  </si>
  <si>
    <t>คณะ</t>
  </si>
  <si>
    <t>เพศ</t>
  </si>
  <si>
    <t>อายุ</t>
  </si>
  <si>
    <t>ระดับ</t>
  </si>
  <si>
    <t>สาขาวิชา</t>
  </si>
  <si>
    <t>ที่อยู่อีเมล</t>
  </si>
  <si>
    <t>กลุ่ม Per-Intermediate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</si>
  <si>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</t>
  </si>
  <si>
    <t>มาก</t>
  </si>
  <si>
    <t xml:space="preserve">      จากตาราง 11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</si>
  <si>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   51 ปีขึ้นไป</t>
  </si>
  <si>
    <t xml:space="preserve">ตาราง 9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</si>
  <si>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วิทยาศาสตร์การแพทย์</t>
  </si>
  <si>
    <t>หลักสูตรและการสอน</t>
  </si>
  <si>
    <t>วิศวกรรมไฟฟ้า</t>
  </si>
  <si>
    <t>siripas61@nu.ac.th</t>
  </si>
  <si>
    <t>วิจัยและประเมินทางการศึกษา</t>
  </si>
  <si>
    <t>สาธารณสุขศาสตร์</t>
  </si>
  <si>
    <t>วิทยาศาสตร์</t>
  </si>
  <si>
    <t>เทคโนโลยีสารสนเทศ</t>
  </si>
  <si>
    <t>EPE (Intermediate)</t>
  </si>
  <si>
    <t>สังคมศึกษา</t>
  </si>
  <si>
    <t>ศิลปะและการออกแบบ</t>
  </si>
  <si>
    <t>siriphatm64@nu.ac.th</t>
  </si>
  <si>
    <t>วิทยาศาสตร์ชีวภาพ</t>
  </si>
  <si>
    <t>สหเวชศาสตร์</t>
  </si>
  <si>
    <t>เทคนิคการแพทย์</t>
  </si>
  <si>
    <t>EPE (Upper-Intermediate)</t>
  </si>
  <si>
    <t>seksanp63@nu.ac.th</t>
  </si>
  <si>
    <t>วิทยาลัยพลังงานทดแทนและสมาร์ตกริดเทคโนโลยี</t>
  </si>
  <si>
    <t>ไม่มีครับ</t>
  </si>
  <si>
    <t>thanawatta64@nu.ac.th</t>
  </si>
  <si>
    <t>ชีวเวชศาสตร์</t>
  </si>
  <si>
    <t>panudetk63@nu.ac.th</t>
  </si>
  <si>
    <t>นวัตกรรมทางการวัดผลการเรียนรู้</t>
  </si>
  <si>
    <t>apatchac60@nu.ac.th</t>
  </si>
  <si>
    <t>เทคโนโลยีและสื่อสารการศึกษา</t>
  </si>
  <si>
    <t>on-umap64@nu.ac.th</t>
  </si>
  <si>
    <t>วิทยาการคอมพิวเตอร์</t>
  </si>
  <si>
    <t>phasitsi63@nu.ac.th</t>
  </si>
  <si>
    <t>วิศวกรรมศาสตร์</t>
  </si>
  <si>
    <t>การสื่อสาร</t>
  </si>
  <si>
    <t>สัตวศาสตร์</t>
  </si>
  <si>
    <t>เทคโนโลยีชีวภาพ</t>
  </si>
  <si>
    <t>สถิติ</t>
  </si>
  <si>
    <t>puritt64@nu.ac.th</t>
  </si>
  <si>
    <t>คณิตศาสตร์</t>
  </si>
  <si>
    <t>ทันตแพทยศาสตร์</t>
  </si>
  <si>
    <t>พลศึกษาและวิทยาศาสตร์การออกกำลังกาย</t>
  </si>
  <si>
    <t>เภสัชศาสตร์</t>
  </si>
  <si>
    <t>singhap64@nu.ac.th</t>
  </si>
  <si>
    <t>สังคมศาสตร์</t>
  </si>
  <si>
    <t>เอเชียตะวันออกเฉียงใต้ศึกษา</t>
  </si>
  <si>
    <t>chadaratt64@nu.ac.th</t>
  </si>
  <si>
    <t>pawinees59@nu.ac.th</t>
  </si>
  <si>
    <t>สถาปัตยกรรมศาสตร์ศิลปะและการออกแบบ</t>
  </si>
  <si>
    <t>salinthipd64@nu.ac.th</t>
  </si>
  <si>
    <t>วิศวกรรมสิ่งแวดล้อม</t>
  </si>
  <si>
    <t>การบริหารธุรกิจ</t>
  </si>
  <si>
    <t>การบริหารเทคโนโลยีสารสนเทศเชิงกลยุทธ์</t>
  </si>
  <si>
    <t>จุลชีววิทยา</t>
  </si>
  <si>
    <t>สมาร์ตกริดเทคโนโลยี</t>
  </si>
  <si>
    <t>บริหารธุรกิจ เศรษฐศาสตร์และการสื่อสาร</t>
  </si>
  <si>
    <t>เกษตรศาสตร์ ทรัพยากรธรรมชาติและสิ่งแวดล้อม</t>
  </si>
  <si>
    <t>วิทยาศาสตร์และเทคโนโลยีการอาหาร</t>
  </si>
  <si>
    <t>การจัดการสมาร์ตซิตี้และนวัตกรรมดิจิทัล</t>
  </si>
  <si>
    <t>Intermediate</t>
  </si>
  <si>
    <t>Upper-Intermediate</t>
  </si>
  <si>
    <t xml:space="preserve">Intermediate   </t>
  </si>
  <si>
    <t xml:space="preserve">   คณะวิทยาศาสตร์การแพทย์</t>
  </si>
  <si>
    <t xml:space="preserve">   คณะสาธารณสุขศาสตร์</t>
  </si>
  <si>
    <t xml:space="preserve">   คณะวิศวกรรมศาสตร์</t>
  </si>
  <si>
    <t xml:space="preserve">   วิทยาลัยพลังงานทดแทนและสมาร์ตกริดเทคโนโลยี</t>
  </si>
  <si>
    <t xml:space="preserve">   คณะวิทยาศาสตร์</t>
  </si>
  <si>
    <t xml:space="preserve">   คณะสถาปัตยกรรมศาสตร์ ศิลปะและการออกแบบ</t>
  </si>
  <si>
    <t xml:space="preserve">   คณะสหเวชศาสตร์</t>
  </si>
  <si>
    <t xml:space="preserve">   คณะสังคมศาสตร์</t>
  </si>
  <si>
    <t xml:space="preserve">   คณะบริหารธุรกิจ เศรษฐศาสตร์และการสื่อสาร</t>
  </si>
  <si>
    <t xml:space="preserve">   คณะทันตแพทยศาสตร์</t>
  </si>
  <si>
    <t xml:space="preserve">   คณะเภสัชศาสตร์</t>
  </si>
  <si>
    <t xml:space="preserve">   คณะเกษตรศาสตร์ ทรัพยากรธรรมชาติและสิ่งแวดล้อม</t>
  </si>
  <si>
    <t xml:space="preserve">Upper-Intermediate </t>
  </si>
  <si>
    <t xml:space="preserve">    สาขาวิชาคณิตศาสตร์</t>
  </si>
  <si>
    <t xml:space="preserve">    สาขาวิชาสังคมศึกษา</t>
  </si>
  <si>
    <t xml:space="preserve">    สาขาวิชาศิลปะและการออกแบบ</t>
  </si>
  <si>
    <t xml:space="preserve">    สาขาวิชาหลักสูตรและการสอน</t>
  </si>
  <si>
    <t xml:space="preserve">    สาขาวิชาเทคโนโลยีและสื่อสารการศึกษา</t>
  </si>
  <si>
    <t xml:space="preserve">    สาขาวิชาสาธารณสุขศาสตร์</t>
  </si>
  <si>
    <t xml:space="preserve">    สาขาวิชาวิทยาการคอมพิวเตอร์</t>
  </si>
  <si>
    <t xml:space="preserve">    สาขาวิชาเทคโนโลยีชีวภาพ</t>
  </si>
  <si>
    <t xml:space="preserve">    สาขาวิชาสถิติ</t>
  </si>
  <si>
    <t xml:space="preserve">    สาขาวิชาวิศวกรรมสิ่งแวดล้อม</t>
  </si>
  <si>
    <t xml:space="preserve">    สาขาวิชาเทคโนโลยีสารสนเทศ</t>
  </si>
  <si>
    <t xml:space="preserve">    สาขาวิชาเทคนิคการแพทย์</t>
  </si>
  <si>
    <t xml:space="preserve">    สาขาวิชาวิศวกรรมไฟฟ้า</t>
  </si>
  <si>
    <t xml:space="preserve">    สาขาวิชาบริหารธุรกิจ</t>
  </si>
  <si>
    <t xml:space="preserve">    สาขาวิชาเอเชียตะวันออกเฉียงใต้</t>
  </si>
  <si>
    <t xml:space="preserve">    สาขาวิชาจุลชีววิทยา</t>
  </si>
  <si>
    <t xml:space="preserve">    สาขาวิชาการสื่อสาร</t>
  </si>
  <si>
    <t xml:space="preserve">    สาขาวิชาสัตวศาสตร์</t>
  </si>
  <si>
    <t xml:space="preserve">    สาขาวิชานวัตกรรมทางการวัดผลการเรียนรู้</t>
  </si>
  <si>
    <t xml:space="preserve">    สาขาวิชาพลศึกษาและวิทยาศาสตร์การออกกำลังกาย</t>
  </si>
  <si>
    <t xml:space="preserve">    สาขาวิชาวิทยาศาสตร์และเทคโนโลยีการอาหาร</t>
  </si>
  <si>
    <t xml:space="preserve">    สาขาวิชาวิทยาศาสตร์ชีวภาพ</t>
  </si>
  <si>
    <t xml:space="preserve">    สาขาวิชาการจัดการสมาร์ตซิตี้และนวัตกรรมดิจิทัล</t>
  </si>
  <si>
    <t xml:space="preserve">    สาขาวิชาเภสัชศาสตร์</t>
  </si>
  <si>
    <t>ตาราง 8 แสดงผลการประเมินโครงการฯ กลุ่ม Intermediate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</si>
  <si>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ผลการประเมินความพึงพอใจในการเข้ารับการอบรมภาษาอังกฤษเพื่อพัฒนาศักยภาพด้านภาษาอังกฤษสำหรับ</t>
  </si>
  <si>
    <t>กลุ่ม Intermediate</t>
  </si>
  <si>
    <t>กลุ่ม Upper-Intermediate</t>
  </si>
  <si>
    <t xml:space="preserve">      จากตาราง 9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</si>
  <si>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ตาราง 10 แสดงผลการประเมินโครงการฯ กลุ่ม Pre - Intermediate </t>
  </si>
  <si>
    <t>ตาราง 12 แสดงผลการประเมินโครงการฯ กลุ่ม Starter 2</t>
  </si>
  <si>
    <t xml:space="preserve">ตาราง 13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</si>
  <si>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13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</si>
  <si>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ตาราง 14 แสดงผลการประเมินโครงการฯ กลุ่ม Upper-Intermediate</t>
  </si>
  <si>
    <t xml:space="preserve">ตาราง 15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</si>
  <si>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15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</si>
  <si>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              3. กลุ่ม Pre - Intermediate พบว่า จำนวนผู้เข้ารับการอบรมจำแนกตามเพศเป็นเพศหญิง </t>
  </si>
  <si>
    <t xml:space="preserve">              2. กลุ่ม Intermediate พบว่า จำนวนผู้เข้ารับการอบรมจำแนกตามเพศเป็นเพศหญิง คิดเป็นร้อยละ </t>
  </si>
  <si>
    <t xml:space="preserve">              4. กลุ่ม Starter 2 พบว่า จำนวนผู้เข้ารับการอบรมจำแนกตามเพศเป็นเพศหญิง </t>
  </si>
  <si>
    <t>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ตรงตามเวลาอยู่ในระดับ</t>
  </si>
  <si>
    <t>3. กลุ่ม Pre - Intermediate  พบว่า  ก่อนเข้ารับการอบรมผู้เข้าร่วมโครงการมีความรู้</t>
  </si>
  <si>
    <t>5. กลุ่ม Upper - Intermediate   พบว่า  ก่อนเข้ารับการอบรมผู้เข้าร่วมโครงการมีความรู้</t>
  </si>
  <si>
    <t>2. กลุ่ม Intermediate  พบว่า  ก่อนเข้ารับการอบรมผู้เข้าร่วมโครงการมีความรู้ความเข้าใจ</t>
  </si>
  <si>
    <t>4. กลุ่ม Starter 2 พบว่า  ก่อนเข้ารับการอบรมผู้เข้าร่วมโครงการมีความรู้ความเข้าใจ</t>
  </si>
  <si>
    <t>natthawadeet65@nu.ac.th</t>
  </si>
  <si>
    <t>มากที่สุด</t>
  </si>
  <si>
    <t>ในระหว่างคาบเรียนออนไลน์ อยากให้มีกิจกรรม Work in pairs บางพาร์ทด้วยค่ะ เช่น จับคู่กัน ยกตัวอย่างประโยคที่เรียนมา เพื่อเป็นการประเมินความเข้าใจของนิสิตเบื้องต้นค่ะ</t>
  </si>
  <si>
    <t>aphiradeeb64@nu.ac.th</t>
  </si>
  <si>
    <t>nitinais64@nu.ac.th</t>
  </si>
  <si>
    <t>พลศึกษา</t>
  </si>
  <si>
    <t>ปานกลาง</t>
  </si>
  <si>
    <t>อาจารย์สอนดีมากครับ เนื้อหาครบถ้วนถูกต้อง เข้าใจง่ายครับ</t>
  </si>
  <si>
    <t>sorawatp65@nu.ac.th</t>
  </si>
  <si>
    <t>น้อย</t>
  </si>
  <si>
    <t>montreek63@nu.ac.th</t>
  </si>
  <si>
    <t>matheea64@nu.ac.th</t>
  </si>
  <si>
    <t>น้อยที่สุด</t>
  </si>
  <si>
    <t>supattrak64@nu.ac.th</t>
  </si>
  <si>
    <t>kriangsaks63@nu.ac.th</t>
  </si>
  <si>
    <t>palidas64@nu.ac.th</t>
  </si>
  <si>
    <t>การพยาบาลเวชปฏิบัติชุมชน</t>
  </si>
  <si>
    <t>อยากให้มีเรียนออนไลน์วันธรรมดาค่ะ</t>
  </si>
  <si>
    <t>teenidaa62@nu.ac.th</t>
  </si>
  <si>
    <t>วิทยาศาสตร์เครื่องสำอาง</t>
  </si>
  <si>
    <t>janjeran63@nu.ac.th</t>
  </si>
  <si>
    <t>khwanruens65@nu.ac.th</t>
  </si>
  <si>
    <t>ฟิสิกส์การแพทย์</t>
  </si>
  <si>
    <t>suphakarnt65@nu.ac.th</t>
  </si>
  <si>
    <t>ทันตแพยศาสตร์</t>
  </si>
  <si>
    <t>ปริทันตวิทยา</t>
  </si>
  <si>
    <t xml:space="preserve">อาจารย์สอนดีมากๆๆค่ะ ทำให้เข้าใจในแกรมม่ามากขึ้น เข้าใจง่ายค่ะ
ขอขอบคุณพี่ๆเจ้าหน้าที่ทุกคนที่ให่คำปรึกษา ตอบข้อสงสัย และคอยอัพเดตข้อมูลต่างๆค่ะ </t>
  </si>
  <si>
    <t>arunothaii65@nu.ac.th</t>
  </si>
  <si>
    <t>ภาษาไทย</t>
  </si>
  <si>
    <t>ชอบระบบออนไลน์มาก ไม่เปลืองค่าใช้จ่ายในการเดินทาง</t>
  </si>
  <si>
    <t>pslovepiiz@gmail.com</t>
  </si>
  <si>
    <t>watchareeyaw64@nu.ac.th</t>
  </si>
  <si>
    <t>ekaratt64@nu.ac.th</t>
  </si>
  <si>
    <t>การตั้งกล้องสอบออนไลน์ทำค่อนข้างลำบาก</t>
  </si>
  <si>
    <t>aitsareem65@nu.ac.th</t>
  </si>
  <si>
    <t>maturosec59@nu.ac.th</t>
  </si>
  <si>
    <t>sasithornn60@nu.ac.th</t>
  </si>
  <si>
    <t>akira39akira39@hotmail.com</t>
  </si>
  <si>
    <t>เอเชียตะวันออกเฉียงใต้</t>
  </si>
  <si>
    <t>sirikranl63@nu.ac.th</t>
  </si>
  <si>
    <t>จุลชีววิทยส</t>
  </si>
  <si>
    <t>อยากให้ปรับเวลาเรียนแค่ครึ่งวัน แล้วเพิ่มสัปดาห์การเรียนแทน</t>
  </si>
  <si>
    <t>trirat306@gmail.com</t>
  </si>
  <si>
    <t>มนุษยศาสตร์</t>
  </si>
  <si>
    <t>bhanuphongj64@nu.ac.th</t>
  </si>
  <si>
    <t>พยาบาลศาสตร์</t>
  </si>
  <si>
    <t>อยากให้มีการจัดการเรียนในช่วงวันจันทร์ถึงศุกร์ เนื่องจากคณะพบาลศาสตร์จัดการเรียนการสอนในวันเสาร์อาทิตย์</t>
  </si>
  <si>
    <t>naowaratt64@nu.ac.th</t>
  </si>
  <si>
    <t>ดีมากทุกด้านครับ</t>
  </si>
  <si>
    <t>Aunchaleej64@nu.ac.th</t>
  </si>
  <si>
    <t>sirikwan@nu.ac.th</t>
  </si>
  <si>
    <t>thiraphongb64@nu.ac.th</t>
  </si>
  <si>
    <t>netnaphat65@nu.ac.th</t>
  </si>
  <si>
    <t>การบริหารธุกิจดิจิทัลเชิงกลยุทธ์</t>
  </si>
  <si>
    <t>rutchanuna62@nu.ac.th</t>
  </si>
  <si>
    <t>budsayad63@nu.ac.th</t>
  </si>
  <si>
    <t>การพยาบาล</t>
  </si>
  <si>
    <t xml:space="preserve">เสนอบัณฑิตในการเปิดรอบการอบรมอย่างต่อเนื่องและรูปแบบการ Online ลดเวลาการเดินทาง , สะดวก และลดค่าใช้จ่ายคะ </t>
  </si>
  <si>
    <t>ratchaneewanpa64@nu.ac.th</t>
  </si>
  <si>
    <t>jittipanc64@nu.ac.th</t>
  </si>
  <si>
    <t>sarunp64@nu.ac.th</t>
  </si>
  <si>
    <t>อาจารย์สอนดีครับ</t>
  </si>
  <si>
    <t>nopphadolp61@nu.ac.th</t>
  </si>
  <si>
    <t>preeyal64@nu.ac.th</t>
  </si>
  <si>
    <t>naruemonw64@nu.ac.th</t>
  </si>
  <si>
    <t>natkitjam64@nu.ac.th</t>
  </si>
  <si>
    <t>บริหารการพยาบาล</t>
  </si>
  <si>
    <t>sahachaic64@nu.ac.th</t>
  </si>
  <si>
    <t>warangkanas64@nu.ac.th</t>
  </si>
  <si>
    <t>sitthisakt59@nu.ac.th</t>
  </si>
  <si>
    <t>วิศวกรรมคอมพิวเตอร์</t>
  </si>
  <si>
    <t>apiwatp64@nu.ac.th</t>
  </si>
  <si>
    <t>ratchaneeporns64@nu.ac.th</t>
  </si>
  <si>
    <t>การบริหารทางการพยาบาล</t>
  </si>
  <si>
    <t>kunpriyat62@nu.ac.th</t>
  </si>
  <si>
    <t>sutapam64@nu.ac.th</t>
  </si>
  <si>
    <t>sakulrats65@nu.ac.th</t>
  </si>
  <si>
    <t>khwannetp64@nu.ac.th</t>
  </si>
  <si>
    <t>เวชปฎิบัติชุมชน</t>
  </si>
  <si>
    <t>choojitk64@nu.ac.th</t>
  </si>
  <si>
    <t>palawachp64@nu.ac.th</t>
  </si>
  <si>
    <t>suwananwo64@nu.ac.th</t>
  </si>
  <si>
    <t>joontamatk64@nu.ac.th</t>
  </si>
  <si>
    <t>chamaikarns64@nu.ac.th</t>
  </si>
  <si>
    <t>ไม่มี</t>
  </si>
  <si>
    <t>chuleepornh63@nu.ac.th</t>
  </si>
  <si>
    <t>yanithar64@nu.ac.th</t>
  </si>
  <si>
    <t>N/A</t>
  </si>
  <si>
    <t>orapink60@nu.ac.th</t>
  </si>
  <si>
    <t>jadsadapornr63@nu.ac.th</t>
  </si>
  <si>
    <t>suttiwana60@nu.ac.th</t>
  </si>
  <si>
    <t>suratp65@nu.ac.th</t>
  </si>
  <si>
    <t>somkiatp63@nu.ac.th</t>
  </si>
  <si>
    <t xml:space="preserve">Good </t>
  </si>
  <si>
    <t>sirikornn64@nu.ac.th</t>
  </si>
  <si>
    <t>อาจารย์มีความตั้งใจและสอนดีมากค่ะ</t>
  </si>
  <si>
    <t>kamonwankhu64@nu.ac.th</t>
  </si>
  <si>
    <t>sawaroses64@nu.ac.th</t>
  </si>
  <si>
    <t>การบริหารการพยาบาล</t>
  </si>
  <si>
    <t>ข้อสอบ 100 ข้อ เยอะไปค่ะ บางข้อยาวมาก</t>
  </si>
  <si>
    <t>sathapanac65@nu.ac.th</t>
  </si>
  <si>
    <t>อยากให้มีโครงการในลักษณะนี้ต่อไป</t>
  </si>
  <si>
    <t>mekokulope@gmail.com</t>
  </si>
  <si>
    <t>ส่วนตัวเลยอยากให้ homework เป็น quiz เหมือนครอสที่แล้วนะครับ ค่อนข้างเข้าถึงง่ายกว่า หลายครั้งที่ทำ homework แล้วถ่ายรูปส่ง มันชิดขอบหนังสือมองแทบไม่เห็นตัวหนังสือเลย แล้วก็ค่อนข้างยุ่งยากด้วยครับ ส่วนการสอนส่วนตัวเลย อ. ไม่ต้องเน้นย้ำหรือพูดออกนอกเรื่องแล้ววนกลับมาที่เดิมบ่อยๆ ก็จะดีมากครับเพราะบางครั้งโฟกัสกับเรื่องที่เรียนอยู่แล้วหลุดสมาธิไปเลยก็มี แต่อ.ผู้สอนๆ ดีครับ อยากให้พิจารณาตรงส่วนนี้ด้วยนะครับ</t>
  </si>
  <si>
    <t>narintipk65@nu.ac.th</t>
  </si>
  <si>
    <t>sirinapasa64@nu.ac.th</t>
  </si>
  <si>
    <t>อาจารย์สอนดีมากครับ</t>
  </si>
  <si>
    <t>jakrapunj63@nu.ac.th</t>
  </si>
  <si>
    <t>การจัดการสมาร์ทซิตี้และนวัตกรรมดิจิทัล</t>
  </si>
  <si>
    <t xml:space="preserve">อาจารย์อธิบายและยกตัวอย่างได้อย่างชัดเจน เข้าใจ และตัวอย่างมีความหลากหลายช่วยให้เข้าใจง่ายขึ้น </t>
  </si>
  <si>
    <t>ubonwans63@nu.ac.th</t>
  </si>
  <si>
    <t>รัฐศาสตร์</t>
  </si>
  <si>
    <t>tanakornj62@nu.ac.th</t>
  </si>
  <si>
    <t>pantitac63@nu.ac.th</t>
  </si>
  <si>
    <t>niphatthas64@nu.ac.th</t>
  </si>
  <si>
    <t>pureen64@nu.ac.th</t>
  </si>
  <si>
    <t>chutimapa64@nu.ac.th</t>
  </si>
  <si>
    <t>punnikak64@nu.ac.th</t>
  </si>
  <si>
    <t>บริหารทางการพยาบาล</t>
  </si>
  <si>
    <t>pornnateet64@nu.ac.th</t>
  </si>
  <si>
    <t>เป็นโครงการที่ดี และเหมาะสมที่จัดต่อไปค่ะ</t>
  </si>
  <si>
    <t>Siradal64@nu.ac.th</t>
  </si>
  <si>
    <t>สาขาการบริหารทางการพยาบาล</t>
  </si>
  <si>
    <t>nattykasatang@gmail.com</t>
  </si>
  <si>
    <t>nipathronm63@nu.ac.th</t>
  </si>
  <si>
    <t>phonthip.1995.p@gmail.com</t>
  </si>
  <si>
    <t>wilaipornn63@nu.ac.th</t>
  </si>
  <si>
    <t>thotsaponp64@nu.ac.th</t>
  </si>
  <si>
    <t>thanawatp61@nu.ac.th</t>
  </si>
  <si>
    <t>nitirojk59@nu.ac.th</t>
  </si>
  <si>
    <t>อาจารย์ผู้สอนควรมีความเห็นอกเห็นใจนิสิตมากกว่านี้ ไม่ควรตึงเกินไป</t>
  </si>
  <si>
    <t>pornnapac64@nu.ac.th</t>
  </si>
  <si>
    <t>การเรียนมีความเหมาะสมดีค่ะ อาจารย์ผู้สอนมีความเชี่ยวชาญมากค่ะ</t>
  </si>
  <si>
    <t>jeeranunj64@nu.ac.th</t>
  </si>
  <si>
    <t>ดีมากค่ะ</t>
  </si>
  <si>
    <t>napalu64@nu.ac.th</t>
  </si>
  <si>
    <t>โลจิสติกส์และดิจิทัลซัพพลายเชน</t>
  </si>
  <si>
    <t>โลจิสติกส์และโซ่อุปทาน</t>
  </si>
  <si>
    <t>adisakk64@nu.ac.th</t>
  </si>
  <si>
    <t>อยากให้มีการทบทวนด้วยแนวข้อสอบก่อนสอบจริง</t>
  </si>
  <si>
    <t>arkomt59@nu.at.ch</t>
  </si>
  <si>
    <t>suwanatt65@nu.ac.th</t>
  </si>
  <si>
    <t>yeunyongk65@nu.ac.th</t>
  </si>
  <si>
    <t>zhongr63@nu.ac.th</t>
  </si>
  <si>
    <t>ขอเสริมแบบฝึดหัด และแบบทดสอบย่อ</t>
  </si>
  <si>
    <t>เกษตรศาสตร์ ทรัพยากรธรรมชาติ และสิ่งแวดล้อม</t>
  </si>
  <si>
    <t>อาจารย์สอนดี4ครับ เนื้อหาครบถ้วนถูกต้อง เข้าใจง่ายครับ</t>
  </si>
  <si>
    <t xml:space="preserve">อาจารย์สอนดี4ๆๆค่ะ ทำให้เข้าใจในแกรมม่า4ขึ้น เข้าใจง่ายค่ะ
ขอขอบคุณพี่ๆเจ้าหน้าที่ทุกคนที่ให่คำปรึกษา ตอบข้อสงสัย และคอยอัพเดตข้อมูลต่างๆค่ะ </t>
  </si>
  <si>
    <t>ชอบระบบออนไลน์4 ไม่เปลืองค่าใช้จ่ายในการเดินทาง</t>
  </si>
  <si>
    <t>ดี4ทุกด้านครับ</t>
  </si>
  <si>
    <t>อาจารย์มีความตั้งใจและสอนดี4ค่ะ</t>
  </si>
  <si>
    <t>ข้อสอบ 100 ข้อ เยอะไปค่ะ บางข้อยาว4</t>
  </si>
  <si>
    <t>ส่วนตัวเลยอยากให้ homework เป็น quiz เหมือนครอสที่แล้วนะครับ ค่อนข้างเข้าถึงง่ายกว่า หลายครั้งที่ทำ homework แล้วถ่ายรูปส่ง มันชิดขอบหนังสือมองแทบไม่เห็นตัวหนังสือเลย แล้วก็ค่อนข้างยุ่งยากด้วยครับ ส่วนการสอนส่วนตัวเลย อ. ไม่ต้องเน้นย้ำหรือพูดออกนอกเรื่องแล้ววนกลับมาที่เดิมบ่อยๆ ก็จะดี4ครับเพราะบางครั้งโฟกัสกับเรื่องที่เรียนอยู่แล้วหลุดสมาธิไปเลยก็มี แต่อ.ผู้สอนๆ ดีครับ อยากให้พิจารณาตรงส่วนนี้ด้วยนะครับ</t>
  </si>
  <si>
    <t>อาจารย์สอนดี4ครับ</t>
  </si>
  <si>
    <t>อาจารย์ผู้สอนควรมีความเห็นอกเห็นใจนิสิต4กว่านี้ ไม่ควรตึงเกินไป</t>
  </si>
  <si>
    <t>การเรียนมีความเหมาะสมดีค่ะ อาจารย์ผู้สอนมีความเชี่ยวชาญ4ค่ะ</t>
  </si>
  <si>
    <t>ดี4ค่ะ</t>
  </si>
  <si>
    <t>ในครั้งนี้ จำนวนทั้งสิ้น 105 คน จำแนกเป็น</t>
  </si>
  <si>
    <t xml:space="preserve">    1. Elementary 2                    จำนวน 12 คน</t>
  </si>
  <si>
    <t xml:space="preserve">    2. Intermediate                     จำนวน 26 คน</t>
  </si>
  <si>
    <t xml:space="preserve">    3. Pre - Intermediate              จำนวน 33 คน</t>
  </si>
  <si>
    <t xml:space="preserve">    4. Starter 2                           จำนวน 13 คน</t>
  </si>
  <si>
    <t xml:space="preserve">    5. Upper-Intermediate           จำนวน 21 คน</t>
  </si>
  <si>
    <t xml:space="preserve">           จากตารางพบว่า กลุ่ม Elementary 2 เพศหญิง และเพศชาย คิดเป็นร้อยละ 5.71 กลุ่ม Intermediate </t>
  </si>
  <si>
    <t xml:space="preserve">เพศหญิง คิดเป็นร้อยละ 18.10 เพศชาย คิดเป็นร้อยละ 6.67  กลุ่ม Pre - Intermediate เพศหญิง คิดเป็นร้อยละ  </t>
  </si>
  <si>
    <t>20.95 เพศชาย คิดเป็นร้อยละ 10.48 กลุ่ม Starter 2 เป็นเพศหญิง คิดเป็นร้อยละ 9.52 เพศชาย คิดเป็นร้อยละ</t>
  </si>
  <si>
    <t>คิดเป็นร้อยละ 2.86 กลุ่ม Upper-Intermediate เพศชาย คิดเป็นร้อยละ 10.48 เพศหญิง คิดเป็นร้อยละ 9.52</t>
  </si>
  <si>
    <t xml:space="preserve">          จากตารางพบว่า กลุ่ม Elementary 2  มีอายุระหว่าง 20 - 30 ปี อายุระหว่าง 31 - 40 ปี คิดเป็นร้อยละ 4.76 </t>
  </si>
  <si>
    <t xml:space="preserve">12.38 รองลงมาคือ อายุระหว่าง 41 - 50 ปี คิดเป็นร้อยละ 8.57 กลุ่ม Pre - Intermediate มีอายุระหว่าง 20 - 30 ปี </t>
  </si>
  <si>
    <t xml:space="preserve">คิดเป็นร้อยละ 13.33 รองลงมาคือ มีอายุระหว่าง 31 - 40 ปี คิดเป็นร้อยละ 9.52 กลุ่ม Starter 2 อายุระหว่าง </t>
  </si>
  <si>
    <t>20 - 30 ปี คิดเป็นร้อยละ 6.67 รองลมาคือ มีอายุระหว่าง 31 - 40 ปี คิดเป็นร้อยละ 3.81 กลุ่ม Upper-Intermediate</t>
  </si>
  <si>
    <t>มีอายุระหว่าง 31 - 40 ปี คิดเป็นร้อยละ 10.48 รองลงมาคือ มีอายุระหว่าง 41 - 50 ปี คิดเป็นร้อยละ 5.71</t>
  </si>
  <si>
    <t xml:space="preserve">          จากตารางพบว่า กลุ่ม Elementary 2 เป็นนิสิตปริญญาเอก คิดเป็นร้อยละ 7.62 นิสิตปริญญาโท</t>
  </si>
  <si>
    <t xml:space="preserve">คิดเป็นร้อยละ 3.81 กลุ่ม Intermediate เป็นนิสิตปริญญาโท คิดเป็นร้อยละ 17.14 นิสิตปริญญาเอก </t>
  </si>
  <si>
    <t>คิดเป็นร้อยละ 10.48 กลุ่ม Starter 2 เป็นนิสิตปริญญาโท คิดเป็นร้อยละ 8.57 นิสิตปริญญาเอก</t>
  </si>
  <si>
    <t xml:space="preserve">คิดเป็นร้อยละ 3.81 Upper-Intermediate นิสิตปริญญาเอก คิดเป็นร้อยละ 19.05 นิสิตปริญญาโท </t>
  </si>
  <si>
    <t>คิดเป็นร้อยละ 0.95</t>
  </si>
  <si>
    <t xml:space="preserve">   คณะพยาบาลศาสตร์</t>
  </si>
  <si>
    <t xml:space="preserve">   คณะโลจิสติกส์และดิจิทัลซัพพลายเชน</t>
  </si>
  <si>
    <t xml:space="preserve">   คณะมนุษยศาสตร์</t>
  </si>
  <si>
    <t xml:space="preserve">    สาขาวิชาการพยาบาลเวชปฏิบัติชุมชน</t>
  </si>
  <si>
    <t xml:space="preserve">    สาขาวิชาพยาบาลศาสตร์</t>
  </si>
  <si>
    <t xml:space="preserve">    สาขาวิชาสมาร์ตกริดเทคโนโลยี</t>
  </si>
  <si>
    <t xml:space="preserve">    สาขาวิชาการบริหารทางการพยาบาล</t>
  </si>
  <si>
    <t xml:space="preserve">    สาขาวิชาวิศวกรรมคอมพิวเตอร์</t>
  </si>
  <si>
    <t xml:space="preserve">    สาขาวิชาโลจิสติกส์และดิจิทัลซัพพลายเชน</t>
  </si>
  <si>
    <t xml:space="preserve">    สาขาวิชาปริทันตวิทยา</t>
  </si>
  <si>
    <t xml:space="preserve">    สาขาวิชาภาษาไทย</t>
  </si>
  <si>
    <t xml:space="preserve">    สาขาวิชารัฐศาสตร์</t>
  </si>
  <si>
    <t xml:space="preserve">    สาขาวิชาสหเวชศาสตร์</t>
  </si>
  <si>
    <t xml:space="preserve">    สาขาวิชามนุษยศาสตร์</t>
  </si>
  <si>
    <t xml:space="preserve">    สาขาวิชาวิทยาศาสตร์</t>
  </si>
  <si>
    <t xml:space="preserve">    สาขาวิชาวิจัยและประเมินผลทางการศึกษา</t>
  </si>
  <si>
    <t xml:space="preserve">    สาขาวิชาการเอเชียตะวันอกเฉียงใต้ศึกษา</t>
  </si>
  <si>
    <t>EPE (Elementary 2) N=12</t>
  </si>
  <si>
    <t>กลุ่ม Elementary 2 (N = 12)</t>
  </si>
  <si>
    <t xml:space="preserve">นิสิตบัณฑิตศึกษา ในกลุ่ม Elementary 2  พบว่า ภาพรวมมีความพึงพอใจอยู่ในระดับมากที่สุด (ค่าเฉลี่ยเท่ากับ 4.56) </t>
  </si>
  <si>
    <t xml:space="preserve">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ตรงตามเวลาอยู่ในระดับ   </t>
  </si>
  <si>
    <t xml:space="preserve">มากที่สุด (ค่าเฉลี่ยเท่ากับ 4.83) รองลงมาคือ ข้อ 7) อาจารย์ผู้สอนมีการอธิบายเนื้อหาวิชาได้อย่างชัดเจน และเข้าใจง่าย </t>
  </si>
  <si>
    <t xml:space="preserve">และข้อ 8) อาจารย์ผู้สอนใช้สื่อในการอบรมที่เหมาะสมกับเนื้อหา และตอบคำถามได้อย่างชัดเจนอยู่ในระดับมากที่สุด </t>
  </si>
  <si>
    <t>(ค่าเฉลี่ยเท่ากับ 4.67) และข้อ 1) เจ้าหน้าที่ให้บริการตอบคำถามออนไลน์ได้ถูกต้อง ชัดเจน และรวดเร็ว ข้อ 3) การใช้งาน</t>
  </si>
  <si>
    <t xml:space="preserve">ที่ท่านอบรมมีความเหมาะสมกับระดับความรู้อยู่ในระดับมากที่สุด (ค่าเฉลี่ยเท่ากับ 4.58) </t>
  </si>
  <si>
    <t>โปรแกรมออนไลน์ในการอบรมมีความชัดเจน ใช้งานง่าย ตอบสนองความต้องการ และข้อ 5) เนื้อหาสาระในบทเรียน</t>
  </si>
  <si>
    <t>ภาพรวม อยู่ในระดับปานกลาง (ค่าเฉลี่ย 3.17)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</si>
  <si>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4.17) </t>
  </si>
  <si>
    <t>EPE (Intermediate) N=26</t>
  </si>
  <si>
    <t>กลุ่ม Intermediate (N = 26)</t>
  </si>
  <si>
    <t>(ค่าเฉลี่ยเท่ากับ 4.85) รองลงมาคือ ข้อ 8) อาจารย์ผู้สอนใช้สื่อในการอบรมที่เหมาะสมกับเนื้อหา และตอบคำถามได้อย่างชัดเจน</t>
  </si>
  <si>
    <t xml:space="preserve">อยู่ในระดับมากที่สุด (ค่าเฉลี่ยเท่ากับ 4.84) และข้อ 1) เจ้าหน้าที่ให้บริการตอบคำถามออนไลน์ได้ถูกต้อง ชัดเจน และรวดเร็ว </t>
  </si>
  <si>
    <t xml:space="preserve">(ค่าเฉลี่ยเท่ากับ 4.81)  </t>
  </si>
  <si>
    <t xml:space="preserve">นิสิตบัณฑิตศึกษา ในกลุ่ม Intermediate  พบว่า ภาพรวมมีความพึงพอใจอยู่ในระดับมากที่สุด (ค่าเฉลี่ยเท่ากับ 4.73) </t>
  </si>
  <si>
    <t xml:space="preserve">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ตรงตามเวลาอยู่ในระดับมากที่สุด </t>
  </si>
  <si>
    <t>ภาพรวม อยู่ในระดับปานกลาง (ค่าเฉลี่ย 3.31)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</si>
  <si>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4.27) </t>
  </si>
  <si>
    <t xml:space="preserve"> N = 33</t>
  </si>
  <si>
    <t>กลุ่ม Pre - Intermediate (N = 33)</t>
  </si>
  <si>
    <t xml:space="preserve">นิสิตบัณฑิตศึกษา ในกลุ่ม Pre - Intermediate  พบว่า ภาพรวมมีความพึงพอใจอยู่ในระดับมาก (ค่าเฉลี่ยเท่ากับ 4.49) </t>
  </si>
  <si>
    <t xml:space="preserve">เมื่อพิจารณารายข้อพบว่า ข้อที่มีค่าเฉลี่ยสูงสุด คือ ข้อ 1) เจ้าหน้าที่ให้บริการตอบคำถามออนไลน์ได้ถูกต้อง ชัดเจน </t>
  </si>
  <si>
    <t>และรวดเร็ว ข้อ 2) การสมัครเข้ารับการอบบรมมีความสะดวกและง่ายต่อการใช้งาน ข้อ 3) การใช้งานโปรแกรมออนไลน์</t>
  </si>
  <si>
    <t>ในการอบรมมีความชัดเจน ใช้งานง่าย ตอบสนองความต้องการ ข้อ 4) โปรแกรมมีความเสถียร และมีเมนูที่ครบถ้วนตรง</t>
  </si>
  <si>
    <t xml:space="preserve">ตามความต้องการอยู่ในระดับมากที่สุด (ค่าเฉลี่ยเท่ากับ 4.61) รองลงมาคือ ข้อ 6) หนังสือที่เรียนมีเนื้อหาสาระ ความชัดเจน </t>
  </si>
  <si>
    <t xml:space="preserve">ความครบถ้วนตรงตามความต้องการ และเข้าใจง่ายอยู่ในระดับมากที่สุด (ค่าเฉลี่ยเท่ากับ 4.58) </t>
  </si>
  <si>
    <t>อยู่ในระดับปานกลาง (ค่าเฉลี่ย 3.12) และหลังเข้ารับการอบรมค่าเฉลี่ยความรู้ ความเข้าใจสูงขึ้นอยู่ในระดับมาก</t>
  </si>
  <si>
    <t xml:space="preserve">(ค่าเฉลี่ย 4.06) </t>
  </si>
  <si>
    <t>EPE (Starter 2) N = 13</t>
  </si>
  <si>
    <t>กลุ่ม Starter 2 (N = 13)</t>
  </si>
  <si>
    <t>ตรงตามความต้องการ และเข้าใจง่าย ข้อ 7) อาจารย์ผู้สอนมีการอธิบายเนื้อหาวิชาได้อย่างชัดเจน และเข้าใจง่าย</t>
  </si>
  <si>
    <t>นิสิตบัณฑิตศึกษา ในกลุ่ม Starter 2 พบว่า ภาพรวมมีความพึงพอใจอยู่ในระดับมากที่สุด (ค่าเฉลี่ยเท่ากับ 4.78)</t>
  </si>
  <si>
    <t>มากที่สุด (ค่าเฉลี่ยเท่ากับ 5.00) รองลงมาคือ ข้อ 6) หนังสือที่เรียนมีเนื้อหาสาระ ความชัดเจน ความครบถ้วน</t>
  </si>
  <si>
    <t xml:space="preserve">(ค่าเฉลี่ยเท่ากับ 4.92) </t>
  </si>
  <si>
    <t xml:space="preserve">ข้อ 8) อาจารย์ผู้สอนใช้สื่อในการอบรมที่เหมาะสมกับเนื้อหา และตอบคำถามได้อย่างชัดเจนอยู่ในระดับมากที่สุด </t>
  </si>
  <si>
    <t xml:space="preserve">อยู่ในระดับปานกลาง (ค่าเฉลี่ย 3.23) และหลังเข้ารับการอบรมค่าเฉลี่ยความรู้ ความเข้าใจสูงขึ้นอยู่ในระดับมาก </t>
  </si>
  <si>
    <t xml:space="preserve">(ค่าเฉลี่ย 4.38) </t>
  </si>
  <si>
    <t>EPE (Upper-Intermediate) N = 21</t>
  </si>
  <si>
    <t>กลุ่ม Upper-Intermediate 2 (N = 21)</t>
  </si>
  <si>
    <t>สำหรับนิสิตบัณฑิตศึกษา ในกลุ่ม Upper-Intermediate พบว่า ภาพรวมมีความพึงพอใจอยู่ในระดับมากที่สุด</t>
  </si>
  <si>
    <t>(ค่าเฉลี่ยเท่ากับ 4.69) เมื่อพิจารณารายข้อพบว่า ข้อที่มีค่าเฉลี่ยสูงสุด คือ ข้อ 3) การใช้งานโปรแกรมออนไลน์</t>
  </si>
  <si>
    <t xml:space="preserve">ในการอบรมมีความชัดเจน ใช้งานง่าย ตอบสนองความต้องการอยู่ในระดับมากที่สุด (ค่าเฉลี่ยเท่ากับ 4.81) </t>
  </si>
  <si>
    <t>รองลงมาคือ ข้อ 1) เจ้าหน้าที่ให้บริการตอบคำถามออนไลน์ได้ถูกต้อง ชัดเจน และรวดเร็ว ข้อ 2) การสมัครเข้ารับ</t>
  </si>
  <si>
    <t>การอบบรมมีความสะดวกและง่ายต่อการใช้งาน และข้อ 9 ) อาจารย์ผู้สอนเข้าสอน – เลิกสอน ตรงตามเวลา</t>
  </si>
  <si>
    <t xml:space="preserve">อยู่ในระดับมากที่สุด (ค่าเฉลี่ยเท่ากับ 4.76) </t>
  </si>
  <si>
    <t xml:space="preserve">อยู่ในระดับปานกลาง (ค่าเฉลี่ย 3.14) และหลังเข้ารับการอบรมค่าเฉลี่ยความรู้ ความเข้าใจสูงขึ้นอยู่ในระดับมาก </t>
  </si>
  <si>
    <t xml:space="preserve">(ค่าเฉลี่ย 4.00) </t>
  </si>
  <si>
    <t>1.อยากให้มีเรียนออนไลน์วันธรรมดา</t>
  </si>
  <si>
    <t>2.อยากให้มีการทบทวนด้วยแนวข้อสอบก่อนสอบจริง</t>
  </si>
  <si>
    <t>1.อยากให้ปรับเวลาเรียนแค่ครึ่งวัน แล้วเพิ่มสัปดาห์การเรียนแทน</t>
  </si>
  <si>
    <t>2.อาจารย์อธิบายและยกตัวอย่างได้อย่างชัดเจน เข้าใจ และตัวอย่างมีความหลากหลาย</t>
  </si>
  <si>
    <t xml:space="preserve">ช่วยให้เข้าใจง่ายขึ้น </t>
  </si>
  <si>
    <t>1.อยากให้มีการจัดการเรียนในช่วงวันจันทร์ - วันศุกร์</t>
  </si>
  <si>
    <t>2.เป็นโครงการที่ดี และเหมาะสมที่จัดต่อไป</t>
  </si>
  <si>
    <t>3.ขอเสริมแบบฝึดหัด และแบบทดสอบย่อ</t>
  </si>
  <si>
    <t>1.ในระหว่างคาบเรียนออนไลน์ อยากให้มีกิจกรรม Work in pairs</t>
  </si>
  <si>
    <t xml:space="preserve">2.เปิดรอบการอบรมอย่างต่อเนื่องและรูปแบบการ Online ลดเวลาการเดินทาง </t>
  </si>
  <si>
    <t>2.อยากให้มีโครงการในลักษณะนี้ต่อไป</t>
  </si>
  <si>
    <t xml:space="preserve">          จากตารางแสดงจำนวนผู้เข้าร่วมรับการอบรมจำแนกตามคณะ/วิทยาลัย พบว่า กลุ่ม Elementary 2  </t>
  </si>
  <si>
    <t>รองลงมาคือ คณะวิทยาศาสตร์ คณะเกษตรศาสตร์ ทรัพยากรธรรมชาติและสิ่งแวดล้อม วิทยาลัยพลังงานทดแทน</t>
  </si>
  <si>
    <t xml:space="preserve">และสมาร์ตกริดเทคโนโลยี และคณะบริหารธุรกิจ เศรษฐศาสตร์และการสื่อสาร คิดเป็นร้อยละ 0.95 กลุ่ม Intermediate </t>
  </si>
  <si>
    <t xml:space="preserve">          จากตารางแสดงจำนวนผู้เข้าร่วมรับการอบรมจำแนกตามสาขาวิชา พบว่า กลุ่ม Elementary 2 สาขาวิชา </t>
  </si>
  <si>
    <t xml:space="preserve">สาธารณสุขศาสตร์ คิดเป็นร้อยละ 1.90 รองลงมาคือ สาขาวิชาการพยาบาลเวชปฏิบัติชุมชน สาขาวิชาเทคโนโลยีสารสนเทศ </t>
  </si>
  <si>
    <t xml:space="preserve">สาขาวิชาสมาร์ตกริดเทคโนโลยี สาขาวิชาหลักสูตรและการสอน สาขาวิชาสัตวศาสตร์ สาขาวิชาการสื่อสาร คิดเป็นร้อยละ </t>
  </si>
  <si>
    <t xml:space="preserve">0.95 กลุ่ม Intermediate สาขาวิชาการบริหารทางการพยาบาล คิดเป็นร้อยละ 5.71 รองลงมาคือ สาขาวิชาสังคมศึกษา </t>
  </si>
  <si>
    <t>และสาขาวิชาการพยาบาลเวชปฏิบัติชุมชน คิดเป็นร้อยละ 2.86 กลุ่ม Pre - Intermediate ส่วนใหญ่สาขาวิชาหลักสูตร</t>
  </si>
  <si>
    <t>และการสอน คิดเป็นร้อยละ 6.67 รองลงมาคือ สาขาวิชาสาธารณสุขศาสตร์ คิดเป็นร้อยละ 3.81 กลุ่ม Starter 2 สาขาวิชา</t>
  </si>
  <si>
    <t>คิดเป็นร้อยละ 1.90 กลุ่ม Upper-Intermediate ส่วนใหญ่สาขาวิชาศิลปะและการออกแบบ สาขาวิชานวัตกรรมทางการ</t>
  </si>
  <si>
    <t xml:space="preserve">วัดผลการเรียนรู้ คิดเป็นร้อยละ 2.86 รองลงมาคือ สาขาวิชาสาธารณสุขศาสตร์ สาขาวิชาเทคโนโลยีและสื่อสารการศึกษา </t>
  </si>
  <si>
    <t>คิดเป็นร้อยละ 1.90</t>
  </si>
  <si>
    <t xml:space="preserve">รองลงมาคือ มีอายุระหว่าง 41 - 50 ปี คิดเป็นร้อยละ 1.90 กลุ่ม Intermediate มีอายุระหว่าง 20 - 30 ปี คิดเป็นร้อยละ </t>
  </si>
  <si>
    <t xml:space="preserve">คิดเป็นร้อยละ 7.62 กลุ่ม Pre - Intermediate นิสิตปริญญาโท คิดเป็นร้อยละ 20.95 นิสิตปริญญาเอก </t>
  </si>
  <si>
    <t xml:space="preserve">สังกัดคณะศึกษาศาสตร์ คณะสาธารณสุขศาสตร์ คณะวิศวกรรมศาสตร์ และคณะพยาบาลศาสตร์ คิดเป็นร้อยละ 1.90 </t>
  </si>
  <si>
    <t xml:space="preserve">และคณะวิทยาศาสตร์ คิดเป็นร้อยละ 2.86 กลุ่ม Pre - Intermediate สังกัดคณะศึกษาศาสตร์ คิดเป็นร้อยละ 10.48 </t>
  </si>
  <si>
    <t xml:space="preserve">รองลงมาคือ คณะพยาบาลศาสตร์ คิดเป็นร้อยละ 5.71 และคณะสาธารณสุขศาสตร์ คิดเป็นร้อยละ 3.81 กลุ่ม Starter 2 </t>
  </si>
  <si>
    <t xml:space="preserve">สาขาวิชาเทคโนโลยีและสื่อสารการศึกษา สาขาวิชาวิศวกรรมไฟฟ้า  สาขาวิชาวิศวกรรมสิ่งแวดล้อม สาขาวิชาพยาบาลศาสตร์ </t>
  </si>
  <si>
    <t>จำนวนทั้งสิ้น 105 คน จำแนกเป็น</t>
  </si>
  <si>
    <t xml:space="preserve">          1. Elementary 2                    จำนวน 12 คน</t>
  </si>
  <si>
    <t xml:space="preserve">          2. Intermediate                     จำนวน 26 คน</t>
  </si>
  <si>
    <t xml:space="preserve">          3. Pre - Intermediate              จำนวน 33 คน</t>
  </si>
  <si>
    <t xml:space="preserve">          4. Starter 2                           จำนวน 13 คน</t>
  </si>
  <si>
    <t xml:space="preserve">          5. Upper-Intermediate           จำนวน 21 คน</t>
  </si>
  <si>
    <t xml:space="preserve">1. กลุ่ม Elementary 2  พบว่า จำนวนผู้เข้ารับการอบรมจำแนกตามเพศ เป็นเพศหญิง และเพศชาย  </t>
  </si>
  <si>
    <t>แสดงจำนวนผู้เข้ารับการอบรมจำแนกตามระดับการศึกษา พบว่า เป็นนิสิตปริญญาเอก คิดเป็นร้อยละ 7.62</t>
  </si>
  <si>
    <t>นิสิตปริญญาโท คิดเป็นร้อยละ 3.81 แสดงจำนวนผู้เข้ารับการอบรมจำแนกตามคณะ/วิทยาลัย พบว่า เป็นนิสิต</t>
  </si>
  <si>
    <t xml:space="preserve">แสดงจำนวนผู้เข้ารับการอบรมจำแนกตามสาขาวิชา พบว่า ส่วนใหญ่สาธารณสุขศาสตร์ คิดเป็นร้อยละ 1.90 </t>
  </si>
  <si>
    <t>20 - 30 ปี อายุระหว่าง 31 - 40 ปี คิดเป็นร้อยละ 4.76 รองลงมาคือ อายุระหว่าง 41 - 50 ปี คิดเป็นร้อยละ 1.90</t>
  </si>
  <si>
    <t xml:space="preserve">คิดเป็นร้อยละ 5.71 แสดงจำนวนผู้เข้ารับการอบรมจำแนกตามอายุพบว่า ผู้เข้ารับการอบรมส่วนใหญ่มีอายุระหว่าง </t>
  </si>
  <si>
    <t>18.10 เพศชาย คิดเป็นร้อยละ 6.67 แสดงจำนวนผู้เข้ารับการอบรมจำแนกตามอายุ พบว่า ผู้เข้ารับการอบรม</t>
  </si>
  <si>
    <t xml:space="preserve">ส่วนใหญ่ มีอายุระหว่าง 20 - 30 ปี คิดเป็นร้อยละ 12.38 รองลงมาคือ อายุระหว่าง 41 - 50 ปี คิดเป็นร้อยละ </t>
  </si>
  <si>
    <t>8.57 จำนวนผู้เข้ารับการอบรมจำแนกตามระดับการศึกษา พบว่า นิสิตปริญญาโท คิดเป็นร้อยละ 17.14 และนิสิต</t>
  </si>
  <si>
    <t>ปริญญาเอก คิดเป็นร้อยละ 7.62 จำนวนผู้เข้ารับการอบรมจำแนกตามคณะ/วิทยาลัย พบว่า เป็นนิสิตสังกัด</t>
  </si>
  <si>
    <t xml:space="preserve">         และคณะวิทยาศาสตร์ คิดเป็นร้อยละ 2.86 แสดงจำนวนผู้เข้ารับการอบรมจำแนกตามสาขาวิชา พบว่า </t>
  </si>
  <si>
    <t xml:space="preserve">         สาขาวิชาการบริหารทางการพยาบาล คิดเป็นร้อยละ 5.71 รองลงมาคือ สาขาวิชาสังคมศึกษา  และสาขาวิชา</t>
  </si>
  <si>
    <t xml:space="preserve">         การพยาบาลเวชปฏิบัติชุมชน คิดเป็นร้อยละ 2.86 </t>
  </si>
  <si>
    <t xml:space="preserve">คิดเป็นร้อยละ 20.95 เพศชาย คิดเป็นร้อยละ 10.48 แสดงจำนวนผู้เข้ารับการอบรมจำแนกตามอายุ พบว่า </t>
  </si>
  <si>
    <t xml:space="preserve">ผู้เข้ารับการอบรมส่วนใหญ่ มีอายุระหว่าง 20 - 30 ปี คิดเป็นร้อยละ 13.33 อายุระหว่าง 31 - 40 ปี </t>
  </si>
  <si>
    <t>คิดเป็นร้อยละ 9.52 จำนวนผู้เข้ารับการอบรมจำแนกตามระดับการศึกษา พบว่า นิสิตปริญญาโท</t>
  </si>
  <si>
    <t>คิดเป็นร้อยละ 20.95 นิสิตปริญญาเอก คิดเป็นร้อยละ 10.48 จำนวนผู้เข้ารับการอบรมจำแนกตามคณะ/</t>
  </si>
  <si>
    <t xml:space="preserve">วิทยาลัย พบว่า เป็นนิสิตสังกัดคณะศึกษาศาสตร์ คิดเป็นร้อยละ 10.48 รองลงมาคือ คณะพยาบาลศาสตร์ </t>
  </si>
  <si>
    <t xml:space="preserve">เภสัชศาสตร์ สาขาวิชาสหเวชศาสตร์ คิดเป็นร้อยละ 2.86 รองลงมาคือ สาขาวิชามนุษยศาสตร์ สาขาวิชาบริหารธุรกิจ </t>
  </si>
  <si>
    <t xml:space="preserve">         คิดเป็นร้อยละ 5.71 และคณะสาธารณสุขศาสตร์ คิดเป็นร้อยละ 3.81 แสดงจำนวนผู้เข้ารับการอบรม</t>
  </si>
  <si>
    <t xml:space="preserve">         จำแนกตามสาขาวิชา พบว่า ส่วนใหญ่สาขาวิชาหลักสูตรและการสอน คิดเป็นร้อยละ 6.67 รองลงมาคือ  </t>
  </si>
  <si>
    <t xml:space="preserve">         สาขาวิชาสาธารณสุขศาสตร์ คิดเป็นร้อยละ 3.81</t>
  </si>
  <si>
    <t xml:space="preserve">คิดเป็นร้อยละ 9.52 เพศชาย คิดเป็นร้อยละ 2.86 แสดงจำนวนผู้เข้ารับการอบรมจำแนกตามอายุ  </t>
  </si>
  <si>
    <t xml:space="preserve">พบว่า ผู้เข้ารับการอบรมส่วนใหญ่มีอายุระหว่าง 20 - 30 ปี คิดเป็นร้อยละ 6.67 รองลงมาคือ </t>
  </si>
  <si>
    <t xml:space="preserve">อายุระหว่าง 31 - 40 ปี  คิดเป็นร้อยละ 3.81 จำนวนผู้เข้ารับการอบรมจำแนกตามระดับการศึกษา </t>
  </si>
  <si>
    <t>พบว่า เป็นนิสิตปริญญาโท คิดเป็นร้อยละ 8.57 นิสิตปริญญาเอก คิดเป็นร้อยละ 3.81 จำนวนผู้เข้า</t>
  </si>
  <si>
    <t xml:space="preserve">รับการอบรมจำแนกตามคณะ/วิทยาลัย พบว่า เป็นนิสิตสังกัดคณะเภสัชศาสตร์ และคณะสหเวชศาสตร์ </t>
  </si>
  <si>
    <t xml:space="preserve">         คิดเป็นร้อยละ 2.86 รองลงมาคือ คณะมนุษยศาสตร์ และคณะบริหารธุรกิจเศรษฐศาสตร์และการสื่อสาร  </t>
  </si>
  <si>
    <t xml:space="preserve">         คิดเป็นร้อยละ 1.90 แสดงจำนวนผู้เข้ารับการอบรมจำแนกตามสาขาวิชา พบว่า ส่วนใหญ่สาขาวิชา</t>
  </si>
  <si>
    <t xml:space="preserve">         เภสัชศาสตร์ สาขาวิชาสหเวชศาสตร์ คิดเป็นร้อยละ 2.86 รองลงมาคือ สาขาวิชามนุษยศาสตร์ </t>
  </si>
  <si>
    <t xml:space="preserve">         สาขาวิชาบริหารธุรกิจ คิดเป็นร้อยละ 1.90 </t>
  </si>
  <si>
    <t xml:space="preserve">              5. กลุ่ม Upper - Intermediate พบว่า จำนวนผู้เข้ารับการอบรมจำแนกตามเพศเป็นเพศชาย </t>
  </si>
  <si>
    <t xml:space="preserve">คิดเป็นร้อยละ 10.48 เพศหญิง คิดเป็นร้อยละ 9.52 แสดงจำนวนผู้เข้ารับการอบรมจำแนกตามอายุ พบว่า </t>
  </si>
  <si>
    <t xml:space="preserve">ผู้เข้ารับการอบรมส่วนใหญ่ มีอายุระหว่าง 31 - 40 ปี คิดเป็นร้อยละ 10.48 รองลงมาคือ อายุระหว่าง  </t>
  </si>
  <si>
    <t xml:space="preserve">41 - 50 ปี คิดเป็นร้อยละ 5.71 จำนวนผู้เข้ารับการอบรมจำแนกตามระดับการศึกษา พบว่า นิสิตปริญญาเอก </t>
  </si>
  <si>
    <t xml:space="preserve">คิดเป็นร้อยละ 19.05 นิสิตปริญญาโท คิดเป็นร้อยละ 0.95 จำนวนผู้เข้ารับการอบรมจำแนกตามคณะ/วิทยาลัย </t>
  </si>
  <si>
    <t xml:space="preserve">พบว่า เป็นนิสิตสังกัดคณะศึกษาศาสตร์ คิดเป็นร้อยละ 8.57 รองลงมาคือ คณะวิทยาศาสตร์ คิดเป็นร้อยละ 3.81 </t>
  </si>
  <si>
    <t>แสดงจำนวนผู้เข้ารับการอบรมจำแนกตามสาขาวิชาศิลปะและการออกแบบ สาขาวิชานวัตกรรมทางการวัดผล</t>
  </si>
  <si>
    <t xml:space="preserve">         วัดผลการเรียนรู้ คิดเป็นร้อยละ 2.86 รองลงมาคือ สาขาวิชาสาธารณสุขศาสตร์ สาขาวิชาเทคโนโลยีและสื่อสาร</t>
  </si>
  <si>
    <t xml:space="preserve">         การศึกษา คิดเป็นร้อยละ 1.90</t>
  </si>
  <si>
    <t>เกี่ยวกับกิจกรรมที่จัดในโครงการฯ ภาพรวม อยู่ในระดับปานกลาง (ค่าเฉลี่ย 3.17) และหลังเข้ารับ</t>
  </si>
  <si>
    <t>การอบรมมีค่าเฉลี่ยความรู้ ความเข้าใจสูงขึ้นอยู่ในระดับมาก (ค่าเฉลี่ย 4.17)</t>
  </si>
  <si>
    <t>เกี่ยวกับกิจกรรมที่จัดก่อนการอบรมอยู่ในระดับปานกลาง (ค่าเฉลี่ย 3.31) และหลังเข้ารับการอบรมค่าเฉลี่ย</t>
  </si>
  <si>
    <t xml:space="preserve">ความรู้ ความเข้าใจสูงขึ้นอยู่ในระดับมาก (ค่าเฉลี่ย 4.27) </t>
  </si>
  <si>
    <t>ความเข้าใจเกี่ยวกับกิจกรรมที่จัดก่อนการอบรมอยู่ในระดับปานกลาง (ค่าเฉลี่ย 3.12) และหลังเข้ารับ</t>
  </si>
  <si>
    <t xml:space="preserve">การอบรมค่าเฉลี่ยความรู้ ความเข้าใจสูงขึ้นอยู่ในระดับมาก (ค่าเฉลี่ย 4.06) </t>
  </si>
  <si>
    <t>เกี่ยวกับกิจกรรมที่จัดก่อนการอบรมอยู่ในระดับปานกลาง (ค่าเฉลี่ย 3.23) และหลังเข้ารับการอบรม</t>
  </si>
  <si>
    <t xml:space="preserve">ค่าเฉลี่ยความรู้ ความเข้าใจสูงขึ้นอยู่ในระดับมาก (ค่าเฉลี่ย 4.38) </t>
  </si>
  <si>
    <t>ความเข้าใจเกี่ยวกับกิจกรรมที่จัดก่อนการอบรม อยู่ในระดับปานกลาง (ค่าเฉลี่ย 3.14) และหลังเข้ารับ</t>
  </si>
  <si>
    <t xml:space="preserve">การอบรมค่าเฉลี่ยความรู้ ความเข้าใจสูงขึ้นอยู่ในระดับมาก (ค่าเฉลี่ย 4.00) </t>
  </si>
  <si>
    <t xml:space="preserve">1. กลุ่ม Elementary 2  พบว่า ภาพรวมมีความพึงพอใจอยู่ในระดับมากที่สุด (ค่าเฉลี่ยเท่ากับ 4.56) </t>
  </si>
  <si>
    <t xml:space="preserve">           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ตรงตามเวลาอยู่ใน  </t>
  </si>
  <si>
    <t xml:space="preserve">           ระดับมากที่สุด (ค่าเฉลี่ยเท่ากับ 4.83) รองลงมาคือ ข้อ 7) อาจารย์ผู้สอนมีการอธิบายเนื้อหาวิชาได้อย่างชัดเจน </t>
  </si>
  <si>
    <t xml:space="preserve">           และเข้าใจง่าย และข้อ 8) อาจารย์ผู้สอนใช้สื่อในการอบรมที่เหมาะสมกับเนื้อหา และตอบคำถามได้อย่างชัดเจน </t>
  </si>
  <si>
    <t xml:space="preserve">           อยู่ในระดับมากที่สุด (ค่าเฉลี่ยเท่ากับ 4.67) และข้อ 1) เจ้าหน้าที่ให้บริการตอบคำถามออนไลน์ได้ถูกต้อง ชัดเจน </t>
  </si>
  <si>
    <t xml:space="preserve">           และรวดเร็ว ข้อ 3) การใช้งานโปรแกรมออนไลน์ในการอบรมมีความชัดเจน ใช้งานง่าย ตอบสนองความต้องการ</t>
  </si>
  <si>
    <t xml:space="preserve">           และข้อ 5) เนื้อหาสาระในบทเรียนที่ท่านอบรมมีความเหมาะสมกับระดับความรู้อยู่ในระดับมากที่สุด </t>
  </si>
  <si>
    <t xml:space="preserve">  (ค่าเฉลี่ยเท่ากับ 4.58) </t>
  </si>
  <si>
    <t xml:space="preserve">2. กลุ่ม Intermediate พบว่า ภาพรวมมีความพึงพอใจอยู่ในระดับมากที่สุด (ค่าเฉลี่ยเท่ากับ 4.73)  </t>
  </si>
  <si>
    <t xml:space="preserve">           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 </t>
  </si>
  <si>
    <t xml:space="preserve">           อยู่ในระดับมากที่สุด (ค่าเฉลี่ยเท่ากับ 4.85) รองลงมาคือ ข้อ 8) อาจารย์ผู้สอนใช้สื่อในการอบรมที่เหมาะสม</t>
  </si>
  <si>
    <t xml:space="preserve">           กับเนื้อหา และตอบคำถามได้อย่างชัดเจนอยู่ในระดับมากที่สุด (ค่าเฉลี่ยเท่ากับ 4.84) และข้อ 1) เจ้าหน้าที่</t>
  </si>
  <si>
    <t xml:space="preserve">           ให้บริการตอบคำถามออนไลน์ได้ถูกต้อง ชัดเจน และรวดเร็ว ข้อ 3) การใช้งานโปรแกรมออนไลน์ในการอบรม</t>
  </si>
  <si>
    <t xml:space="preserve">           มีความชัดเจน ใช้งานง่าย ตอบสนองความต้องการอยู่ในระดับมากที่สุด (ค่าเฉลี่ยเท่ากับ 4.81)  </t>
  </si>
  <si>
    <t xml:space="preserve">3. กลุ่ม Pre - Intermediate พบว่า ภาพรวมมีความพึงพอใจอยู่ในระดับมาก (ค่าเฉลี่ยเท่ากับ 4.49) </t>
  </si>
  <si>
    <t xml:space="preserve">           เมื่อพิจารณารายข้อพบว่า ข้อที่มีค่าเฉลี่ยสูงสุด คือ ข้อ 1) เจ้าหน้าที่ให้บริการตอบคำถามออนไลน์ได้ถูกต้อง </t>
  </si>
  <si>
    <t xml:space="preserve">           ชัดเจน และรวดเร็ว ข้อ 2) การสมัครเข้ารับการอบบรมมีความสะดวกและง่ายต่อการใช้งาน ข้อ 3) การใช้งาน</t>
  </si>
  <si>
    <t xml:space="preserve">           โปรแกรมออนไลน์ในการอบรมมีความชัดเจน ใช้งานง่าย ตอบสนองความต้องการ ข้อ 4) โปรแกรมมีความเสถียร </t>
  </si>
  <si>
    <t xml:space="preserve">           และมีเมนูที่ครบถ้วนตรงตามความต้องการอยู่ในระดับมากที่สุด (ค่าเฉลี่ยเท่ากับ 4.61) รองลงมาคือ ข้อ 6) </t>
  </si>
  <si>
    <t xml:space="preserve">           หนังสือที่เรียนมีเนื้อหาสาระ ความชัดเจน ความครบถ้วนตรงตามความต้องการ และเข้าใจง่ายอยู่ในระดับมากที่สุด  </t>
  </si>
  <si>
    <t xml:space="preserve">  (ค่าเฉลี่ยเท่ากับ 4.58)</t>
  </si>
  <si>
    <t xml:space="preserve">4. กลุ่ม Starter 2 พบว่า ภาพรวมมีความพึงพอใจอยู่ในระดับมากที่สุด (ค่าเฉลี่ยเท่ากับ 4.78) </t>
  </si>
  <si>
    <t xml:space="preserve">            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</t>
  </si>
  <si>
    <t xml:space="preserve">            อยู่ในระดับมากที่สุด (ค่าเฉลี่ยเท่ากับ 5.00) รองลงมาคือ ข้อ 6) หนังสือที่เรียนมีเนื้อหาสาระ ความชัดเจน </t>
  </si>
  <si>
    <t xml:space="preserve">            ความครบถ้วนตรงตามความต้องการ และเข้าใจง่าย ข้อ 7) อาจารย์ผู้สอนมีการอธิบายเนื้อหาวิชาได้อย่างชัดเจน </t>
  </si>
  <si>
    <t xml:space="preserve">            และเข้าใจง่าย ข้อ 8) อาจารย์ผู้สอนใช้สื่อในการอบรมที่เหมาะสมกับเนื้อหา และตอบคำถามได้อย่างชัดเจน</t>
  </si>
  <si>
    <t xml:space="preserve">            อยู่ในระดับมากที่สุด (ค่าเฉลี่ยเท่ากับ 4.92) </t>
  </si>
  <si>
    <t xml:space="preserve">5. กลุ่ม Upper Intermediate พบว่า ภาพรวมมีความพึงพอใจอยู่ในระดับมากที่สุด (ค่าเฉลี่ยเท่ากับ 4.69) </t>
  </si>
  <si>
    <t xml:space="preserve">             เมื่อพิจารณารายข้อพบว่า ข้อที่มีค่าเฉลี่ยสูงสุด คือ ข้อ 3) การใช้งานโปรแกรมออนไลน์ในการอบรมมีความชัดเจน </t>
  </si>
  <si>
    <t xml:space="preserve">             ใช้งานง่าย ตอบสนองความต้องการอยู่ในระดับมากที่สุด (ค่าเฉลี่ยเท่ากับ 4.81) รองลงมาคือ ข้อ 1) เจ้าหน้าที่ให้</t>
  </si>
  <si>
    <t xml:space="preserve">             บริการตอบคำถามออนไลน์ได้ถูกต้อง ชัดเจน และรวดเร็ว ข้อ 2) การสมัครเข้ารับการอบบรมมีความสะดวก</t>
  </si>
  <si>
    <t xml:space="preserve">             (ค่าเฉลี่ยเท่ากับ 4.76) </t>
  </si>
  <si>
    <r>
      <rPr>
        <b/>
        <sz val="16"/>
        <color rgb="FF000000"/>
        <rFont val="TH SarabunPSK"/>
        <family val="2"/>
      </rPr>
      <t xml:space="preserve">             ข้อเสนอแนะ</t>
    </r>
    <r>
      <rPr>
        <sz val="16"/>
        <color rgb="FF000000"/>
        <rFont val="TH SarabunPSK"/>
        <family val="2"/>
      </rPr>
      <t xml:space="preserve">  อยากให้มีเรียนออนไลน์วันธรรมดาอยากให้มีการทบทวนด้วยแนวข้อสอบก่อนสอบจริง</t>
    </r>
  </si>
  <si>
    <t xml:space="preserve">อยากให้ปรับเวลาเรียนแค่ครึ่งวัน แล้วเพิ่มสัปดาห์การเรียนแทนอาจารย์อธิบายและยกตัวอย่างได้อย่างชัดเจน เข้าใจ </t>
  </si>
  <si>
    <t>และตัวอย่างมีความหลากหลายช่วยให้เข้าใจง่ายขึ้น อยากให้มีการจัดการเรียนในช่วงวันจันทร์ - วันศุกร์</t>
  </si>
  <si>
    <t xml:space="preserve">เป็นโครงการที่ดี และเหมาะสมที่จัดต่อไปขอเสริมแบบฝึดหัด และแบบทดสอบย่อ ในระหว่างคาบเรียนออนไลน์ </t>
  </si>
  <si>
    <t xml:space="preserve">อยากให้มีกิจกรรม Work in pairs เปิดรอบการอบรมอย่างต่อเนื่องและรูปแบบการ Online ลดเวลาการเดินทาง </t>
  </si>
  <si>
    <t>1.เนื้อหาครบถ้วนถูกต้อง เข้าใจง่าย</t>
  </si>
  <si>
    <t>เนื้อหาครบถ้วนถูกต้อง เข้าใจง่าย อยากให้มีโครงการในลักษณะนี้ต่อไป</t>
  </si>
  <si>
    <t>คณะเภสัชศาสตร์ คณะสหเวชศาสตร์ คิดเป็นร้อยละ 2.86 รองลงมาคือ คณะมนุษยศาสตร์ คณะบริหารธุรกิจ เศรษฐศาสตร์</t>
  </si>
  <si>
    <t>รองลงมาคือ คณะวิทยาศาสตร์ คิดเป็นร้อยละ 3.81 และคณะสถาปัตยกรรมศาสตร์ ศิลปะและการออกแบบ</t>
  </si>
  <si>
    <t>คิดเป็นร้อยละ 2.86</t>
  </si>
  <si>
    <t>และการสื่อสาร คิดเป็นร้อยละ 1.90 กลุ่ม Upper-Intermediate สังกัดคณะศึกษาศาสตร์ คิดเป็นร้อยละ 8.57</t>
  </si>
  <si>
    <t>ข้อ 3) การใช้งานโปรแกรมออนไลน์ในการอบรมมีความชัดเจน ใช้งานง่าย ตอบสนองความต้องการอยู่ในระดับมากที่สุด</t>
  </si>
  <si>
    <t xml:space="preserve">         สังกัดคณะศึกษาศาสตร์ คณะสาธารณสุขศาสตร์ คณะวิศวกรรมศาสตร์ และคณะพยาบาลศาสตร์ คิดเป็นร้อยละ </t>
  </si>
  <si>
    <t xml:space="preserve">         1.90 รองลงมาคือ คณะวิทยาศาสตร์ คณะเกษตรศาสตร์ ทรัพยากรธรรมชาติและสิ่งแวดล้อม วิทยาลัยพลังงาน</t>
  </si>
  <si>
    <t xml:space="preserve">         ทดแทนและสมาร์ตกริดเทคโนโลยี และคณะบริหารธุรกิจ เศรษฐศาสตร์และการสื่อสาร คิดเป็นร้อยละ 0.95 </t>
  </si>
  <si>
    <t xml:space="preserve">         รองลงมาคือ สาขาวิชาการพยาบาลเวชปฏิบัติชุมชน สาขาวิชาเทคโนโลยีสารสนเทศ สาขาวิชาเทคโนโลยีและสื่อสาร </t>
  </si>
  <si>
    <t xml:space="preserve">         การศึกษา รองลงมาคือ สาขาวิชาวิศวกรรมไฟฟ้า สาขาวิชาวิศวกรรมสิ่งแวดล้อม สาขาวิชาพยาบาลศาสตร์  </t>
  </si>
  <si>
    <t xml:space="preserve">         สาขาวิชาสมาร์ตกริดเทคโนโลยี สาขาวิชาหลักสูตรและการสอน สาขาวิชาสัตวศาสตร์ สาขาวิชาการสื่อสาร </t>
  </si>
  <si>
    <t xml:space="preserve">             และง่ายต่อการใช้งาน และข้อ 9) อาจารย์ผู้สอนเข้าสอน – เลิกสอน ตรงตามเวลาอยู่ในระดับมากที่สุด </t>
  </si>
  <si>
    <t xml:space="preserve">         คณะพยาบาลศาสตร์ คิดเป็นร้อยละ 10.48 รองลงมาคือคณะศึกษาศาสตร์ คิดเป็นร้อยละ 3.81 </t>
  </si>
  <si>
    <t xml:space="preserve">สังกัดคณะพยาบาลศาสตร์ คิดเป็นร้อยละ 10.48 รองลงมาคือ คณะศึกษาศาสตร์  คิดเป็นร้อยละ 3.81 </t>
  </si>
  <si>
    <t>วันที่  20 สิงหาคม 2565</t>
  </si>
  <si>
    <t>ผลการประเมินโครงการภาษาอังกฤษเพื่อยกระดับความรู้นิสิตบัณฑิตศึกษา วันที่ 20 สิงหาคม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</si>
</sst>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33" x14ac:knownFonts="1">
    <font>
      <sz val="10"/>
      <color rgb="FF000000"/>
      <name val="Arial"/>
    </font>
    <font>
      <sz val="10"/>
      <color theme="1"/>
      <name val="Arial"/>
      <family val="2"/>
    </font>
    <font>
      <sz val="16"/>
      <color rgb="FF000000"/>
      <name val="AngsanaUPC"/>
      <family val="1"/>
      <charset val="222"/>
    </font>
    <font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1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  <font>
      <b/>
      <sz val="15"/>
      <name val="TH SarabunPSK"/>
      <family val="2"/>
    </font>
    <font>
      <i/>
      <sz val="16"/>
      <name val="TH SarabunPSK"/>
      <family val="2"/>
    </font>
    <font>
      <b/>
      <sz val="16"/>
      <color rgb="FF000000"/>
      <name val="TH Sarabun New"/>
      <family val="2"/>
    </font>
    <font>
      <b/>
      <sz val="16"/>
      <color theme="1"/>
      <name val="TH Sarabun New"/>
      <family val="2"/>
    </font>
    <font>
      <sz val="10"/>
      <color rgb="FF000000"/>
      <name val="TH Sarabun New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</font>
    <font>
      <sz val="16"/>
      <color rgb="FF000000"/>
      <name val="TH SarabunPSK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35">
    <xf numFmtId="0" fontId="0" fillId="0" borderId="0" xfId="0" applyFont="1" applyAlignment="1"/>
    <xf numFmtId="2" fontId="2" fillId="2" borderId="1" xfId="0" applyNumberFormat="1" applyFont="1" applyFill="1" applyBorder="1" applyAlignment="1">
      <alignment vertical="top"/>
    </xf>
    <xf numFmtId="2" fontId="2" fillId="3" borderId="1" xfId="0" applyNumberFormat="1" applyFont="1" applyFill="1" applyBorder="1" applyAlignment="1">
      <alignment vertical="top"/>
    </xf>
    <xf numFmtId="2" fontId="2" fillId="4" borderId="1" xfId="0" applyNumberFormat="1" applyFont="1" applyFill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0" fontId="3" fillId="0" borderId="0" xfId="0" applyFont="1" applyAlignment="1"/>
    <xf numFmtId="0" fontId="5" fillId="0" borderId="0" xfId="0" applyFont="1" applyFill="1" applyAlignment="1"/>
    <xf numFmtId="0" fontId="5" fillId="0" borderId="0" xfId="0" applyFont="1" applyAlignme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1" fillId="0" borderId="0" xfId="0" applyFont="1" applyAlignment="1"/>
    <xf numFmtId="0" fontId="11" fillId="0" borderId="0" xfId="0" applyFont="1" applyFill="1" applyAlignment="1"/>
    <xf numFmtId="0" fontId="11" fillId="0" borderId="0" xfId="0" applyFont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5" xfId="0" applyFont="1" applyFill="1" applyBorder="1" applyAlignment="1"/>
    <xf numFmtId="0" fontId="5" fillId="0" borderId="6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7" xfId="0" applyFont="1" applyFill="1" applyBorder="1" applyAlignment="1"/>
    <xf numFmtId="0" fontId="5" fillId="0" borderId="8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Fill="1" applyAlignment="1"/>
    <xf numFmtId="0" fontId="7" fillId="0" borderId="2" xfId="0" applyFont="1" applyBorder="1" applyAlignment="1">
      <alignment horizontal="center"/>
    </xf>
    <xf numFmtId="0" fontId="5" fillId="0" borderId="6" xfId="0" applyFont="1" applyBorder="1" applyAlignment="1"/>
    <xf numFmtId="0" fontId="5" fillId="0" borderId="0" xfId="0" applyFont="1" applyBorder="1" applyAlignment="1"/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6" xfId="0" applyFont="1" applyFill="1" applyBorder="1" applyAlignment="1"/>
    <xf numFmtId="0" fontId="5" fillId="0" borderId="8" xfId="0" applyFont="1" applyFill="1" applyBorder="1" applyAlignment="1"/>
    <xf numFmtId="0" fontId="5" fillId="0" borderId="0" xfId="0" applyFont="1" applyFill="1" applyBorder="1" applyAlignment="1"/>
    <xf numFmtId="0" fontId="13" fillId="0" borderId="0" xfId="0" applyFont="1" applyAlignment="1"/>
    <xf numFmtId="0" fontId="7" fillId="0" borderId="4" xfId="0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vertical="top"/>
    </xf>
    <xf numFmtId="2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/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top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top"/>
    </xf>
    <xf numFmtId="2" fontId="5" fillId="0" borderId="4" xfId="0" applyNumberFormat="1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20" fillId="0" borderId="13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22" fillId="0" borderId="0" xfId="0" applyFont="1" applyAlignment="1"/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6" fillId="0" borderId="4" xfId="0" applyFont="1" applyFill="1" applyBorder="1" applyAlignment="1"/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3" fillId="0" borderId="2" xfId="0" applyFont="1" applyFill="1" applyBorder="1" applyAlignment="1"/>
    <xf numFmtId="2" fontId="3" fillId="0" borderId="2" xfId="0" applyNumberFormat="1" applyFont="1" applyBorder="1" applyAlignment="1">
      <alignment horizontal="center" vertical="top"/>
    </xf>
    <xf numFmtId="0" fontId="3" fillId="0" borderId="4" xfId="0" applyFont="1" applyFill="1" applyBorder="1" applyAlignment="1"/>
    <xf numFmtId="0" fontId="13" fillId="0" borderId="0" xfId="0" applyFont="1" applyFill="1" applyAlignment="1"/>
    <xf numFmtId="0" fontId="1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17" fillId="0" borderId="0" xfId="0" applyFont="1" applyFill="1" applyAlignment="1"/>
    <xf numFmtId="0" fontId="17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1" xfId="0" applyFont="1" applyBorder="1" applyAlignment="1"/>
    <xf numFmtId="0" fontId="23" fillId="0" borderId="0" xfId="0" applyFont="1" applyAlignment="1"/>
    <xf numFmtId="0" fontId="7" fillId="0" borderId="20" xfId="0" applyFont="1" applyBorder="1" applyAlignment="1">
      <alignment horizontal="left"/>
    </xf>
    <xf numFmtId="187" fontId="24" fillId="0" borderId="20" xfId="0" applyNumberFormat="1" applyFont="1" applyBorder="1" applyAlignment="1"/>
    <xf numFmtId="0" fontId="3" fillId="0" borderId="2" xfId="0" applyFont="1" applyBorder="1" applyAlignment="1">
      <alignment horizontal="center"/>
    </xf>
    <xf numFmtId="0" fontId="25" fillId="0" borderId="0" xfId="0" applyFont="1" applyAlignment="1"/>
    <xf numFmtId="0" fontId="21" fillId="0" borderId="0" xfId="0" applyFont="1" applyFill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/>
    <xf numFmtId="0" fontId="19" fillId="0" borderId="3" xfId="0" applyFont="1" applyBorder="1" applyAlignment="1"/>
    <xf numFmtId="0" fontId="19" fillId="0" borderId="2" xfId="0" applyFont="1" applyBorder="1" applyAlignment="1"/>
    <xf numFmtId="0" fontId="5" fillId="0" borderId="5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/>
    </xf>
    <xf numFmtId="0" fontId="5" fillId="5" borderId="0" xfId="0" applyFont="1" applyFill="1" applyAlignment="1"/>
    <xf numFmtId="0" fontId="12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top"/>
    </xf>
    <xf numFmtId="0" fontId="27" fillId="0" borderId="0" xfId="0" applyFont="1" applyAlignment="1">
      <alignment horizontal="center"/>
    </xf>
    <xf numFmtId="0" fontId="5" fillId="6" borderId="4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center"/>
    </xf>
    <xf numFmtId="0" fontId="8" fillId="6" borderId="4" xfId="0" applyFont="1" applyFill="1" applyBorder="1" applyAlignment="1"/>
    <xf numFmtId="0" fontId="8" fillId="6" borderId="4" xfId="0" applyNumberFormat="1" applyFont="1" applyFill="1" applyBorder="1" applyAlignment="1"/>
    <xf numFmtId="0" fontId="26" fillId="0" borderId="0" xfId="0" applyFont="1" applyAlignment="1"/>
    <xf numFmtId="0" fontId="3" fillId="6" borderId="4" xfId="0" applyFont="1" applyFill="1" applyBorder="1" applyAlignment="1"/>
    <xf numFmtId="0" fontId="28" fillId="0" borderId="0" xfId="0" applyFont="1" applyAlignment="1">
      <alignment horizontal="center"/>
    </xf>
    <xf numFmtId="0" fontId="5" fillId="6" borderId="11" xfId="0" applyFont="1" applyFill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9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7" xfId="0" applyFont="1" applyFill="1" applyBorder="1" applyAlignment="1"/>
    <xf numFmtId="0" fontId="8" fillId="5" borderId="0" xfId="0" applyFont="1" applyFill="1" applyAlignment="1"/>
    <xf numFmtId="0" fontId="27" fillId="0" borderId="0" xfId="0" applyFont="1" applyAlignment="1">
      <alignment horizontal="center" vertical="center"/>
    </xf>
    <xf numFmtId="0" fontId="5" fillId="6" borderId="11" xfId="0" applyFont="1" applyFill="1" applyBorder="1" applyAlignment="1">
      <alignment horizontal="left"/>
    </xf>
    <xf numFmtId="0" fontId="30" fillId="0" borderId="0" xfId="0" applyFont="1"/>
    <xf numFmtId="187" fontId="30" fillId="0" borderId="0" xfId="0" applyNumberFormat="1" applyFont="1" applyAlignment="1"/>
    <xf numFmtId="0" fontId="30" fillId="0" borderId="0" xfId="0" applyFont="1" applyAlignment="1"/>
    <xf numFmtId="0" fontId="30" fillId="0" borderId="0" xfId="0" applyFont="1" applyAlignment="1">
      <alignment wrapText="1"/>
    </xf>
    <xf numFmtId="0" fontId="32" fillId="6" borderId="4" xfId="0" applyFont="1" applyFill="1" applyBorder="1" applyAlignment="1"/>
    <xf numFmtId="2" fontId="3" fillId="0" borderId="2" xfId="0" applyNumberFormat="1" applyFont="1" applyBorder="1" applyAlignment="1">
      <alignment horizontal="center" vertical="top"/>
    </xf>
    <xf numFmtId="2" fontId="5" fillId="0" borderId="7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9" fillId="5" borderId="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0" fontId="19" fillId="0" borderId="6" xfId="0" applyFont="1" applyFill="1" applyBorder="1" applyAlignment="1"/>
    <xf numFmtId="0" fontId="7" fillId="0" borderId="2" xfId="0" applyFont="1" applyBorder="1" applyAlignment="1">
      <alignment horizontal="center" vertical="center"/>
    </xf>
    <xf numFmtId="0" fontId="31" fillId="0" borderId="0" xfId="1" applyAlignment="1"/>
    <xf numFmtId="2" fontId="3" fillId="0" borderId="2" xfId="0" applyNumberFormat="1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9" fillId="0" borderId="0" xfId="0" applyFont="1" applyFill="1" applyAlignment="1"/>
    <xf numFmtId="0" fontId="19" fillId="0" borderId="0" xfId="0" applyFont="1" applyFill="1" applyBorder="1" applyAlignment="1">
      <alignment vertical="top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21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4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A95B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387</xdr:row>
          <xdr:rowOff>161925</xdr:rowOff>
        </xdr:from>
        <xdr:to>
          <xdr:col>1</xdr:col>
          <xdr:colOff>257175</xdr:colOff>
          <xdr:row>388</xdr:row>
          <xdr:rowOff>28575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282</xdr:row>
          <xdr:rowOff>219075</xdr:rowOff>
        </xdr:from>
        <xdr:to>
          <xdr:col>1</xdr:col>
          <xdr:colOff>257175</xdr:colOff>
          <xdr:row>283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6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437</xdr:row>
          <xdr:rowOff>161925</xdr:rowOff>
        </xdr:from>
        <xdr:to>
          <xdr:col>1</xdr:col>
          <xdr:colOff>257175</xdr:colOff>
          <xdr:row>438</xdr:row>
          <xdr:rowOff>28575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6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387</xdr:row>
          <xdr:rowOff>161925</xdr:rowOff>
        </xdr:from>
        <xdr:to>
          <xdr:col>1</xdr:col>
          <xdr:colOff>257175</xdr:colOff>
          <xdr:row>388</xdr:row>
          <xdr:rowOff>28575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6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282</xdr:row>
          <xdr:rowOff>219075</xdr:rowOff>
        </xdr:from>
        <xdr:to>
          <xdr:col>1</xdr:col>
          <xdr:colOff>257175</xdr:colOff>
          <xdr:row>283</xdr:row>
          <xdr:rowOff>85725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6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437</xdr:row>
          <xdr:rowOff>161925</xdr:rowOff>
        </xdr:from>
        <xdr:to>
          <xdr:col>1</xdr:col>
          <xdr:colOff>257175</xdr:colOff>
          <xdr:row>438</xdr:row>
          <xdr:rowOff>28575</xdr:rowOff>
        </xdr:to>
        <xdr:sp macro="" textlink="">
          <xdr:nvSpPr>
            <xdr:cNvPr id="8200" name="Object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6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348</xdr:row>
          <xdr:rowOff>219075</xdr:rowOff>
        </xdr:from>
        <xdr:to>
          <xdr:col>1</xdr:col>
          <xdr:colOff>257175</xdr:colOff>
          <xdr:row>349</xdr:row>
          <xdr:rowOff>85725</xdr:rowOff>
        </xdr:to>
        <xdr:sp macro="" textlink="">
          <xdr:nvSpPr>
            <xdr:cNvPr id="8202" name="Object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6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348</xdr:row>
          <xdr:rowOff>219075</xdr:rowOff>
        </xdr:from>
        <xdr:to>
          <xdr:col>1</xdr:col>
          <xdr:colOff>257175</xdr:colOff>
          <xdr:row>349</xdr:row>
          <xdr:rowOff>85725</xdr:rowOff>
        </xdr:to>
        <xdr:sp macro="" textlink="">
          <xdr:nvSpPr>
            <xdr:cNvPr id="8203" name="Object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6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476</xdr:row>
          <xdr:rowOff>161925</xdr:rowOff>
        </xdr:from>
        <xdr:to>
          <xdr:col>1</xdr:col>
          <xdr:colOff>257175</xdr:colOff>
          <xdr:row>477</xdr:row>
          <xdr:rowOff>28575</xdr:rowOff>
        </xdr:to>
        <xdr:sp macro="" textlink="">
          <xdr:nvSpPr>
            <xdr:cNvPr id="8204" name="Object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6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476</xdr:row>
          <xdr:rowOff>161925</xdr:rowOff>
        </xdr:from>
        <xdr:to>
          <xdr:col>1</xdr:col>
          <xdr:colOff>257175</xdr:colOff>
          <xdr:row>477</xdr:row>
          <xdr:rowOff>28575</xdr:rowOff>
        </xdr:to>
        <xdr:sp macro="" textlink="">
          <xdr:nvSpPr>
            <xdr:cNvPr id="8205" name="Object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6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kokulope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ekokulope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06"/>
  <sheetViews>
    <sheetView zoomScale="120" zoomScaleNormal="120" workbookViewId="0">
      <pane ySplit="1" topLeftCell="A86" activePane="bottomLeft" state="frozen"/>
      <selection pane="bottomLeft" activeCell="U11" sqref="U11"/>
    </sheetView>
  </sheetViews>
  <sheetFormatPr defaultColWidth="12.7109375" defaultRowHeight="15.75" customHeight="1" x14ac:dyDescent="0.2"/>
  <cols>
    <col min="1" max="27" width="18.85546875" customWidth="1"/>
  </cols>
  <sheetData>
    <row r="1" spans="1:21" ht="15.75" customHeight="1" x14ac:dyDescent="0.2">
      <c r="A1" s="168" t="s">
        <v>0</v>
      </c>
      <c r="B1" s="168" t="s">
        <v>104</v>
      </c>
      <c r="C1" s="168" t="s">
        <v>1</v>
      </c>
      <c r="D1" s="168" t="s">
        <v>2</v>
      </c>
      <c r="E1" s="168" t="s">
        <v>3</v>
      </c>
      <c r="F1" s="168" t="s">
        <v>4</v>
      </c>
      <c r="G1" s="168" t="s">
        <v>5</v>
      </c>
      <c r="H1" s="168" t="s">
        <v>6</v>
      </c>
      <c r="I1" s="168" t="s">
        <v>7</v>
      </c>
      <c r="J1" s="168" t="s">
        <v>8</v>
      </c>
      <c r="K1" s="168" t="s">
        <v>9</v>
      </c>
      <c r="L1" s="168" t="s">
        <v>10</v>
      </c>
      <c r="M1" s="168" t="s">
        <v>11</v>
      </c>
      <c r="N1" s="168" t="s">
        <v>12</v>
      </c>
      <c r="O1" s="168" t="s">
        <v>13</v>
      </c>
      <c r="P1" s="168" t="s">
        <v>14</v>
      </c>
      <c r="Q1" s="168" t="s">
        <v>15</v>
      </c>
      <c r="R1" s="168" t="s">
        <v>16</v>
      </c>
      <c r="S1" s="168" t="s">
        <v>17</v>
      </c>
      <c r="T1" s="168" t="s">
        <v>18</v>
      </c>
      <c r="U1" s="168" t="s">
        <v>19</v>
      </c>
    </row>
    <row r="2" spans="1:21" ht="15.75" customHeight="1" x14ac:dyDescent="0.2">
      <c r="A2" s="169">
        <v>44793.416890844906</v>
      </c>
      <c r="B2" s="170" t="s">
        <v>225</v>
      </c>
      <c r="C2" s="170" t="s">
        <v>25</v>
      </c>
      <c r="D2" s="170" t="s">
        <v>26</v>
      </c>
      <c r="E2" s="170" t="s">
        <v>22</v>
      </c>
      <c r="F2" s="170" t="s">
        <v>148</v>
      </c>
      <c r="G2" s="170" t="s">
        <v>148</v>
      </c>
      <c r="H2" s="170" t="s">
        <v>29</v>
      </c>
      <c r="I2" s="170" t="s">
        <v>226</v>
      </c>
      <c r="J2" s="170" t="s">
        <v>226</v>
      </c>
      <c r="K2" s="170" t="s">
        <v>226</v>
      </c>
      <c r="L2" s="170" t="s">
        <v>226</v>
      </c>
      <c r="M2" s="170" t="s">
        <v>226</v>
      </c>
      <c r="N2" s="170" t="s">
        <v>226</v>
      </c>
      <c r="O2" s="170" t="s">
        <v>226</v>
      </c>
      <c r="P2" s="170" t="s">
        <v>226</v>
      </c>
      <c r="Q2" s="170" t="s">
        <v>226</v>
      </c>
      <c r="R2" s="170" t="s">
        <v>107</v>
      </c>
      <c r="S2" s="170" t="s">
        <v>226</v>
      </c>
      <c r="T2" s="170" t="s">
        <v>226</v>
      </c>
      <c r="U2" s="170" t="s">
        <v>227</v>
      </c>
    </row>
    <row r="3" spans="1:21" ht="15.75" customHeight="1" x14ac:dyDescent="0.2">
      <c r="A3" s="169">
        <v>44793.416897569448</v>
      </c>
      <c r="B3" s="170" t="s">
        <v>228</v>
      </c>
      <c r="C3" s="170" t="s">
        <v>25</v>
      </c>
      <c r="D3" s="170" t="s">
        <v>24</v>
      </c>
      <c r="E3" s="170" t="s">
        <v>22</v>
      </c>
      <c r="F3" s="170" t="s">
        <v>148</v>
      </c>
      <c r="G3" s="170" t="s">
        <v>148</v>
      </c>
      <c r="H3" s="170" t="s">
        <v>29</v>
      </c>
      <c r="I3" s="170" t="s">
        <v>226</v>
      </c>
      <c r="J3" s="170" t="s">
        <v>226</v>
      </c>
      <c r="K3" s="170" t="s">
        <v>226</v>
      </c>
      <c r="L3" s="170" t="s">
        <v>226</v>
      </c>
      <c r="M3" s="170" t="s">
        <v>226</v>
      </c>
      <c r="N3" s="170" t="s">
        <v>226</v>
      </c>
      <c r="O3" s="170" t="s">
        <v>226</v>
      </c>
      <c r="P3" s="170" t="s">
        <v>226</v>
      </c>
      <c r="Q3" s="170" t="s">
        <v>226</v>
      </c>
      <c r="R3" s="170" t="s">
        <v>107</v>
      </c>
      <c r="S3" s="170" t="s">
        <v>226</v>
      </c>
      <c r="T3" s="170" t="s">
        <v>226</v>
      </c>
      <c r="U3" s="170" t="s">
        <v>31</v>
      </c>
    </row>
    <row r="4" spans="1:21" ht="15.75" customHeight="1" x14ac:dyDescent="0.2">
      <c r="A4" s="169">
        <v>44793.418857141209</v>
      </c>
      <c r="B4" s="170" t="s">
        <v>229</v>
      </c>
      <c r="C4" s="170" t="s">
        <v>20</v>
      </c>
      <c r="D4" s="170" t="s">
        <v>24</v>
      </c>
      <c r="E4" s="170" t="s">
        <v>22</v>
      </c>
      <c r="F4" s="170" t="s">
        <v>27</v>
      </c>
      <c r="G4" s="170" t="s">
        <v>230</v>
      </c>
      <c r="H4" s="170" t="s">
        <v>126</v>
      </c>
      <c r="I4" s="170" t="s">
        <v>226</v>
      </c>
      <c r="J4" s="170" t="s">
        <v>226</v>
      </c>
      <c r="K4" s="170" t="s">
        <v>226</v>
      </c>
      <c r="L4" s="170" t="s">
        <v>226</v>
      </c>
      <c r="M4" s="170" t="s">
        <v>107</v>
      </c>
      <c r="N4" s="170" t="s">
        <v>226</v>
      </c>
      <c r="O4" s="170" t="s">
        <v>226</v>
      </c>
      <c r="P4" s="170" t="s">
        <v>226</v>
      </c>
      <c r="Q4" s="170" t="s">
        <v>226</v>
      </c>
      <c r="R4" s="170" t="s">
        <v>231</v>
      </c>
      <c r="S4" s="170" t="s">
        <v>231</v>
      </c>
      <c r="T4" s="170" t="s">
        <v>107</v>
      </c>
      <c r="U4" s="170" t="s">
        <v>232</v>
      </c>
    </row>
    <row r="5" spans="1:21" ht="15.75" customHeight="1" x14ac:dyDescent="0.2">
      <c r="A5" s="169">
        <v>44793.419569317135</v>
      </c>
      <c r="B5" s="170" t="s">
        <v>233</v>
      </c>
      <c r="C5" s="170" t="s">
        <v>20</v>
      </c>
      <c r="D5" s="170" t="s">
        <v>24</v>
      </c>
      <c r="E5" s="170" t="s">
        <v>22</v>
      </c>
      <c r="F5" s="170" t="s">
        <v>117</v>
      </c>
      <c r="G5" s="170" t="s">
        <v>118</v>
      </c>
      <c r="H5" s="170" t="s">
        <v>29</v>
      </c>
      <c r="I5" s="170" t="s">
        <v>226</v>
      </c>
      <c r="J5" s="170" t="s">
        <v>107</v>
      </c>
      <c r="K5" s="170" t="s">
        <v>107</v>
      </c>
      <c r="L5" s="170" t="s">
        <v>107</v>
      </c>
      <c r="M5" s="170" t="s">
        <v>226</v>
      </c>
      <c r="N5" s="170" t="s">
        <v>226</v>
      </c>
      <c r="O5" s="170" t="s">
        <v>226</v>
      </c>
      <c r="P5" s="170" t="s">
        <v>226</v>
      </c>
      <c r="Q5" s="170" t="s">
        <v>226</v>
      </c>
      <c r="R5" s="170" t="s">
        <v>234</v>
      </c>
      <c r="S5" s="170" t="s">
        <v>107</v>
      </c>
      <c r="T5" s="170" t="s">
        <v>107</v>
      </c>
    </row>
    <row r="6" spans="1:21" ht="15.75" customHeight="1" x14ac:dyDescent="0.2">
      <c r="A6" s="169">
        <v>44793.420346620369</v>
      </c>
      <c r="B6" s="170" t="s">
        <v>235</v>
      </c>
      <c r="C6" s="170" t="s">
        <v>20</v>
      </c>
      <c r="D6" s="170" t="s">
        <v>26</v>
      </c>
      <c r="E6" s="170" t="s">
        <v>28</v>
      </c>
      <c r="F6" s="170" t="s">
        <v>27</v>
      </c>
      <c r="G6" s="170" t="s">
        <v>120</v>
      </c>
      <c r="H6" s="170" t="s">
        <v>119</v>
      </c>
      <c r="I6" s="170" t="s">
        <v>107</v>
      </c>
      <c r="J6" s="170" t="s">
        <v>107</v>
      </c>
      <c r="K6" s="170" t="s">
        <v>107</v>
      </c>
      <c r="L6" s="170" t="s">
        <v>231</v>
      </c>
      <c r="M6" s="170" t="s">
        <v>231</v>
      </c>
      <c r="N6" s="170" t="s">
        <v>107</v>
      </c>
      <c r="O6" s="170" t="s">
        <v>107</v>
      </c>
      <c r="P6" s="170" t="s">
        <v>107</v>
      </c>
      <c r="Q6" s="170" t="s">
        <v>226</v>
      </c>
      <c r="R6" s="170" t="s">
        <v>231</v>
      </c>
      <c r="S6" s="170" t="s">
        <v>107</v>
      </c>
      <c r="T6" s="170" t="s">
        <v>107</v>
      </c>
    </row>
    <row r="7" spans="1:21" ht="15.75" customHeight="1" x14ac:dyDescent="0.2">
      <c r="A7" s="169">
        <v>44793.420679583331</v>
      </c>
      <c r="B7" s="170" t="s">
        <v>236</v>
      </c>
      <c r="C7" s="170" t="s">
        <v>20</v>
      </c>
      <c r="D7" s="170" t="s">
        <v>26</v>
      </c>
      <c r="E7" s="170" t="s">
        <v>22</v>
      </c>
      <c r="F7" s="170" t="s">
        <v>27</v>
      </c>
      <c r="G7" s="170" t="s">
        <v>112</v>
      </c>
      <c r="H7" s="170" t="s">
        <v>30</v>
      </c>
      <c r="I7" s="170" t="s">
        <v>107</v>
      </c>
      <c r="J7" s="170" t="s">
        <v>226</v>
      </c>
      <c r="K7" s="170" t="s">
        <v>226</v>
      </c>
      <c r="L7" s="170" t="s">
        <v>226</v>
      </c>
      <c r="M7" s="170" t="s">
        <v>107</v>
      </c>
      <c r="N7" s="170" t="s">
        <v>107</v>
      </c>
      <c r="O7" s="170" t="s">
        <v>107</v>
      </c>
      <c r="P7" s="170" t="s">
        <v>107</v>
      </c>
      <c r="Q7" s="170" t="s">
        <v>226</v>
      </c>
      <c r="R7" s="170" t="s">
        <v>237</v>
      </c>
      <c r="S7" s="170" t="s">
        <v>107</v>
      </c>
      <c r="T7" s="170" t="s">
        <v>231</v>
      </c>
    </row>
    <row r="8" spans="1:21" ht="15.75" customHeight="1" x14ac:dyDescent="0.2">
      <c r="A8" s="169">
        <v>44793.422637673611</v>
      </c>
      <c r="B8" s="170" t="s">
        <v>238</v>
      </c>
      <c r="C8" s="170" t="s">
        <v>25</v>
      </c>
      <c r="D8" s="170" t="s">
        <v>26</v>
      </c>
      <c r="E8" s="170" t="s">
        <v>22</v>
      </c>
      <c r="F8" s="170" t="s">
        <v>27</v>
      </c>
      <c r="G8" s="170" t="s">
        <v>112</v>
      </c>
      <c r="H8" s="170" t="s">
        <v>30</v>
      </c>
      <c r="I8" s="170" t="s">
        <v>226</v>
      </c>
      <c r="J8" s="170" t="s">
        <v>226</v>
      </c>
      <c r="K8" s="170" t="s">
        <v>226</v>
      </c>
      <c r="L8" s="170" t="s">
        <v>226</v>
      </c>
      <c r="M8" s="170" t="s">
        <v>226</v>
      </c>
      <c r="N8" s="170" t="s">
        <v>226</v>
      </c>
      <c r="O8" s="170" t="s">
        <v>226</v>
      </c>
      <c r="P8" s="170" t="s">
        <v>226</v>
      </c>
      <c r="Q8" s="170" t="s">
        <v>226</v>
      </c>
      <c r="R8" s="170" t="s">
        <v>226</v>
      </c>
      <c r="S8" s="170" t="s">
        <v>226</v>
      </c>
      <c r="T8" s="170" t="s">
        <v>226</v>
      </c>
    </row>
    <row r="9" spans="1:21" ht="15.75" customHeight="1" x14ac:dyDescent="0.2">
      <c r="A9" s="169">
        <v>44793.424227974538</v>
      </c>
      <c r="B9" s="170" t="s">
        <v>239</v>
      </c>
      <c r="C9" s="170" t="s">
        <v>20</v>
      </c>
      <c r="D9" s="170" t="s">
        <v>24</v>
      </c>
      <c r="E9" s="170" t="s">
        <v>22</v>
      </c>
      <c r="F9" s="170" t="s">
        <v>116</v>
      </c>
      <c r="G9" s="170" t="s">
        <v>116</v>
      </c>
      <c r="H9" s="170" t="s">
        <v>23</v>
      </c>
      <c r="I9" s="170" t="s">
        <v>226</v>
      </c>
      <c r="J9" s="170" t="s">
        <v>226</v>
      </c>
      <c r="K9" s="170" t="s">
        <v>226</v>
      </c>
      <c r="L9" s="170" t="s">
        <v>226</v>
      </c>
      <c r="M9" s="170" t="s">
        <v>107</v>
      </c>
      <c r="N9" s="170" t="s">
        <v>231</v>
      </c>
      <c r="O9" s="170" t="s">
        <v>107</v>
      </c>
      <c r="P9" s="170" t="s">
        <v>226</v>
      </c>
      <c r="Q9" s="170" t="s">
        <v>226</v>
      </c>
      <c r="R9" s="170" t="s">
        <v>107</v>
      </c>
      <c r="S9" s="170" t="s">
        <v>107</v>
      </c>
      <c r="T9" s="170" t="s">
        <v>107</v>
      </c>
    </row>
    <row r="10" spans="1:21" ht="15.75" customHeight="1" x14ac:dyDescent="0.2">
      <c r="A10" s="169">
        <v>44793.424766365744</v>
      </c>
      <c r="B10" s="170" t="s">
        <v>240</v>
      </c>
      <c r="C10" s="170" t="s">
        <v>25</v>
      </c>
      <c r="D10" s="170" t="s">
        <v>26</v>
      </c>
      <c r="E10" s="170" t="s">
        <v>28</v>
      </c>
      <c r="F10" s="170" t="s">
        <v>270</v>
      </c>
      <c r="G10" s="170" t="s">
        <v>241</v>
      </c>
      <c r="H10" s="170" t="s">
        <v>23</v>
      </c>
      <c r="I10" s="170" t="s">
        <v>226</v>
      </c>
      <c r="J10" s="170" t="s">
        <v>226</v>
      </c>
      <c r="K10" s="170" t="s">
        <v>226</v>
      </c>
      <c r="L10" s="170" t="s">
        <v>226</v>
      </c>
      <c r="M10" s="170" t="s">
        <v>226</v>
      </c>
      <c r="N10" s="170" t="s">
        <v>107</v>
      </c>
      <c r="O10" s="170" t="s">
        <v>226</v>
      </c>
      <c r="P10" s="170" t="s">
        <v>226</v>
      </c>
      <c r="Q10" s="170" t="s">
        <v>226</v>
      </c>
      <c r="R10" s="170" t="s">
        <v>226</v>
      </c>
      <c r="S10" s="170" t="s">
        <v>226</v>
      </c>
      <c r="T10" s="170" t="s">
        <v>226</v>
      </c>
      <c r="U10" s="170" t="s">
        <v>242</v>
      </c>
    </row>
    <row r="11" spans="1:21" ht="15.75" customHeight="1" x14ac:dyDescent="0.2">
      <c r="A11" s="169">
        <v>44793.425109305557</v>
      </c>
      <c r="B11" s="170" t="s">
        <v>243</v>
      </c>
      <c r="C11" s="170" t="s">
        <v>25</v>
      </c>
      <c r="D11" s="170" t="s">
        <v>26</v>
      </c>
      <c r="E11" s="170" t="s">
        <v>28</v>
      </c>
      <c r="F11" s="170" t="s">
        <v>148</v>
      </c>
      <c r="G11" s="170" t="s">
        <v>244</v>
      </c>
      <c r="H11" s="170" t="s">
        <v>29</v>
      </c>
      <c r="I11" s="170" t="s">
        <v>226</v>
      </c>
      <c r="J11" s="170" t="s">
        <v>107</v>
      </c>
      <c r="K11" s="170" t="s">
        <v>107</v>
      </c>
      <c r="L11" s="170" t="s">
        <v>107</v>
      </c>
      <c r="M11" s="170" t="s">
        <v>226</v>
      </c>
      <c r="N11" s="170" t="s">
        <v>226</v>
      </c>
      <c r="O11" s="170" t="s">
        <v>226</v>
      </c>
      <c r="P11" s="170" t="s">
        <v>226</v>
      </c>
      <c r="Q11" s="170" t="s">
        <v>226</v>
      </c>
      <c r="R11" s="170" t="s">
        <v>231</v>
      </c>
      <c r="S11" s="170" t="s">
        <v>107</v>
      </c>
      <c r="T11" s="170" t="s">
        <v>107</v>
      </c>
    </row>
    <row r="12" spans="1:21" ht="15.75" customHeight="1" x14ac:dyDescent="0.2">
      <c r="A12" s="169">
        <v>44793.426169999999</v>
      </c>
      <c r="B12" s="170" t="s">
        <v>245</v>
      </c>
      <c r="C12" s="170" t="s">
        <v>25</v>
      </c>
      <c r="D12" s="170" t="s">
        <v>21</v>
      </c>
      <c r="E12" s="170" t="s">
        <v>28</v>
      </c>
      <c r="F12" s="170" t="s">
        <v>161</v>
      </c>
      <c r="G12" s="170" t="s">
        <v>157</v>
      </c>
      <c r="H12" s="170" t="s">
        <v>30</v>
      </c>
      <c r="I12" s="170" t="s">
        <v>226</v>
      </c>
      <c r="J12" s="170" t="s">
        <v>226</v>
      </c>
      <c r="K12" s="170" t="s">
        <v>226</v>
      </c>
      <c r="L12" s="170" t="s">
        <v>226</v>
      </c>
      <c r="M12" s="170" t="s">
        <v>226</v>
      </c>
      <c r="N12" s="170" t="s">
        <v>226</v>
      </c>
      <c r="O12" s="170" t="s">
        <v>226</v>
      </c>
      <c r="P12" s="170" t="s">
        <v>226</v>
      </c>
      <c r="Q12" s="170" t="s">
        <v>226</v>
      </c>
      <c r="R12" s="170" t="s">
        <v>231</v>
      </c>
      <c r="S12" s="170" t="s">
        <v>107</v>
      </c>
      <c r="T12" s="170" t="s">
        <v>226</v>
      </c>
    </row>
    <row r="13" spans="1:21" ht="15.75" customHeight="1" x14ac:dyDescent="0.2">
      <c r="A13" s="169">
        <v>44793.42628417824</v>
      </c>
      <c r="B13" s="170" t="s">
        <v>122</v>
      </c>
      <c r="C13" s="170" t="s">
        <v>20</v>
      </c>
      <c r="D13" s="170" t="s">
        <v>26</v>
      </c>
      <c r="E13" s="170" t="s">
        <v>22</v>
      </c>
      <c r="F13" s="170" t="s">
        <v>117</v>
      </c>
      <c r="G13" s="170" t="s">
        <v>123</v>
      </c>
      <c r="H13" s="170" t="s">
        <v>126</v>
      </c>
      <c r="I13" s="170" t="s">
        <v>107</v>
      </c>
      <c r="J13" s="170" t="s">
        <v>107</v>
      </c>
      <c r="K13" s="170" t="s">
        <v>107</v>
      </c>
      <c r="L13" s="170" t="s">
        <v>226</v>
      </c>
      <c r="M13" s="170" t="s">
        <v>226</v>
      </c>
      <c r="N13" s="170" t="s">
        <v>226</v>
      </c>
      <c r="O13" s="170" t="s">
        <v>226</v>
      </c>
      <c r="P13" s="170" t="s">
        <v>226</v>
      </c>
      <c r="Q13" s="170" t="s">
        <v>226</v>
      </c>
      <c r="R13" s="170" t="s">
        <v>231</v>
      </c>
      <c r="S13" s="170" t="s">
        <v>107</v>
      </c>
      <c r="T13" s="170" t="s">
        <v>107</v>
      </c>
      <c r="U13" s="170" t="s">
        <v>31</v>
      </c>
    </row>
    <row r="14" spans="1:21" ht="15.75" customHeight="1" x14ac:dyDescent="0.2">
      <c r="A14" s="169">
        <v>44793.426401446763</v>
      </c>
      <c r="B14" s="170" t="s">
        <v>132</v>
      </c>
      <c r="C14" s="170" t="s">
        <v>20</v>
      </c>
      <c r="D14" s="170" t="s">
        <v>26</v>
      </c>
      <c r="E14" s="170" t="s">
        <v>28</v>
      </c>
      <c r="F14" s="170" t="s">
        <v>27</v>
      </c>
      <c r="G14" s="170" t="s">
        <v>120</v>
      </c>
      <c r="H14" s="170" t="s">
        <v>119</v>
      </c>
      <c r="I14" s="170" t="s">
        <v>226</v>
      </c>
      <c r="J14" s="170" t="s">
        <v>226</v>
      </c>
      <c r="K14" s="170" t="s">
        <v>226</v>
      </c>
      <c r="L14" s="170" t="s">
        <v>226</v>
      </c>
      <c r="M14" s="170" t="s">
        <v>226</v>
      </c>
      <c r="N14" s="170" t="s">
        <v>226</v>
      </c>
      <c r="O14" s="170" t="s">
        <v>226</v>
      </c>
      <c r="Q14" s="170" t="s">
        <v>226</v>
      </c>
      <c r="R14" s="170" t="s">
        <v>231</v>
      </c>
      <c r="S14" s="170" t="s">
        <v>107</v>
      </c>
      <c r="T14" s="170" t="s">
        <v>107</v>
      </c>
    </row>
    <row r="15" spans="1:21" ht="15.75" customHeight="1" x14ac:dyDescent="0.2">
      <c r="A15" s="169">
        <v>44793.426799745372</v>
      </c>
      <c r="B15" s="170" t="s">
        <v>246</v>
      </c>
      <c r="C15" s="170" t="s">
        <v>25</v>
      </c>
      <c r="D15" s="170" t="s">
        <v>26</v>
      </c>
      <c r="E15" s="170" t="s">
        <v>28</v>
      </c>
      <c r="F15" s="170" t="s">
        <v>124</v>
      </c>
      <c r="G15" s="170" t="s">
        <v>247</v>
      </c>
      <c r="H15" s="170" t="s">
        <v>29</v>
      </c>
      <c r="I15" s="170" t="s">
        <v>226</v>
      </c>
      <c r="J15" s="170" t="s">
        <v>107</v>
      </c>
      <c r="K15" s="170" t="s">
        <v>226</v>
      </c>
      <c r="L15" s="170" t="s">
        <v>107</v>
      </c>
      <c r="M15" s="170" t="s">
        <v>107</v>
      </c>
      <c r="N15" s="170" t="s">
        <v>226</v>
      </c>
      <c r="O15" s="170" t="s">
        <v>226</v>
      </c>
      <c r="P15" s="170" t="s">
        <v>226</v>
      </c>
      <c r="Q15" s="170" t="s">
        <v>226</v>
      </c>
      <c r="R15" s="170" t="s">
        <v>231</v>
      </c>
      <c r="S15" s="170" t="s">
        <v>107</v>
      </c>
      <c r="T15" s="170" t="s">
        <v>107</v>
      </c>
    </row>
    <row r="16" spans="1:21" ht="15.75" customHeight="1" x14ac:dyDescent="0.2">
      <c r="A16" s="169">
        <v>44793.42701929398</v>
      </c>
      <c r="B16" s="170" t="s">
        <v>245</v>
      </c>
      <c r="C16" s="170" t="s">
        <v>25</v>
      </c>
      <c r="D16" s="170" t="s">
        <v>21</v>
      </c>
      <c r="E16" s="170" t="s">
        <v>28</v>
      </c>
      <c r="F16" s="170" t="s">
        <v>161</v>
      </c>
      <c r="G16" s="170" t="s">
        <v>157</v>
      </c>
      <c r="H16" s="170" t="s">
        <v>30</v>
      </c>
      <c r="I16" s="170" t="s">
        <v>226</v>
      </c>
      <c r="J16" s="170" t="s">
        <v>226</v>
      </c>
      <c r="K16" s="170" t="s">
        <v>226</v>
      </c>
      <c r="L16" s="170" t="s">
        <v>226</v>
      </c>
      <c r="M16" s="170" t="s">
        <v>226</v>
      </c>
      <c r="N16" s="170" t="s">
        <v>226</v>
      </c>
      <c r="O16" s="170" t="s">
        <v>226</v>
      </c>
      <c r="P16" s="170" t="s">
        <v>226</v>
      </c>
      <c r="Q16" s="170" t="s">
        <v>226</v>
      </c>
      <c r="R16" s="170" t="s">
        <v>231</v>
      </c>
      <c r="S16" s="170" t="s">
        <v>107</v>
      </c>
      <c r="T16" s="170" t="s">
        <v>226</v>
      </c>
    </row>
    <row r="17" spans="1:21" ht="15.75" customHeight="1" x14ac:dyDescent="0.2">
      <c r="A17" s="169">
        <v>44793.4273053125</v>
      </c>
      <c r="B17" s="170" t="s">
        <v>248</v>
      </c>
      <c r="C17" s="170" t="s">
        <v>25</v>
      </c>
      <c r="D17" s="170" t="s">
        <v>26</v>
      </c>
      <c r="E17" s="170" t="s">
        <v>28</v>
      </c>
      <c r="F17" s="170" t="s">
        <v>249</v>
      </c>
      <c r="G17" s="170" t="s">
        <v>250</v>
      </c>
      <c r="H17" s="170" t="s">
        <v>30</v>
      </c>
      <c r="I17" s="170" t="s">
        <v>226</v>
      </c>
      <c r="J17" s="170" t="s">
        <v>226</v>
      </c>
      <c r="K17" s="170" t="s">
        <v>226</v>
      </c>
      <c r="L17" s="170" t="s">
        <v>226</v>
      </c>
      <c r="M17" s="170" t="s">
        <v>226</v>
      </c>
      <c r="N17" s="170" t="s">
        <v>226</v>
      </c>
      <c r="O17" s="170" t="s">
        <v>226</v>
      </c>
      <c r="P17" s="170" t="s">
        <v>226</v>
      </c>
      <c r="Q17" s="170" t="s">
        <v>226</v>
      </c>
      <c r="R17" s="170" t="s">
        <v>226</v>
      </c>
      <c r="S17" s="170" t="s">
        <v>226</v>
      </c>
      <c r="T17" s="170" t="s">
        <v>226</v>
      </c>
      <c r="U17" s="170" t="s">
        <v>251</v>
      </c>
    </row>
    <row r="18" spans="1:21" ht="15.75" customHeight="1" x14ac:dyDescent="0.2">
      <c r="A18" s="169">
        <v>44793.428729016203</v>
      </c>
      <c r="B18" s="170" t="s">
        <v>252</v>
      </c>
      <c r="C18" s="170" t="s">
        <v>25</v>
      </c>
      <c r="D18" s="170" t="s">
        <v>24</v>
      </c>
      <c r="E18" s="170" t="s">
        <v>22</v>
      </c>
      <c r="F18" s="170" t="s">
        <v>27</v>
      </c>
      <c r="G18" s="170" t="s">
        <v>253</v>
      </c>
      <c r="H18" s="170" t="s">
        <v>30</v>
      </c>
      <c r="I18" s="170" t="s">
        <v>226</v>
      </c>
      <c r="J18" s="170" t="s">
        <v>226</v>
      </c>
      <c r="K18" s="170" t="s">
        <v>226</v>
      </c>
      <c r="L18" s="170" t="s">
        <v>226</v>
      </c>
      <c r="M18" s="170" t="s">
        <v>226</v>
      </c>
      <c r="N18" s="170" t="s">
        <v>226</v>
      </c>
      <c r="O18" s="170" t="s">
        <v>226</v>
      </c>
      <c r="P18" s="170" t="s">
        <v>226</v>
      </c>
      <c r="Q18" s="170" t="s">
        <v>226</v>
      </c>
      <c r="R18" s="170" t="s">
        <v>231</v>
      </c>
      <c r="S18" s="170" t="s">
        <v>107</v>
      </c>
      <c r="T18" s="170" t="s">
        <v>226</v>
      </c>
      <c r="U18" s="170" t="s">
        <v>254</v>
      </c>
    </row>
    <row r="19" spans="1:21" ht="15.75" customHeight="1" x14ac:dyDescent="0.2">
      <c r="A19" s="169">
        <v>44793.429031238426</v>
      </c>
      <c r="B19" s="170" t="s">
        <v>255</v>
      </c>
      <c r="C19" s="170" t="s">
        <v>25</v>
      </c>
      <c r="D19" s="170" t="s">
        <v>26</v>
      </c>
      <c r="E19" s="170" t="s">
        <v>28</v>
      </c>
      <c r="F19" s="170" t="s">
        <v>154</v>
      </c>
      <c r="G19" s="170" t="s">
        <v>121</v>
      </c>
      <c r="H19" s="170" t="s">
        <v>30</v>
      </c>
      <c r="I19" s="170" t="s">
        <v>226</v>
      </c>
      <c r="J19" s="170" t="s">
        <v>226</v>
      </c>
      <c r="K19" s="170" t="s">
        <v>226</v>
      </c>
      <c r="L19" s="170" t="s">
        <v>226</v>
      </c>
      <c r="M19" s="170" t="s">
        <v>107</v>
      </c>
      <c r="N19" s="170" t="s">
        <v>107</v>
      </c>
      <c r="O19" s="170" t="s">
        <v>107</v>
      </c>
      <c r="P19" s="170" t="s">
        <v>107</v>
      </c>
      <c r="Q19" s="170" t="s">
        <v>226</v>
      </c>
      <c r="R19" s="170" t="s">
        <v>231</v>
      </c>
      <c r="S19" s="170" t="s">
        <v>107</v>
      </c>
      <c r="T19" s="170" t="s">
        <v>107</v>
      </c>
    </row>
    <row r="20" spans="1:21" ht="15.75" customHeight="1" x14ac:dyDescent="0.2">
      <c r="A20" s="169">
        <v>44793.42912951389</v>
      </c>
      <c r="B20" s="170" t="s">
        <v>256</v>
      </c>
      <c r="C20" s="170" t="s">
        <v>25</v>
      </c>
      <c r="D20" s="170" t="s">
        <v>26</v>
      </c>
      <c r="E20" s="170" t="s">
        <v>28</v>
      </c>
      <c r="F20" s="170" t="s">
        <v>116</v>
      </c>
      <c r="G20" s="170" t="s">
        <v>116</v>
      </c>
      <c r="H20" s="170" t="s">
        <v>23</v>
      </c>
      <c r="I20" s="170" t="s">
        <v>226</v>
      </c>
      <c r="J20" s="170" t="s">
        <v>107</v>
      </c>
      <c r="K20" s="170" t="s">
        <v>226</v>
      </c>
      <c r="L20" s="170" t="s">
        <v>226</v>
      </c>
      <c r="M20" s="170" t="s">
        <v>226</v>
      </c>
      <c r="N20" s="170" t="s">
        <v>226</v>
      </c>
      <c r="O20" s="170" t="s">
        <v>226</v>
      </c>
      <c r="P20" s="170" t="s">
        <v>226</v>
      </c>
      <c r="Q20" s="170" t="s">
        <v>226</v>
      </c>
      <c r="R20" s="170" t="s">
        <v>231</v>
      </c>
      <c r="S20" s="170" t="s">
        <v>107</v>
      </c>
      <c r="T20" s="170" t="s">
        <v>226</v>
      </c>
      <c r="U20" s="170" t="s">
        <v>31</v>
      </c>
    </row>
    <row r="21" spans="1:21" ht="15.75" customHeight="1" x14ac:dyDescent="0.2">
      <c r="A21" s="169">
        <v>44793.429813958333</v>
      </c>
      <c r="B21" s="170" t="s">
        <v>257</v>
      </c>
      <c r="C21" s="170" t="s">
        <v>20</v>
      </c>
      <c r="D21" s="170" t="s">
        <v>24</v>
      </c>
      <c r="E21" s="170" t="s">
        <v>22</v>
      </c>
      <c r="F21" s="170" t="s">
        <v>27</v>
      </c>
      <c r="G21" s="170" t="s">
        <v>112</v>
      </c>
      <c r="H21" s="170" t="s">
        <v>30</v>
      </c>
      <c r="I21" s="170" t="s">
        <v>226</v>
      </c>
      <c r="J21" s="170" t="s">
        <v>226</v>
      </c>
      <c r="K21" s="170" t="s">
        <v>226</v>
      </c>
      <c r="L21" s="170" t="s">
        <v>226</v>
      </c>
      <c r="M21" s="170" t="s">
        <v>226</v>
      </c>
      <c r="N21" s="170" t="s">
        <v>226</v>
      </c>
      <c r="O21" s="170" t="s">
        <v>226</v>
      </c>
      <c r="P21" s="170" t="s">
        <v>226</v>
      </c>
      <c r="Q21" s="170" t="s">
        <v>226</v>
      </c>
      <c r="R21" s="170" t="s">
        <v>226</v>
      </c>
      <c r="S21" s="170" t="s">
        <v>226</v>
      </c>
      <c r="T21" s="170" t="s">
        <v>226</v>
      </c>
      <c r="U21" s="170" t="s">
        <v>258</v>
      </c>
    </row>
    <row r="22" spans="1:21" ht="15.75" customHeight="1" x14ac:dyDescent="0.2">
      <c r="A22" s="169">
        <v>44793.430039328705</v>
      </c>
      <c r="B22" s="170" t="s">
        <v>259</v>
      </c>
      <c r="C22" s="170" t="s">
        <v>25</v>
      </c>
      <c r="D22" s="170" t="s">
        <v>24</v>
      </c>
      <c r="E22" s="170" t="s">
        <v>28</v>
      </c>
      <c r="F22" s="170" t="s">
        <v>124</v>
      </c>
      <c r="G22" s="170" t="s">
        <v>125</v>
      </c>
      <c r="H22" s="170" t="s">
        <v>29</v>
      </c>
      <c r="I22" s="170" t="s">
        <v>226</v>
      </c>
      <c r="J22" s="170" t="s">
        <v>107</v>
      </c>
      <c r="K22" s="170" t="s">
        <v>107</v>
      </c>
      <c r="L22" s="170" t="s">
        <v>107</v>
      </c>
      <c r="M22" s="170" t="s">
        <v>107</v>
      </c>
      <c r="N22" s="170" t="s">
        <v>107</v>
      </c>
      <c r="O22" s="170" t="s">
        <v>107</v>
      </c>
      <c r="P22" s="170" t="s">
        <v>107</v>
      </c>
      <c r="Q22" s="170" t="s">
        <v>226</v>
      </c>
      <c r="R22" s="170" t="s">
        <v>234</v>
      </c>
      <c r="S22" s="170" t="s">
        <v>107</v>
      </c>
      <c r="T22" s="170" t="s">
        <v>107</v>
      </c>
    </row>
    <row r="23" spans="1:21" ht="15.75" customHeight="1" x14ac:dyDescent="0.2">
      <c r="A23" s="169">
        <v>44793.43016207176</v>
      </c>
      <c r="B23" s="170" t="s">
        <v>114</v>
      </c>
      <c r="C23" s="170" t="s">
        <v>25</v>
      </c>
      <c r="D23" s="170" t="s">
        <v>24</v>
      </c>
      <c r="E23" s="170" t="s">
        <v>22</v>
      </c>
      <c r="F23" s="170" t="s">
        <v>27</v>
      </c>
      <c r="G23" s="170" t="s">
        <v>115</v>
      </c>
      <c r="H23" s="170" t="s">
        <v>126</v>
      </c>
      <c r="I23" s="170" t="s">
        <v>226</v>
      </c>
      <c r="J23" s="170" t="s">
        <v>226</v>
      </c>
      <c r="K23" s="170" t="s">
        <v>226</v>
      </c>
      <c r="L23" s="170" t="s">
        <v>226</v>
      </c>
      <c r="M23" s="170" t="s">
        <v>226</v>
      </c>
      <c r="N23" s="170" t="s">
        <v>226</v>
      </c>
      <c r="O23" s="170" t="s">
        <v>226</v>
      </c>
      <c r="P23" s="170" t="s">
        <v>226</v>
      </c>
      <c r="Q23" s="170" t="s">
        <v>226</v>
      </c>
      <c r="R23" s="170" t="s">
        <v>231</v>
      </c>
      <c r="S23" s="170" t="s">
        <v>107</v>
      </c>
      <c r="T23" s="170" t="s">
        <v>226</v>
      </c>
    </row>
    <row r="24" spans="1:21" ht="15.75" customHeight="1" x14ac:dyDescent="0.2">
      <c r="A24" s="169">
        <v>44793.430250254634</v>
      </c>
      <c r="B24" s="170" t="s">
        <v>260</v>
      </c>
      <c r="C24" s="170" t="s">
        <v>25</v>
      </c>
      <c r="D24" s="170" t="s">
        <v>21</v>
      </c>
      <c r="E24" s="170" t="s">
        <v>22</v>
      </c>
      <c r="F24" s="170" t="s">
        <v>154</v>
      </c>
      <c r="G24" s="170" t="s">
        <v>121</v>
      </c>
      <c r="H24" s="170" t="s">
        <v>126</v>
      </c>
      <c r="I24" s="170" t="s">
        <v>226</v>
      </c>
      <c r="J24" s="170" t="s">
        <v>226</v>
      </c>
      <c r="K24" s="170" t="s">
        <v>226</v>
      </c>
      <c r="L24" s="170" t="s">
        <v>226</v>
      </c>
      <c r="M24" s="170" t="s">
        <v>226</v>
      </c>
      <c r="N24" s="170" t="s">
        <v>226</v>
      </c>
      <c r="O24" s="170" t="s">
        <v>226</v>
      </c>
      <c r="P24" s="170" t="s">
        <v>226</v>
      </c>
      <c r="Q24" s="170" t="s">
        <v>226</v>
      </c>
      <c r="R24" s="170" t="s">
        <v>231</v>
      </c>
      <c r="S24" s="170" t="s">
        <v>107</v>
      </c>
      <c r="T24" s="170" t="s">
        <v>107</v>
      </c>
    </row>
    <row r="25" spans="1:21" ht="15.75" customHeight="1" x14ac:dyDescent="0.2">
      <c r="A25" s="169">
        <v>44793.43032324074</v>
      </c>
      <c r="B25" s="170" t="s">
        <v>261</v>
      </c>
      <c r="C25" s="170" t="s">
        <v>25</v>
      </c>
      <c r="D25" s="170" t="s">
        <v>24</v>
      </c>
      <c r="E25" s="170" t="s">
        <v>22</v>
      </c>
      <c r="F25" s="170" t="s">
        <v>27</v>
      </c>
      <c r="G25" s="170" t="s">
        <v>135</v>
      </c>
      <c r="H25" s="170" t="s">
        <v>23</v>
      </c>
      <c r="I25" s="170" t="s">
        <v>226</v>
      </c>
      <c r="J25" s="170" t="s">
        <v>226</v>
      </c>
      <c r="K25" s="170" t="s">
        <v>226</v>
      </c>
      <c r="L25" s="170" t="s">
        <v>107</v>
      </c>
      <c r="M25" s="170" t="s">
        <v>226</v>
      </c>
      <c r="N25" s="170" t="s">
        <v>107</v>
      </c>
      <c r="O25" s="170" t="s">
        <v>226</v>
      </c>
      <c r="P25" s="170" t="s">
        <v>107</v>
      </c>
      <c r="Q25" s="170" t="s">
        <v>226</v>
      </c>
      <c r="R25" s="170" t="s">
        <v>234</v>
      </c>
      <c r="S25" s="170" t="s">
        <v>107</v>
      </c>
      <c r="T25" s="170" t="s">
        <v>107</v>
      </c>
    </row>
    <row r="26" spans="1:21" ht="15.75" customHeight="1" x14ac:dyDescent="0.2">
      <c r="A26" s="169">
        <v>44793.432619594911</v>
      </c>
      <c r="B26" s="170" t="s">
        <v>262</v>
      </c>
      <c r="C26" s="170" t="s">
        <v>20</v>
      </c>
      <c r="D26" s="170" t="s">
        <v>26</v>
      </c>
      <c r="E26" s="170" t="s">
        <v>28</v>
      </c>
      <c r="F26" s="170" t="s">
        <v>150</v>
      </c>
      <c r="G26" s="170" t="s">
        <v>263</v>
      </c>
      <c r="H26" s="170" t="s">
        <v>30</v>
      </c>
      <c r="I26" s="170" t="s">
        <v>107</v>
      </c>
      <c r="J26" s="170" t="s">
        <v>107</v>
      </c>
      <c r="K26" s="170" t="s">
        <v>107</v>
      </c>
      <c r="L26" s="170" t="s">
        <v>107</v>
      </c>
      <c r="M26" s="170" t="s">
        <v>107</v>
      </c>
      <c r="N26" s="170" t="s">
        <v>107</v>
      </c>
      <c r="O26" s="170" t="s">
        <v>107</v>
      </c>
      <c r="P26" s="170" t="s">
        <v>107</v>
      </c>
      <c r="Q26" s="170" t="s">
        <v>107</v>
      </c>
      <c r="R26" s="170" t="s">
        <v>107</v>
      </c>
      <c r="S26" s="170" t="s">
        <v>107</v>
      </c>
      <c r="T26" s="170" t="s">
        <v>107</v>
      </c>
    </row>
    <row r="27" spans="1:21" ht="15.75" customHeight="1" x14ac:dyDescent="0.2">
      <c r="A27" s="169">
        <v>44793.432812893516</v>
      </c>
      <c r="B27" s="170" t="s">
        <v>264</v>
      </c>
      <c r="C27" s="170" t="s">
        <v>25</v>
      </c>
      <c r="D27" s="170" t="s">
        <v>26</v>
      </c>
      <c r="E27" s="170" t="s">
        <v>28</v>
      </c>
      <c r="F27" s="170" t="s">
        <v>111</v>
      </c>
      <c r="G27" s="170" t="s">
        <v>265</v>
      </c>
      <c r="H27" s="170" t="s">
        <v>119</v>
      </c>
      <c r="I27" s="170" t="s">
        <v>226</v>
      </c>
      <c r="J27" s="170" t="s">
        <v>107</v>
      </c>
      <c r="K27" s="170" t="s">
        <v>226</v>
      </c>
      <c r="L27" s="170" t="s">
        <v>107</v>
      </c>
      <c r="M27" s="170" t="s">
        <v>226</v>
      </c>
      <c r="N27" s="170" t="s">
        <v>226</v>
      </c>
      <c r="O27" s="170" t="s">
        <v>226</v>
      </c>
      <c r="P27" s="170" t="s">
        <v>226</v>
      </c>
      <c r="Q27" s="170" t="s">
        <v>226</v>
      </c>
      <c r="R27" s="170" t="s">
        <v>231</v>
      </c>
      <c r="S27" s="170" t="s">
        <v>107</v>
      </c>
      <c r="T27" s="170" t="s">
        <v>107</v>
      </c>
      <c r="U27" s="170" t="s">
        <v>266</v>
      </c>
    </row>
    <row r="28" spans="1:21" ht="15.75" customHeight="1" x14ac:dyDescent="0.2">
      <c r="A28" s="169">
        <v>44793.43312199074</v>
      </c>
      <c r="B28" s="170" t="s">
        <v>267</v>
      </c>
      <c r="C28" s="170" t="s">
        <v>25</v>
      </c>
      <c r="D28" s="170" t="s">
        <v>24</v>
      </c>
      <c r="E28" s="170" t="s">
        <v>28</v>
      </c>
      <c r="F28" s="170" t="s">
        <v>268</v>
      </c>
      <c r="G28" s="170" t="s">
        <v>253</v>
      </c>
      <c r="H28" s="170" t="s">
        <v>30</v>
      </c>
      <c r="I28" s="170" t="s">
        <v>226</v>
      </c>
      <c r="J28" s="170" t="s">
        <v>226</v>
      </c>
      <c r="K28" s="170" t="s">
        <v>226</v>
      </c>
      <c r="L28" s="170" t="s">
        <v>226</v>
      </c>
      <c r="M28" s="170" t="s">
        <v>226</v>
      </c>
      <c r="N28" s="170" t="s">
        <v>226</v>
      </c>
      <c r="O28" s="170" t="s">
        <v>226</v>
      </c>
      <c r="P28" s="170" t="s">
        <v>226</v>
      </c>
      <c r="Q28" s="170" t="s">
        <v>226</v>
      </c>
      <c r="R28" s="170" t="s">
        <v>226</v>
      </c>
      <c r="S28" s="170" t="s">
        <v>226</v>
      </c>
      <c r="T28" s="170" t="s">
        <v>226</v>
      </c>
    </row>
    <row r="29" spans="1:21" ht="15.75" customHeight="1" x14ac:dyDescent="0.2">
      <c r="A29" s="169">
        <v>44793.433382719908</v>
      </c>
      <c r="B29" s="170" t="s">
        <v>269</v>
      </c>
      <c r="C29" s="170" t="s">
        <v>20</v>
      </c>
      <c r="D29" s="170" t="s">
        <v>26</v>
      </c>
      <c r="E29" s="170" t="s">
        <v>28</v>
      </c>
      <c r="F29" s="170" t="s">
        <v>270</v>
      </c>
      <c r="G29" s="170" t="s">
        <v>241</v>
      </c>
      <c r="H29" s="170" t="s">
        <v>30</v>
      </c>
      <c r="I29" s="170" t="s">
        <v>107</v>
      </c>
      <c r="J29" s="170" t="s">
        <v>107</v>
      </c>
      <c r="K29" s="170" t="s">
        <v>107</v>
      </c>
      <c r="L29" s="170" t="s">
        <v>231</v>
      </c>
      <c r="M29" s="170" t="s">
        <v>107</v>
      </c>
      <c r="N29" s="170" t="s">
        <v>107</v>
      </c>
      <c r="O29" s="170" t="s">
        <v>107</v>
      </c>
      <c r="P29" s="170" t="s">
        <v>107</v>
      </c>
      <c r="Q29" s="170" t="s">
        <v>107</v>
      </c>
      <c r="R29" s="170" t="s">
        <v>231</v>
      </c>
      <c r="S29" s="170" t="s">
        <v>231</v>
      </c>
      <c r="T29" s="170" t="s">
        <v>231</v>
      </c>
      <c r="U29" s="170" t="s">
        <v>271</v>
      </c>
    </row>
    <row r="30" spans="1:21" ht="15.75" customHeight="1" x14ac:dyDescent="0.2">
      <c r="A30" s="169">
        <v>44793.43358420139</v>
      </c>
      <c r="B30" s="170" t="s">
        <v>272</v>
      </c>
      <c r="C30" s="170" t="s">
        <v>20</v>
      </c>
      <c r="D30" s="170" t="s">
        <v>21</v>
      </c>
      <c r="E30" s="170" t="s">
        <v>22</v>
      </c>
      <c r="F30" s="170" t="s">
        <v>27</v>
      </c>
      <c r="G30" s="170" t="s">
        <v>147</v>
      </c>
      <c r="H30" s="170" t="s">
        <v>30</v>
      </c>
      <c r="I30" s="170" t="s">
        <v>226</v>
      </c>
      <c r="J30" s="170" t="s">
        <v>226</v>
      </c>
      <c r="K30" s="170" t="s">
        <v>226</v>
      </c>
      <c r="L30" s="170" t="s">
        <v>226</v>
      </c>
      <c r="M30" s="170" t="s">
        <v>226</v>
      </c>
      <c r="N30" s="170" t="s">
        <v>226</v>
      </c>
      <c r="O30" s="170" t="s">
        <v>226</v>
      </c>
      <c r="P30" s="170" t="s">
        <v>226</v>
      </c>
      <c r="Q30" s="170" t="s">
        <v>226</v>
      </c>
      <c r="R30" s="170" t="s">
        <v>226</v>
      </c>
      <c r="S30" s="170" t="s">
        <v>226</v>
      </c>
      <c r="T30" s="170" t="s">
        <v>226</v>
      </c>
      <c r="U30" s="170" t="s">
        <v>273</v>
      </c>
    </row>
    <row r="31" spans="1:21" ht="15.75" customHeight="1" x14ac:dyDescent="0.2">
      <c r="A31" s="169">
        <v>44793.434676377314</v>
      </c>
      <c r="B31" s="170" t="s">
        <v>274</v>
      </c>
      <c r="C31" s="170" t="s">
        <v>25</v>
      </c>
      <c r="D31" s="170" t="s">
        <v>26</v>
      </c>
      <c r="E31" s="170" t="s">
        <v>28</v>
      </c>
      <c r="F31" s="170" t="s">
        <v>268</v>
      </c>
      <c r="G31" s="170" t="s">
        <v>253</v>
      </c>
      <c r="H31" s="170" t="s">
        <v>29</v>
      </c>
      <c r="I31" s="170" t="s">
        <v>226</v>
      </c>
      <c r="J31" s="170" t="s">
        <v>226</v>
      </c>
      <c r="K31" s="170" t="s">
        <v>226</v>
      </c>
      <c r="L31" s="170" t="s">
        <v>226</v>
      </c>
      <c r="M31" s="170" t="s">
        <v>226</v>
      </c>
      <c r="N31" s="170" t="s">
        <v>226</v>
      </c>
      <c r="O31" s="170" t="s">
        <v>226</v>
      </c>
      <c r="P31" s="170" t="s">
        <v>226</v>
      </c>
      <c r="Q31" s="170" t="s">
        <v>226</v>
      </c>
      <c r="R31" s="170" t="s">
        <v>226</v>
      </c>
      <c r="S31" s="170" t="s">
        <v>226</v>
      </c>
      <c r="T31" s="170" t="s">
        <v>226</v>
      </c>
    </row>
    <row r="32" spans="1:21" ht="15.75" customHeight="1" x14ac:dyDescent="0.2">
      <c r="A32" s="169">
        <v>44793.435029895831</v>
      </c>
      <c r="B32" s="170" t="s">
        <v>275</v>
      </c>
      <c r="C32" s="170" t="s">
        <v>25</v>
      </c>
      <c r="D32" s="170" t="s">
        <v>24</v>
      </c>
      <c r="E32" s="170" t="s">
        <v>22</v>
      </c>
      <c r="F32" s="170" t="s">
        <v>27</v>
      </c>
      <c r="G32" s="170" t="s">
        <v>133</v>
      </c>
      <c r="H32" s="170" t="s">
        <v>126</v>
      </c>
      <c r="I32" s="170" t="s">
        <v>226</v>
      </c>
      <c r="J32" s="170" t="s">
        <v>226</v>
      </c>
      <c r="K32" s="170" t="s">
        <v>226</v>
      </c>
      <c r="L32" s="170" t="s">
        <v>226</v>
      </c>
      <c r="M32" s="170" t="s">
        <v>226</v>
      </c>
      <c r="N32" s="170" t="s">
        <v>226</v>
      </c>
      <c r="O32" s="170" t="s">
        <v>226</v>
      </c>
      <c r="P32" s="170" t="s">
        <v>226</v>
      </c>
      <c r="Q32" s="170" t="s">
        <v>226</v>
      </c>
      <c r="R32" s="170" t="s">
        <v>231</v>
      </c>
      <c r="S32" s="170" t="s">
        <v>226</v>
      </c>
      <c r="T32" s="170" t="s">
        <v>226</v>
      </c>
    </row>
    <row r="33" spans="1:21" ht="15.75" customHeight="1" x14ac:dyDescent="0.2">
      <c r="A33" s="169">
        <v>44793.435347997685</v>
      </c>
      <c r="B33" s="170" t="s">
        <v>276</v>
      </c>
      <c r="C33" s="170" t="s">
        <v>20</v>
      </c>
      <c r="D33" s="170" t="s">
        <v>26</v>
      </c>
      <c r="E33" s="170" t="s">
        <v>28</v>
      </c>
      <c r="F33" s="170" t="s">
        <v>139</v>
      </c>
      <c r="G33" s="170" t="s">
        <v>113</v>
      </c>
      <c r="H33" s="170" t="s">
        <v>23</v>
      </c>
      <c r="I33" s="170" t="s">
        <v>107</v>
      </c>
      <c r="J33" s="170" t="s">
        <v>107</v>
      </c>
      <c r="K33" s="170" t="s">
        <v>107</v>
      </c>
      <c r="L33" s="170" t="s">
        <v>231</v>
      </c>
      <c r="M33" s="170" t="s">
        <v>107</v>
      </c>
      <c r="N33" s="170" t="s">
        <v>107</v>
      </c>
      <c r="O33" s="170" t="s">
        <v>226</v>
      </c>
      <c r="P33" s="170" t="s">
        <v>226</v>
      </c>
      <c r="Q33" s="170" t="s">
        <v>226</v>
      </c>
      <c r="R33" s="170" t="s">
        <v>231</v>
      </c>
      <c r="S33" s="170" t="s">
        <v>107</v>
      </c>
      <c r="T33" s="170" t="s">
        <v>107</v>
      </c>
      <c r="U33" s="170" t="s">
        <v>31</v>
      </c>
    </row>
    <row r="34" spans="1:21" ht="15.75" customHeight="1" x14ac:dyDescent="0.2">
      <c r="A34" s="169">
        <v>44793.435575694442</v>
      </c>
      <c r="B34" s="170" t="s">
        <v>277</v>
      </c>
      <c r="C34" s="170" t="s">
        <v>25</v>
      </c>
      <c r="D34" s="170" t="s">
        <v>26</v>
      </c>
      <c r="E34" s="170" t="s">
        <v>28</v>
      </c>
      <c r="F34" s="170" t="s">
        <v>161</v>
      </c>
      <c r="G34" s="170" t="s">
        <v>278</v>
      </c>
      <c r="H34" s="170" t="s">
        <v>29</v>
      </c>
      <c r="I34" s="170" t="s">
        <v>226</v>
      </c>
      <c r="J34" s="170" t="s">
        <v>107</v>
      </c>
      <c r="K34" s="170" t="s">
        <v>226</v>
      </c>
      <c r="L34" s="170" t="s">
        <v>107</v>
      </c>
      <c r="M34" s="170" t="s">
        <v>107</v>
      </c>
      <c r="N34" s="170" t="s">
        <v>226</v>
      </c>
      <c r="O34" s="170" t="s">
        <v>226</v>
      </c>
      <c r="P34" s="170" t="s">
        <v>226</v>
      </c>
      <c r="Q34" s="170" t="s">
        <v>226</v>
      </c>
      <c r="R34" s="170" t="s">
        <v>231</v>
      </c>
      <c r="S34" s="170" t="s">
        <v>107</v>
      </c>
      <c r="T34" s="170" t="s">
        <v>226</v>
      </c>
    </row>
    <row r="35" spans="1:21" ht="15.75" customHeight="1" x14ac:dyDescent="0.2">
      <c r="A35" s="169">
        <v>44793.435615289352</v>
      </c>
      <c r="B35" s="170" t="s">
        <v>279</v>
      </c>
      <c r="C35" s="170" t="s">
        <v>25</v>
      </c>
      <c r="D35" s="170" t="s">
        <v>26</v>
      </c>
      <c r="E35" s="170" t="s">
        <v>28</v>
      </c>
      <c r="F35" s="170" t="s">
        <v>139</v>
      </c>
      <c r="G35" s="170" t="s">
        <v>156</v>
      </c>
      <c r="H35" s="170" t="s">
        <v>23</v>
      </c>
      <c r="I35" s="170" t="s">
        <v>107</v>
      </c>
      <c r="J35" s="170" t="s">
        <v>107</v>
      </c>
      <c r="K35" s="170" t="s">
        <v>107</v>
      </c>
      <c r="L35" s="170" t="s">
        <v>107</v>
      </c>
      <c r="M35" s="170" t="s">
        <v>107</v>
      </c>
      <c r="N35" s="170" t="s">
        <v>107</v>
      </c>
      <c r="O35" s="170" t="s">
        <v>231</v>
      </c>
      <c r="P35" s="170" t="s">
        <v>231</v>
      </c>
      <c r="Q35" s="170" t="s">
        <v>107</v>
      </c>
      <c r="R35" s="170" t="s">
        <v>231</v>
      </c>
      <c r="S35" s="170" t="s">
        <v>107</v>
      </c>
      <c r="T35" s="170" t="s">
        <v>107</v>
      </c>
    </row>
    <row r="36" spans="1:21" ht="15.75" customHeight="1" x14ac:dyDescent="0.2">
      <c r="A36" s="169">
        <v>44793.436014212959</v>
      </c>
      <c r="B36" s="170" t="s">
        <v>144</v>
      </c>
      <c r="C36" s="170" t="s">
        <v>20</v>
      </c>
      <c r="D36" s="170" t="s">
        <v>26</v>
      </c>
      <c r="E36" s="170" t="s">
        <v>22</v>
      </c>
      <c r="F36" s="170" t="s">
        <v>117</v>
      </c>
      <c r="G36" s="170" t="s">
        <v>145</v>
      </c>
      <c r="H36" s="170" t="s">
        <v>119</v>
      </c>
      <c r="I36" s="170" t="s">
        <v>226</v>
      </c>
      <c r="J36" s="170" t="s">
        <v>226</v>
      </c>
      <c r="K36" s="170" t="s">
        <v>226</v>
      </c>
      <c r="L36" s="170" t="s">
        <v>226</v>
      </c>
      <c r="M36" s="170" t="s">
        <v>107</v>
      </c>
      <c r="N36" s="170" t="s">
        <v>226</v>
      </c>
      <c r="O36" s="170" t="s">
        <v>226</v>
      </c>
      <c r="P36" s="170" t="s">
        <v>226</v>
      </c>
      <c r="Q36" s="170" t="s">
        <v>226</v>
      </c>
      <c r="R36" s="170" t="s">
        <v>231</v>
      </c>
      <c r="S36" s="170" t="s">
        <v>107</v>
      </c>
      <c r="T36" s="170" t="s">
        <v>107</v>
      </c>
    </row>
    <row r="37" spans="1:21" ht="15.75" customHeight="1" x14ac:dyDescent="0.2">
      <c r="A37" s="169">
        <v>44793.437027372682</v>
      </c>
      <c r="B37" s="170" t="s">
        <v>280</v>
      </c>
      <c r="C37" s="170" t="s">
        <v>25</v>
      </c>
      <c r="D37" s="170" t="s">
        <v>21</v>
      </c>
      <c r="E37" s="170" t="s">
        <v>22</v>
      </c>
      <c r="F37" s="170" t="s">
        <v>270</v>
      </c>
      <c r="G37" s="170" t="s">
        <v>281</v>
      </c>
      <c r="H37" s="170" t="s">
        <v>29</v>
      </c>
      <c r="I37" s="170" t="s">
        <v>226</v>
      </c>
      <c r="J37" s="170" t="s">
        <v>226</v>
      </c>
      <c r="K37" s="170" t="s">
        <v>226</v>
      </c>
      <c r="L37" s="170" t="s">
        <v>226</v>
      </c>
      <c r="M37" s="170" t="s">
        <v>226</v>
      </c>
      <c r="N37" s="170" t="s">
        <v>226</v>
      </c>
      <c r="O37" s="170" t="s">
        <v>226</v>
      </c>
      <c r="P37" s="170" t="s">
        <v>226</v>
      </c>
      <c r="Q37" s="170" t="s">
        <v>226</v>
      </c>
      <c r="R37" s="170" t="s">
        <v>234</v>
      </c>
      <c r="S37" s="170" t="s">
        <v>107</v>
      </c>
      <c r="T37" s="170" t="s">
        <v>226</v>
      </c>
      <c r="U37" s="170" t="s">
        <v>282</v>
      </c>
    </row>
    <row r="38" spans="1:21" ht="15.75" customHeight="1" x14ac:dyDescent="0.2">
      <c r="A38" s="169">
        <v>44793.437172835649</v>
      </c>
      <c r="B38" s="170" t="s">
        <v>283</v>
      </c>
      <c r="C38" s="170" t="s">
        <v>25</v>
      </c>
      <c r="D38" s="170" t="s">
        <v>26</v>
      </c>
      <c r="E38" s="170" t="s">
        <v>22</v>
      </c>
      <c r="F38" s="170" t="s">
        <v>117</v>
      </c>
      <c r="G38" s="170" t="s">
        <v>143</v>
      </c>
      <c r="H38" s="170" t="s">
        <v>119</v>
      </c>
      <c r="I38" s="170" t="s">
        <v>226</v>
      </c>
      <c r="J38" s="170" t="s">
        <v>226</v>
      </c>
      <c r="K38" s="170" t="s">
        <v>226</v>
      </c>
      <c r="L38" s="170" t="s">
        <v>226</v>
      </c>
      <c r="M38" s="170" t="s">
        <v>107</v>
      </c>
      <c r="N38" s="170" t="s">
        <v>107</v>
      </c>
      <c r="O38" s="170" t="s">
        <v>107</v>
      </c>
      <c r="P38" s="170" t="s">
        <v>107</v>
      </c>
      <c r="Q38" s="170" t="s">
        <v>107</v>
      </c>
      <c r="R38" s="170" t="s">
        <v>107</v>
      </c>
      <c r="S38" s="170" t="s">
        <v>226</v>
      </c>
      <c r="T38" s="170" t="s">
        <v>226</v>
      </c>
    </row>
    <row r="39" spans="1:21" ht="15.75" customHeight="1" x14ac:dyDescent="0.2">
      <c r="A39" s="169">
        <v>44793.437334756949</v>
      </c>
      <c r="B39" s="170" t="s">
        <v>284</v>
      </c>
      <c r="C39" s="170" t="s">
        <v>20</v>
      </c>
      <c r="D39" s="170" t="s">
        <v>26</v>
      </c>
      <c r="E39" s="170" t="s">
        <v>28</v>
      </c>
      <c r="F39" s="170" t="s">
        <v>124</v>
      </c>
      <c r="G39" s="170" t="s">
        <v>125</v>
      </c>
      <c r="H39" s="170" t="s">
        <v>30</v>
      </c>
      <c r="I39" s="170" t="s">
        <v>107</v>
      </c>
      <c r="J39" s="170" t="s">
        <v>226</v>
      </c>
      <c r="K39" s="170" t="s">
        <v>226</v>
      </c>
      <c r="L39" s="170" t="s">
        <v>226</v>
      </c>
      <c r="M39" s="170" t="s">
        <v>226</v>
      </c>
      <c r="N39" s="170" t="s">
        <v>226</v>
      </c>
      <c r="O39" s="170" t="s">
        <v>226</v>
      </c>
      <c r="P39" s="170" t="s">
        <v>226</v>
      </c>
      <c r="Q39" s="170" t="s">
        <v>226</v>
      </c>
      <c r="R39" s="170" t="s">
        <v>234</v>
      </c>
      <c r="S39" s="170" t="s">
        <v>107</v>
      </c>
      <c r="T39" s="170" t="s">
        <v>107</v>
      </c>
      <c r="U39" s="170" t="s">
        <v>31</v>
      </c>
    </row>
    <row r="40" spans="1:21" ht="15.75" customHeight="1" x14ac:dyDescent="0.2">
      <c r="A40" s="169">
        <v>44793.438803668978</v>
      </c>
      <c r="B40" s="170" t="s">
        <v>285</v>
      </c>
      <c r="C40" s="170" t="s">
        <v>20</v>
      </c>
      <c r="D40" s="170" t="s">
        <v>24</v>
      </c>
      <c r="E40" s="170" t="s">
        <v>22</v>
      </c>
      <c r="F40" s="170" t="s">
        <v>270</v>
      </c>
      <c r="G40" s="170" t="s">
        <v>270</v>
      </c>
      <c r="H40" s="170" t="s">
        <v>23</v>
      </c>
      <c r="I40" s="170" t="s">
        <v>226</v>
      </c>
      <c r="J40" s="170" t="s">
        <v>226</v>
      </c>
      <c r="K40" s="170" t="s">
        <v>226</v>
      </c>
      <c r="L40" s="170" t="s">
        <v>226</v>
      </c>
      <c r="M40" s="170" t="s">
        <v>226</v>
      </c>
      <c r="N40" s="170" t="s">
        <v>226</v>
      </c>
      <c r="O40" s="170" t="s">
        <v>226</v>
      </c>
      <c r="P40" s="170" t="s">
        <v>226</v>
      </c>
      <c r="Q40" s="170" t="s">
        <v>226</v>
      </c>
      <c r="R40" s="170" t="s">
        <v>231</v>
      </c>
      <c r="S40" s="170" t="s">
        <v>107</v>
      </c>
      <c r="T40" s="170" t="s">
        <v>226</v>
      </c>
      <c r="U40" s="170" t="s">
        <v>286</v>
      </c>
    </row>
    <row r="41" spans="1:21" ht="15.75" customHeight="1" x14ac:dyDescent="0.2">
      <c r="A41" s="169">
        <v>44793.43886775463</v>
      </c>
      <c r="B41" s="170" t="s">
        <v>287</v>
      </c>
      <c r="C41" s="170" t="s">
        <v>20</v>
      </c>
      <c r="D41" s="170" t="s">
        <v>26</v>
      </c>
      <c r="E41" s="170" t="s">
        <v>22</v>
      </c>
      <c r="F41" s="170" t="s">
        <v>161</v>
      </c>
      <c r="G41" s="170" t="s">
        <v>140</v>
      </c>
      <c r="H41" s="170" t="s">
        <v>119</v>
      </c>
      <c r="I41" s="170" t="s">
        <v>226</v>
      </c>
      <c r="J41" s="170" t="s">
        <v>226</v>
      </c>
      <c r="K41" s="170" t="s">
        <v>226</v>
      </c>
      <c r="L41" s="170" t="s">
        <v>226</v>
      </c>
      <c r="M41" s="170" t="s">
        <v>226</v>
      </c>
      <c r="N41" s="170" t="s">
        <v>226</v>
      </c>
      <c r="O41" s="170" t="s">
        <v>226</v>
      </c>
      <c r="P41" s="170" t="s">
        <v>226</v>
      </c>
      <c r="Q41" s="170" t="s">
        <v>226</v>
      </c>
      <c r="R41" s="170" t="s">
        <v>234</v>
      </c>
      <c r="S41" s="170" t="s">
        <v>107</v>
      </c>
      <c r="T41" s="170" t="s">
        <v>226</v>
      </c>
    </row>
    <row r="42" spans="1:21" ht="15.75" customHeight="1" x14ac:dyDescent="0.2">
      <c r="A42" s="169">
        <v>44793.438883101851</v>
      </c>
      <c r="B42" s="170" t="s">
        <v>288</v>
      </c>
      <c r="C42" s="170" t="s">
        <v>25</v>
      </c>
      <c r="D42" s="170" t="s">
        <v>26</v>
      </c>
      <c r="E42" s="170" t="s">
        <v>28</v>
      </c>
      <c r="F42" s="170" t="s">
        <v>270</v>
      </c>
      <c r="G42" s="170" t="s">
        <v>241</v>
      </c>
      <c r="H42" s="170" t="s">
        <v>119</v>
      </c>
      <c r="I42" s="170" t="s">
        <v>107</v>
      </c>
      <c r="J42" s="170" t="s">
        <v>107</v>
      </c>
      <c r="K42" s="170" t="s">
        <v>107</v>
      </c>
      <c r="L42" s="170" t="s">
        <v>107</v>
      </c>
      <c r="M42" s="170" t="s">
        <v>107</v>
      </c>
      <c r="N42" s="170" t="s">
        <v>107</v>
      </c>
      <c r="O42" s="170" t="s">
        <v>107</v>
      </c>
      <c r="P42" s="170" t="s">
        <v>107</v>
      </c>
      <c r="Q42" s="170" t="s">
        <v>107</v>
      </c>
      <c r="R42" s="170" t="s">
        <v>231</v>
      </c>
      <c r="S42" s="170" t="s">
        <v>231</v>
      </c>
      <c r="T42" s="170" t="s">
        <v>231</v>
      </c>
      <c r="U42" s="170" t="s">
        <v>31</v>
      </c>
    </row>
    <row r="43" spans="1:21" ht="15.75" customHeight="1" x14ac:dyDescent="0.2">
      <c r="A43" s="169">
        <v>44793.439858217593</v>
      </c>
      <c r="B43" s="170" t="s">
        <v>289</v>
      </c>
      <c r="C43" s="170" t="s">
        <v>25</v>
      </c>
      <c r="D43" s="170" t="s">
        <v>26</v>
      </c>
      <c r="E43" s="170" t="s">
        <v>28</v>
      </c>
      <c r="F43" s="170" t="s">
        <v>270</v>
      </c>
      <c r="G43" s="170" t="s">
        <v>241</v>
      </c>
      <c r="H43" s="170" t="s">
        <v>119</v>
      </c>
      <c r="I43" s="170" t="s">
        <v>226</v>
      </c>
      <c r="J43" s="170" t="s">
        <v>226</v>
      </c>
      <c r="K43" s="170" t="s">
        <v>107</v>
      </c>
      <c r="L43" s="170" t="s">
        <v>107</v>
      </c>
      <c r="M43" s="170" t="s">
        <v>107</v>
      </c>
      <c r="N43" s="170" t="s">
        <v>107</v>
      </c>
      <c r="O43" s="170" t="s">
        <v>226</v>
      </c>
      <c r="P43" s="170" t="s">
        <v>226</v>
      </c>
      <c r="Q43" s="170" t="s">
        <v>107</v>
      </c>
      <c r="R43" s="170" t="s">
        <v>231</v>
      </c>
      <c r="S43" s="170" t="s">
        <v>107</v>
      </c>
      <c r="T43" s="170" t="s">
        <v>107</v>
      </c>
      <c r="U43" s="170" t="s">
        <v>31</v>
      </c>
    </row>
    <row r="44" spans="1:21" ht="15.75" customHeight="1" x14ac:dyDescent="0.2">
      <c r="A44" s="169">
        <v>44793.440259328709</v>
      </c>
      <c r="B44" s="170" t="s">
        <v>290</v>
      </c>
      <c r="C44" s="170" t="s">
        <v>25</v>
      </c>
      <c r="D44" s="170" t="s">
        <v>21</v>
      </c>
      <c r="E44" s="170" t="s">
        <v>28</v>
      </c>
      <c r="F44" s="170" t="s">
        <v>270</v>
      </c>
      <c r="G44" s="170" t="s">
        <v>291</v>
      </c>
      <c r="H44" s="170" t="s">
        <v>119</v>
      </c>
      <c r="I44" s="170" t="s">
        <v>226</v>
      </c>
      <c r="J44" s="170" t="s">
        <v>226</v>
      </c>
      <c r="K44" s="170" t="s">
        <v>226</v>
      </c>
      <c r="L44" s="170" t="s">
        <v>226</v>
      </c>
      <c r="M44" s="170" t="s">
        <v>226</v>
      </c>
      <c r="N44" s="170" t="s">
        <v>226</v>
      </c>
      <c r="O44" s="170" t="s">
        <v>226</v>
      </c>
      <c r="P44" s="170" t="s">
        <v>226</v>
      </c>
      <c r="Q44" s="170" t="s">
        <v>226</v>
      </c>
      <c r="R44" s="170" t="s">
        <v>237</v>
      </c>
      <c r="S44" s="170" t="s">
        <v>231</v>
      </c>
      <c r="T44" s="170" t="s">
        <v>231</v>
      </c>
      <c r="U44" s="170" t="s">
        <v>31</v>
      </c>
    </row>
    <row r="45" spans="1:21" ht="15.75" customHeight="1" x14ac:dyDescent="0.2">
      <c r="A45" s="169">
        <v>44793.441148935184</v>
      </c>
      <c r="B45" s="170" t="s">
        <v>292</v>
      </c>
      <c r="C45" s="170" t="s">
        <v>20</v>
      </c>
      <c r="D45" s="170" t="s">
        <v>26</v>
      </c>
      <c r="E45" s="170" t="s">
        <v>22</v>
      </c>
      <c r="F45" s="170" t="s">
        <v>27</v>
      </c>
      <c r="G45" s="170" t="s">
        <v>147</v>
      </c>
      <c r="H45" s="170" t="s">
        <v>126</v>
      </c>
      <c r="I45" s="170" t="s">
        <v>107</v>
      </c>
      <c r="J45" s="170" t="s">
        <v>226</v>
      </c>
      <c r="K45" s="170" t="s">
        <v>226</v>
      </c>
      <c r="L45" s="170" t="s">
        <v>226</v>
      </c>
      <c r="M45" s="170" t="s">
        <v>226</v>
      </c>
      <c r="N45" s="170" t="s">
        <v>226</v>
      </c>
      <c r="O45" s="170" t="s">
        <v>107</v>
      </c>
      <c r="P45" s="170" t="s">
        <v>107</v>
      </c>
      <c r="Q45" s="170" t="s">
        <v>226</v>
      </c>
      <c r="R45" s="170" t="s">
        <v>234</v>
      </c>
      <c r="S45" s="170" t="s">
        <v>231</v>
      </c>
      <c r="T45" s="170" t="s">
        <v>107</v>
      </c>
    </row>
    <row r="46" spans="1:21" ht="15.75" customHeight="1" x14ac:dyDescent="0.2">
      <c r="A46" s="169">
        <v>44793.44130071759</v>
      </c>
      <c r="B46" s="170" t="s">
        <v>293</v>
      </c>
      <c r="C46" s="170" t="s">
        <v>25</v>
      </c>
      <c r="D46" s="170" t="s">
        <v>26</v>
      </c>
      <c r="E46" s="170" t="s">
        <v>22</v>
      </c>
      <c r="F46" s="170" t="s">
        <v>27</v>
      </c>
      <c r="G46" s="170" t="s">
        <v>112</v>
      </c>
      <c r="H46" s="170" t="s">
        <v>30</v>
      </c>
      <c r="I46" s="170" t="s">
        <v>107</v>
      </c>
      <c r="J46" s="170" t="s">
        <v>107</v>
      </c>
      <c r="K46" s="170" t="s">
        <v>107</v>
      </c>
      <c r="L46" s="170" t="s">
        <v>107</v>
      </c>
      <c r="M46" s="170" t="s">
        <v>107</v>
      </c>
      <c r="N46" s="170" t="s">
        <v>107</v>
      </c>
      <c r="O46" s="170" t="s">
        <v>107</v>
      </c>
      <c r="P46" s="170" t="s">
        <v>107</v>
      </c>
      <c r="Q46" s="170" t="s">
        <v>107</v>
      </c>
      <c r="R46" s="170" t="s">
        <v>234</v>
      </c>
      <c r="S46" s="170" t="s">
        <v>231</v>
      </c>
      <c r="T46" s="170" t="s">
        <v>107</v>
      </c>
    </row>
    <row r="47" spans="1:21" ht="15.75" customHeight="1" x14ac:dyDescent="0.2">
      <c r="A47" s="169">
        <v>44793.444571296292</v>
      </c>
      <c r="B47" s="170" t="s">
        <v>294</v>
      </c>
      <c r="C47" s="170" t="s">
        <v>20</v>
      </c>
      <c r="D47" s="170" t="s">
        <v>26</v>
      </c>
      <c r="E47" s="170" t="s">
        <v>28</v>
      </c>
      <c r="F47" s="170" t="s">
        <v>139</v>
      </c>
      <c r="G47" s="170" t="s">
        <v>295</v>
      </c>
      <c r="H47" s="170" t="s">
        <v>119</v>
      </c>
      <c r="I47" s="170" t="s">
        <v>226</v>
      </c>
      <c r="J47" s="170" t="s">
        <v>226</v>
      </c>
      <c r="K47" s="170" t="s">
        <v>226</v>
      </c>
      <c r="L47" s="170" t="s">
        <v>226</v>
      </c>
      <c r="M47" s="170" t="s">
        <v>226</v>
      </c>
      <c r="N47" s="170" t="s">
        <v>226</v>
      </c>
      <c r="O47" s="170" t="s">
        <v>107</v>
      </c>
      <c r="P47" s="170" t="s">
        <v>226</v>
      </c>
      <c r="Q47" s="170" t="s">
        <v>226</v>
      </c>
      <c r="R47" s="170" t="s">
        <v>234</v>
      </c>
      <c r="S47" s="170" t="s">
        <v>107</v>
      </c>
      <c r="T47" s="170" t="s">
        <v>226</v>
      </c>
    </row>
    <row r="48" spans="1:21" ht="15.75" customHeight="1" x14ac:dyDescent="0.2">
      <c r="A48" s="169">
        <v>44793.444777685188</v>
      </c>
      <c r="B48" s="170" t="s">
        <v>296</v>
      </c>
      <c r="C48" s="170" t="s">
        <v>20</v>
      </c>
      <c r="D48" s="170" t="s">
        <v>24</v>
      </c>
      <c r="E48" s="170" t="s">
        <v>28</v>
      </c>
      <c r="F48" s="170" t="s">
        <v>154</v>
      </c>
      <c r="G48" s="170" t="s">
        <v>121</v>
      </c>
      <c r="H48" s="170" t="s">
        <v>29</v>
      </c>
      <c r="I48" s="170" t="s">
        <v>107</v>
      </c>
      <c r="J48" s="170" t="s">
        <v>226</v>
      </c>
      <c r="K48" s="170" t="s">
        <v>107</v>
      </c>
      <c r="L48" s="170" t="s">
        <v>107</v>
      </c>
      <c r="M48" s="170" t="s">
        <v>226</v>
      </c>
      <c r="N48" s="170" t="s">
        <v>226</v>
      </c>
      <c r="O48" s="170" t="s">
        <v>226</v>
      </c>
      <c r="P48" s="170" t="s">
        <v>226</v>
      </c>
      <c r="Q48" s="170" t="s">
        <v>226</v>
      </c>
      <c r="R48" s="170" t="s">
        <v>231</v>
      </c>
      <c r="S48" s="170" t="s">
        <v>107</v>
      </c>
      <c r="T48" s="170" t="s">
        <v>107</v>
      </c>
    </row>
    <row r="49" spans="1:21" ht="15.75" customHeight="1" x14ac:dyDescent="0.2">
      <c r="A49" s="169">
        <v>44793.445417175928</v>
      </c>
      <c r="B49" s="170" t="s">
        <v>297</v>
      </c>
      <c r="C49" s="170" t="s">
        <v>25</v>
      </c>
      <c r="D49" s="170" t="s">
        <v>21</v>
      </c>
      <c r="E49" s="170" t="s">
        <v>28</v>
      </c>
      <c r="F49" s="170" t="s">
        <v>270</v>
      </c>
      <c r="G49" s="170" t="s">
        <v>298</v>
      </c>
      <c r="H49" s="170" t="s">
        <v>119</v>
      </c>
      <c r="I49" s="170" t="s">
        <v>226</v>
      </c>
      <c r="J49" s="170" t="s">
        <v>226</v>
      </c>
      <c r="K49" s="170" t="s">
        <v>226</v>
      </c>
      <c r="L49" s="170" t="s">
        <v>226</v>
      </c>
      <c r="M49" s="170" t="s">
        <v>226</v>
      </c>
      <c r="N49" s="170" t="s">
        <v>226</v>
      </c>
      <c r="O49" s="170" t="s">
        <v>226</v>
      </c>
      <c r="P49" s="170" t="s">
        <v>226</v>
      </c>
      <c r="Q49" s="170" t="s">
        <v>226</v>
      </c>
      <c r="R49" s="170" t="s">
        <v>226</v>
      </c>
      <c r="S49" s="170" t="s">
        <v>226</v>
      </c>
      <c r="T49" s="170" t="s">
        <v>226</v>
      </c>
    </row>
    <row r="50" spans="1:21" ht="15.75" customHeight="1" x14ac:dyDescent="0.2">
      <c r="A50" s="169">
        <v>44793.445801851849</v>
      </c>
      <c r="B50" s="170" t="s">
        <v>299</v>
      </c>
      <c r="C50" s="170" t="s">
        <v>25</v>
      </c>
      <c r="D50" s="170" t="s">
        <v>26</v>
      </c>
      <c r="E50" s="170" t="s">
        <v>28</v>
      </c>
      <c r="F50" s="170" t="s">
        <v>370</v>
      </c>
      <c r="G50" s="170" t="s">
        <v>163</v>
      </c>
      <c r="H50" s="170" t="s">
        <v>30</v>
      </c>
      <c r="I50" s="170" t="s">
        <v>107</v>
      </c>
      <c r="J50" s="170" t="s">
        <v>107</v>
      </c>
      <c r="K50" s="170" t="s">
        <v>107</v>
      </c>
      <c r="L50" s="170" t="s">
        <v>107</v>
      </c>
      <c r="M50" s="170" t="s">
        <v>107</v>
      </c>
      <c r="N50" s="170" t="s">
        <v>107</v>
      </c>
      <c r="O50" s="170" t="s">
        <v>231</v>
      </c>
      <c r="P50" s="170" t="s">
        <v>231</v>
      </c>
      <c r="Q50" s="170" t="s">
        <v>107</v>
      </c>
      <c r="R50" s="170" t="s">
        <v>234</v>
      </c>
      <c r="S50" s="170" t="s">
        <v>231</v>
      </c>
      <c r="T50" s="170" t="s">
        <v>107</v>
      </c>
      <c r="U50" s="170" t="s">
        <v>31</v>
      </c>
    </row>
    <row r="51" spans="1:21" ht="15.75" customHeight="1" x14ac:dyDescent="0.2">
      <c r="A51" s="169">
        <v>44793.446646724537</v>
      </c>
      <c r="B51" s="170" t="s">
        <v>300</v>
      </c>
      <c r="C51" s="170" t="s">
        <v>25</v>
      </c>
      <c r="D51" s="170" t="s">
        <v>26</v>
      </c>
      <c r="E51" s="170" t="s">
        <v>28</v>
      </c>
      <c r="F51" s="170" t="s">
        <v>27</v>
      </c>
      <c r="G51" s="170" t="s">
        <v>120</v>
      </c>
      <c r="H51" s="170" t="s">
        <v>30</v>
      </c>
      <c r="I51" s="170" t="s">
        <v>107</v>
      </c>
      <c r="J51" s="170" t="s">
        <v>107</v>
      </c>
      <c r="K51" s="170" t="s">
        <v>107</v>
      </c>
      <c r="L51" s="170" t="s">
        <v>226</v>
      </c>
      <c r="M51" s="170" t="s">
        <v>226</v>
      </c>
      <c r="N51" s="170" t="s">
        <v>226</v>
      </c>
      <c r="O51" s="170" t="s">
        <v>226</v>
      </c>
      <c r="P51" s="170" t="s">
        <v>107</v>
      </c>
      <c r="Q51" s="170" t="s">
        <v>107</v>
      </c>
      <c r="R51" s="170" t="s">
        <v>226</v>
      </c>
      <c r="S51" s="170" t="s">
        <v>226</v>
      </c>
      <c r="T51" s="170" t="s">
        <v>226</v>
      </c>
      <c r="U51" s="170" t="s">
        <v>31</v>
      </c>
    </row>
    <row r="52" spans="1:21" ht="15.75" customHeight="1" x14ac:dyDescent="0.2">
      <c r="A52" s="169">
        <v>44793.446732881945</v>
      </c>
      <c r="B52" s="170" t="s">
        <v>138</v>
      </c>
      <c r="C52" s="170" t="s">
        <v>20</v>
      </c>
      <c r="D52" s="170" t="s">
        <v>24</v>
      </c>
      <c r="E52" s="170" t="s">
        <v>22</v>
      </c>
      <c r="F52" s="170" t="s">
        <v>116</v>
      </c>
      <c r="G52" s="170" t="s">
        <v>116</v>
      </c>
      <c r="H52" s="170" t="s">
        <v>126</v>
      </c>
      <c r="I52" s="170" t="s">
        <v>226</v>
      </c>
      <c r="J52" s="170" t="s">
        <v>226</v>
      </c>
      <c r="K52" s="170" t="s">
        <v>226</v>
      </c>
      <c r="L52" s="170" t="s">
        <v>107</v>
      </c>
      <c r="M52" s="170" t="s">
        <v>226</v>
      </c>
      <c r="N52" s="170" t="s">
        <v>226</v>
      </c>
      <c r="O52" s="170" t="s">
        <v>226</v>
      </c>
      <c r="P52" s="170" t="s">
        <v>226</v>
      </c>
      <c r="Q52" s="170" t="s">
        <v>226</v>
      </c>
      <c r="R52" s="170" t="s">
        <v>231</v>
      </c>
      <c r="S52" s="170" t="s">
        <v>107</v>
      </c>
      <c r="T52" s="170" t="s">
        <v>226</v>
      </c>
      <c r="U52" s="170" t="s">
        <v>31</v>
      </c>
    </row>
    <row r="53" spans="1:21" ht="15.75" customHeight="1" x14ac:dyDescent="0.2">
      <c r="A53" s="169">
        <v>44793.447264212962</v>
      </c>
      <c r="B53" s="170" t="s">
        <v>149</v>
      </c>
      <c r="C53" s="170" t="s">
        <v>20</v>
      </c>
      <c r="D53" s="170" t="s">
        <v>24</v>
      </c>
      <c r="E53" s="170" t="s">
        <v>22</v>
      </c>
      <c r="F53" s="170" t="s">
        <v>154</v>
      </c>
      <c r="G53" s="170" t="s">
        <v>121</v>
      </c>
      <c r="H53" s="170" t="s">
        <v>126</v>
      </c>
      <c r="I53" s="170" t="s">
        <v>226</v>
      </c>
      <c r="J53" s="170" t="s">
        <v>226</v>
      </c>
      <c r="K53" s="170" t="s">
        <v>226</v>
      </c>
      <c r="L53" s="170" t="s">
        <v>226</v>
      </c>
      <c r="M53" s="170" t="s">
        <v>107</v>
      </c>
      <c r="N53" s="170" t="s">
        <v>107</v>
      </c>
      <c r="O53" s="170" t="s">
        <v>226</v>
      </c>
      <c r="P53" s="170" t="s">
        <v>226</v>
      </c>
      <c r="Q53" s="170" t="s">
        <v>226</v>
      </c>
      <c r="R53" s="170" t="s">
        <v>234</v>
      </c>
      <c r="S53" s="170" t="s">
        <v>107</v>
      </c>
      <c r="T53" s="170" t="s">
        <v>107</v>
      </c>
    </row>
    <row r="54" spans="1:21" ht="15.75" customHeight="1" x14ac:dyDescent="0.2">
      <c r="A54" s="169">
        <v>44793.447517152774</v>
      </c>
      <c r="B54" s="170" t="s">
        <v>301</v>
      </c>
      <c r="C54" s="170" t="s">
        <v>25</v>
      </c>
      <c r="D54" s="170" t="s">
        <v>21</v>
      </c>
      <c r="E54" s="170" t="s">
        <v>28</v>
      </c>
      <c r="F54" s="170" t="s">
        <v>124</v>
      </c>
      <c r="G54" s="170" t="s">
        <v>131</v>
      </c>
      <c r="H54" s="170" t="s">
        <v>29</v>
      </c>
      <c r="I54" s="170" t="s">
        <v>226</v>
      </c>
      <c r="J54" s="170" t="s">
        <v>226</v>
      </c>
      <c r="K54" s="170" t="s">
        <v>226</v>
      </c>
      <c r="L54" s="170" t="s">
        <v>226</v>
      </c>
      <c r="M54" s="170" t="s">
        <v>226</v>
      </c>
      <c r="N54" s="170" t="s">
        <v>226</v>
      </c>
      <c r="O54" s="170" t="s">
        <v>226</v>
      </c>
      <c r="P54" s="170" t="s">
        <v>226</v>
      </c>
      <c r="Q54" s="170" t="s">
        <v>226</v>
      </c>
      <c r="R54" s="170" t="s">
        <v>226</v>
      </c>
      <c r="S54" s="170" t="s">
        <v>226</v>
      </c>
      <c r="T54" s="170" t="s">
        <v>226</v>
      </c>
    </row>
    <row r="55" spans="1:21" ht="15.75" customHeight="1" x14ac:dyDescent="0.2">
      <c r="A55" s="169">
        <v>44793.449018680556</v>
      </c>
      <c r="B55" s="170" t="s">
        <v>302</v>
      </c>
      <c r="C55" s="170" t="s">
        <v>25</v>
      </c>
      <c r="D55" s="170" t="s">
        <v>21</v>
      </c>
      <c r="E55" s="170" t="s">
        <v>28</v>
      </c>
      <c r="F55" s="170" t="s">
        <v>270</v>
      </c>
      <c r="G55" s="170" t="s">
        <v>303</v>
      </c>
      <c r="H55" s="170" t="s">
        <v>119</v>
      </c>
      <c r="I55" s="170" t="s">
        <v>226</v>
      </c>
      <c r="J55" s="170" t="s">
        <v>226</v>
      </c>
      <c r="K55" s="170" t="s">
        <v>226</v>
      </c>
      <c r="L55" s="170" t="s">
        <v>226</v>
      </c>
      <c r="M55" s="170" t="s">
        <v>226</v>
      </c>
      <c r="N55" s="170" t="s">
        <v>226</v>
      </c>
      <c r="O55" s="170" t="s">
        <v>226</v>
      </c>
      <c r="P55" s="170" t="s">
        <v>226</v>
      </c>
      <c r="Q55" s="170" t="s">
        <v>226</v>
      </c>
      <c r="R55" s="170" t="s">
        <v>234</v>
      </c>
      <c r="S55" s="170" t="s">
        <v>107</v>
      </c>
      <c r="T55" s="170" t="s">
        <v>107</v>
      </c>
    </row>
    <row r="56" spans="1:21" ht="15.75" customHeight="1" x14ac:dyDescent="0.2">
      <c r="A56" s="169">
        <v>44793.449607361108</v>
      </c>
      <c r="B56" s="170" t="s">
        <v>304</v>
      </c>
      <c r="C56" s="170" t="s">
        <v>25</v>
      </c>
      <c r="D56" s="170" t="s">
        <v>21</v>
      </c>
      <c r="E56" s="170" t="s">
        <v>28</v>
      </c>
      <c r="F56" s="170" t="s">
        <v>270</v>
      </c>
      <c r="G56" s="170" t="s">
        <v>291</v>
      </c>
      <c r="H56" s="170" t="s">
        <v>30</v>
      </c>
      <c r="I56" s="170" t="s">
        <v>226</v>
      </c>
      <c r="J56" s="170" t="s">
        <v>107</v>
      </c>
      <c r="K56" s="170" t="s">
        <v>107</v>
      </c>
      <c r="L56" s="170" t="s">
        <v>231</v>
      </c>
      <c r="M56" s="170" t="s">
        <v>107</v>
      </c>
      <c r="N56" s="170" t="s">
        <v>107</v>
      </c>
      <c r="O56" s="170" t="s">
        <v>107</v>
      </c>
      <c r="P56" s="170" t="s">
        <v>107</v>
      </c>
      <c r="Q56" s="170" t="s">
        <v>226</v>
      </c>
      <c r="R56" s="170" t="s">
        <v>234</v>
      </c>
      <c r="S56" s="170" t="s">
        <v>107</v>
      </c>
      <c r="T56" s="170" t="s">
        <v>107</v>
      </c>
      <c r="U56" s="170" t="s">
        <v>31</v>
      </c>
    </row>
    <row r="57" spans="1:21" ht="15.75" customHeight="1" x14ac:dyDescent="0.2">
      <c r="A57" s="169">
        <v>44793.450109305559</v>
      </c>
      <c r="B57" s="170" t="s">
        <v>305</v>
      </c>
      <c r="C57" s="170" t="s">
        <v>20</v>
      </c>
      <c r="D57" s="170" t="s">
        <v>21</v>
      </c>
      <c r="E57" s="170" t="s">
        <v>28</v>
      </c>
      <c r="F57" s="170" t="s">
        <v>27</v>
      </c>
      <c r="G57" s="170" t="s">
        <v>120</v>
      </c>
      <c r="H57" s="170" t="s">
        <v>30</v>
      </c>
      <c r="I57" s="170" t="s">
        <v>226</v>
      </c>
      <c r="J57" s="170" t="s">
        <v>226</v>
      </c>
      <c r="K57" s="170" t="s">
        <v>226</v>
      </c>
      <c r="L57" s="170" t="s">
        <v>226</v>
      </c>
      <c r="M57" s="170" t="s">
        <v>107</v>
      </c>
      <c r="N57" s="170" t="s">
        <v>107</v>
      </c>
      <c r="O57" s="170" t="s">
        <v>107</v>
      </c>
      <c r="P57" s="170" t="s">
        <v>107</v>
      </c>
      <c r="Q57" s="170" t="s">
        <v>107</v>
      </c>
      <c r="R57" s="170" t="s">
        <v>107</v>
      </c>
      <c r="S57" s="170" t="s">
        <v>107</v>
      </c>
      <c r="T57" s="170" t="s">
        <v>107</v>
      </c>
    </row>
    <row r="58" spans="1:21" ht="15.75" customHeight="1" x14ac:dyDescent="0.2">
      <c r="A58" s="169">
        <v>44793.450275497686</v>
      </c>
      <c r="B58" s="170" t="s">
        <v>306</v>
      </c>
      <c r="C58" s="170" t="s">
        <v>25</v>
      </c>
      <c r="D58" s="170" t="s">
        <v>26</v>
      </c>
      <c r="E58" s="170" t="s">
        <v>28</v>
      </c>
      <c r="F58" s="170" t="s">
        <v>117</v>
      </c>
      <c r="G58" s="170" t="s">
        <v>142</v>
      </c>
      <c r="H58" s="170" t="s">
        <v>119</v>
      </c>
      <c r="I58" s="170" t="s">
        <v>107</v>
      </c>
      <c r="J58" s="170" t="s">
        <v>107</v>
      </c>
      <c r="K58" s="170" t="s">
        <v>107</v>
      </c>
      <c r="L58" s="170" t="s">
        <v>107</v>
      </c>
      <c r="M58" s="170" t="s">
        <v>107</v>
      </c>
      <c r="N58" s="170" t="s">
        <v>107</v>
      </c>
      <c r="O58" s="170" t="s">
        <v>226</v>
      </c>
      <c r="P58" s="170" t="s">
        <v>226</v>
      </c>
      <c r="Q58" s="170" t="s">
        <v>226</v>
      </c>
      <c r="R58" s="170" t="s">
        <v>231</v>
      </c>
      <c r="S58" s="170" t="s">
        <v>107</v>
      </c>
      <c r="T58" s="170" t="s">
        <v>107</v>
      </c>
    </row>
    <row r="59" spans="1:21" ht="15.75" customHeight="1" x14ac:dyDescent="0.2">
      <c r="A59" s="169">
        <v>44793.45111962963</v>
      </c>
      <c r="B59" s="170" t="s">
        <v>307</v>
      </c>
      <c r="C59" s="170" t="s">
        <v>25</v>
      </c>
      <c r="D59" s="170" t="s">
        <v>26</v>
      </c>
      <c r="E59" s="170" t="s">
        <v>28</v>
      </c>
      <c r="F59" s="170" t="s">
        <v>116</v>
      </c>
      <c r="G59" s="170" t="s">
        <v>116</v>
      </c>
      <c r="H59" s="170" t="s">
        <v>30</v>
      </c>
      <c r="I59" s="170" t="s">
        <v>226</v>
      </c>
      <c r="J59" s="170" t="s">
        <v>226</v>
      </c>
      <c r="K59" s="170" t="s">
        <v>226</v>
      </c>
      <c r="L59" s="170" t="s">
        <v>226</v>
      </c>
      <c r="M59" s="170" t="s">
        <v>226</v>
      </c>
      <c r="N59" s="170" t="s">
        <v>226</v>
      </c>
      <c r="O59" s="170" t="s">
        <v>107</v>
      </c>
      <c r="P59" s="170" t="s">
        <v>226</v>
      </c>
      <c r="Q59" s="170" t="s">
        <v>226</v>
      </c>
      <c r="R59" s="170" t="s">
        <v>237</v>
      </c>
      <c r="S59" s="170" t="s">
        <v>231</v>
      </c>
      <c r="T59" s="170" t="s">
        <v>107</v>
      </c>
      <c r="U59" s="170" t="s">
        <v>31</v>
      </c>
    </row>
    <row r="60" spans="1:21" ht="15.75" customHeight="1" x14ac:dyDescent="0.2">
      <c r="A60" s="169">
        <v>44793.451646689813</v>
      </c>
      <c r="B60" s="170" t="s">
        <v>308</v>
      </c>
      <c r="C60" s="170" t="s">
        <v>25</v>
      </c>
      <c r="D60" s="170" t="s">
        <v>26</v>
      </c>
      <c r="E60" s="170" t="s">
        <v>28</v>
      </c>
      <c r="F60" s="170" t="s">
        <v>116</v>
      </c>
      <c r="G60" s="170" t="s">
        <v>116</v>
      </c>
      <c r="H60" s="170" t="s">
        <v>30</v>
      </c>
      <c r="I60" s="170" t="s">
        <v>226</v>
      </c>
      <c r="J60" s="170" t="s">
        <v>226</v>
      </c>
      <c r="K60" s="170" t="s">
        <v>226</v>
      </c>
      <c r="L60" s="170" t="s">
        <v>226</v>
      </c>
      <c r="M60" s="170" t="s">
        <v>107</v>
      </c>
      <c r="N60" s="170" t="s">
        <v>226</v>
      </c>
      <c r="O60" s="170" t="s">
        <v>107</v>
      </c>
      <c r="P60" s="170" t="s">
        <v>107</v>
      </c>
      <c r="Q60" s="170" t="s">
        <v>226</v>
      </c>
      <c r="R60" s="170" t="s">
        <v>234</v>
      </c>
      <c r="S60" s="170" t="s">
        <v>107</v>
      </c>
      <c r="T60" s="170" t="s">
        <v>231</v>
      </c>
      <c r="U60" s="170" t="s">
        <v>31</v>
      </c>
    </row>
    <row r="61" spans="1:21" ht="15.75" customHeight="1" x14ac:dyDescent="0.2">
      <c r="A61" s="169">
        <v>44793.453934050922</v>
      </c>
      <c r="B61" s="170" t="s">
        <v>153</v>
      </c>
      <c r="C61" s="170" t="s">
        <v>25</v>
      </c>
      <c r="D61" s="170" t="s">
        <v>24</v>
      </c>
      <c r="E61" s="170" t="s">
        <v>28</v>
      </c>
      <c r="F61" s="170" t="s">
        <v>154</v>
      </c>
      <c r="G61" s="170" t="s">
        <v>121</v>
      </c>
      <c r="H61" s="170" t="s">
        <v>30</v>
      </c>
      <c r="I61" s="170" t="s">
        <v>226</v>
      </c>
      <c r="J61" s="170" t="s">
        <v>107</v>
      </c>
      <c r="K61" s="170" t="s">
        <v>107</v>
      </c>
      <c r="L61" s="170" t="s">
        <v>107</v>
      </c>
      <c r="M61" s="170" t="s">
        <v>107</v>
      </c>
      <c r="N61" s="170" t="s">
        <v>107</v>
      </c>
      <c r="O61" s="170" t="s">
        <v>107</v>
      </c>
      <c r="P61" s="170" t="s">
        <v>107</v>
      </c>
      <c r="Q61" s="170" t="s">
        <v>107</v>
      </c>
      <c r="R61" s="170" t="s">
        <v>231</v>
      </c>
      <c r="S61" s="170" t="s">
        <v>107</v>
      </c>
      <c r="T61" s="170" t="s">
        <v>107</v>
      </c>
      <c r="U61" s="170" t="s">
        <v>309</v>
      </c>
    </row>
    <row r="62" spans="1:21" ht="15.75" customHeight="1" x14ac:dyDescent="0.2">
      <c r="A62" s="169">
        <v>44793.454237997685</v>
      </c>
      <c r="B62" s="170" t="s">
        <v>310</v>
      </c>
      <c r="C62" s="170" t="s">
        <v>25</v>
      </c>
      <c r="D62" s="170" t="s">
        <v>24</v>
      </c>
      <c r="E62" s="170" t="s">
        <v>22</v>
      </c>
      <c r="F62" s="170" t="s">
        <v>270</v>
      </c>
      <c r="G62" s="170" t="s">
        <v>270</v>
      </c>
      <c r="H62" s="170" t="s">
        <v>30</v>
      </c>
      <c r="I62" s="170" t="s">
        <v>226</v>
      </c>
      <c r="J62" s="170" t="s">
        <v>226</v>
      </c>
      <c r="K62" s="170" t="s">
        <v>226</v>
      </c>
      <c r="L62" s="170" t="s">
        <v>226</v>
      </c>
      <c r="M62" s="170" t="s">
        <v>226</v>
      </c>
      <c r="N62" s="170" t="s">
        <v>226</v>
      </c>
      <c r="O62" s="170" t="s">
        <v>226</v>
      </c>
      <c r="P62" s="170" t="s">
        <v>226</v>
      </c>
      <c r="Q62" s="170" t="s">
        <v>226</v>
      </c>
      <c r="R62" s="170" t="s">
        <v>234</v>
      </c>
      <c r="S62" s="170" t="s">
        <v>107</v>
      </c>
      <c r="T62" s="170" t="s">
        <v>107</v>
      </c>
    </row>
    <row r="63" spans="1:21" ht="15.75" customHeight="1" x14ac:dyDescent="0.2">
      <c r="A63" s="169">
        <v>44793.454510659722</v>
      </c>
      <c r="B63" s="170" t="s">
        <v>311</v>
      </c>
      <c r="C63" s="170" t="s">
        <v>25</v>
      </c>
      <c r="D63" s="170" t="s">
        <v>21</v>
      </c>
      <c r="E63" s="170" t="s">
        <v>22</v>
      </c>
      <c r="F63" s="170" t="s">
        <v>27</v>
      </c>
      <c r="G63" s="170" t="s">
        <v>112</v>
      </c>
      <c r="H63" s="170" t="s">
        <v>119</v>
      </c>
      <c r="I63" s="170" t="s">
        <v>226</v>
      </c>
      <c r="J63" s="170" t="s">
        <v>226</v>
      </c>
      <c r="K63" s="170" t="s">
        <v>226</v>
      </c>
      <c r="L63" s="170" t="s">
        <v>226</v>
      </c>
      <c r="M63" s="170" t="s">
        <v>226</v>
      </c>
      <c r="N63" s="170" t="s">
        <v>226</v>
      </c>
      <c r="O63" s="170" t="s">
        <v>226</v>
      </c>
      <c r="P63" s="170" t="s">
        <v>226</v>
      </c>
      <c r="Q63" s="170" t="s">
        <v>226</v>
      </c>
      <c r="R63" s="170" t="s">
        <v>231</v>
      </c>
      <c r="S63" s="170" t="s">
        <v>107</v>
      </c>
      <c r="T63" s="170" t="s">
        <v>107</v>
      </c>
      <c r="U63" s="170" t="s">
        <v>312</v>
      </c>
    </row>
    <row r="64" spans="1:21" ht="15.75" customHeight="1" x14ac:dyDescent="0.2">
      <c r="A64" s="169">
        <v>44793.454904687504</v>
      </c>
      <c r="B64" s="170" t="s">
        <v>134</v>
      </c>
      <c r="C64" s="170" t="s">
        <v>25</v>
      </c>
      <c r="D64" s="170" t="s">
        <v>24</v>
      </c>
      <c r="E64" s="170" t="s">
        <v>22</v>
      </c>
      <c r="F64" s="170" t="s">
        <v>27</v>
      </c>
      <c r="G64" s="170" t="s">
        <v>135</v>
      </c>
      <c r="H64" s="170" t="s">
        <v>126</v>
      </c>
      <c r="I64" s="170" t="s">
        <v>107</v>
      </c>
      <c r="J64" s="170" t="s">
        <v>107</v>
      </c>
      <c r="K64" s="170" t="s">
        <v>107</v>
      </c>
      <c r="L64" s="170" t="s">
        <v>107</v>
      </c>
      <c r="M64" s="170" t="s">
        <v>107</v>
      </c>
      <c r="N64" s="170" t="s">
        <v>107</v>
      </c>
      <c r="O64" s="170" t="s">
        <v>107</v>
      </c>
      <c r="P64" s="170" t="s">
        <v>107</v>
      </c>
      <c r="Q64" s="170" t="s">
        <v>107</v>
      </c>
      <c r="R64" s="170" t="s">
        <v>107</v>
      </c>
      <c r="S64" s="170" t="s">
        <v>107</v>
      </c>
      <c r="T64" s="170" t="s">
        <v>107</v>
      </c>
    </row>
    <row r="65" spans="1:21" ht="15.75" customHeight="1" x14ac:dyDescent="0.2">
      <c r="A65" s="169">
        <v>44793.455212488421</v>
      </c>
      <c r="B65" s="170" t="s">
        <v>313</v>
      </c>
      <c r="C65" s="170" t="s">
        <v>25</v>
      </c>
      <c r="D65" s="170" t="s">
        <v>26</v>
      </c>
      <c r="E65" s="170" t="s">
        <v>28</v>
      </c>
      <c r="F65" s="170" t="s">
        <v>116</v>
      </c>
      <c r="G65" s="170" t="s">
        <v>116</v>
      </c>
      <c r="H65" s="170" t="s">
        <v>30</v>
      </c>
      <c r="I65" s="170" t="s">
        <v>226</v>
      </c>
      <c r="J65" s="170" t="s">
        <v>226</v>
      </c>
      <c r="K65" s="170" t="s">
        <v>226</v>
      </c>
      <c r="L65" s="170" t="s">
        <v>226</v>
      </c>
      <c r="M65" s="170" t="s">
        <v>226</v>
      </c>
      <c r="N65" s="170" t="s">
        <v>226</v>
      </c>
      <c r="O65" s="170" t="s">
        <v>226</v>
      </c>
      <c r="P65" s="170" t="s">
        <v>226</v>
      </c>
      <c r="Q65" s="170" t="s">
        <v>226</v>
      </c>
      <c r="R65" s="170" t="s">
        <v>231</v>
      </c>
      <c r="S65" s="170" t="s">
        <v>107</v>
      </c>
      <c r="T65" s="170" t="s">
        <v>107</v>
      </c>
    </row>
    <row r="66" spans="1:21" ht="15.75" customHeight="1" x14ac:dyDescent="0.2">
      <c r="A66" s="169">
        <v>44793.455327314819</v>
      </c>
      <c r="B66" s="170" t="s">
        <v>314</v>
      </c>
      <c r="C66" s="170" t="s">
        <v>25</v>
      </c>
      <c r="D66" s="170" t="s">
        <v>26</v>
      </c>
      <c r="E66" s="170" t="s">
        <v>28</v>
      </c>
      <c r="F66" s="170" t="s">
        <v>111</v>
      </c>
      <c r="G66" s="170" t="s">
        <v>159</v>
      </c>
      <c r="H66" s="170" t="s">
        <v>119</v>
      </c>
      <c r="I66" s="170" t="s">
        <v>226</v>
      </c>
      <c r="J66" s="170" t="s">
        <v>226</v>
      </c>
      <c r="K66" s="170" t="s">
        <v>226</v>
      </c>
      <c r="L66" s="170" t="s">
        <v>226</v>
      </c>
      <c r="M66" s="170" t="s">
        <v>226</v>
      </c>
      <c r="N66" s="170" t="s">
        <v>226</v>
      </c>
      <c r="O66" s="170" t="s">
        <v>226</v>
      </c>
      <c r="P66" s="170" t="s">
        <v>226</v>
      </c>
      <c r="Q66" s="170" t="s">
        <v>226</v>
      </c>
      <c r="R66" s="170" t="s">
        <v>226</v>
      </c>
      <c r="S66" s="170" t="s">
        <v>226</v>
      </c>
      <c r="T66" s="170" t="s">
        <v>226</v>
      </c>
      <c r="U66" s="170" t="s">
        <v>31</v>
      </c>
    </row>
    <row r="67" spans="1:21" ht="15.75" customHeight="1" x14ac:dyDescent="0.2">
      <c r="A67" s="169">
        <v>44793.455642361107</v>
      </c>
      <c r="B67" s="170" t="s">
        <v>127</v>
      </c>
      <c r="C67" s="170" t="s">
        <v>20</v>
      </c>
      <c r="D67" s="170" t="s">
        <v>24</v>
      </c>
      <c r="E67" s="170" t="s">
        <v>22</v>
      </c>
      <c r="F67" s="170" t="s">
        <v>128</v>
      </c>
      <c r="G67" s="170" t="s">
        <v>164</v>
      </c>
      <c r="H67" s="170" t="s">
        <v>126</v>
      </c>
      <c r="I67" s="170" t="s">
        <v>226</v>
      </c>
      <c r="J67" s="170" t="s">
        <v>226</v>
      </c>
      <c r="K67" s="170" t="s">
        <v>226</v>
      </c>
      <c r="L67" s="170" t="s">
        <v>226</v>
      </c>
      <c r="M67" s="170" t="s">
        <v>226</v>
      </c>
      <c r="N67" s="170" t="s">
        <v>226</v>
      </c>
      <c r="O67" s="170" t="s">
        <v>226</v>
      </c>
      <c r="P67" s="170" t="s">
        <v>226</v>
      </c>
      <c r="Q67" s="170" t="s">
        <v>226</v>
      </c>
      <c r="R67" s="170" t="s">
        <v>231</v>
      </c>
      <c r="S67" s="170" t="s">
        <v>107</v>
      </c>
      <c r="T67" s="170" t="s">
        <v>107</v>
      </c>
      <c r="U67" s="170" t="s">
        <v>129</v>
      </c>
    </row>
    <row r="68" spans="1:21" ht="15.75" customHeight="1" x14ac:dyDescent="0.2">
      <c r="A68" s="169">
        <v>44793.455789270833</v>
      </c>
      <c r="B68" s="170" t="s">
        <v>315</v>
      </c>
      <c r="C68" s="170" t="s">
        <v>25</v>
      </c>
      <c r="D68" s="170" t="s">
        <v>24</v>
      </c>
      <c r="E68" s="170" t="s">
        <v>28</v>
      </c>
      <c r="F68" s="170" t="s">
        <v>116</v>
      </c>
      <c r="G68" s="170" t="s">
        <v>116</v>
      </c>
      <c r="H68" s="170" t="s">
        <v>30</v>
      </c>
      <c r="I68" s="170" t="s">
        <v>226</v>
      </c>
      <c r="J68" s="170" t="s">
        <v>226</v>
      </c>
      <c r="K68" s="170" t="s">
        <v>226</v>
      </c>
      <c r="L68" s="170" t="s">
        <v>226</v>
      </c>
      <c r="M68" s="170" t="s">
        <v>107</v>
      </c>
      <c r="N68" s="170" t="s">
        <v>107</v>
      </c>
      <c r="O68" s="170" t="s">
        <v>107</v>
      </c>
      <c r="P68" s="170" t="s">
        <v>107</v>
      </c>
      <c r="Q68" s="170" t="s">
        <v>107</v>
      </c>
      <c r="R68" s="170" t="s">
        <v>234</v>
      </c>
      <c r="S68" s="170" t="s">
        <v>231</v>
      </c>
      <c r="T68" s="170" t="s">
        <v>234</v>
      </c>
    </row>
    <row r="69" spans="1:21" ht="15.75" customHeight="1" x14ac:dyDescent="0.2">
      <c r="A69" s="169">
        <v>44793.45620792824</v>
      </c>
      <c r="B69" s="170" t="s">
        <v>316</v>
      </c>
      <c r="C69" s="170" t="s">
        <v>20</v>
      </c>
      <c r="D69" s="170" t="s">
        <v>21</v>
      </c>
      <c r="E69" s="170" t="s">
        <v>22</v>
      </c>
      <c r="F69" s="170" t="s">
        <v>128</v>
      </c>
      <c r="G69" s="170" t="s">
        <v>160</v>
      </c>
      <c r="H69" s="170" t="s">
        <v>23</v>
      </c>
      <c r="I69" s="170" t="s">
        <v>107</v>
      </c>
      <c r="J69" s="170" t="s">
        <v>226</v>
      </c>
      <c r="K69" s="170" t="s">
        <v>226</v>
      </c>
      <c r="L69" s="170" t="s">
        <v>107</v>
      </c>
      <c r="M69" s="170" t="s">
        <v>226</v>
      </c>
      <c r="N69" s="170" t="s">
        <v>226</v>
      </c>
      <c r="O69" s="170" t="s">
        <v>226</v>
      </c>
      <c r="P69" s="170" t="s">
        <v>226</v>
      </c>
      <c r="Q69" s="170" t="s">
        <v>226</v>
      </c>
      <c r="R69" s="170" t="s">
        <v>234</v>
      </c>
      <c r="S69" s="170" t="s">
        <v>231</v>
      </c>
      <c r="T69" s="170" t="s">
        <v>107</v>
      </c>
    </row>
    <row r="70" spans="1:21" ht="15.75" customHeight="1" x14ac:dyDescent="0.2">
      <c r="A70" s="169">
        <v>44793.45661768518</v>
      </c>
      <c r="B70" s="170" t="s">
        <v>317</v>
      </c>
      <c r="C70" s="170" t="s">
        <v>20</v>
      </c>
      <c r="D70" s="170" t="s">
        <v>21</v>
      </c>
      <c r="E70" s="170" t="s">
        <v>22</v>
      </c>
      <c r="F70" s="170" t="s">
        <v>27</v>
      </c>
      <c r="G70" s="170" t="s">
        <v>147</v>
      </c>
      <c r="H70" s="170" t="s">
        <v>126</v>
      </c>
      <c r="I70" s="170" t="s">
        <v>107</v>
      </c>
      <c r="J70" s="170" t="s">
        <v>107</v>
      </c>
      <c r="K70" s="170" t="s">
        <v>107</v>
      </c>
      <c r="L70" s="170" t="s">
        <v>107</v>
      </c>
      <c r="M70" s="170" t="s">
        <v>107</v>
      </c>
      <c r="N70" s="170" t="s">
        <v>107</v>
      </c>
      <c r="O70" s="170" t="s">
        <v>107</v>
      </c>
      <c r="P70" s="170" t="s">
        <v>107</v>
      </c>
      <c r="Q70" s="170" t="s">
        <v>107</v>
      </c>
      <c r="R70" s="170" t="s">
        <v>107</v>
      </c>
      <c r="S70" s="170" t="s">
        <v>107</v>
      </c>
      <c r="T70" s="170" t="s">
        <v>107</v>
      </c>
      <c r="U70" s="170" t="s">
        <v>318</v>
      </c>
    </row>
    <row r="71" spans="1:21" ht="15.75" customHeight="1" x14ac:dyDescent="0.2">
      <c r="A71" s="169">
        <v>44793.456885347223</v>
      </c>
      <c r="B71" s="170" t="s">
        <v>319</v>
      </c>
      <c r="C71" s="170" t="s">
        <v>25</v>
      </c>
      <c r="D71" s="170" t="s">
        <v>21</v>
      </c>
      <c r="E71" s="170" t="s">
        <v>28</v>
      </c>
      <c r="F71" s="170" t="s">
        <v>270</v>
      </c>
      <c r="G71" s="170" t="s">
        <v>291</v>
      </c>
      <c r="H71" s="170" t="s">
        <v>30</v>
      </c>
      <c r="I71" s="170" t="s">
        <v>107</v>
      </c>
      <c r="J71" s="170" t="s">
        <v>226</v>
      </c>
      <c r="K71" s="170" t="s">
        <v>226</v>
      </c>
      <c r="L71" s="170" t="s">
        <v>226</v>
      </c>
      <c r="M71" s="170" t="s">
        <v>107</v>
      </c>
      <c r="N71" s="170" t="s">
        <v>226</v>
      </c>
      <c r="O71" s="170" t="s">
        <v>226</v>
      </c>
      <c r="P71" s="170" t="s">
        <v>226</v>
      </c>
      <c r="Q71" s="170" t="s">
        <v>226</v>
      </c>
      <c r="R71" s="170" t="s">
        <v>231</v>
      </c>
      <c r="S71" s="170" t="s">
        <v>107</v>
      </c>
      <c r="T71" s="170" t="s">
        <v>107</v>
      </c>
      <c r="U71" s="170" t="s">
        <v>320</v>
      </c>
    </row>
    <row r="72" spans="1:21" ht="15.75" customHeight="1" x14ac:dyDescent="0.2">
      <c r="A72" s="169">
        <v>44793.457442395833</v>
      </c>
      <c r="B72" s="170" t="s">
        <v>321</v>
      </c>
      <c r="C72" s="170" t="s">
        <v>25</v>
      </c>
      <c r="D72" s="170" t="s">
        <v>26</v>
      </c>
      <c r="E72" s="170" t="s">
        <v>28</v>
      </c>
      <c r="F72" s="170" t="s">
        <v>270</v>
      </c>
      <c r="G72" s="170" t="s">
        <v>241</v>
      </c>
      <c r="H72" s="170" t="s">
        <v>30</v>
      </c>
      <c r="I72" s="170" t="s">
        <v>226</v>
      </c>
      <c r="J72" s="170" t="s">
        <v>226</v>
      </c>
      <c r="K72" s="170" t="s">
        <v>226</v>
      </c>
      <c r="L72" s="170" t="s">
        <v>226</v>
      </c>
      <c r="M72" s="170" t="s">
        <v>226</v>
      </c>
      <c r="N72" s="170" t="s">
        <v>226</v>
      </c>
      <c r="O72" s="170" t="s">
        <v>226</v>
      </c>
      <c r="P72" s="170" t="s">
        <v>226</v>
      </c>
      <c r="Q72" s="170" t="s">
        <v>226</v>
      </c>
      <c r="R72" s="170" t="s">
        <v>226</v>
      </c>
      <c r="S72" s="170" t="s">
        <v>226</v>
      </c>
      <c r="T72" s="170" t="s">
        <v>226</v>
      </c>
    </row>
    <row r="73" spans="1:21" ht="15.75" customHeight="1" x14ac:dyDescent="0.2">
      <c r="A73" s="169">
        <v>44793.458400590273</v>
      </c>
      <c r="B73" s="170" t="s">
        <v>322</v>
      </c>
      <c r="C73" s="170" t="s">
        <v>25</v>
      </c>
      <c r="D73" s="170" t="s">
        <v>21</v>
      </c>
      <c r="E73" s="170" t="s">
        <v>28</v>
      </c>
      <c r="F73" s="170" t="s">
        <v>270</v>
      </c>
      <c r="G73" s="170" t="s">
        <v>323</v>
      </c>
      <c r="H73" s="170" t="s">
        <v>119</v>
      </c>
      <c r="I73" s="170" t="s">
        <v>226</v>
      </c>
      <c r="J73" s="170" t="s">
        <v>226</v>
      </c>
      <c r="K73" s="170" t="s">
        <v>226</v>
      </c>
      <c r="L73" s="170" t="s">
        <v>107</v>
      </c>
      <c r="M73" s="170" t="s">
        <v>226</v>
      </c>
      <c r="N73" s="170" t="s">
        <v>226</v>
      </c>
      <c r="O73" s="170" t="s">
        <v>226</v>
      </c>
      <c r="P73" s="170" t="s">
        <v>226</v>
      </c>
      <c r="Q73" s="170" t="s">
        <v>226</v>
      </c>
      <c r="R73" s="170" t="s">
        <v>231</v>
      </c>
      <c r="S73" s="170" t="s">
        <v>226</v>
      </c>
      <c r="T73" s="170" t="s">
        <v>226</v>
      </c>
      <c r="U73" s="170" t="s">
        <v>324</v>
      </c>
    </row>
    <row r="74" spans="1:21" ht="15.75" customHeight="1" x14ac:dyDescent="0.2">
      <c r="A74" s="169">
        <v>44793.459012210646</v>
      </c>
      <c r="B74" s="170" t="s">
        <v>325</v>
      </c>
      <c r="C74" s="170" t="s">
        <v>20</v>
      </c>
      <c r="D74" s="170" t="s">
        <v>26</v>
      </c>
      <c r="E74" s="170" t="s">
        <v>22</v>
      </c>
      <c r="F74" s="170" t="s">
        <v>150</v>
      </c>
      <c r="G74" s="170" t="s">
        <v>151</v>
      </c>
      <c r="H74" s="170" t="s">
        <v>126</v>
      </c>
      <c r="I74" s="170" t="s">
        <v>226</v>
      </c>
      <c r="J74" s="170" t="s">
        <v>226</v>
      </c>
      <c r="K74" s="170" t="s">
        <v>226</v>
      </c>
      <c r="L74" s="170" t="s">
        <v>226</v>
      </c>
      <c r="M74" s="170" t="s">
        <v>226</v>
      </c>
      <c r="N74" s="170" t="s">
        <v>226</v>
      </c>
      <c r="O74" s="170" t="s">
        <v>226</v>
      </c>
      <c r="P74" s="170" t="s">
        <v>226</v>
      </c>
      <c r="Q74" s="170" t="s">
        <v>226</v>
      </c>
      <c r="R74" s="170" t="s">
        <v>231</v>
      </c>
      <c r="S74" s="170" t="s">
        <v>107</v>
      </c>
      <c r="T74" s="170" t="s">
        <v>107</v>
      </c>
      <c r="U74" s="170" t="s">
        <v>326</v>
      </c>
    </row>
    <row r="75" spans="1:21" ht="15.75" customHeight="1" x14ac:dyDescent="0.2">
      <c r="A75" s="169">
        <v>44793.459353043982</v>
      </c>
      <c r="B75" s="185" t="s">
        <v>327</v>
      </c>
      <c r="C75" s="170" t="s">
        <v>20</v>
      </c>
      <c r="D75" s="170" t="s">
        <v>24</v>
      </c>
      <c r="E75" s="170" t="s">
        <v>28</v>
      </c>
      <c r="F75" s="170" t="s">
        <v>154</v>
      </c>
      <c r="G75" s="170" t="s">
        <v>121</v>
      </c>
      <c r="H75" s="170" t="s">
        <v>30</v>
      </c>
      <c r="I75" s="170" t="s">
        <v>107</v>
      </c>
      <c r="J75" s="170" t="s">
        <v>107</v>
      </c>
      <c r="K75" s="170" t="s">
        <v>107</v>
      </c>
      <c r="L75" s="170" t="s">
        <v>107</v>
      </c>
      <c r="M75" s="170" t="s">
        <v>107</v>
      </c>
      <c r="N75" s="170" t="s">
        <v>107</v>
      </c>
      <c r="O75" s="170" t="s">
        <v>107</v>
      </c>
      <c r="P75" s="170" t="s">
        <v>107</v>
      </c>
      <c r="Q75" s="170" t="s">
        <v>107</v>
      </c>
      <c r="R75" s="170" t="s">
        <v>231</v>
      </c>
      <c r="S75" s="170" t="s">
        <v>107</v>
      </c>
      <c r="T75" s="170" t="s">
        <v>107</v>
      </c>
      <c r="U75" s="170" t="s">
        <v>328</v>
      </c>
    </row>
    <row r="76" spans="1:21" ht="15.75" customHeight="1" x14ac:dyDescent="0.2">
      <c r="A76" s="169">
        <v>44793.459993009259</v>
      </c>
      <c r="B76" s="170" t="s">
        <v>329</v>
      </c>
      <c r="C76" s="170" t="s">
        <v>25</v>
      </c>
      <c r="D76" s="170" t="s">
        <v>21</v>
      </c>
      <c r="E76" s="170" t="s">
        <v>22</v>
      </c>
      <c r="F76" s="170" t="s">
        <v>27</v>
      </c>
      <c r="G76" s="170" t="s">
        <v>112</v>
      </c>
      <c r="H76" s="170" t="s">
        <v>23</v>
      </c>
      <c r="I76" s="170" t="s">
        <v>226</v>
      </c>
      <c r="J76" s="170" t="s">
        <v>226</v>
      </c>
      <c r="K76" s="170" t="s">
        <v>226</v>
      </c>
      <c r="L76" s="170" t="s">
        <v>226</v>
      </c>
      <c r="M76" s="170" t="s">
        <v>226</v>
      </c>
      <c r="N76" s="170" t="s">
        <v>226</v>
      </c>
      <c r="O76" s="170" t="s">
        <v>226</v>
      </c>
      <c r="P76" s="170" t="s">
        <v>226</v>
      </c>
      <c r="Q76" s="170" t="s">
        <v>226</v>
      </c>
      <c r="R76" s="170" t="s">
        <v>231</v>
      </c>
      <c r="S76" s="170" t="s">
        <v>107</v>
      </c>
      <c r="T76" s="170" t="s">
        <v>226</v>
      </c>
      <c r="U76" s="170" t="s">
        <v>31</v>
      </c>
    </row>
    <row r="77" spans="1:21" ht="15.75" customHeight="1" x14ac:dyDescent="0.2">
      <c r="A77" s="169">
        <v>44793.462568541669</v>
      </c>
      <c r="B77" s="170" t="s">
        <v>330</v>
      </c>
      <c r="C77" s="170" t="s">
        <v>25</v>
      </c>
      <c r="D77" s="170" t="s">
        <v>24</v>
      </c>
      <c r="E77" s="170" t="s">
        <v>22</v>
      </c>
      <c r="F77" s="170" t="s">
        <v>27</v>
      </c>
      <c r="G77" s="170" t="s">
        <v>112</v>
      </c>
      <c r="H77" s="170" t="s">
        <v>119</v>
      </c>
      <c r="I77" s="170" t="s">
        <v>226</v>
      </c>
      <c r="J77" s="170" t="s">
        <v>226</v>
      </c>
      <c r="K77" s="170" t="s">
        <v>226</v>
      </c>
      <c r="L77" s="170" t="s">
        <v>226</v>
      </c>
      <c r="M77" s="170" t="s">
        <v>226</v>
      </c>
      <c r="N77" s="170" t="s">
        <v>226</v>
      </c>
      <c r="O77" s="170" t="s">
        <v>226</v>
      </c>
      <c r="P77" s="170" t="s">
        <v>226</v>
      </c>
      <c r="Q77" s="170" t="s">
        <v>226</v>
      </c>
      <c r="R77" s="170" t="s">
        <v>231</v>
      </c>
      <c r="S77" s="170" t="s">
        <v>107</v>
      </c>
      <c r="T77" s="170" t="s">
        <v>226</v>
      </c>
    </row>
    <row r="78" spans="1:21" ht="15.75" customHeight="1" x14ac:dyDescent="0.2">
      <c r="A78" s="169">
        <v>44793.463117488427</v>
      </c>
      <c r="B78" s="170" t="s">
        <v>130</v>
      </c>
      <c r="C78" s="170" t="s">
        <v>20</v>
      </c>
      <c r="D78" s="170" t="s">
        <v>21</v>
      </c>
      <c r="E78" s="170" t="s">
        <v>22</v>
      </c>
      <c r="F78" s="170" t="s">
        <v>154</v>
      </c>
      <c r="G78" s="170" t="s">
        <v>121</v>
      </c>
      <c r="H78" s="170" t="s">
        <v>126</v>
      </c>
      <c r="I78" s="170" t="s">
        <v>226</v>
      </c>
      <c r="J78" s="170" t="s">
        <v>226</v>
      </c>
      <c r="K78" s="170" t="s">
        <v>226</v>
      </c>
      <c r="L78" s="170" t="s">
        <v>226</v>
      </c>
      <c r="M78" s="170" t="s">
        <v>107</v>
      </c>
      <c r="N78" s="170" t="s">
        <v>226</v>
      </c>
      <c r="O78" s="170" t="s">
        <v>226</v>
      </c>
      <c r="P78" s="170" t="s">
        <v>226</v>
      </c>
      <c r="Q78" s="170" t="s">
        <v>226</v>
      </c>
      <c r="R78" s="170" t="s">
        <v>231</v>
      </c>
      <c r="S78" s="170" t="s">
        <v>107</v>
      </c>
      <c r="T78" s="170" t="s">
        <v>226</v>
      </c>
      <c r="U78" s="170" t="s">
        <v>331</v>
      </c>
    </row>
    <row r="79" spans="1:21" ht="15.75" customHeight="1" x14ac:dyDescent="0.2">
      <c r="A79" s="169">
        <v>44793.463306793987</v>
      </c>
      <c r="B79" s="170" t="s">
        <v>332</v>
      </c>
      <c r="C79" s="170" t="s">
        <v>20</v>
      </c>
      <c r="D79" s="170" t="s">
        <v>24</v>
      </c>
      <c r="E79" s="170" t="s">
        <v>28</v>
      </c>
      <c r="F79" s="170" t="s">
        <v>128</v>
      </c>
      <c r="G79" s="170" t="s">
        <v>333</v>
      </c>
      <c r="H79" s="170" t="s">
        <v>119</v>
      </c>
      <c r="I79" s="170" t="s">
        <v>107</v>
      </c>
      <c r="J79" s="170" t="s">
        <v>107</v>
      </c>
      <c r="K79" s="170" t="s">
        <v>107</v>
      </c>
      <c r="L79" s="170" t="s">
        <v>107</v>
      </c>
      <c r="M79" s="170" t="s">
        <v>107</v>
      </c>
      <c r="N79" s="170" t="s">
        <v>107</v>
      </c>
      <c r="O79" s="170" t="s">
        <v>226</v>
      </c>
      <c r="P79" s="170" t="s">
        <v>226</v>
      </c>
      <c r="Q79" s="170" t="s">
        <v>226</v>
      </c>
      <c r="R79" s="170" t="s">
        <v>226</v>
      </c>
      <c r="S79" s="170" t="s">
        <v>226</v>
      </c>
      <c r="T79" s="170" t="s">
        <v>226</v>
      </c>
      <c r="U79" s="170" t="s">
        <v>334</v>
      </c>
    </row>
    <row r="80" spans="1:21" ht="15.75" customHeight="1" x14ac:dyDescent="0.2">
      <c r="A80" s="169">
        <v>44793.465359490743</v>
      </c>
      <c r="B80" s="170" t="s">
        <v>335</v>
      </c>
      <c r="C80" s="170" t="s">
        <v>25</v>
      </c>
      <c r="D80" s="170" t="s">
        <v>21</v>
      </c>
      <c r="E80" s="170" t="s">
        <v>22</v>
      </c>
      <c r="F80" s="170" t="s">
        <v>150</v>
      </c>
      <c r="G80" s="170" t="s">
        <v>336</v>
      </c>
      <c r="H80" s="170" t="s">
        <v>126</v>
      </c>
      <c r="I80" s="170" t="s">
        <v>226</v>
      </c>
      <c r="J80" s="170" t="s">
        <v>226</v>
      </c>
      <c r="K80" s="170" t="s">
        <v>226</v>
      </c>
      <c r="L80" s="170" t="s">
        <v>226</v>
      </c>
      <c r="M80" s="170" t="s">
        <v>226</v>
      </c>
      <c r="N80" s="170" t="s">
        <v>226</v>
      </c>
      <c r="O80" s="170" t="s">
        <v>226</v>
      </c>
      <c r="P80" s="170" t="s">
        <v>226</v>
      </c>
      <c r="Q80" s="170" t="s">
        <v>226</v>
      </c>
      <c r="R80" s="170" t="s">
        <v>231</v>
      </c>
      <c r="S80" s="170" t="s">
        <v>107</v>
      </c>
      <c r="T80" s="170" t="s">
        <v>226</v>
      </c>
    </row>
    <row r="81" spans="1:21" ht="15.75" customHeight="1" x14ac:dyDescent="0.2">
      <c r="A81" s="169">
        <v>44793.466039548613</v>
      </c>
      <c r="B81" s="170" t="s">
        <v>337</v>
      </c>
      <c r="C81" s="170" t="s">
        <v>20</v>
      </c>
      <c r="D81" s="170" t="s">
        <v>26</v>
      </c>
      <c r="E81" s="170" t="s">
        <v>28</v>
      </c>
      <c r="F81" s="170" t="s">
        <v>268</v>
      </c>
      <c r="G81" s="170" t="s">
        <v>253</v>
      </c>
      <c r="H81" s="170" t="s">
        <v>29</v>
      </c>
      <c r="I81" s="170" t="s">
        <v>226</v>
      </c>
      <c r="J81" s="170" t="s">
        <v>226</v>
      </c>
      <c r="K81" s="170" t="s">
        <v>226</v>
      </c>
      <c r="L81" s="170" t="s">
        <v>226</v>
      </c>
      <c r="M81" s="170" t="s">
        <v>226</v>
      </c>
      <c r="N81" s="170" t="s">
        <v>226</v>
      </c>
      <c r="O81" s="170" t="s">
        <v>226</v>
      </c>
      <c r="P81" s="170" t="s">
        <v>226</v>
      </c>
      <c r="Q81" s="170" t="s">
        <v>226</v>
      </c>
      <c r="R81" s="170" t="s">
        <v>226</v>
      </c>
      <c r="S81" s="170" t="s">
        <v>226</v>
      </c>
      <c r="T81" s="170" t="s">
        <v>226</v>
      </c>
    </row>
    <row r="82" spans="1:21" ht="15.75" customHeight="1" x14ac:dyDescent="0.2">
      <c r="A82" s="169">
        <v>44793.467274270835</v>
      </c>
      <c r="B82" s="170" t="s">
        <v>338</v>
      </c>
      <c r="C82" s="170" t="s">
        <v>25</v>
      </c>
      <c r="D82" s="170" t="s">
        <v>26</v>
      </c>
      <c r="E82" s="170" t="s">
        <v>28</v>
      </c>
      <c r="F82" s="170" t="s">
        <v>150</v>
      </c>
      <c r="G82" s="170" t="s">
        <v>120</v>
      </c>
      <c r="H82" s="170" t="s">
        <v>119</v>
      </c>
      <c r="I82" s="170" t="s">
        <v>226</v>
      </c>
      <c r="J82" s="170" t="s">
        <v>226</v>
      </c>
      <c r="K82" s="170" t="s">
        <v>226</v>
      </c>
      <c r="L82" s="170" t="s">
        <v>226</v>
      </c>
      <c r="M82" s="170" t="s">
        <v>226</v>
      </c>
      <c r="N82" s="170" t="s">
        <v>226</v>
      </c>
      <c r="O82" s="170" t="s">
        <v>226</v>
      </c>
      <c r="P82" s="170" t="s">
        <v>226</v>
      </c>
      <c r="Q82" s="170" t="s">
        <v>226</v>
      </c>
      <c r="R82" s="170" t="s">
        <v>231</v>
      </c>
      <c r="S82" s="170" t="s">
        <v>226</v>
      </c>
      <c r="T82" s="170" t="s">
        <v>226</v>
      </c>
    </row>
    <row r="83" spans="1:21" ht="15.75" customHeight="1" x14ac:dyDescent="0.2">
      <c r="A83" s="169">
        <v>44793.467985347219</v>
      </c>
      <c r="B83" s="170" t="s">
        <v>339</v>
      </c>
      <c r="C83" s="170" t="s">
        <v>25</v>
      </c>
      <c r="D83" s="170" t="s">
        <v>24</v>
      </c>
      <c r="E83" s="170" t="s">
        <v>22</v>
      </c>
      <c r="F83" s="170" t="s">
        <v>27</v>
      </c>
      <c r="G83" s="170" t="s">
        <v>112</v>
      </c>
      <c r="H83" s="170" t="s">
        <v>126</v>
      </c>
      <c r="I83" s="170" t="s">
        <v>226</v>
      </c>
      <c r="J83" s="170" t="s">
        <v>226</v>
      </c>
      <c r="K83" s="170" t="s">
        <v>226</v>
      </c>
      <c r="L83" s="170" t="s">
        <v>226</v>
      </c>
      <c r="M83" s="170" t="s">
        <v>226</v>
      </c>
      <c r="N83" s="170" t="s">
        <v>226</v>
      </c>
      <c r="O83" s="170" t="s">
        <v>226</v>
      </c>
      <c r="P83" s="170" t="s">
        <v>226</v>
      </c>
      <c r="Q83" s="170" t="s">
        <v>226</v>
      </c>
      <c r="R83" s="170" t="s">
        <v>234</v>
      </c>
      <c r="S83" s="170" t="s">
        <v>231</v>
      </c>
      <c r="T83" s="170" t="s">
        <v>107</v>
      </c>
    </row>
    <row r="84" spans="1:21" ht="15.75" customHeight="1" x14ac:dyDescent="0.2">
      <c r="A84" s="169">
        <v>44793.469973043982</v>
      </c>
      <c r="B84" s="170" t="s">
        <v>340</v>
      </c>
      <c r="C84" s="170" t="s">
        <v>20</v>
      </c>
      <c r="D84" s="170" t="s">
        <v>24</v>
      </c>
      <c r="E84" s="170" t="s">
        <v>22</v>
      </c>
      <c r="F84" s="170" t="s">
        <v>27</v>
      </c>
      <c r="G84" s="170" t="s">
        <v>147</v>
      </c>
      <c r="H84" s="170" t="s">
        <v>126</v>
      </c>
      <c r="I84" s="170" t="s">
        <v>226</v>
      </c>
      <c r="J84" s="170" t="s">
        <v>107</v>
      </c>
      <c r="K84" s="170" t="s">
        <v>226</v>
      </c>
      <c r="L84" s="170" t="s">
        <v>107</v>
      </c>
      <c r="M84" s="170" t="s">
        <v>226</v>
      </c>
      <c r="N84" s="170" t="s">
        <v>107</v>
      </c>
      <c r="O84" s="170" t="s">
        <v>231</v>
      </c>
      <c r="P84" s="170" t="s">
        <v>231</v>
      </c>
      <c r="Q84" s="170" t="s">
        <v>107</v>
      </c>
      <c r="R84" s="170" t="s">
        <v>231</v>
      </c>
      <c r="S84" s="170" t="s">
        <v>107</v>
      </c>
      <c r="T84" s="170" t="s">
        <v>107</v>
      </c>
    </row>
    <row r="85" spans="1:21" ht="15.75" customHeight="1" x14ac:dyDescent="0.2">
      <c r="A85" s="169">
        <v>44793.470923576388</v>
      </c>
      <c r="B85" s="170" t="s">
        <v>341</v>
      </c>
      <c r="C85" s="170" t="s">
        <v>25</v>
      </c>
      <c r="D85" s="170" t="s">
        <v>24</v>
      </c>
      <c r="E85" s="170" t="s">
        <v>28</v>
      </c>
      <c r="F85" s="170" t="s">
        <v>150</v>
      </c>
      <c r="G85" s="170" t="s">
        <v>336</v>
      </c>
      <c r="H85" s="170" t="s">
        <v>30</v>
      </c>
      <c r="I85" s="170" t="s">
        <v>107</v>
      </c>
      <c r="J85" s="170" t="s">
        <v>226</v>
      </c>
      <c r="K85" s="170" t="s">
        <v>226</v>
      </c>
      <c r="L85" s="170" t="s">
        <v>226</v>
      </c>
      <c r="M85" s="170" t="s">
        <v>107</v>
      </c>
      <c r="N85" s="170" t="s">
        <v>107</v>
      </c>
      <c r="O85" s="170" t="s">
        <v>107</v>
      </c>
      <c r="P85" s="170" t="s">
        <v>107</v>
      </c>
      <c r="Q85" s="170" t="s">
        <v>107</v>
      </c>
      <c r="R85" s="170" t="s">
        <v>234</v>
      </c>
      <c r="S85" s="170" t="s">
        <v>107</v>
      </c>
      <c r="T85" s="170" t="s">
        <v>107</v>
      </c>
    </row>
    <row r="86" spans="1:21" ht="15.75" customHeight="1" x14ac:dyDescent="0.2">
      <c r="A86" s="169">
        <v>44793.471256666671</v>
      </c>
      <c r="B86" s="170" t="s">
        <v>342</v>
      </c>
      <c r="C86" s="170" t="s">
        <v>25</v>
      </c>
      <c r="D86" s="170" t="s">
        <v>21</v>
      </c>
      <c r="E86" s="170" t="s">
        <v>28</v>
      </c>
      <c r="F86" s="170" t="s">
        <v>270</v>
      </c>
      <c r="G86" s="170" t="s">
        <v>343</v>
      </c>
      <c r="H86" s="170" t="s">
        <v>119</v>
      </c>
      <c r="I86" s="170" t="s">
        <v>226</v>
      </c>
      <c r="J86" s="170" t="s">
        <v>226</v>
      </c>
      <c r="K86" s="170" t="s">
        <v>226</v>
      </c>
      <c r="L86" s="170" t="s">
        <v>226</v>
      </c>
      <c r="M86" s="170" t="s">
        <v>226</v>
      </c>
      <c r="N86" s="170" t="s">
        <v>107</v>
      </c>
      <c r="O86" s="170" t="s">
        <v>107</v>
      </c>
      <c r="P86" s="170" t="s">
        <v>226</v>
      </c>
      <c r="Q86" s="170" t="s">
        <v>226</v>
      </c>
      <c r="R86" s="170" t="s">
        <v>231</v>
      </c>
      <c r="S86" s="170" t="s">
        <v>107</v>
      </c>
      <c r="T86" s="170" t="s">
        <v>107</v>
      </c>
    </row>
    <row r="87" spans="1:21" ht="15.75" customHeight="1" x14ac:dyDescent="0.2">
      <c r="A87" s="169">
        <v>44793.471970486113</v>
      </c>
      <c r="B87" s="170" t="s">
        <v>344</v>
      </c>
      <c r="C87" s="170" t="s">
        <v>25</v>
      </c>
      <c r="D87" s="170" t="s">
        <v>21</v>
      </c>
      <c r="E87" s="170" t="s">
        <v>28</v>
      </c>
      <c r="F87" s="170" t="s">
        <v>270</v>
      </c>
      <c r="G87" s="170" t="s">
        <v>291</v>
      </c>
      <c r="H87" s="170" t="s">
        <v>30</v>
      </c>
      <c r="I87" s="170" t="s">
        <v>226</v>
      </c>
      <c r="J87" s="170" t="s">
        <v>226</v>
      </c>
      <c r="K87" s="170" t="s">
        <v>226</v>
      </c>
      <c r="L87" s="170" t="s">
        <v>226</v>
      </c>
      <c r="M87" s="170" t="s">
        <v>226</v>
      </c>
      <c r="N87" s="170" t="s">
        <v>226</v>
      </c>
      <c r="O87" s="170" t="s">
        <v>226</v>
      </c>
      <c r="P87" s="170" t="s">
        <v>226</v>
      </c>
      <c r="Q87" s="170" t="s">
        <v>226</v>
      </c>
      <c r="R87" s="170" t="s">
        <v>234</v>
      </c>
      <c r="S87" s="170" t="s">
        <v>107</v>
      </c>
      <c r="T87" s="170" t="s">
        <v>226</v>
      </c>
      <c r="U87" s="170" t="s">
        <v>345</v>
      </c>
    </row>
    <row r="88" spans="1:21" ht="15.75" customHeight="1" x14ac:dyDescent="0.2">
      <c r="A88" s="169">
        <v>44793.472184155093</v>
      </c>
      <c r="B88" s="170" t="s">
        <v>346</v>
      </c>
      <c r="C88" s="170" t="s">
        <v>25</v>
      </c>
      <c r="D88" s="170" t="s">
        <v>26</v>
      </c>
      <c r="E88" s="170" t="s">
        <v>28</v>
      </c>
      <c r="F88" s="170" t="s">
        <v>270</v>
      </c>
      <c r="G88" s="170" t="s">
        <v>347</v>
      </c>
      <c r="H88" s="170" t="s">
        <v>119</v>
      </c>
      <c r="I88" s="170" t="s">
        <v>107</v>
      </c>
      <c r="J88" s="170" t="s">
        <v>107</v>
      </c>
      <c r="K88" s="170" t="s">
        <v>226</v>
      </c>
      <c r="L88" s="170" t="s">
        <v>226</v>
      </c>
      <c r="M88" s="170" t="s">
        <v>107</v>
      </c>
      <c r="N88" s="170" t="s">
        <v>107</v>
      </c>
      <c r="O88" s="170" t="s">
        <v>231</v>
      </c>
      <c r="P88" s="170" t="s">
        <v>107</v>
      </c>
      <c r="Q88" s="170" t="s">
        <v>107</v>
      </c>
      <c r="R88" s="170" t="s">
        <v>231</v>
      </c>
      <c r="S88" s="170" t="s">
        <v>107</v>
      </c>
      <c r="T88" s="170" t="s">
        <v>107</v>
      </c>
    </row>
    <row r="89" spans="1:21" ht="15.75" customHeight="1" x14ac:dyDescent="0.2">
      <c r="A89" s="169">
        <v>44793.472997465273</v>
      </c>
      <c r="B89" s="170" t="s">
        <v>136</v>
      </c>
      <c r="C89" s="170" t="s">
        <v>25</v>
      </c>
      <c r="D89" s="170" t="s">
        <v>21</v>
      </c>
      <c r="E89" s="170" t="s">
        <v>22</v>
      </c>
      <c r="F89" s="170" t="s">
        <v>117</v>
      </c>
      <c r="G89" s="170" t="s">
        <v>137</v>
      </c>
      <c r="H89" s="170" t="s">
        <v>126</v>
      </c>
      <c r="I89" s="170" t="s">
        <v>226</v>
      </c>
      <c r="J89" s="170" t="s">
        <v>226</v>
      </c>
      <c r="K89" s="170" t="s">
        <v>226</v>
      </c>
      <c r="L89" s="170" t="s">
        <v>226</v>
      </c>
      <c r="M89" s="170" t="s">
        <v>107</v>
      </c>
      <c r="N89" s="170" t="s">
        <v>107</v>
      </c>
      <c r="O89" s="170" t="s">
        <v>107</v>
      </c>
      <c r="P89" s="170" t="s">
        <v>107</v>
      </c>
      <c r="Q89" s="170" t="s">
        <v>107</v>
      </c>
      <c r="R89" s="170" t="s">
        <v>234</v>
      </c>
      <c r="S89" s="170" t="s">
        <v>107</v>
      </c>
      <c r="T89" s="170" t="s">
        <v>107</v>
      </c>
      <c r="U89" s="170" t="s">
        <v>31</v>
      </c>
    </row>
    <row r="90" spans="1:21" ht="15.75" customHeight="1" x14ac:dyDescent="0.2">
      <c r="A90" s="169">
        <v>44793.473168553246</v>
      </c>
      <c r="B90" s="170" t="s">
        <v>348</v>
      </c>
      <c r="C90" s="170" t="s">
        <v>25</v>
      </c>
      <c r="D90" s="170" t="s">
        <v>24</v>
      </c>
      <c r="E90" s="170" t="s">
        <v>22</v>
      </c>
      <c r="F90" s="170" t="s">
        <v>27</v>
      </c>
      <c r="G90" s="170" t="s">
        <v>112</v>
      </c>
      <c r="H90" s="170" t="s">
        <v>30</v>
      </c>
      <c r="I90" s="170" t="s">
        <v>107</v>
      </c>
      <c r="J90" s="170" t="s">
        <v>107</v>
      </c>
      <c r="K90" s="170" t="s">
        <v>107</v>
      </c>
      <c r="L90" s="170" t="s">
        <v>107</v>
      </c>
      <c r="M90" s="170" t="s">
        <v>107</v>
      </c>
      <c r="N90" s="170" t="s">
        <v>107</v>
      </c>
      <c r="O90" s="170" t="s">
        <v>231</v>
      </c>
      <c r="P90" s="170" t="s">
        <v>107</v>
      </c>
      <c r="Q90" s="170" t="s">
        <v>107</v>
      </c>
      <c r="R90" s="170" t="s">
        <v>231</v>
      </c>
      <c r="S90" s="170" t="s">
        <v>107</v>
      </c>
      <c r="T90" s="170" t="s">
        <v>107</v>
      </c>
      <c r="U90" s="170" t="s">
        <v>31</v>
      </c>
    </row>
    <row r="91" spans="1:21" ht="15.75" customHeight="1" x14ac:dyDescent="0.2">
      <c r="A91" s="169">
        <v>44793.475933530091</v>
      </c>
      <c r="B91" s="170" t="s">
        <v>349</v>
      </c>
      <c r="C91" s="170" t="s">
        <v>25</v>
      </c>
      <c r="D91" s="170" t="s">
        <v>26</v>
      </c>
      <c r="E91" s="170" t="s">
        <v>28</v>
      </c>
      <c r="F91" s="170" t="s">
        <v>116</v>
      </c>
      <c r="G91" s="170" t="s">
        <v>116</v>
      </c>
      <c r="H91" s="170" t="s">
        <v>126</v>
      </c>
      <c r="I91" s="170" t="s">
        <v>107</v>
      </c>
      <c r="J91" s="170" t="s">
        <v>107</v>
      </c>
      <c r="K91" s="170" t="s">
        <v>107</v>
      </c>
      <c r="L91" s="170" t="s">
        <v>107</v>
      </c>
      <c r="M91" s="170" t="s">
        <v>107</v>
      </c>
      <c r="N91" s="170" t="s">
        <v>107</v>
      </c>
      <c r="O91" s="170" t="s">
        <v>107</v>
      </c>
      <c r="P91" s="170" t="s">
        <v>107</v>
      </c>
      <c r="Q91" s="170" t="s">
        <v>107</v>
      </c>
      <c r="R91" s="170" t="s">
        <v>107</v>
      </c>
      <c r="S91" s="170" t="s">
        <v>107</v>
      </c>
      <c r="T91" s="170" t="s">
        <v>107</v>
      </c>
    </row>
    <row r="92" spans="1:21" ht="15.75" customHeight="1" x14ac:dyDescent="0.2">
      <c r="A92" s="169">
        <v>44793.478975833335</v>
      </c>
      <c r="B92" s="170" t="s">
        <v>350</v>
      </c>
      <c r="C92" s="170" t="s">
        <v>25</v>
      </c>
      <c r="D92" s="170" t="s">
        <v>26</v>
      </c>
      <c r="E92" s="170" t="s">
        <v>28</v>
      </c>
      <c r="F92" s="170" t="s">
        <v>161</v>
      </c>
      <c r="G92" s="170" t="s">
        <v>158</v>
      </c>
      <c r="H92" s="170" t="s">
        <v>29</v>
      </c>
      <c r="I92" s="170" t="s">
        <v>107</v>
      </c>
      <c r="J92" s="170" t="s">
        <v>226</v>
      </c>
      <c r="K92" s="170" t="s">
        <v>226</v>
      </c>
      <c r="L92" s="170" t="s">
        <v>226</v>
      </c>
      <c r="M92" s="170" t="s">
        <v>226</v>
      </c>
      <c r="N92" s="170" t="s">
        <v>226</v>
      </c>
      <c r="O92" s="170" t="s">
        <v>226</v>
      </c>
      <c r="P92" s="170" t="s">
        <v>226</v>
      </c>
      <c r="Q92" s="170" t="s">
        <v>226</v>
      </c>
      <c r="R92" s="170" t="s">
        <v>237</v>
      </c>
      <c r="S92" s="170" t="s">
        <v>107</v>
      </c>
      <c r="T92" s="170" t="s">
        <v>226</v>
      </c>
    </row>
    <row r="93" spans="1:21" ht="15.75" customHeight="1" x14ac:dyDescent="0.2">
      <c r="A93" s="169">
        <v>44793.479404953701</v>
      </c>
      <c r="B93" s="170" t="s">
        <v>351</v>
      </c>
      <c r="C93" s="170" t="s">
        <v>25</v>
      </c>
      <c r="D93" s="170" t="s">
        <v>21</v>
      </c>
      <c r="E93" s="170" t="s">
        <v>22</v>
      </c>
      <c r="F93" s="170" t="s">
        <v>270</v>
      </c>
      <c r="G93" s="170" t="s">
        <v>270</v>
      </c>
      <c r="H93" s="170" t="s">
        <v>119</v>
      </c>
      <c r="I93" s="170" t="s">
        <v>226</v>
      </c>
      <c r="J93" s="170" t="s">
        <v>226</v>
      </c>
      <c r="K93" s="170" t="s">
        <v>226</v>
      </c>
      <c r="L93" s="170" t="s">
        <v>226</v>
      </c>
      <c r="M93" s="170" t="s">
        <v>226</v>
      </c>
      <c r="N93" s="170" t="s">
        <v>226</v>
      </c>
      <c r="O93" s="170" t="s">
        <v>226</v>
      </c>
      <c r="P93" s="170" t="s">
        <v>226</v>
      </c>
      <c r="Q93" s="170" t="s">
        <v>226</v>
      </c>
      <c r="R93" s="170" t="s">
        <v>226</v>
      </c>
      <c r="S93" s="170" t="s">
        <v>226</v>
      </c>
      <c r="T93" s="170" t="s">
        <v>226</v>
      </c>
    </row>
    <row r="94" spans="1:21" ht="15.75" customHeight="1" x14ac:dyDescent="0.2">
      <c r="A94" s="169">
        <v>44793.480835949071</v>
      </c>
      <c r="B94" s="170" t="s">
        <v>352</v>
      </c>
      <c r="C94" s="170" t="s">
        <v>20</v>
      </c>
      <c r="D94" s="170" t="s">
        <v>24</v>
      </c>
      <c r="E94" s="170" t="s">
        <v>22</v>
      </c>
      <c r="F94" s="170" t="s">
        <v>150</v>
      </c>
      <c r="G94" s="170" t="s">
        <v>336</v>
      </c>
      <c r="H94" s="170" t="s">
        <v>30</v>
      </c>
      <c r="I94" s="170" t="s">
        <v>107</v>
      </c>
      <c r="J94" s="170" t="s">
        <v>107</v>
      </c>
      <c r="K94" s="170" t="s">
        <v>107</v>
      </c>
      <c r="L94" s="170" t="s">
        <v>107</v>
      </c>
      <c r="M94" s="170" t="s">
        <v>107</v>
      </c>
      <c r="N94" s="170" t="s">
        <v>226</v>
      </c>
      <c r="O94" s="170" t="s">
        <v>107</v>
      </c>
      <c r="P94" s="170" t="s">
        <v>107</v>
      </c>
      <c r="Q94" s="170" t="s">
        <v>107</v>
      </c>
      <c r="R94" s="170" t="s">
        <v>231</v>
      </c>
      <c r="S94" s="170" t="s">
        <v>107</v>
      </c>
      <c r="T94" s="170" t="s">
        <v>107</v>
      </c>
    </row>
    <row r="95" spans="1:21" ht="15.75" customHeight="1" x14ac:dyDescent="0.2">
      <c r="A95" s="169">
        <v>44793.48144329861</v>
      </c>
      <c r="B95" s="170" t="s">
        <v>353</v>
      </c>
      <c r="C95" s="170" t="s">
        <v>20</v>
      </c>
      <c r="D95" s="170" t="s">
        <v>21</v>
      </c>
      <c r="E95" s="170" t="s">
        <v>22</v>
      </c>
      <c r="F95" s="170" t="s">
        <v>27</v>
      </c>
      <c r="G95" s="170" t="s">
        <v>135</v>
      </c>
      <c r="H95" s="170" t="s">
        <v>126</v>
      </c>
      <c r="I95" s="170" t="s">
        <v>226</v>
      </c>
      <c r="J95" s="170" t="s">
        <v>226</v>
      </c>
      <c r="K95" s="170" t="s">
        <v>226</v>
      </c>
      <c r="L95" s="170" t="s">
        <v>226</v>
      </c>
      <c r="M95" s="170" t="s">
        <v>226</v>
      </c>
      <c r="N95" s="170" t="s">
        <v>226</v>
      </c>
      <c r="O95" s="170" t="s">
        <v>226</v>
      </c>
      <c r="P95" s="170" t="s">
        <v>226</v>
      </c>
      <c r="Q95" s="170" t="s">
        <v>226</v>
      </c>
      <c r="R95" s="170" t="s">
        <v>231</v>
      </c>
      <c r="S95" s="170" t="s">
        <v>107</v>
      </c>
      <c r="T95" s="170" t="s">
        <v>107</v>
      </c>
    </row>
    <row r="96" spans="1:21" ht="15.75" customHeight="1" x14ac:dyDescent="0.2">
      <c r="A96" s="169">
        <v>44793.48353759259</v>
      </c>
      <c r="B96" s="170" t="s">
        <v>354</v>
      </c>
      <c r="C96" s="170" t="s">
        <v>20</v>
      </c>
      <c r="D96" s="170" t="s">
        <v>32</v>
      </c>
      <c r="E96" s="170" t="s">
        <v>22</v>
      </c>
      <c r="F96" s="170" t="s">
        <v>27</v>
      </c>
      <c r="G96" s="170" t="s">
        <v>112</v>
      </c>
      <c r="H96" s="170" t="s">
        <v>30</v>
      </c>
      <c r="I96" s="170" t="s">
        <v>226</v>
      </c>
      <c r="J96" s="170" t="s">
        <v>231</v>
      </c>
      <c r="K96" s="170" t="s">
        <v>231</v>
      </c>
      <c r="L96" s="170" t="s">
        <v>107</v>
      </c>
      <c r="M96" s="170" t="s">
        <v>107</v>
      </c>
      <c r="N96" s="170" t="s">
        <v>226</v>
      </c>
      <c r="O96" s="170" t="s">
        <v>234</v>
      </c>
      <c r="P96" s="170" t="s">
        <v>234</v>
      </c>
      <c r="Q96" s="170" t="s">
        <v>231</v>
      </c>
      <c r="R96" s="170" t="s">
        <v>231</v>
      </c>
      <c r="S96" s="170" t="s">
        <v>107</v>
      </c>
      <c r="T96" s="170" t="s">
        <v>107</v>
      </c>
      <c r="U96" s="170" t="s">
        <v>355</v>
      </c>
    </row>
    <row r="97" spans="1:21" ht="15.75" customHeight="1" x14ac:dyDescent="0.2">
      <c r="A97" s="169">
        <v>44793.484986249998</v>
      </c>
      <c r="B97" s="170" t="s">
        <v>356</v>
      </c>
      <c r="C97" s="170" t="s">
        <v>25</v>
      </c>
      <c r="D97" s="170" t="s">
        <v>24</v>
      </c>
      <c r="E97" s="170" t="s">
        <v>22</v>
      </c>
      <c r="F97" s="170" t="s">
        <v>270</v>
      </c>
      <c r="G97" s="170" t="s">
        <v>270</v>
      </c>
      <c r="H97" s="170" t="s">
        <v>119</v>
      </c>
      <c r="I97" s="170" t="s">
        <v>226</v>
      </c>
      <c r="J97" s="170" t="s">
        <v>226</v>
      </c>
      <c r="K97" s="170" t="s">
        <v>226</v>
      </c>
      <c r="L97" s="170" t="s">
        <v>226</v>
      </c>
      <c r="M97" s="170" t="s">
        <v>226</v>
      </c>
      <c r="N97" s="170" t="s">
        <v>226</v>
      </c>
      <c r="O97" s="170" t="s">
        <v>226</v>
      </c>
      <c r="P97" s="170" t="s">
        <v>226</v>
      </c>
      <c r="Q97" s="170" t="s">
        <v>226</v>
      </c>
      <c r="R97" s="170" t="s">
        <v>231</v>
      </c>
      <c r="S97" s="170" t="s">
        <v>107</v>
      </c>
      <c r="T97" s="170" t="s">
        <v>226</v>
      </c>
      <c r="U97" s="170" t="s">
        <v>357</v>
      </c>
    </row>
    <row r="98" spans="1:21" ht="15.75" customHeight="1" x14ac:dyDescent="0.2">
      <c r="A98" s="169">
        <v>44793.487598726853</v>
      </c>
      <c r="B98" s="170" t="s">
        <v>358</v>
      </c>
      <c r="C98" s="170" t="s">
        <v>25</v>
      </c>
      <c r="D98" s="170" t="s">
        <v>21</v>
      </c>
      <c r="E98" s="170" t="s">
        <v>28</v>
      </c>
      <c r="F98" s="170" t="s">
        <v>270</v>
      </c>
      <c r="G98" s="170" t="s">
        <v>343</v>
      </c>
      <c r="H98" s="170" t="s">
        <v>119</v>
      </c>
      <c r="I98" s="170" t="s">
        <v>226</v>
      </c>
      <c r="J98" s="170" t="s">
        <v>226</v>
      </c>
      <c r="K98" s="170" t="s">
        <v>226</v>
      </c>
      <c r="L98" s="170" t="s">
        <v>226</v>
      </c>
      <c r="M98" s="170" t="s">
        <v>226</v>
      </c>
      <c r="N98" s="170" t="s">
        <v>226</v>
      </c>
      <c r="O98" s="170" t="s">
        <v>226</v>
      </c>
      <c r="P98" s="170" t="s">
        <v>226</v>
      </c>
      <c r="Q98" s="170" t="s">
        <v>226</v>
      </c>
      <c r="R98" s="170" t="s">
        <v>226</v>
      </c>
      <c r="S98" s="170" t="s">
        <v>226</v>
      </c>
      <c r="T98" s="170" t="s">
        <v>226</v>
      </c>
      <c r="U98" s="170" t="s">
        <v>359</v>
      </c>
    </row>
    <row r="99" spans="1:21" ht="15.75" customHeight="1" x14ac:dyDescent="0.2">
      <c r="A99" s="169">
        <v>44793.487919849533</v>
      </c>
      <c r="B99" s="170" t="s">
        <v>360</v>
      </c>
      <c r="C99" s="170" t="s">
        <v>25</v>
      </c>
      <c r="D99" s="170" t="s">
        <v>21</v>
      </c>
      <c r="E99" s="170" t="s">
        <v>22</v>
      </c>
      <c r="F99" s="170" t="s">
        <v>361</v>
      </c>
      <c r="G99" s="170" t="s">
        <v>362</v>
      </c>
      <c r="H99" s="170" t="s">
        <v>119</v>
      </c>
      <c r="I99" s="170" t="s">
        <v>226</v>
      </c>
      <c r="J99" s="170" t="s">
        <v>226</v>
      </c>
      <c r="K99" s="170" t="s">
        <v>226</v>
      </c>
      <c r="L99" s="170" t="s">
        <v>226</v>
      </c>
      <c r="M99" s="170" t="s">
        <v>226</v>
      </c>
      <c r="N99" s="170" t="s">
        <v>226</v>
      </c>
      <c r="O99" s="170" t="s">
        <v>226</v>
      </c>
      <c r="P99" s="170" t="s">
        <v>226</v>
      </c>
      <c r="Q99" s="170" t="s">
        <v>226</v>
      </c>
      <c r="R99" s="170" t="s">
        <v>231</v>
      </c>
      <c r="S99" s="170" t="s">
        <v>107</v>
      </c>
      <c r="T99" s="170" t="s">
        <v>107</v>
      </c>
    </row>
    <row r="100" spans="1:21" ht="15.75" customHeight="1" x14ac:dyDescent="0.2">
      <c r="A100" s="169">
        <v>44793.491476875002</v>
      </c>
      <c r="B100" s="170" t="s">
        <v>363</v>
      </c>
      <c r="C100" s="170" t="s">
        <v>20</v>
      </c>
      <c r="D100" s="170" t="s">
        <v>26</v>
      </c>
      <c r="E100" s="170" t="s">
        <v>22</v>
      </c>
      <c r="F100" s="170" t="s">
        <v>370</v>
      </c>
      <c r="G100" s="170" t="s">
        <v>141</v>
      </c>
      <c r="H100" s="170" t="s">
        <v>23</v>
      </c>
      <c r="I100" s="170" t="s">
        <v>226</v>
      </c>
      <c r="J100" s="170" t="s">
        <v>107</v>
      </c>
      <c r="K100" s="170" t="s">
        <v>107</v>
      </c>
      <c r="L100" s="170" t="s">
        <v>226</v>
      </c>
      <c r="M100" s="170" t="s">
        <v>107</v>
      </c>
      <c r="N100" s="170" t="s">
        <v>107</v>
      </c>
      <c r="O100" s="170" t="s">
        <v>226</v>
      </c>
      <c r="P100" s="170" t="s">
        <v>226</v>
      </c>
      <c r="Q100" s="170" t="s">
        <v>226</v>
      </c>
      <c r="R100" s="170" t="s">
        <v>231</v>
      </c>
      <c r="S100" s="170" t="s">
        <v>226</v>
      </c>
      <c r="T100" s="170" t="s">
        <v>107</v>
      </c>
      <c r="U100" s="170" t="s">
        <v>364</v>
      </c>
    </row>
    <row r="101" spans="1:21" ht="15.75" customHeight="1" x14ac:dyDescent="0.2">
      <c r="A101" s="169">
        <v>44793.491699976847</v>
      </c>
      <c r="B101" s="170" t="s">
        <v>365</v>
      </c>
      <c r="C101" s="170" t="s">
        <v>20</v>
      </c>
      <c r="D101" s="170" t="s">
        <v>32</v>
      </c>
      <c r="E101" s="170" t="s">
        <v>28</v>
      </c>
      <c r="F101" s="170" t="s">
        <v>154</v>
      </c>
      <c r="G101" s="170" t="s">
        <v>121</v>
      </c>
      <c r="H101" s="170" t="s">
        <v>119</v>
      </c>
      <c r="I101" s="170" t="s">
        <v>226</v>
      </c>
      <c r="J101" s="170" t="s">
        <v>226</v>
      </c>
      <c r="K101" s="170" t="s">
        <v>226</v>
      </c>
      <c r="L101" s="170" t="s">
        <v>226</v>
      </c>
      <c r="M101" s="170" t="s">
        <v>226</v>
      </c>
      <c r="N101" s="170" t="s">
        <v>226</v>
      </c>
      <c r="O101" s="170" t="s">
        <v>226</v>
      </c>
      <c r="P101" s="170" t="s">
        <v>226</v>
      </c>
      <c r="Q101" s="170" t="s">
        <v>226</v>
      </c>
      <c r="R101" s="170" t="s">
        <v>226</v>
      </c>
      <c r="S101" s="170" t="s">
        <v>226</v>
      </c>
      <c r="T101" s="170" t="s">
        <v>226</v>
      </c>
    </row>
    <row r="102" spans="1:21" ht="15.75" customHeight="1" x14ac:dyDescent="0.2">
      <c r="A102" s="169">
        <v>44793.496103761572</v>
      </c>
      <c r="B102" s="170" t="s">
        <v>366</v>
      </c>
      <c r="C102" s="170" t="s">
        <v>25</v>
      </c>
      <c r="D102" s="170" t="s">
        <v>24</v>
      </c>
      <c r="E102" s="170" t="s">
        <v>22</v>
      </c>
      <c r="F102" s="170" t="s">
        <v>161</v>
      </c>
      <c r="G102" s="170" t="s">
        <v>140</v>
      </c>
      <c r="H102" s="170" t="s">
        <v>23</v>
      </c>
      <c r="I102" s="170" t="s">
        <v>107</v>
      </c>
      <c r="J102" s="170" t="s">
        <v>107</v>
      </c>
      <c r="K102" s="170" t="s">
        <v>107</v>
      </c>
      <c r="L102" s="170" t="s">
        <v>107</v>
      </c>
      <c r="M102" s="170" t="s">
        <v>107</v>
      </c>
      <c r="N102" s="170" t="s">
        <v>107</v>
      </c>
      <c r="O102" s="170" t="s">
        <v>107</v>
      </c>
      <c r="P102" s="170" t="s">
        <v>107</v>
      </c>
      <c r="Q102" s="170" t="s">
        <v>107</v>
      </c>
      <c r="R102" s="170" t="s">
        <v>234</v>
      </c>
      <c r="S102" s="170" t="s">
        <v>107</v>
      </c>
      <c r="T102" s="170" t="s">
        <v>107</v>
      </c>
    </row>
    <row r="103" spans="1:21" ht="12.75" x14ac:dyDescent="0.2">
      <c r="A103" s="169">
        <v>44793.497715914353</v>
      </c>
      <c r="B103" s="170" t="s">
        <v>152</v>
      </c>
      <c r="C103" s="170" t="s">
        <v>25</v>
      </c>
      <c r="D103" s="170" t="s">
        <v>24</v>
      </c>
      <c r="E103" s="170" t="s">
        <v>22</v>
      </c>
      <c r="F103" s="170" t="s">
        <v>117</v>
      </c>
      <c r="G103" s="170" t="s">
        <v>143</v>
      </c>
      <c r="H103" s="170" t="s">
        <v>126</v>
      </c>
      <c r="I103" s="170" t="s">
        <v>226</v>
      </c>
      <c r="J103" s="170" t="s">
        <v>226</v>
      </c>
      <c r="K103" s="170" t="s">
        <v>226</v>
      </c>
      <c r="L103" s="170" t="s">
        <v>226</v>
      </c>
      <c r="M103" s="170" t="s">
        <v>226</v>
      </c>
      <c r="N103" s="170" t="s">
        <v>226</v>
      </c>
      <c r="O103" s="170" t="s">
        <v>226</v>
      </c>
      <c r="P103" s="170" t="s">
        <v>226</v>
      </c>
      <c r="Q103" s="170" t="s">
        <v>226</v>
      </c>
      <c r="R103" s="170" t="s">
        <v>226</v>
      </c>
      <c r="S103" s="170" t="s">
        <v>226</v>
      </c>
      <c r="T103" s="170" t="s">
        <v>226</v>
      </c>
    </row>
    <row r="104" spans="1:21" ht="12.75" x14ac:dyDescent="0.2">
      <c r="A104" s="169">
        <v>44793.499594120367</v>
      </c>
      <c r="B104" s="170" t="s">
        <v>367</v>
      </c>
      <c r="C104" s="170" t="s">
        <v>20</v>
      </c>
      <c r="D104" s="170" t="s">
        <v>24</v>
      </c>
      <c r="E104" s="170" t="s">
        <v>22</v>
      </c>
      <c r="F104" s="170" t="s">
        <v>117</v>
      </c>
      <c r="G104" s="170" t="s">
        <v>118</v>
      </c>
      <c r="H104" s="170" t="s">
        <v>23</v>
      </c>
      <c r="I104" s="170" t="s">
        <v>107</v>
      </c>
      <c r="J104" s="170" t="s">
        <v>107</v>
      </c>
      <c r="K104" s="170" t="s">
        <v>107</v>
      </c>
      <c r="L104" s="170" t="s">
        <v>107</v>
      </c>
      <c r="M104" s="170" t="s">
        <v>226</v>
      </c>
      <c r="N104" s="170" t="s">
        <v>226</v>
      </c>
      <c r="O104" s="170" t="s">
        <v>226</v>
      </c>
      <c r="P104" s="170" t="s">
        <v>226</v>
      </c>
      <c r="Q104" s="170" t="s">
        <v>226</v>
      </c>
      <c r="R104" s="170" t="s">
        <v>226</v>
      </c>
      <c r="S104" s="170" t="s">
        <v>226</v>
      </c>
      <c r="T104" s="170" t="s">
        <v>226</v>
      </c>
      <c r="U104" s="170" t="s">
        <v>31</v>
      </c>
    </row>
    <row r="105" spans="1:21" ht="12.75" x14ac:dyDescent="0.2">
      <c r="A105" s="169">
        <v>44793.501779965278</v>
      </c>
      <c r="B105" s="170" t="s">
        <v>368</v>
      </c>
      <c r="C105" s="170" t="s">
        <v>20</v>
      </c>
      <c r="D105" s="170" t="s">
        <v>21</v>
      </c>
      <c r="E105" s="170" t="s">
        <v>22</v>
      </c>
      <c r="F105" s="170" t="s">
        <v>27</v>
      </c>
      <c r="G105" s="170" t="s">
        <v>112</v>
      </c>
      <c r="H105" s="170" t="s">
        <v>30</v>
      </c>
      <c r="I105" s="170" t="s">
        <v>107</v>
      </c>
      <c r="J105" s="170" t="s">
        <v>107</v>
      </c>
      <c r="K105" s="170" t="s">
        <v>107</v>
      </c>
      <c r="L105" s="170" t="s">
        <v>107</v>
      </c>
      <c r="M105" s="170" t="s">
        <v>107</v>
      </c>
      <c r="N105" s="170" t="s">
        <v>107</v>
      </c>
      <c r="O105" s="170" t="s">
        <v>107</v>
      </c>
      <c r="P105" s="170" t="s">
        <v>107</v>
      </c>
      <c r="Q105" s="170" t="s">
        <v>107</v>
      </c>
      <c r="R105" s="170" t="s">
        <v>107</v>
      </c>
      <c r="S105" s="170" t="s">
        <v>107</v>
      </c>
      <c r="T105" s="170" t="s">
        <v>107</v>
      </c>
      <c r="U105" s="170" t="s">
        <v>369</v>
      </c>
    </row>
    <row r="106" spans="1:21" ht="12.75" x14ac:dyDescent="0.2">
      <c r="A106" s="169">
        <v>44793.5021834375</v>
      </c>
      <c r="B106" s="170" t="s">
        <v>155</v>
      </c>
      <c r="C106" s="170" t="s">
        <v>25</v>
      </c>
      <c r="D106" s="170" t="s">
        <v>24</v>
      </c>
      <c r="E106" s="170" t="s">
        <v>22</v>
      </c>
      <c r="F106" s="170" t="s">
        <v>117</v>
      </c>
      <c r="G106" s="170" t="s">
        <v>145</v>
      </c>
      <c r="H106" s="170" t="s">
        <v>126</v>
      </c>
      <c r="I106" s="170" t="s">
        <v>226</v>
      </c>
      <c r="J106" s="170" t="s">
        <v>226</v>
      </c>
      <c r="K106" s="170" t="s">
        <v>226</v>
      </c>
      <c r="L106" s="170" t="s">
        <v>226</v>
      </c>
      <c r="M106" s="170" t="s">
        <v>226</v>
      </c>
      <c r="N106" s="170" t="s">
        <v>226</v>
      </c>
      <c r="O106" s="170" t="s">
        <v>226</v>
      </c>
      <c r="P106" s="170" t="s">
        <v>226</v>
      </c>
      <c r="Q106" s="170" t="s">
        <v>226</v>
      </c>
      <c r="R106" s="170" t="s">
        <v>226</v>
      </c>
      <c r="S106" s="170" t="s">
        <v>226</v>
      </c>
      <c r="T106" s="170" t="s">
        <v>226</v>
      </c>
    </row>
  </sheetData>
  <autoFilter ref="H1:H106" xr:uid="{339DCA47-D6E1-40A0-A4C2-89AC7A4BF4CF}"/>
  <hyperlinks>
    <hyperlink ref="B75" r:id="rId1" xr:uid="{1FF4F4FC-8EF7-4D90-8B63-3A13AF228C0F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U36"/>
  <sheetViews>
    <sheetView topLeftCell="R1" zoomScale="120" zoomScaleNormal="120" workbookViewId="0">
      <selection activeCell="U11" sqref="U11"/>
    </sheetView>
  </sheetViews>
  <sheetFormatPr defaultColWidth="14.42578125" defaultRowHeight="12.75" x14ac:dyDescent="0.2"/>
  <cols>
    <col min="1" max="1" width="18.7109375" bestFit="1" customWidth="1"/>
    <col min="2" max="3" width="21.5703125" customWidth="1"/>
    <col min="4" max="4" width="33.140625" bestFit="1" customWidth="1"/>
    <col min="5" max="5" width="16.7109375" customWidth="1"/>
    <col min="6" max="6" width="19.85546875" customWidth="1"/>
    <col min="7" max="7" width="42.42578125" bestFit="1" customWidth="1"/>
    <col min="8" max="26" width="21.5703125" customWidth="1"/>
  </cols>
  <sheetData>
    <row r="1" spans="1:21" x14ac:dyDescent="0.2">
      <c r="A1" s="168" t="s">
        <v>0</v>
      </c>
      <c r="B1" s="168" t="s">
        <v>104</v>
      </c>
      <c r="C1" s="168" t="s">
        <v>1</v>
      </c>
      <c r="D1" s="168" t="s">
        <v>2</v>
      </c>
      <c r="E1" s="168" t="s">
        <v>3</v>
      </c>
      <c r="F1" s="168" t="s">
        <v>4</v>
      </c>
      <c r="G1" s="168" t="s">
        <v>5</v>
      </c>
      <c r="H1" s="168" t="s">
        <v>6</v>
      </c>
      <c r="I1" s="168" t="s">
        <v>7</v>
      </c>
      <c r="J1" s="168" t="s">
        <v>8</v>
      </c>
      <c r="K1" s="168" t="s">
        <v>9</v>
      </c>
      <c r="L1" s="168" t="s">
        <v>10</v>
      </c>
      <c r="M1" s="168" t="s">
        <v>11</v>
      </c>
      <c r="N1" s="168" t="s">
        <v>12</v>
      </c>
      <c r="O1" s="168" t="s">
        <v>13</v>
      </c>
      <c r="P1" s="168" t="s">
        <v>14</v>
      </c>
      <c r="Q1" s="168" t="s">
        <v>15</v>
      </c>
      <c r="R1" s="168" t="s">
        <v>16</v>
      </c>
      <c r="S1" s="168" t="s">
        <v>17</v>
      </c>
      <c r="T1" s="168" t="s">
        <v>18</v>
      </c>
      <c r="U1" s="168" t="s">
        <v>19</v>
      </c>
    </row>
    <row r="2" spans="1:21" ht="15.75" customHeight="1" x14ac:dyDescent="0.2">
      <c r="A2" s="169">
        <v>44793.424224537041</v>
      </c>
      <c r="B2" s="170" t="s">
        <v>239</v>
      </c>
      <c r="C2" s="170" t="s">
        <v>20</v>
      </c>
      <c r="D2" s="170" t="s">
        <v>24</v>
      </c>
      <c r="E2" s="170" t="s">
        <v>22</v>
      </c>
      <c r="F2" s="170" t="s">
        <v>116</v>
      </c>
      <c r="G2" s="170" t="s">
        <v>116</v>
      </c>
      <c r="H2" s="170" t="s">
        <v>23</v>
      </c>
      <c r="I2" s="170">
        <v>5</v>
      </c>
      <c r="J2" s="170">
        <v>5</v>
      </c>
      <c r="K2" s="170">
        <v>5</v>
      </c>
      <c r="L2" s="170">
        <v>5</v>
      </c>
      <c r="M2" s="170">
        <v>4</v>
      </c>
      <c r="N2" s="170">
        <v>3</v>
      </c>
      <c r="O2" s="170">
        <v>4</v>
      </c>
      <c r="P2" s="170">
        <v>5</v>
      </c>
      <c r="Q2" s="170">
        <v>5</v>
      </c>
      <c r="R2" s="170">
        <v>4</v>
      </c>
      <c r="S2" s="170">
        <v>4</v>
      </c>
      <c r="T2" s="170">
        <v>4</v>
      </c>
    </row>
    <row r="3" spans="1:21" ht="15.75" customHeight="1" x14ac:dyDescent="0.2">
      <c r="A3" s="169">
        <v>44793.424766365744</v>
      </c>
      <c r="B3" s="170" t="s">
        <v>240</v>
      </c>
      <c r="C3" s="170" t="s">
        <v>25</v>
      </c>
      <c r="D3" s="170" t="s">
        <v>26</v>
      </c>
      <c r="E3" s="170" t="s">
        <v>28</v>
      </c>
      <c r="F3" s="170" t="s">
        <v>270</v>
      </c>
      <c r="G3" s="170" t="s">
        <v>241</v>
      </c>
      <c r="H3" s="170" t="s">
        <v>23</v>
      </c>
      <c r="I3" s="170">
        <v>5</v>
      </c>
      <c r="J3" s="170">
        <v>5</v>
      </c>
      <c r="K3" s="170">
        <v>5</v>
      </c>
      <c r="L3" s="170">
        <v>5</v>
      </c>
      <c r="M3" s="170">
        <v>5</v>
      </c>
      <c r="N3" s="170">
        <v>4</v>
      </c>
      <c r="O3" s="170">
        <v>5</v>
      </c>
      <c r="P3" s="170">
        <v>5</v>
      </c>
      <c r="Q3" s="170">
        <v>5</v>
      </c>
      <c r="R3" s="170">
        <v>5</v>
      </c>
      <c r="S3" s="170">
        <v>5</v>
      </c>
      <c r="T3" s="170">
        <v>5</v>
      </c>
      <c r="U3" s="170" t="s">
        <v>242</v>
      </c>
    </row>
    <row r="4" spans="1:21" ht="15.75" customHeight="1" x14ac:dyDescent="0.2">
      <c r="A4" s="169">
        <v>44793.429131944446</v>
      </c>
      <c r="B4" s="170" t="s">
        <v>256</v>
      </c>
      <c r="C4" s="170" t="s">
        <v>25</v>
      </c>
      <c r="D4" s="170" t="s">
        <v>26</v>
      </c>
      <c r="E4" s="170" t="s">
        <v>28</v>
      </c>
      <c r="F4" s="170" t="s">
        <v>116</v>
      </c>
      <c r="G4" s="170" t="s">
        <v>116</v>
      </c>
      <c r="H4" s="170" t="s">
        <v>23</v>
      </c>
      <c r="I4" s="170">
        <v>5</v>
      </c>
      <c r="J4" s="170">
        <v>4</v>
      </c>
      <c r="K4" s="170">
        <v>5</v>
      </c>
      <c r="L4" s="170">
        <v>5</v>
      </c>
      <c r="M4" s="170">
        <v>5</v>
      </c>
      <c r="N4" s="170">
        <v>5</v>
      </c>
      <c r="O4" s="170">
        <v>5</v>
      </c>
      <c r="P4" s="170">
        <v>5</v>
      </c>
      <c r="Q4" s="170">
        <v>5</v>
      </c>
      <c r="R4" s="170">
        <v>3</v>
      </c>
      <c r="S4" s="170">
        <v>4</v>
      </c>
      <c r="T4" s="170">
        <v>5</v>
      </c>
      <c r="U4" s="170" t="s">
        <v>31</v>
      </c>
    </row>
    <row r="5" spans="1:21" ht="15.75" customHeight="1" x14ac:dyDescent="0.2">
      <c r="A5" s="169">
        <v>44793.43032324074</v>
      </c>
      <c r="B5" s="170" t="s">
        <v>261</v>
      </c>
      <c r="C5" s="170" t="s">
        <v>25</v>
      </c>
      <c r="D5" s="170" t="s">
        <v>24</v>
      </c>
      <c r="E5" s="170" t="s">
        <v>22</v>
      </c>
      <c r="F5" s="170" t="s">
        <v>27</v>
      </c>
      <c r="G5" s="170" t="s">
        <v>135</v>
      </c>
      <c r="H5" s="170" t="s">
        <v>23</v>
      </c>
      <c r="I5" s="170">
        <v>5</v>
      </c>
      <c r="J5" s="170">
        <v>5</v>
      </c>
      <c r="K5" s="170">
        <v>5</v>
      </c>
      <c r="L5" s="170">
        <v>4</v>
      </c>
      <c r="M5" s="170">
        <v>5</v>
      </c>
      <c r="N5" s="170">
        <v>4</v>
      </c>
      <c r="O5" s="170">
        <v>5</v>
      </c>
      <c r="P5" s="170">
        <v>4</v>
      </c>
      <c r="Q5" s="170">
        <v>5</v>
      </c>
      <c r="R5" s="170">
        <v>2</v>
      </c>
      <c r="S5" s="170">
        <v>4</v>
      </c>
      <c r="T5" s="170">
        <v>4</v>
      </c>
    </row>
    <row r="6" spans="1:21" ht="15.75" customHeight="1" x14ac:dyDescent="0.2">
      <c r="A6" s="169">
        <v>44793.435347222221</v>
      </c>
      <c r="B6" s="170" t="s">
        <v>276</v>
      </c>
      <c r="C6" s="170" t="s">
        <v>20</v>
      </c>
      <c r="D6" s="170" t="s">
        <v>26</v>
      </c>
      <c r="E6" s="170" t="s">
        <v>28</v>
      </c>
      <c r="F6" s="170" t="s">
        <v>139</v>
      </c>
      <c r="G6" s="170" t="s">
        <v>113</v>
      </c>
      <c r="H6" s="170" t="s">
        <v>23</v>
      </c>
      <c r="I6" s="170">
        <v>4</v>
      </c>
      <c r="J6" s="170">
        <v>4</v>
      </c>
      <c r="K6" s="170">
        <v>4</v>
      </c>
      <c r="L6" s="170">
        <v>3</v>
      </c>
      <c r="M6" s="170">
        <v>4</v>
      </c>
      <c r="N6" s="170">
        <v>4</v>
      </c>
      <c r="O6" s="170">
        <v>5</v>
      </c>
      <c r="P6" s="170">
        <v>5</v>
      </c>
      <c r="Q6" s="170">
        <v>5</v>
      </c>
      <c r="R6" s="170">
        <v>3</v>
      </c>
      <c r="S6" s="170">
        <v>4</v>
      </c>
      <c r="T6" s="170">
        <v>4</v>
      </c>
      <c r="U6" s="170" t="s">
        <v>31</v>
      </c>
    </row>
    <row r="7" spans="1:21" ht="15.75" customHeight="1" x14ac:dyDescent="0.2">
      <c r="A7" s="169">
        <v>44793.435615289352</v>
      </c>
      <c r="B7" s="170" t="s">
        <v>279</v>
      </c>
      <c r="C7" s="170" t="s">
        <v>25</v>
      </c>
      <c r="D7" s="170" t="s">
        <v>26</v>
      </c>
      <c r="E7" s="170" t="s">
        <v>28</v>
      </c>
      <c r="F7" s="170" t="s">
        <v>139</v>
      </c>
      <c r="G7" s="170" t="s">
        <v>156</v>
      </c>
      <c r="H7" s="170" t="s">
        <v>23</v>
      </c>
      <c r="I7" s="170">
        <v>4</v>
      </c>
      <c r="J7" s="170">
        <v>4</v>
      </c>
      <c r="K7" s="170">
        <v>4</v>
      </c>
      <c r="L7" s="170">
        <v>4</v>
      </c>
      <c r="M7" s="170">
        <v>4</v>
      </c>
      <c r="N7" s="170">
        <v>4</v>
      </c>
      <c r="O7" s="170">
        <v>3</v>
      </c>
      <c r="P7" s="170">
        <v>3</v>
      </c>
      <c r="Q7" s="170">
        <v>4</v>
      </c>
      <c r="R7" s="170">
        <v>3</v>
      </c>
      <c r="S7" s="170">
        <v>4</v>
      </c>
      <c r="T7" s="170">
        <v>4</v>
      </c>
    </row>
    <row r="8" spans="1:21" ht="15.75" customHeight="1" x14ac:dyDescent="0.2">
      <c r="A8" s="169">
        <v>44793.438807870371</v>
      </c>
      <c r="B8" s="170" t="s">
        <v>285</v>
      </c>
      <c r="C8" s="170" t="s">
        <v>20</v>
      </c>
      <c r="D8" s="170" t="s">
        <v>24</v>
      </c>
      <c r="E8" s="170" t="s">
        <v>22</v>
      </c>
      <c r="F8" s="170" t="s">
        <v>270</v>
      </c>
      <c r="G8" s="170" t="s">
        <v>270</v>
      </c>
      <c r="H8" s="170" t="s">
        <v>23</v>
      </c>
      <c r="I8" s="170">
        <v>5</v>
      </c>
      <c r="J8" s="170">
        <v>5</v>
      </c>
      <c r="K8" s="170">
        <v>5</v>
      </c>
      <c r="L8" s="170">
        <v>5</v>
      </c>
      <c r="M8" s="170">
        <v>5</v>
      </c>
      <c r="N8" s="170">
        <v>5</v>
      </c>
      <c r="O8" s="170">
        <v>5</v>
      </c>
      <c r="P8" s="170">
        <v>5</v>
      </c>
      <c r="Q8" s="170">
        <v>5</v>
      </c>
      <c r="R8" s="170">
        <v>3</v>
      </c>
      <c r="S8" s="170">
        <v>4</v>
      </c>
      <c r="T8" s="170">
        <v>5</v>
      </c>
      <c r="U8" s="170" t="s">
        <v>286</v>
      </c>
    </row>
    <row r="9" spans="1:21" ht="15.75" customHeight="1" x14ac:dyDescent="0.2">
      <c r="A9" s="169">
        <v>44793.456203703703</v>
      </c>
      <c r="B9" s="170" t="s">
        <v>316</v>
      </c>
      <c r="C9" s="170" t="s">
        <v>20</v>
      </c>
      <c r="D9" s="170" t="s">
        <v>21</v>
      </c>
      <c r="E9" s="170" t="s">
        <v>22</v>
      </c>
      <c r="F9" s="170" t="s">
        <v>128</v>
      </c>
      <c r="G9" s="170" t="s">
        <v>160</v>
      </c>
      <c r="H9" s="170" t="s">
        <v>23</v>
      </c>
      <c r="I9" s="170">
        <v>4</v>
      </c>
      <c r="J9" s="170">
        <v>5</v>
      </c>
      <c r="K9" s="170">
        <v>5</v>
      </c>
      <c r="L9" s="170">
        <v>4</v>
      </c>
      <c r="M9" s="170">
        <v>5</v>
      </c>
      <c r="N9" s="170">
        <v>5</v>
      </c>
      <c r="O9" s="170">
        <v>5</v>
      </c>
      <c r="P9" s="170">
        <v>5</v>
      </c>
      <c r="Q9" s="170">
        <v>5</v>
      </c>
      <c r="R9" s="170">
        <v>2</v>
      </c>
      <c r="S9" s="170">
        <v>3</v>
      </c>
      <c r="T9" s="170">
        <v>4</v>
      </c>
    </row>
    <row r="10" spans="1:21" ht="15.75" customHeight="1" x14ac:dyDescent="0.2">
      <c r="A10" s="169">
        <v>44793.459993009259</v>
      </c>
      <c r="B10" s="170" t="s">
        <v>329</v>
      </c>
      <c r="C10" s="170" t="s">
        <v>25</v>
      </c>
      <c r="D10" s="170" t="s">
        <v>21</v>
      </c>
      <c r="E10" s="170" t="s">
        <v>22</v>
      </c>
      <c r="F10" s="170" t="s">
        <v>27</v>
      </c>
      <c r="G10" s="170" t="s">
        <v>112</v>
      </c>
      <c r="H10" s="170" t="s">
        <v>23</v>
      </c>
      <c r="I10" s="170">
        <v>5</v>
      </c>
      <c r="J10" s="170">
        <v>5</v>
      </c>
      <c r="K10" s="170">
        <v>5</v>
      </c>
      <c r="L10" s="170">
        <v>5</v>
      </c>
      <c r="M10" s="170">
        <v>5</v>
      </c>
      <c r="N10" s="170">
        <v>5</v>
      </c>
      <c r="O10" s="170">
        <v>5</v>
      </c>
      <c r="P10" s="170">
        <v>5</v>
      </c>
      <c r="Q10" s="170">
        <v>5</v>
      </c>
      <c r="R10" s="170">
        <v>3</v>
      </c>
      <c r="S10" s="170">
        <v>4</v>
      </c>
      <c r="T10" s="170">
        <v>5</v>
      </c>
      <c r="U10" s="170" t="s">
        <v>31</v>
      </c>
    </row>
    <row r="11" spans="1:21" ht="15.75" customHeight="1" x14ac:dyDescent="0.2">
      <c r="A11" s="169">
        <v>44793.491476875002</v>
      </c>
      <c r="B11" s="170" t="s">
        <v>363</v>
      </c>
      <c r="C11" s="170" t="s">
        <v>20</v>
      </c>
      <c r="D11" s="170" t="s">
        <v>26</v>
      </c>
      <c r="E11" s="170" t="s">
        <v>22</v>
      </c>
      <c r="F11" s="170" t="s">
        <v>162</v>
      </c>
      <c r="G11" s="170" t="s">
        <v>141</v>
      </c>
      <c r="H11" s="170" t="s">
        <v>23</v>
      </c>
      <c r="I11" s="170">
        <v>5</v>
      </c>
      <c r="J11" s="170">
        <v>4</v>
      </c>
      <c r="K11" s="170">
        <v>4</v>
      </c>
      <c r="L11" s="170">
        <v>5</v>
      </c>
      <c r="M11" s="170">
        <v>4</v>
      </c>
      <c r="N11" s="170">
        <v>4</v>
      </c>
      <c r="O11" s="170">
        <v>5</v>
      </c>
      <c r="P11" s="170">
        <v>5</v>
      </c>
      <c r="Q11" s="170">
        <v>5</v>
      </c>
      <c r="R11" s="170">
        <v>3</v>
      </c>
      <c r="S11" s="170">
        <v>5</v>
      </c>
      <c r="T11" s="170">
        <v>4</v>
      </c>
      <c r="U11" s="170" t="s">
        <v>364</v>
      </c>
    </row>
    <row r="12" spans="1:21" ht="15.75" customHeight="1" x14ac:dyDescent="0.2">
      <c r="A12" s="169">
        <v>44793.496099537035</v>
      </c>
      <c r="B12" s="170" t="s">
        <v>366</v>
      </c>
      <c r="C12" s="170" t="s">
        <v>25</v>
      </c>
      <c r="D12" s="170" t="s">
        <v>24</v>
      </c>
      <c r="E12" s="170" t="s">
        <v>22</v>
      </c>
      <c r="F12" s="170" t="s">
        <v>161</v>
      </c>
      <c r="G12" s="170" t="s">
        <v>140</v>
      </c>
      <c r="H12" s="170" t="s">
        <v>23</v>
      </c>
      <c r="I12" s="170">
        <v>4</v>
      </c>
      <c r="J12" s="170">
        <v>4</v>
      </c>
      <c r="K12" s="170">
        <v>4</v>
      </c>
      <c r="L12" s="170">
        <v>4</v>
      </c>
      <c r="M12" s="170">
        <v>4</v>
      </c>
      <c r="N12" s="170">
        <v>4</v>
      </c>
      <c r="O12" s="170">
        <v>4</v>
      </c>
      <c r="P12" s="170">
        <v>4</v>
      </c>
      <c r="Q12" s="170">
        <v>4</v>
      </c>
      <c r="R12" s="170">
        <v>2</v>
      </c>
      <c r="S12" s="170">
        <v>4</v>
      </c>
      <c r="T12" s="170">
        <v>4</v>
      </c>
    </row>
    <row r="13" spans="1:21" x14ac:dyDescent="0.2">
      <c r="A13" s="169">
        <v>44793.499594907407</v>
      </c>
      <c r="B13" s="170" t="s">
        <v>367</v>
      </c>
      <c r="C13" s="170" t="s">
        <v>20</v>
      </c>
      <c r="D13" s="170" t="s">
        <v>24</v>
      </c>
      <c r="E13" s="170" t="s">
        <v>22</v>
      </c>
      <c r="F13" s="170" t="s">
        <v>117</v>
      </c>
      <c r="G13" s="170" t="s">
        <v>118</v>
      </c>
      <c r="H13" s="170" t="s">
        <v>23</v>
      </c>
      <c r="I13" s="170">
        <v>4</v>
      </c>
      <c r="J13" s="170">
        <v>4</v>
      </c>
      <c r="K13" s="170">
        <v>4</v>
      </c>
      <c r="L13" s="170">
        <v>4</v>
      </c>
      <c r="M13" s="170">
        <v>5</v>
      </c>
      <c r="N13" s="170">
        <v>5</v>
      </c>
      <c r="O13" s="170">
        <v>5</v>
      </c>
      <c r="P13" s="170">
        <v>5</v>
      </c>
      <c r="Q13" s="170">
        <v>5</v>
      </c>
      <c r="R13" s="170">
        <v>5</v>
      </c>
      <c r="S13" s="170">
        <v>5</v>
      </c>
      <c r="T13" s="170">
        <v>5</v>
      </c>
      <c r="U13" s="170" t="s">
        <v>31</v>
      </c>
    </row>
    <row r="14" spans="1:21" ht="23.25" x14ac:dyDescent="0.2">
      <c r="I14" s="1">
        <f>AVERAGE(I2:I13)</f>
        <v>4.583333333333333</v>
      </c>
      <c r="J14" s="1">
        <f t="shared" ref="J14:T14" si="0">AVERAGE(J2:J13)</f>
        <v>4.5</v>
      </c>
      <c r="K14" s="1">
        <f t="shared" si="0"/>
        <v>4.583333333333333</v>
      </c>
      <c r="L14" s="1">
        <f t="shared" si="0"/>
        <v>4.416666666666667</v>
      </c>
      <c r="M14" s="1">
        <f t="shared" si="0"/>
        <v>4.583333333333333</v>
      </c>
      <c r="N14" s="1">
        <f t="shared" si="0"/>
        <v>4.333333333333333</v>
      </c>
      <c r="O14" s="1">
        <f t="shared" si="0"/>
        <v>4.666666666666667</v>
      </c>
      <c r="P14" s="1">
        <f t="shared" si="0"/>
        <v>4.666666666666667</v>
      </c>
      <c r="Q14" s="1">
        <f t="shared" si="0"/>
        <v>4.833333333333333</v>
      </c>
      <c r="R14" s="1">
        <f t="shared" si="0"/>
        <v>3.1666666666666665</v>
      </c>
      <c r="S14" s="1">
        <f t="shared" si="0"/>
        <v>4.166666666666667</v>
      </c>
      <c r="T14" s="1">
        <f t="shared" si="0"/>
        <v>4.416666666666667</v>
      </c>
    </row>
    <row r="15" spans="1:21" ht="23.25" x14ac:dyDescent="0.2">
      <c r="I15" s="2">
        <f>STDEV(I2:I14)</f>
        <v>0.49300664859163629</v>
      </c>
      <c r="J15" s="2">
        <f t="shared" ref="J15:T15" si="1">STDEV(J2:J14)</f>
        <v>0.5</v>
      </c>
      <c r="K15" s="2">
        <f t="shared" si="1"/>
        <v>0.49300664859163629</v>
      </c>
      <c r="L15" s="2">
        <f t="shared" si="1"/>
        <v>0.64009547898905195</v>
      </c>
      <c r="M15" s="2">
        <f t="shared" si="1"/>
        <v>0.49300664859163629</v>
      </c>
      <c r="N15" s="2">
        <f t="shared" si="1"/>
        <v>0.62360956446232108</v>
      </c>
      <c r="O15" s="2">
        <f t="shared" si="1"/>
        <v>0.62360956446232485</v>
      </c>
      <c r="P15" s="2">
        <f t="shared" si="1"/>
        <v>0.62360956446232485</v>
      </c>
      <c r="Q15" s="2">
        <f t="shared" si="1"/>
        <v>0.37267799624996489</v>
      </c>
      <c r="R15" s="2">
        <f t="shared" si="1"/>
        <v>0.98601329718326891</v>
      </c>
      <c r="S15" s="2">
        <f t="shared" si="1"/>
        <v>0.55277079839257026</v>
      </c>
      <c r="T15" s="2">
        <f t="shared" si="1"/>
        <v>0.49300664859163629</v>
      </c>
    </row>
    <row r="16" spans="1:21" ht="23.25" x14ac:dyDescent="0.2">
      <c r="I16" s="3">
        <f>AVERAGE(I2:I15)</f>
        <v>4.2911671415660697</v>
      </c>
      <c r="J16" s="3">
        <f t="shared" ref="J16:T16" si="2">AVERAGE(J2:J15)</f>
        <v>4.2142857142857144</v>
      </c>
      <c r="K16" s="3">
        <f t="shared" si="2"/>
        <v>4.2911671415660697</v>
      </c>
      <c r="L16" s="3">
        <f t="shared" si="2"/>
        <v>4.1469115818325513</v>
      </c>
      <c r="M16" s="3">
        <f t="shared" si="2"/>
        <v>4.2911671415660697</v>
      </c>
      <c r="N16" s="3">
        <f t="shared" si="2"/>
        <v>4.068353064128261</v>
      </c>
      <c r="O16" s="3">
        <f t="shared" si="2"/>
        <v>4.3778768736520712</v>
      </c>
      <c r="P16" s="3">
        <f t="shared" si="2"/>
        <v>4.3778768736520712</v>
      </c>
      <c r="Q16" s="3">
        <f t="shared" si="2"/>
        <v>4.5147150949702359</v>
      </c>
      <c r="R16" s="3">
        <f t="shared" si="2"/>
        <v>3.0109057117035669</v>
      </c>
      <c r="S16" s="3">
        <f t="shared" si="2"/>
        <v>3.9085312475042313</v>
      </c>
      <c r="T16" s="3">
        <f t="shared" si="2"/>
        <v>4.1364052368041646</v>
      </c>
    </row>
    <row r="17" spans="1:20" ht="24" x14ac:dyDescent="0.55000000000000004">
      <c r="A17" s="115" t="s">
        <v>100</v>
      </c>
      <c r="D17" s="115" t="s">
        <v>102</v>
      </c>
      <c r="E17" s="161"/>
      <c r="F17" s="161"/>
      <c r="G17" s="115" t="s">
        <v>103</v>
      </c>
      <c r="H17" s="161"/>
      <c r="I17" s="4">
        <f>STDEV(I2:I13)</f>
        <v>0.51492865054443637</v>
      </c>
      <c r="J17" s="4">
        <f t="shared" ref="J17:T17" si="3">STDEV(J2:J13)</f>
        <v>0.5222329678670935</v>
      </c>
      <c r="K17" s="4">
        <f t="shared" si="3"/>
        <v>0.51492865054443637</v>
      </c>
      <c r="L17" s="4">
        <f t="shared" si="3"/>
        <v>0.66855792342152087</v>
      </c>
      <c r="M17" s="4">
        <f t="shared" si="3"/>
        <v>0.51492865054443637</v>
      </c>
      <c r="N17" s="4">
        <f t="shared" si="3"/>
        <v>0.65133894727892894</v>
      </c>
      <c r="O17" s="4">
        <f t="shared" si="3"/>
        <v>0.65133894727893094</v>
      </c>
      <c r="P17" s="4">
        <f t="shared" si="3"/>
        <v>0.65133894727893094</v>
      </c>
      <c r="Q17" s="4">
        <f t="shared" si="3"/>
        <v>0.38924947208076149</v>
      </c>
      <c r="R17" s="4">
        <f t="shared" si="3"/>
        <v>1.0298573010888747</v>
      </c>
      <c r="S17" s="4">
        <f t="shared" si="3"/>
        <v>0.57735026918962506</v>
      </c>
      <c r="T17" s="4">
        <f t="shared" si="3"/>
        <v>0.51492865054443637</v>
      </c>
    </row>
    <row r="18" spans="1:20" ht="24" x14ac:dyDescent="0.55000000000000004">
      <c r="A18" s="142" t="s">
        <v>25</v>
      </c>
      <c r="B18" s="143">
        <f>COUNTIF(C1:C13,"หญิง")</f>
        <v>6</v>
      </c>
      <c r="D18" s="142" t="s">
        <v>28</v>
      </c>
      <c r="E18" s="143">
        <f>COUNTIF(E1:E13,"ปริญญาโท")</f>
        <v>4</v>
      </c>
      <c r="F18" s="5"/>
      <c r="G18" s="172" t="s">
        <v>116</v>
      </c>
      <c r="H18" s="143">
        <f>COUNTIF(G1:G13,"สาธารณสุขศาสตร์")</f>
        <v>2</v>
      </c>
    </row>
    <row r="19" spans="1:20" ht="24" x14ac:dyDescent="0.55000000000000004">
      <c r="A19" s="142" t="s">
        <v>20</v>
      </c>
      <c r="B19" s="143">
        <f>COUNTIF(C1:C13,"ชาย")</f>
        <v>6</v>
      </c>
      <c r="D19" s="142" t="s">
        <v>22</v>
      </c>
      <c r="E19" s="143">
        <f>COUNTIF(E1:E13,"ปริญญาเอก")</f>
        <v>8</v>
      </c>
      <c r="F19" s="5"/>
      <c r="G19" s="172" t="s">
        <v>241</v>
      </c>
      <c r="H19" s="143">
        <f>COUNTIF(G2:G14,"การพยาบาลเวชปฏิบัติชุมชน")</f>
        <v>1</v>
      </c>
    </row>
    <row r="20" spans="1:20" ht="24" x14ac:dyDescent="0.55000000000000004">
      <c r="B20" s="141">
        <f>SUBTOTAL(9,B18:B19)</f>
        <v>12</v>
      </c>
      <c r="D20" s="5"/>
      <c r="E20" s="162">
        <f>SUBTOTAL(9,E17:E19)</f>
        <v>12</v>
      </c>
      <c r="F20" s="5"/>
      <c r="G20" s="172" t="s">
        <v>118</v>
      </c>
      <c r="H20" s="143">
        <f>COUNTIF(G3:G15,"เทคโนโลยีสารสนเทศ")</f>
        <v>1</v>
      </c>
    </row>
    <row r="21" spans="1:20" ht="24" x14ac:dyDescent="0.55000000000000004">
      <c r="A21" s="142" t="s">
        <v>26</v>
      </c>
      <c r="B21" s="143">
        <f>COUNTIF(D1:D13,"20-30 ปี")</f>
        <v>5</v>
      </c>
      <c r="D21" s="163" t="s">
        <v>99</v>
      </c>
      <c r="E21" s="5"/>
      <c r="F21" s="5"/>
      <c r="G21" s="172" t="s">
        <v>135</v>
      </c>
      <c r="H21" s="143">
        <f>COUNTIF(G4:G16,"เทคโนโลยีและสื่อสารการศึกษา")</f>
        <v>1</v>
      </c>
    </row>
    <row r="22" spans="1:20" ht="24" x14ac:dyDescent="0.55000000000000004">
      <c r="A22" s="142" t="s">
        <v>24</v>
      </c>
      <c r="B22" s="143">
        <f>COUNTIF(D1:D13,"31-40 ปี")</f>
        <v>5</v>
      </c>
      <c r="D22" s="144" t="s">
        <v>27</v>
      </c>
      <c r="E22" s="149">
        <f>COUNTIF(F1:F13,"ศึกษาศาสตร์")</f>
        <v>2</v>
      </c>
      <c r="F22" s="5"/>
      <c r="G22" s="172" t="s">
        <v>113</v>
      </c>
      <c r="H22" s="143">
        <f>COUNTIF(G2:G17,"วิศวกรรมไฟฟ้า")</f>
        <v>1</v>
      </c>
    </row>
    <row r="23" spans="1:20" ht="24" x14ac:dyDescent="0.55000000000000004">
      <c r="A23" s="167" t="s">
        <v>21</v>
      </c>
      <c r="B23" s="143">
        <f>COUNTIF(D2:D14,"41-50 ปี")</f>
        <v>2</v>
      </c>
      <c r="D23" s="144" t="s">
        <v>117</v>
      </c>
      <c r="E23" s="149">
        <f>COUNTIF(F1:F14,"วิทยาศาสตร์")</f>
        <v>1</v>
      </c>
      <c r="F23" s="5"/>
      <c r="G23" s="172" t="s">
        <v>156</v>
      </c>
      <c r="H23" s="143">
        <f>COUNTIF(G6:G18,"วิศวกรรมสิ่งแวดล้อม")</f>
        <v>1</v>
      </c>
    </row>
    <row r="24" spans="1:20" ht="24" x14ac:dyDescent="0.55000000000000004">
      <c r="B24" s="141">
        <f>SUBTOTAL(9,B21:B23)</f>
        <v>12</v>
      </c>
      <c r="D24" s="144" t="s">
        <v>116</v>
      </c>
      <c r="E24" s="149">
        <f>COUNTIF(F1:F15,"สาธารณสุขศาสตร์")</f>
        <v>2</v>
      </c>
      <c r="F24" s="5"/>
      <c r="G24" s="172" t="s">
        <v>270</v>
      </c>
      <c r="H24" s="143">
        <f>COUNTIF(G7:G19,"พยาบาลศาสตร์")</f>
        <v>1</v>
      </c>
    </row>
    <row r="25" spans="1:20" ht="24" x14ac:dyDescent="0.55000000000000004">
      <c r="D25" s="144" t="s">
        <v>139</v>
      </c>
      <c r="E25" s="149">
        <f>COUNTIF(F1:F16,"วิศวกรรมศาสตร์")</f>
        <v>2</v>
      </c>
      <c r="F25" s="5"/>
      <c r="G25" s="172" t="s">
        <v>160</v>
      </c>
      <c r="H25" s="143">
        <f>COUNTIF(G8:G20,"สมาร์ตกริดเทคโนโลยี")</f>
        <v>1</v>
      </c>
    </row>
    <row r="26" spans="1:20" ht="24" x14ac:dyDescent="0.55000000000000004">
      <c r="D26" s="144" t="s">
        <v>162</v>
      </c>
      <c r="E26" s="149">
        <f>COUNTIF(F1:F17,"เกษตรศาสตร์ ทรัพยากรธรรมชาติและสิ่งแวดล้อม")</f>
        <v>1</v>
      </c>
      <c r="F26" s="5"/>
      <c r="G26" s="172" t="s">
        <v>112</v>
      </c>
      <c r="H26" s="143">
        <f>COUNTIF(G9:G21,"หลักสูตรและการสอน")</f>
        <v>1</v>
      </c>
    </row>
    <row r="27" spans="1:20" ht="24" x14ac:dyDescent="0.55000000000000004">
      <c r="D27" s="144" t="s">
        <v>128</v>
      </c>
      <c r="E27" s="149">
        <f>COUNTIF(F1:F18,"วิทยาลัยพลังงานทดแทนและสมาร์ตกริดเทคโนโลยี")</f>
        <v>1</v>
      </c>
      <c r="F27" s="5"/>
      <c r="G27" s="172" t="s">
        <v>141</v>
      </c>
      <c r="H27" s="143">
        <f>COUNTIF(G10:G22,"สัตวศาสตร์")</f>
        <v>1</v>
      </c>
    </row>
    <row r="28" spans="1:20" ht="24" x14ac:dyDescent="0.55000000000000004">
      <c r="D28" s="144" t="s">
        <v>161</v>
      </c>
      <c r="E28" s="149">
        <f>COUNTIF(F2:F19,"บริหารธุรกิจ เศรษฐศาสตร์และการสื่อสาร")</f>
        <v>1</v>
      </c>
      <c r="F28" s="5"/>
      <c r="G28" s="172" t="s">
        <v>140</v>
      </c>
      <c r="H28" s="143">
        <f>COUNTIF(G11:G23,"การสื่อสาร")</f>
        <v>1</v>
      </c>
    </row>
    <row r="29" spans="1:20" ht="24" x14ac:dyDescent="0.55000000000000004">
      <c r="D29" s="144" t="s">
        <v>270</v>
      </c>
      <c r="E29" s="149">
        <f>COUNTIF(F3:F20,"พยาบาลศาสตร์")</f>
        <v>2</v>
      </c>
      <c r="F29" s="5"/>
      <c r="H29" s="141">
        <f>SUM(H18:H28)</f>
        <v>12</v>
      </c>
    </row>
    <row r="30" spans="1:20" ht="24" x14ac:dyDescent="0.55000000000000004">
      <c r="E30" s="141">
        <f>SUM(E22:E29)</f>
        <v>12</v>
      </c>
      <c r="F30" s="5"/>
    </row>
    <row r="31" spans="1:20" ht="24" x14ac:dyDescent="0.55000000000000004">
      <c r="F31" s="5"/>
    </row>
    <row r="32" spans="1:20" ht="24" x14ac:dyDescent="0.55000000000000004">
      <c r="F32" s="5"/>
    </row>
    <row r="33" spans="6:8" ht="24" x14ac:dyDescent="0.55000000000000004">
      <c r="F33" s="5"/>
    </row>
    <row r="34" spans="6:8" ht="24" x14ac:dyDescent="0.55000000000000004">
      <c r="F34" s="5"/>
      <c r="H34" s="5"/>
    </row>
    <row r="35" spans="6:8" ht="24" x14ac:dyDescent="0.55000000000000004">
      <c r="F35" s="5"/>
      <c r="H35" s="5"/>
    </row>
    <row r="36" spans="6:8" ht="24" x14ac:dyDescent="0.55000000000000004">
      <c r="F36" s="5"/>
      <c r="H36" s="5"/>
    </row>
  </sheetData>
  <autoFilter ref="F1:F36" xr:uid="{5EF16392-B9F7-43D4-A358-0ED4CD609D2E}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U62"/>
  <sheetViews>
    <sheetView topLeftCell="M1" zoomScale="90" zoomScaleNormal="90" workbookViewId="0">
      <selection activeCell="U24" sqref="U24"/>
    </sheetView>
  </sheetViews>
  <sheetFormatPr defaultColWidth="14.42578125" defaultRowHeight="12.75" x14ac:dyDescent="0.2"/>
  <cols>
    <col min="1" max="1" width="42.42578125" bestFit="1" customWidth="1"/>
    <col min="2" max="2" width="21.5703125" customWidth="1"/>
    <col min="3" max="3" width="14.5703125" customWidth="1"/>
    <col min="4" max="4" width="40.7109375" bestFit="1" customWidth="1"/>
    <col min="5" max="5" width="21.5703125" customWidth="1"/>
    <col min="6" max="6" width="36.7109375" bestFit="1" customWidth="1"/>
    <col min="7" max="7" width="41.7109375" bestFit="1" customWidth="1"/>
    <col min="8" max="26" width="21.5703125" customWidth="1"/>
  </cols>
  <sheetData>
    <row r="1" spans="1:21" x14ac:dyDescent="0.2">
      <c r="A1" s="168" t="s">
        <v>0</v>
      </c>
      <c r="B1" s="168" t="s">
        <v>104</v>
      </c>
      <c r="C1" s="168" t="s">
        <v>1</v>
      </c>
      <c r="D1" s="168" t="s">
        <v>2</v>
      </c>
      <c r="E1" s="168" t="s">
        <v>3</v>
      </c>
      <c r="F1" s="168" t="s">
        <v>4</v>
      </c>
      <c r="G1" s="168" t="s">
        <v>5</v>
      </c>
      <c r="H1" s="168" t="s">
        <v>6</v>
      </c>
      <c r="I1" s="168" t="s">
        <v>7</v>
      </c>
      <c r="J1" s="168" t="s">
        <v>8</v>
      </c>
      <c r="K1" s="168" t="s">
        <v>9</v>
      </c>
      <c r="L1" s="168" t="s">
        <v>10</v>
      </c>
      <c r="M1" s="168" t="s">
        <v>11</v>
      </c>
      <c r="N1" s="168" t="s">
        <v>12</v>
      </c>
      <c r="O1" s="168" t="s">
        <v>13</v>
      </c>
      <c r="P1" s="168" t="s">
        <v>14</v>
      </c>
      <c r="Q1" s="168" t="s">
        <v>15</v>
      </c>
      <c r="R1" s="168" t="s">
        <v>16</v>
      </c>
      <c r="S1" s="168" t="s">
        <v>17</v>
      </c>
      <c r="T1" s="168" t="s">
        <v>18</v>
      </c>
      <c r="U1" s="168" t="s">
        <v>19</v>
      </c>
    </row>
    <row r="2" spans="1:21" ht="15.75" customHeight="1" x14ac:dyDescent="0.2">
      <c r="A2" s="169">
        <v>44793.420347222222</v>
      </c>
      <c r="B2" s="170" t="s">
        <v>235</v>
      </c>
      <c r="C2" s="170" t="s">
        <v>20</v>
      </c>
      <c r="D2" s="170" t="s">
        <v>26</v>
      </c>
      <c r="E2" s="170" t="s">
        <v>28</v>
      </c>
      <c r="F2" s="170" t="s">
        <v>27</v>
      </c>
      <c r="G2" s="170" t="s">
        <v>120</v>
      </c>
      <c r="H2" s="170" t="s">
        <v>119</v>
      </c>
      <c r="I2" s="170">
        <v>4</v>
      </c>
      <c r="J2" s="170">
        <v>4</v>
      </c>
      <c r="K2" s="170">
        <v>4</v>
      </c>
      <c r="L2" s="170">
        <v>3</v>
      </c>
      <c r="M2" s="170">
        <v>3</v>
      </c>
      <c r="N2" s="170">
        <v>4</v>
      </c>
      <c r="O2" s="170">
        <v>4</v>
      </c>
      <c r="P2" s="170">
        <v>4</v>
      </c>
      <c r="Q2" s="170">
        <v>5</v>
      </c>
      <c r="R2" s="170">
        <v>3</v>
      </c>
      <c r="S2" s="170">
        <v>4</v>
      </c>
      <c r="T2" s="170">
        <v>4</v>
      </c>
    </row>
    <row r="3" spans="1:21" ht="15.75" customHeight="1" x14ac:dyDescent="0.2">
      <c r="A3" s="169">
        <v>44793.426401446763</v>
      </c>
      <c r="B3" s="170" t="s">
        <v>132</v>
      </c>
      <c r="C3" s="170" t="s">
        <v>20</v>
      </c>
      <c r="D3" s="170" t="s">
        <v>26</v>
      </c>
      <c r="E3" s="170" t="s">
        <v>28</v>
      </c>
      <c r="F3" s="170" t="s">
        <v>27</v>
      </c>
      <c r="G3" s="170" t="s">
        <v>120</v>
      </c>
      <c r="H3" s="170" t="s">
        <v>119</v>
      </c>
      <c r="I3" s="170">
        <v>5</v>
      </c>
      <c r="J3" s="170">
        <v>5</v>
      </c>
      <c r="K3" s="170">
        <v>5</v>
      </c>
      <c r="L3" s="170">
        <v>5</v>
      </c>
      <c r="M3" s="170">
        <v>5</v>
      </c>
      <c r="N3" s="170">
        <v>5</v>
      </c>
      <c r="O3" s="170">
        <v>5</v>
      </c>
      <c r="Q3" s="170">
        <v>5</v>
      </c>
      <c r="R3" s="170">
        <v>3</v>
      </c>
      <c r="S3" s="170">
        <v>4</v>
      </c>
      <c r="T3" s="170">
        <v>4</v>
      </c>
    </row>
    <row r="4" spans="1:21" ht="15.75" customHeight="1" x14ac:dyDescent="0.2">
      <c r="A4" s="169">
        <v>44793.432812500003</v>
      </c>
      <c r="B4" s="170" t="s">
        <v>264</v>
      </c>
      <c r="C4" s="170" t="s">
        <v>25</v>
      </c>
      <c r="D4" s="170" t="s">
        <v>26</v>
      </c>
      <c r="E4" s="170" t="s">
        <v>28</v>
      </c>
      <c r="F4" s="170" t="s">
        <v>111</v>
      </c>
      <c r="G4" s="170" t="s">
        <v>159</v>
      </c>
      <c r="H4" s="170" t="s">
        <v>119</v>
      </c>
      <c r="I4" s="170">
        <v>5</v>
      </c>
      <c r="J4" s="170">
        <v>4</v>
      </c>
      <c r="K4" s="170">
        <v>5</v>
      </c>
      <c r="L4" s="170">
        <v>4</v>
      </c>
      <c r="M4" s="170">
        <v>5</v>
      </c>
      <c r="N4" s="170">
        <v>5</v>
      </c>
      <c r="O4" s="170">
        <v>5</v>
      </c>
      <c r="P4" s="170">
        <v>5</v>
      </c>
      <c r="Q4" s="170">
        <v>5</v>
      </c>
      <c r="R4" s="170">
        <v>3</v>
      </c>
      <c r="S4" s="170">
        <v>4</v>
      </c>
      <c r="T4" s="170">
        <v>4</v>
      </c>
      <c r="U4" s="170" t="s">
        <v>266</v>
      </c>
    </row>
    <row r="5" spans="1:21" ht="15.75" customHeight="1" x14ac:dyDescent="0.2">
      <c r="A5" s="169">
        <v>44793.436018518521</v>
      </c>
      <c r="B5" s="170" t="s">
        <v>144</v>
      </c>
      <c r="C5" s="170" t="s">
        <v>20</v>
      </c>
      <c r="D5" s="170" t="s">
        <v>26</v>
      </c>
      <c r="E5" s="170" t="s">
        <v>22</v>
      </c>
      <c r="F5" s="170" t="s">
        <v>117</v>
      </c>
      <c r="G5" s="170" t="s">
        <v>145</v>
      </c>
      <c r="H5" s="170" t="s">
        <v>119</v>
      </c>
      <c r="I5" s="170">
        <v>5</v>
      </c>
      <c r="J5" s="170">
        <v>5</v>
      </c>
      <c r="K5" s="170">
        <v>5</v>
      </c>
      <c r="L5" s="170">
        <v>5</v>
      </c>
      <c r="M5" s="170">
        <v>4</v>
      </c>
      <c r="N5" s="170">
        <v>5</v>
      </c>
      <c r="O5" s="170">
        <v>5</v>
      </c>
      <c r="P5" s="170">
        <v>5</v>
      </c>
      <c r="Q5" s="170">
        <v>5</v>
      </c>
      <c r="R5" s="170">
        <v>3</v>
      </c>
      <c r="S5" s="170">
        <v>4</v>
      </c>
      <c r="T5" s="170">
        <v>4</v>
      </c>
    </row>
    <row r="6" spans="1:21" ht="15.75" customHeight="1" x14ac:dyDescent="0.2">
      <c r="A6" s="169">
        <v>44793.437172835649</v>
      </c>
      <c r="B6" s="170" t="s">
        <v>283</v>
      </c>
      <c r="C6" s="170" t="s">
        <v>25</v>
      </c>
      <c r="D6" s="170" t="s">
        <v>26</v>
      </c>
      <c r="E6" s="170" t="s">
        <v>22</v>
      </c>
      <c r="F6" s="170" t="s">
        <v>117</v>
      </c>
      <c r="G6" s="170" t="s">
        <v>143</v>
      </c>
      <c r="H6" s="170" t="s">
        <v>119</v>
      </c>
      <c r="I6" s="170">
        <v>5</v>
      </c>
      <c r="J6" s="170">
        <v>5</v>
      </c>
      <c r="K6" s="170">
        <v>5</v>
      </c>
      <c r="L6" s="170">
        <v>5</v>
      </c>
      <c r="M6" s="170">
        <v>4</v>
      </c>
      <c r="N6" s="170">
        <v>4</v>
      </c>
      <c r="O6" s="170">
        <v>4</v>
      </c>
      <c r="P6" s="170">
        <v>4</v>
      </c>
      <c r="Q6" s="170">
        <v>4</v>
      </c>
      <c r="R6" s="170">
        <v>4</v>
      </c>
      <c r="S6" s="170">
        <v>5</v>
      </c>
      <c r="T6" s="170">
        <v>5</v>
      </c>
    </row>
    <row r="7" spans="1:21" ht="15.75" customHeight="1" x14ac:dyDescent="0.2">
      <c r="A7" s="169">
        <v>44793.43886574074</v>
      </c>
      <c r="B7" s="170" t="s">
        <v>287</v>
      </c>
      <c r="C7" s="170" t="s">
        <v>20</v>
      </c>
      <c r="D7" s="170" t="s">
        <v>26</v>
      </c>
      <c r="E7" s="170" t="s">
        <v>22</v>
      </c>
      <c r="F7" s="170" t="s">
        <v>161</v>
      </c>
      <c r="G7" s="170" t="s">
        <v>140</v>
      </c>
      <c r="H7" s="170" t="s">
        <v>119</v>
      </c>
      <c r="I7" s="170">
        <v>5</v>
      </c>
      <c r="J7" s="170">
        <v>5</v>
      </c>
      <c r="K7" s="170">
        <v>5</v>
      </c>
      <c r="L7" s="170">
        <v>5</v>
      </c>
      <c r="M7" s="170">
        <v>5</v>
      </c>
      <c r="N7" s="170">
        <v>5</v>
      </c>
      <c r="O7" s="170">
        <v>5</v>
      </c>
      <c r="P7" s="170">
        <v>5</v>
      </c>
      <c r="Q7" s="170">
        <v>5</v>
      </c>
      <c r="R7" s="170">
        <v>2</v>
      </c>
      <c r="S7" s="170">
        <v>4</v>
      </c>
      <c r="T7" s="170">
        <v>5</v>
      </c>
    </row>
    <row r="8" spans="1:21" ht="15.75" customHeight="1" x14ac:dyDescent="0.2">
      <c r="A8" s="169">
        <v>44793.438877314817</v>
      </c>
      <c r="B8" s="170" t="s">
        <v>288</v>
      </c>
      <c r="C8" s="170" t="s">
        <v>25</v>
      </c>
      <c r="D8" s="170" t="s">
        <v>26</v>
      </c>
      <c r="E8" s="170" t="s">
        <v>28</v>
      </c>
      <c r="F8" s="170" t="s">
        <v>270</v>
      </c>
      <c r="G8" s="170" t="s">
        <v>241</v>
      </c>
      <c r="H8" s="170" t="s">
        <v>119</v>
      </c>
      <c r="I8" s="170">
        <v>4</v>
      </c>
      <c r="J8" s="170">
        <v>4</v>
      </c>
      <c r="K8" s="170">
        <v>4</v>
      </c>
      <c r="L8" s="170">
        <v>4</v>
      </c>
      <c r="M8" s="170">
        <v>4</v>
      </c>
      <c r="N8" s="170">
        <v>4</v>
      </c>
      <c r="O8" s="170">
        <v>4</v>
      </c>
      <c r="P8" s="170">
        <v>4</v>
      </c>
      <c r="Q8" s="170">
        <v>4</v>
      </c>
      <c r="R8" s="170">
        <v>3</v>
      </c>
      <c r="S8" s="170">
        <v>3</v>
      </c>
      <c r="T8" s="170">
        <v>3</v>
      </c>
      <c r="U8" s="170" t="s">
        <v>31</v>
      </c>
    </row>
    <row r="9" spans="1:21" ht="15.75" customHeight="1" x14ac:dyDescent="0.2">
      <c r="A9" s="169">
        <v>44793.439858217593</v>
      </c>
      <c r="B9" s="170" t="s">
        <v>289</v>
      </c>
      <c r="C9" s="170" t="s">
        <v>25</v>
      </c>
      <c r="D9" s="170" t="s">
        <v>26</v>
      </c>
      <c r="E9" s="170" t="s">
        <v>28</v>
      </c>
      <c r="F9" s="170" t="s">
        <v>270</v>
      </c>
      <c r="G9" s="170" t="s">
        <v>241</v>
      </c>
      <c r="H9" s="170" t="s">
        <v>119</v>
      </c>
      <c r="I9" s="170">
        <v>5</v>
      </c>
      <c r="J9" s="170">
        <v>5</v>
      </c>
      <c r="K9" s="170">
        <v>4</v>
      </c>
      <c r="L9" s="170">
        <v>4</v>
      </c>
      <c r="M9" s="170">
        <v>4</v>
      </c>
      <c r="N9" s="170">
        <v>4</v>
      </c>
      <c r="O9" s="170">
        <v>5</v>
      </c>
      <c r="P9" s="170">
        <v>5</v>
      </c>
      <c r="Q9" s="170">
        <v>4</v>
      </c>
      <c r="R9" s="170">
        <v>3</v>
      </c>
      <c r="S9" s="170">
        <v>4</v>
      </c>
      <c r="T9" s="170">
        <v>4</v>
      </c>
      <c r="U9" s="170" t="s">
        <v>31</v>
      </c>
    </row>
    <row r="10" spans="1:21" ht="15.75" customHeight="1" x14ac:dyDescent="0.2">
      <c r="A10" s="169">
        <v>44793.440254629626</v>
      </c>
      <c r="B10" s="170" t="s">
        <v>290</v>
      </c>
      <c r="C10" s="170" t="s">
        <v>25</v>
      </c>
      <c r="D10" s="170" t="s">
        <v>21</v>
      </c>
      <c r="E10" s="170" t="s">
        <v>28</v>
      </c>
      <c r="F10" s="170" t="s">
        <v>270</v>
      </c>
      <c r="G10" s="170" t="s">
        <v>298</v>
      </c>
      <c r="H10" s="170" t="s">
        <v>119</v>
      </c>
      <c r="I10" s="170">
        <v>5</v>
      </c>
      <c r="J10" s="170">
        <v>5</v>
      </c>
      <c r="K10" s="170">
        <v>5</v>
      </c>
      <c r="L10" s="170">
        <v>5</v>
      </c>
      <c r="M10" s="170">
        <v>5</v>
      </c>
      <c r="N10" s="170">
        <v>5</v>
      </c>
      <c r="O10" s="170">
        <v>5</v>
      </c>
      <c r="P10" s="170">
        <v>5</v>
      </c>
      <c r="Q10" s="170">
        <v>5</v>
      </c>
      <c r="R10" s="170">
        <v>1</v>
      </c>
      <c r="S10" s="170">
        <v>3</v>
      </c>
      <c r="T10" s="170">
        <v>3</v>
      </c>
      <c r="U10" s="170" t="s">
        <v>31</v>
      </c>
    </row>
    <row r="11" spans="1:21" ht="15.75" customHeight="1" x14ac:dyDescent="0.2">
      <c r="A11" s="169">
        <v>44793.444571296292</v>
      </c>
      <c r="B11" s="170" t="s">
        <v>294</v>
      </c>
      <c r="C11" s="170" t="s">
        <v>20</v>
      </c>
      <c r="D11" s="170" t="s">
        <v>26</v>
      </c>
      <c r="E11" s="170" t="s">
        <v>28</v>
      </c>
      <c r="F11" s="170" t="s">
        <v>139</v>
      </c>
      <c r="G11" s="170" t="s">
        <v>295</v>
      </c>
      <c r="H11" s="170" t="s">
        <v>119</v>
      </c>
      <c r="I11" s="170">
        <v>5</v>
      </c>
      <c r="J11" s="170">
        <v>5</v>
      </c>
      <c r="K11" s="170">
        <v>5</v>
      </c>
      <c r="L11" s="170">
        <v>5</v>
      </c>
      <c r="M11" s="170">
        <v>5</v>
      </c>
      <c r="N11" s="170">
        <v>5</v>
      </c>
      <c r="O11" s="170">
        <v>4</v>
      </c>
      <c r="P11" s="170">
        <v>5</v>
      </c>
      <c r="Q11" s="170">
        <v>5</v>
      </c>
      <c r="R11" s="170">
        <v>2</v>
      </c>
      <c r="S11" s="170">
        <v>4</v>
      </c>
      <c r="T11" s="170">
        <v>5</v>
      </c>
    </row>
    <row r="12" spans="1:21" ht="15.75" customHeight="1" x14ac:dyDescent="0.2">
      <c r="A12" s="169">
        <v>44793.445417175928</v>
      </c>
      <c r="B12" s="170" t="s">
        <v>297</v>
      </c>
      <c r="C12" s="170" t="s">
        <v>25</v>
      </c>
      <c r="D12" s="170" t="s">
        <v>21</v>
      </c>
      <c r="E12" s="170" t="s">
        <v>28</v>
      </c>
      <c r="F12" s="170" t="s">
        <v>270</v>
      </c>
      <c r="G12" s="170" t="s">
        <v>298</v>
      </c>
      <c r="H12" s="170" t="s">
        <v>119</v>
      </c>
      <c r="I12" s="170">
        <v>5</v>
      </c>
      <c r="J12" s="170">
        <v>5</v>
      </c>
      <c r="K12" s="170">
        <v>5</v>
      </c>
      <c r="L12" s="170">
        <v>5</v>
      </c>
      <c r="M12" s="170">
        <v>5</v>
      </c>
      <c r="N12" s="170">
        <v>5</v>
      </c>
      <c r="O12" s="170">
        <v>5</v>
      </c>
      <c r="P12" s="170">
        <v>5</v>
      </c>
      <c r="Q12" s="170">
        <v>5</v>
      </c>
      <c r="R12" s="170">
        <v>5</v>
      </c>
      <c r="S12" s="170">
        <v>5</v>
      </c>
      <c r="T12" s="170">
        <v>5</v>
      </c>
    </row>
    <row r="13" spans="1:21" ht="15.75" customHeight="1" x14ac:dyDescent="0.2">
      <c r="A13" s="169">
        <v>44793.449016203704</v>
      </c>
      <c r="B13" s="170" t="s">
        <v>302</v>
      </c>
      <c r="C13" s="170" t="s">
        <v>25</v>
      </c>
      <c r="D13" s="170" t="s">
        <v>21</v>
      </c>
      <c r="E13" s="170" t="s">
        <v>28</v>
      </c>
      <c r="F13" s="170" t="s">
        <v>270</v>
      </c>
      <c r="G13" s="170" t="s">
        <v>241</v>
      </c>
      <c r="H13" s="170" t="s">
        <v>119</v>
      </c>
      <c r="I13" s="170">
        <v>5</v>
      </c>
      <c r="J13" s="170">
        <v>5</v>
      </c>
      <c r="K13" s="170">
        <v>5</v>
      </c>
      <c r="L13" s="170">
        <v>5</v>
      </c>
      <c r="M13" s="170">
        <v>5</v>
      </c>
      <c r="N13" s="170">
        <v>5</v>
      </c>
      <c r="O13" s="170">
        <v>5</v>
      </c>
      <c r="P13" s="170">
        <v>5</v>
      </c>
      <c r="Q13" s="170">
        <v>5</v>
      </c>
      <c r="R13" s="170">
        <v>2</v>
      </c>
      <c r="S13" s="170">
        <v>4</v>
      </c>
      <c r="T13" s="170">
        <v>4</v>
      </c>
    </row>
    <row r="14" spans="1:21" ht="15.75" customHeight="1" x14ac:dyDescent="0.2">
      <c r="A14" s="169">
        <v>44793.450275497686</v>
      </c>
      <c r="B14" s="170" t="s">
        <v>306</v>
      </c>
      <c r="C14" s="170" t="s">
        <v>25</v>
      </c>
      <c r="D14" s="170" t="s">
        <v>26</v>
      </c>
      <c r="E14" s="170" t="s">
        <v>28</v>
      </c>
      <c r="F14" s="170" t="s">
        <v>117</v>
      </c>
      <c r="G14" s="170" t="s">
        <v>142</v>
      </c>
      <c r="H14" s="170" t="s">
        <v>119</v>
      </c>
      <c r="I14" s="170">
        <v>4</v>
      </c>
      <c r="J14" s="170">
        <v>4</v>
      </c>
      <c r="K14" s="170">
        <v>4</v>
      </c>
      <c r="L14" s="170">
        <v>4</v>
      </c>
      <c r="M14" s="170">
        <v>4</v>
      </c>
      <c r="N14" s="170">
        <v>4</v>
      </c>
      <c r="O14" s="170">
        <v>5</v>
      </c>
      <c r="P14" s="170">
        <v>5</v>
      </c>
      <c r="Q14" s="170">
        <v>5</v>
      </c>
      <c r="R14" s="170">
        <v>3</v>
      </c>
      <c r="S14" s="170">
        <v>4</v>
      </c>
      <c r="T14" s="170">
        <v>4</v>
      </c>
    </row>
    <row r="15" spans="1:21" ht="15.75" customHeight="1" x14ac:dyDescent="0.2">
      <c r="A15" s="169">
        <v>44793.454513888886</v>
      </c>
      <c r="B15" s="170" t="s">
        <v>311</v>
      </c>
      <c r="C15" s="170" t="s">
        <v>25</v>
      </c>
      <c r="D15" s="170" t="s">
        <v>21</v>
      </c>
      <c r="E15" s="170" t="s">
        <v>22</v>
      </c>
      <c r="F15" s="170" t="s">
        <v>27</v>
      </c>
      <c r="G15" s="170" t="s">
        <v>112</v>
      </c>
      <c r="H15" s="170" t="s">
        <v>119</v>
      </c>
      <c r="I15" s="170">
        <v>5</v>
      </c>
      <c r="J15" s="170">
        <v>5</v>
      </c>
      <c r="K15" s="170">
        <v>5</v>
      </c>
      <c r="L15" s="170">
        <v>5</v>
      </c>
      <c r="M15" s="170">
        <v>5</v>
      </c>
      <c r="N15" s="170">
        <v>5</v>
      </c>
      <c r="O15" s="170">
        <v>5</v>
      </c>
      <c r="P15" s="170">
        <v>5</v>
      </c>
      <c r="Q15" s="170">
        <v>5</v>
      </c>
      <c r="R15" s="170">
        <v>3</v>
      </c>
      <c r="S15" s="170">
        <v>4</v>
      </c>
      <c r="T15" s="170">
        <v>4</v>
      </c>
      <c r="U15" s="170" t="s">
        <v>312</v>
      </c>
    </row>
    <row r="16" spans="1:21" ht="15.75" customHeight="1" x14ac:dyDescent="0.2">
      <c r="A16" s="169">
        <v>44793.455324074072</v>
      </c>
      <c r="B16" s="170" t="s">
        <v>314</v>
      </c>
      <c r="C16" s="170" t="s">
        <v>25</v>
      </c>
      <c r="D16" s="170" t="s">
        <v>26</v>
      </c>
      <c r="E16" s="170" t="s">
        <v>28</v>
      </c>
      <c r="F16" s="170" t="s">
        <v>111</v>
      </c>
      <c r="G16" s="170" t="s">
        <v>159</v>
      </c>
      <c r="H16" s="170" t="s">
        <v>119</v>
      </c>
      <c r="I16" s="170">
        <v>5</v>
      </c>
      <c r="J16" s="170">
        <v>5</v>
      </c>
      <c r="K16" s="170">
        <v>5</v>
      </c>
      <c r="L16" s="170">
        <v>5</v>
      </c>
      <c r="M16" s="170">
        <v>5</v>
      </c>
      <c r="N16" s="170">
        <v>5</v>
      </c>
      <c r="O16" s="170">
        <v>5</v>
      </c>
      <c r="P16" s="170">
        <v>5</v>
      </c>
      <c r="Q16" s="170">
        <v>5</v>
      </c>
      <c r="R16" s="170">
        <v>5</v>
      </c>
      <c r="S16" s="170">
        <v>5</v>
      </c>
      <c r="T16" s="170">
        <v>5</v>
      </c>
      <c r="U16" s="170" t="s">
        <v>31</v>
      </c>
    </row>
    <row r="17" spans="1:21" ht="15.75" customHeight="1" x14ac:dyDescent="0.2">
      <c r="A17" s="169">
        <v>44793.458400590273</v>
      </c>
      <c r="B17" s="170" t="s">
        <v>322</v>
      </c>
      <c r="C17" s="170" t="s">
        <v>25</v>
      </c>
      <c r="D17" s="170" t="s">
        <v>21</v>
      </c>
      <c r="E17" s="170" t="s">
        <v>28</v>
      </c>
      <c r="F17" s="170" t="s">
        <v>270</v>
      </c>
      <c r="G17" s="170" t="s">
        <v>298</v>
      </c>
      <c r="H17" s="170" t="s">
        <v>119</v>
      </c>
      <c r="I17" s="170">
        <v>5</v>
      </c>
      <c r="J17" s="170">
        <v>5</v>
      </c>
      <c r="K17" s="170">
        <v>5</v>
      </c>
      <c r="L17" s="170">
        <v>4</v>
      </c>
      <c r="M17" s="170">
        <v>5</v>
      </c>
      <c r="N17" s="170">
        <v>5</v>
      </c>
      <c r="O17" s="170">
        <v>5</v>
      </c>
      <c r="P17" s="170">
        <v>5</v>
      </c>
      <c r="Q17" s="170">
        <v>5</v>
      </c>
      <c r="R17" s="170">
        <v>3</v>
      </c>
      <c r="S17" s="170">
        <v>5</v>
      </c>
      <c r="T17" s="170">
        <v>5</v>
      </c>
      <c r="U17" s="170" t="s">
        <v>376</v>
      </c>
    </row>
    <row r="18" spans="1:21" ht="15.75" customHeight="1" x14ac:dyDescent="0.2">
      <c r="A18" s="169">
        <v>44793.462568541669</v>
      </c>
      <c r="B18" s="170" t="s">
        <v>330</v>
      </c>
      <c r="C18" s="170" t="s">
        <v>25</v>
      </c>
      <c r="D18" s="170" t="s">
        <v>24</v>
      </c>
      <c r="E18" s="170" t="s">
        <v>22</v>
      </c>
      <c r="F18" s="170" t="s">
        <v>27</v>
      </c>
      <c r="G18" s="170" t="s">
        <v>112</v>
      </c>
      <c r="H18" s="170" t="s">
        <v>119</v>
      </c>
      <c r="I18" s="170">
        <v>5</v>
      </c>
      <c r="J18" s="170">
        <v>5</v>
      </c>
      <c r="K18" s="170">
        <v>5</v>
      </c>
      <c r="L18" s="170">
        <v>5</v>
      </c>
      <c r="M18" s="170">
        <v>5</v>
      </c>
      <c r="N18" s="170">
        <v>5</v>
      </c>
      <c r="O18" s="170">
        <v>5</v>
      </c>
      <c r="P18" s="170">
        <v>5</v>
      </c>
      <c r="Q18" s="170">
        <v>5</v>
      </c>
      <c r="R18" s="170">
        <v>3</v>
      </c>
      <c r="S18" s="170">
        <v>4</v>
      </c>
      <c r="T18" s="170">
        <v>5</v>
      </c>
    </row>
    <row r="19" spans="1:21" ht="15.75" customHeight="1" x14ac:dyDescent="0.2">
      <c r="A19" s="169">
        <v>44793.463306793987</v>
      </c>
      <c r="B19" s="170" t="s">
        <v>332</v>
      </c>
      <c r="C19" s="170" t="s">
        <v>20</v>
      </c>
      <c r="D19" s="170" t="s">
        <v>24</v>
      </c>
      <c r="E19" s="170" t="s">
        <v>28</v>
      </c>
      <c r="F19" s="170" t="s">
        <v>128</v>
      </c>
      <c r="G19" s="170" t="s">
        <v>333</v>
      </c>
      <c r="H19" s="170" t="s">
        <v>119</v>
      </c>
      <c r="I19" s="170">
        <v>4</v>
      </c>
      <c r="J19" s="170">
        <v>4</v>
      </c>
      <c r="K19" s="170">
        <v>4</v>
      </c>
      <c r="L19" s="170">
        <v>4</v>
      </c>
      <c r="M19" s="170">
        <v>4</v>
      </c>
      <c r="N19" s="170">
        <v>4</v>
      </c>
      <c r="O19" s="170">
        <v>5</v>
      </c>
      <c r="P19" s="170">
        <v>5</v>
      </c>
      <c r="Q19" s="170">
        <v>5</v>
      </c>
      <c r="R19" s="170">
        <v>5</v>
      </c>
      <c r="S19" s="170">
        <v>5</v>
      </c>
      <c r="T19" s="170">
        <v>5</v>
      </c>
      <c r="U19" s="170" t="s">
        <v>334</v>
      </c>
    </row>
    <row r="20" spans="1:21" ht="15.75" customHeight="1" x14ac:dyDescent="0.2">
      <c r="A20" s="169">
        <v>44793.467268518521</v>
      </c>
      <c r="B20" s="170" t="s">
        <v>338</v>
      </c>
      <c r="C20" s="170" t="s">
        <v>25</v>
      </c>
      <c r="D20" s="170" t="s">
        <v>26</v>
      </c>
      <c r="E20" s="170" t="s">
        <v>28</v>
      </c>
      <c r="F20" s="170" t="s">
        <v>150</v>
      </c>
      <c r="G20" s="170" t="s">
        <v>120</v>
      </c>
      <c r="H20" s="170" t="s">
        <v>119</v>
      </c>
      <c r="I20" s="170">
        <v>5</v>
      </c>
      <c r="J20" s="170">
        <v>5</v>
      </c>
      <c r="K20" s="170">
        <v>5</v>
      </c>
      <c r="L20" s="170">
        <v>5</v>
      </c>
      <c r="M20" s="170">
        <v>5</v>
      </c>
      <c r="N20" s="170">
        <v>5</v>
      </c>
      <c r="O20" s="170">
        <v>5</v>
      </c>
      <c r="P20" s="170">
        <v>5</v>
      </c>
      <c r="Q20" s="170">
        <v>5</v>
      </c>
      <c r="R20" s="170">
        <v>3</v>
      </c>
      <c r="S20" s="170">
        <v>5</v>
      </c>
      <c r="T20" s="170">
        <v>5</v>
      </c>
    </row>
    <row r="21" spans="1:21" ht="15.75" customHeight="1" x14ac:dyDescent="0.2">
      <c r="A21" s="169">
        <v>44793.471256666671</v>
      </c>
      <c r="B21" s="170" t="s">
        <v>342</v>
      </c>
      <c r="C21" s="170" t="s">
        <v>25</v>
      </c>
      <c r="D21" s="170" t="s">
        <v>21</v>
      </c>
      <c r="E21" s="170" t="s">
        <v>28</v>
      </c>
      <c r="F21" s="170" t="s">
        <v>270</v>
      </c>
      <c r="G21" s="170" t="s">
        <v>298</v>
      </c>
      <c r="H21" s="170" t="s">
        <v>119</v>
      </c>
      <c r="I21" s="170">
        <v>5</v>
      </c>
      <c r="J21" s="170">
        <v>5</v>
      </c>
      <c r="K21" s="170">
        <v>5</v>
      </c>
      <c r="L21" s="170">
        <v>5</v>
      </c>
      <c r="M21" s="170">
        <v>5</v>
      </c>
      <c r="N21" s="170">
        <v>4</v>
      </c>
      <c r="O21" s="170">
        <v>4</v>
      </c>
      <c r="P21" s="170">
        <v>5</v>
      </c>
      <c r="Q21" s="170">
        <v>5</v>
      </c>
      <c r="R21" s="170">
        <v>3</v>
      </c>
      <c r="S21" s="170">
        <v>4</v>
      </c>
      <c r="T21" s="170">
        <v>4</v>
      </c>
    </row>
    <row r="22" spans="1:21" ht="15.75" customHeight="1" x14ac:dyDescent="0.2">
      <c r="A22" s="169">
        <v>44793.472187500003</v>
      </c>
      <c r="B22" s="170" t="s">
        <v>346</v>
      </c>
      <c r="C22" s="170" t="s">
        <v>25</v>
      </c>
      <c r="D22" s="170" t="s">
        <v>26</v>
      </c>
      <c r="E22" s="170" t="s">
        <v>28</v>
      </c>
      <c r="F22" s="170" t="s">
        <v>270</v>
      </c>
      <c r="G22" s="170" t="s">
        <v>298</v>
      </c>
      <c r="H22" s="170" t="s">
        <v>119</v>
      </c>
      <c r="I22" s="170">
        <v>4</v>
      </c>
      <c r="J22" s="170">
        <v>4</v>
      </c>
      <c r="K22" s="170">
        <v>5</v>
      </c>
      <c r="L22" s="170">
        <v>5</v>
      </c>
      <c r="M22" s="170">
        <v>4</v>
      </c>
      <c r="N22" s="170">
        <v>4</v>
      </c>
      <c r="O22" s="170">
        <v>3</v>
      </c>
      <c r="P22" s="170">
        <v>4</v>
      </c>
      <c r="Q22" s="170">
        <v>4</v>
      </c>
      <c r="R22" s="170">
        <v>3</v>
      </c>
      <c r="S22" s="170">
        <v>4</v>
      </c>
      <c r="T22" s="170">
        <v>4</v>
      </c>
    </row>
    <row r="23" spans="1:21" ht="15.75" customHeight="1" x14ac:dyDescent="0.2">
      <c r="A23" s="169">
        <v>44793.479404953701</v>
      </c>
      <c r="B23" s="170" t="s">
        <v>351</v>
      </c>
      <c r="C23" s="170" t="s">
        <v>25</v>
      </c>
      <c r="D23" s="170" t="s">
        <v>21</v>
      </c>
      <c r="E23" s="170" t="s">
        <v>22</v>
      </c>
      <c r="F23" s="170" t="s">
        <v>270</v>
      </c>
      <c r="G23" s="170" t="s">
        <v>270</v>
      </c>
      <c r="H23" s="170" t="s">
        <v>119</v>
      </c>
      <c r="I23" s="170">
        <v>5</v>
      </c>
      <c r="J23" s="170">
        <v>5</v>
      </c>
      <c r="K23" s="170">
        <v>5</v>
      </c>
      <c r="L23" s="170">
        <v>5</v>
      </c>
      <c r="M23" s="170">
        <v>5</v>
      </c>
      <c r="N23" s="170">
        <v>5</v>
      </c>
      <c r="O23" s="170">
        <v>5</v>
      </c>
      <c r="P23" s="170">
        <v>5</v>
      </c>
      <c r="Q23" s="170">
        <v>5</v>
      </c>
      <c r="R23" s="170">
        <v>5</v>
      </c>
      <c r="S23" s="170">
        <v>5</v>
      </c>
      <c r="T23" s="170">
        <v>5</v>
      </c>
    </row>
    <row r="24" spans="1:21" ht="15.75" customHeight="1" x14ac:dyDescent="0.2">
      <c r="A24" s="169">
        <v>44793.484986249998</v>
      </c>
      <c r="B24" s="170" t="s">
        <v>356</v>
      </c>
      <c r="C24" s="170" t="s">
        <v>25</v>
      </c>
      <c r="D24" s="170" t="s">
        <v>24</v>
      </c>
      <c r="E24" s="170" t="s">
        <v>22</v>
      </c>
      <c r="F24" s="170" t="s">
        <v>270</v>
      </c>
      <c r="G24" s="170" t="s">
        <v>270</v>
      </c>
      <c r="H24" s="170" t="s">
        <v>119</v>
      </c>
      <c r="I24" s="170">
        <v>5</v>
      </c>
      <c r="J24" s="170">
        <v>5</v>
      </c>
      <c r="K24" s="170">
        <v>5</v>
      </c>
      <c r="L24" s="170">
        <v>5</v>
      </c>
      <c r="M24" s="170">
        <v>5</v>
      </c>
      <c r="N24" s="170">
        <v>5</v>
      </c>
      <c r="O24" s="170">
        <v>5</v>
      </c>
      <c r="P24" s="170">
        <v>5</v>
      </c>
      <c r="Q24" s="170">
        <v>5</v>
      </c>
      <c r="R24" s="170">
        <v>3</v>
      </c>
      <c r="S24" s="170">
        <v>4</v>
      </c>
      <c r="T24" s="170">
        <v>5</v>
      </c>
      <c r="U24" s="170" t="s">
        <v>380</v>
      </c>
    </row>
    <row r="25" spans="1:21" ht="15.75" customHeight="1" x14ac:dyDescent="0.2">
      <c r="A25" s="169">
        <v>44793.487598726853</v>
      </c>
      <c r="B25" s="170" t="s">
        <v>358</v>
      </c>
      <c r="C25" s="170" t="s">
        <v>25</v>
      </c>
      <c r="D25" s="170" t="s">
        <v>21</v>
      </c>
      <c r="E25" s="170" t="s">
        <v>28</v>
      </c>
      <c r="F25" s="170" t="s">
        <v>270</v>
      </c>
      <c r="G25" s="170" t="s">
        <v>298</v>
      </c>
      <c r="H25" s="170" t="s">
        <v>119</v>
      </c>
      <c r="I25" s="170">
        <v>5</v>
      </c>
      <c r="J25" s="170">
        <v>5</v>
      </c>
      <c r="K25" s="170">
        <v>5</v>
      </c>
      <c r="L25" s="170">
        <v>5</v>
      </c>
      <c r="M25" s="170">
        <v>5</v>
      </c>
      <c r="N25" s="170">
        <v>5</v>
      </c>
      <c r="O25" s="170">
        <v>5</v>
      </c>
      <c r="P25" s="170">
        <v>5</v>
      </c>
      <c r="Q25" s="170">
        <v>5</v>
      </c>
      <c r="R25" s="170">
        <v>5</v>
      </c>
      <c r="S25" s="170">
        <v>5</v>
      </c>
      <c r="T25" s="170">
        <v>5</v>
      </c>
      <c r="U25" s="170" t="s">
        <v>381</v>
      </c>
    </row>
    <row r="26" spans="1:21" ht="15.75" customHeight="1" x14ac:dyDescent="0.2">
      <c r="A26" s="169">
        <v>44793.487919849533</v>
      </c>
      <c r="B26" s="170" t="s">
        <v>360</v>
      </c>
      <c r="C26" s="170" t="s">
        <v>25</v>
      </c>
      <c r="D26" s="170" t="s">
        <v>21</v>
      </c>
      <c r="E26" s="170" t="s">
        <v>22</v>
      </c>
      <c r="F26" s="170" t="s">
        <v>361</v>
      </c>
      <c r="G26" s="170" t="s">
        <v>362</v>
      </c>
      <c r="H26" s="170" t="s">
        <v>119</v>
      </c>
      <c r="I26" s="170">
        <v>5</v>
      </c>
      <c r="J26" s="170">
        <v>5</v>
      </c>
      <c r="K26" s="170">
        <v>5</v>
      </c>
      <c r="L26" s="170">
        <v>5</v>
      </c>
      <c r="M26" s="170">
        <v>5</v>
      </c>
      <c r="N26" s="170">
        <v>5</v>
      </c>
      <c r="O26" s="170">
        <v>5</v>
      </c>
      <c r="P26" s="170">
        <v>5</v>
      </c>
      <c r="Q26" s="170">
        <v>5</v>
      </c>
      <c r="R26" s="170">
        <v>3</v>
      </c>
      <c r="S26" s="170">
        <v>4</v>
      </c>
      <c r="T26" s="170">
        <v>4</v>
      </c>
    </row>
    <row r="27" spans="1:21" ht="15.75" customHeight="1" x14ac:dyDescent="0.2">
      <c r="A27" s="169">
        <v>44793.491699976847</v>
      </c>
      <c r="B27" s="170" t="s">
        <v>365</v>
      </c>
      <c r="C27" s="170" t="s">
        <v>20</v>
      </c>
      <c r="D27" s="170" t="s">
        <v>32</v>
      </c>
      <c r="E27" s="170" t="s">
        <v>28</v>
      </c>
      <c r="F27" s="170" t="s">
        <v>154</v>
      </c>
      <c r="G27" s="170" t="s">
        <v>121</v>
      </c>
      <c r="H27" s="170" t="s">
        <v>119</v>
      </c>
      <c r="I27" s="170">
        <v>5</v>
      </c>
      <c r="J27" s="170">
        <v>5</v>
      </c>
      <c r="K27" s="170">
        <v>5</v>
      </c>
      <c r="L27" s="170">
        <v>5</v>
      </c>
      <c r="M27" s="170">
        <v>5</v>
      </c>
      <c r="N27" s="170">
        <v>5</v>
      </c>
      <c r="O27" s="170">
        <v>5</v>
      </c>
      <c r="P27" s="170">
        <v>5</v>
      </c>
      <c r="Q27" s="170">
        <v>5</v>
      </c>
      <c r="R27" s="170">
        <v>5</v>
      </c>
      <c r="S27" s="170">
        <v>5</v>
      </c>
      <c r="T27" s="170">
        <v>5</v>
      </c>
    </row>
    <row r="28" spans="1:21" ht="23.25" x14ac:dyDescent="0.2">
      <c r="I28" s="1">
        <f>AVERAGE(I1:I27)</f>
        <v>4.8076923076923075</v>
      </c>
      <c r="J28" s="1">
        <f t="shared" ref="J28:T28" si="0">AVERAGE(J1:J27)</f>
        <v>4.7692307692307692</v>
      </c>
      <c r="K28" s="1">
        <f t="shared" si="0"/>
        <v>4.8076923076923075</v>
      </c>
      <c r="L28" s="1">
        <f t="shared" si="0"/>
        <v>4.6923076923076925</v>
      </c>
      <c r="M28" s="1">
        <f t="shared" si="0"/>
        <v>4.6538461538461542</v>
      </c>
      <c r="N28" s="1">
        <f t="shared" si="0"/>
        <v>4.6923076923076925</v>
      </c>
      <c r="O28" s="1">
        <f t="shared" si="0"/>
        <v>4.7307692307692308</v>
      </c>
      <c r="P28" s="1">
        <f t="shared" si="0"/>
        <v>4.84</v>
      </c>
      <c r="Q28" s="1">
        <f t="shared" si="0"/>
        <v>4.8461538461538458</v>
      </c>
      <c r="R28" s="1">
        <f t="shared" si="0"/>
        <v>3.3076923076923075</v>
      </c>
      <c r="S28" s="1">
        <f t="shared" si="0"/>
        <v>4.2692307692307692</v>
      </c>
      <c r="T28" s="1">
        <f t="shared" si="0"/>
        <v>4.4230769230769234</v>
      </c>
    </row>
    <row r="29" spans="1:21" ht="23.25" x14ac:dyDescent="0.2">
      <c r="I29" s="2">
        <f>STDEV(I1:I28)</f>
        <v>0.39411349099844611</v>
      </c>
      <c r="J29" s="2">
        <f t="shared" ref="J29:T29" si="1">STDEV(J1:J28)</f>
        <v>0.4213250442347431</v>
      </c>
      <c r="K29" s="2">
        <f t="shared" si="1"/>
        <v>0.39411349099844611</v>
      </c>
      <c r="L29" s="2">
        <f t="shared" si="1"/>
        <v>0.53846153846153877</v>
      </c>
      <c r="M29" s="2">
        <f t="shared" si="1"/>
        <v>0.55068542551062805</v>
      </c>
      <c r="N29" s="2">
        <f t="shared" si="1"/>
        <v>0.46153846153846151</v>
      </c>
      <c r="O29" s="2">
        <f t="shared" si="1"/>
        <v>0.5231334811052103</v>
      </c>
      <c r="P29" s="2">
        <f t="shared" si="1"/>
        <v>0.36660605559646703</v>
      </c>
      <c r="Q29" s="2">
        <f t="shared" si="1"/>
        <v>0.36080121229411</v>
      </c>
      <c r="R29" s="2">
        <f t="shared" si="1"/>
        <v>1.0658774200423862</v>
      </c>
      <c r="S29" s="2">
        <f t="shared" si="1"/>
        <v>0.5921078583977164</v>
      </c>
      <c r="T29" s="2">
        <f t="shared" si="1"/>
        <v>0.63081613334064568</v>
      </c>
    </row>
    <row r="30" spans="1:21" ht="23.25" x14ac:dyDescent="0.2">
      <c r="I30" s="3">
        <f>AVERAGE(I1:I29)</f>
        <v>4.6500644928103849</v>
      </c>
      <c r="J30" s="3">
        <f t="shared" ref="J30:T30" si="2">AVERAGE(J1:J29)</f>
        <v>4.6139484219094831</v>
      </c>
      <c r="K30" s="3">
        <f t="shared" si="2"/>
        <v>4.6500644928103849</v>
      </c>
      <c r="L30" s="3">
        <f t="shared" si="2"/>
        <v>4.5439560439560438</v>
      </c>
      <c r="M30" s="3">
        <f t="shared" si="2"/>
        <v>4.5073046992627424</v>
      </c>
      <c r="N30" s="3">
        <f t="shared" si="2"/>
        <v>4.5412087912087911</v>
      </c>
      <c r="O30" s="3">
        <f t="shared" si="2"/>
        <v>4.5804965254240875</v>
      </c>
      <c r="P30" s="3">
        <f t="shared" si="2"/>
        <v>4.6743187427998691</v>
      </c>
      <c r="Q30" s="3">
        <f t="shared" si="2"/>
        <v>4.6859626806588555</v>
      </c>
      <c r="R30" s="3">
        <f t="shared" si="2"/>
        <v>3.2276274902762387</v>
      </c>
      <c r="S30" s="3">
        <f t="shared" si="2"/>
        <v>4.1379049509867318</v>
      </c>
      <c r="T30" s="3">
        <f t="shared" si="2"/>
        <v>4.2876390377291989</v>
      </c>
    </row>
    <row r="31" spans="1:21" ht="23.25" x14ac:dyDescent="0.2">
      <c r="I31" s="4">
        <f>STDEV(I1:I27)</f>
        <v>0.40191847623425025</v>
      </c>
      <c r="J31" s="4">
        <f t="shared" ref="J31:T31" si="3">STDEV(J1:J27)</f>
        <v>0.42966892442365967</v>
      </c>
      <c r="K31" s="4">
        <f t="shared" si="3"/>
        <v>0.40191847623425031</v>
      </c>
      <c r="L31" s="4">
        <f t="shared" si="3"/>
        <v>0.54912517838691555</v>
      </c>
      <c r="M31" s="4">
        <f t="shared" si="3"/>
        <v>0.56159114610596761</v>
      </c>
      <c r="N31" s="4">
        <f t="shared" si="3"/>
        <v>0.47067872433164165</v>
      </c>
      <c r="O31" s="4">
        <f t="shared" si="3"/>
        <v>0.53349356567383799</v>
      </c>
      <c r="P31" s="4">
        <f t="shared" si="3"/>
        <v>0.37416573867739394</v>
      </c>
      <c r="Q31" s="4">
        <f t="shared" si="3"/>
        <v>0.36794648440311994</v>
      </c>
      <c r="R31" s="4">
        <f t="shared" si="3"/>
        <v>1.0869859527788122</v>
      </c>
      <c r="S31" s="4">
        <f t="shared" si="3"/>
        <v>0.60383390482431976</v>
      </c>
      <c r="T31" s="4">
        <f t="shared" si="3"/>
        <v>0.64330875467861826</v>
      </c>
    </row>
    <row r="32" spans="1:21" ht="27.75" x14ac:dyDescent="0.65">
      <c r="A32" s="115" t="s">
        <v>100</v>
      </c>
      <c r="D32" s="139" t="s">
        <v>99</v>
      </c>
    </row>
    <row r="33" spans="1:5" ht="24" x14ac:dyDescent="0.55000000000000004">
      <c r="A33" s="142" t="s">
        <v>25</v>
      </c>
      <c r="B33" s="143">
        <f>COUNTIF(C1:C27,"หญิง")</f>
        <v>19</v>
      </c>
      <c r="D33" s="145" t="s">
        <v>154</v>
      </c>
      <c r="E33" s="149">
        <f>COUNTIF(F1:F27,"สถาปัตยกรรมศาสตร์ศิลปะและการออกแบบ")</f>
        <v>1</v>
      </c>
    </row>
    <row r="34" spans="1:5" ht="24" x14ac:dyDescent="0.55000000000000004">
      <c r="A34" s="142" t="s">
        <v>20</v>
      </c>
      <c r="B34" s="143">
        <f>COUNTIF(C2:C28,"ชาย")</f>
        <v>7</v>
      </c>
      <c r="D34" s="147" t="s">
        <v>128</v>
      </c>
      <c r="E34" s="149">
        <f>COUNTIF(F2:F28,"วิทยาลัยพลังงานทดแทนและสมาร์ตกริดเทคโนโลยี")</f>
        <v>1</v>
      </c>
    </row>
    <row r="35" spans="1:5" ht="24" x14ac:dyDescent="0.55000000000000004">
      <c r="B35" s="141">
        <f>SUM(B33:B34)</f>
        <v>26</v>
      </c>
      <c r="D35" s="147" t="s">
        <v>27</v>
      </c>
      <c r="E35" s="149">
        <f>COUNTIF(F2:F29,"ศึกษาศาสตร์")</f>
        <v>4</v>
      </c>
    </row>
    <row r="36" spans="1:5" ht="24" x14ac:dyDescent="0.55000000000000004">
      <c r="D36" s="142" t="s">
        <v>139</v>
      </c>
      <c r="E36" s="149">
        <f>COUNTIF(F2:F30,"วิศวกรรมศาสตร์")</f>
        <v>1</v>
      </c>
    </row>
    <row r="37" spans="1:5" ht="24" x14ac:dyDescent="0.55000000000000004">
      <c r="A37" s="116" t="s">
        <v>101</v>
      </c>
      <c r="B37" s="113"/>
      <c r="D37" s="144" t="s">
        <v>150</v>
      </c>
      <c r="E37" s="149">
        <f>COUNTIF(F2:F31,"สังคมศาสตร์")</f>
        <v>1</v>
      </c>
    </row>
    <row r="38" spans="1:5" ht="24" x14ac:dyDescent="0.55000000000000004">
      <c r="A38" s="142" t="s">
        <v>26</v>
      </c>
      <c r="B38" s="143">
        <f>COUNTIF(D1:D27,"20-30 ปี")</f>
        <v>13</v>
      </c>
      <c r="D38" s="144" t="s">
        <v>270</v>
      </c>
      <c r="E38" s="149">
        <f>COUNTIF(F2:F32,"พยาบาลศาสตร์")</f>
        <v>11</v>
      </c>
    </row>
    <row r="39" spans="1:5" ht="24" x14ac:dyDescent="0.55000000000000004">
      <c r="A39" s="142" t="s">
        <v>24</v>
      </c>
      <c r="B39" s="143">
        <f>COUNTIF(D1:D29,"31-40 ปี")</f>
        <v>3</v>
      </c>
      <c r="D39" s="147" t="s">
        <v>361</v>
      </c>
      <c r="E39" s="149">
        <f>COUNTIF(F2:F33,"โลจิสติกส์และดิจิทัลซัพพลายเชน")</f>
        <v>1</v>
      </c>
    </row>
    <row r="40" spans="1:5" ht="24" x14ac:dyDescent="0.55000000000000004">
      <c r="A40" s="142" t="s">
        <v>21</v>
      </c>
      <c r="B40" s="143">
        <f>COUNTIF(D2:D30,"41-50 ปี")</f>
        <v>9</v>
      </c>
      <c r="D40" s="147" t="s">
        <v>111</v>
      </c>
      <c r="E40" s="149">
        <f>COUNTIF(F2:F35,"วิทยาศาสตร์การแพทย์")</f>
        <v>2</v>
      </c>
    </row>
    <row r="41" spans="1:5" ht="22.5" customHeight="1" x14ac:dyDescent="0.55000000000000004">
      <c r="A41" s="142" t="s">
        <v>32</v>
      </c>
      <c r="B41" s="143">
        <f>COUNTIF(D2:D31,"51 ปีขึ้นไป")</f>
        <v>1</v>
      </c>
      <c r="D41" s="147" t="s">
        <v>161</v>
      </c>
      <c r="E41" s="149">
        <f>COUNTIF(F3:F27,"บริหารธุรกิจ เศรษฐศาสตร์และการสื่อสาร")</f>
        <v>1</v>
      </c>
    </row>
    <row r="42" spans="1:5" ht="24" x14ac:dyDescent="0.55000000000000004">
      <c r="B42" s="141">
        <f>SUM(B38:B41)</f>
        <v>26</v>
      </c>
      <c r="D42" s="147" t="s">
        <v>117</v>
      </c>
      <c r="E42" s="149">
        <f>COUNTIF(F4:F28,"วิทยาศาสตร์")</f>
        <v>3</v>
      </c>
    </row>
    <row r="43" spans="1:5" x14ac:dyDescent="0.2">
      <c r="E43" s="166">
        <f>SUM(E33:E42)</f>
        <v>26</v>
      </c>
    </row>
    <row r="44" spans="1:5" x14ac:dyDescent="0.2">
      <c r="E44" s="166"/>
    </row>
    <row r="45" spans="1:5" x14ac:dyDescent="0.2">
      <c r="E45" s="166"/>
    </row>
    <row r="46" spans="1:5" ht="23.25" customHeight="1" x14ac:dyDescent="0.55000000000000004">
      <c r="A46" s="117" t="s">
        <v>102</v>
      </c>
      <c r="B46" s="114"/>
    </row>
    <row r="47" spans="1:5" ht="24" x14ac:dyDescent="0.55000000000000004">
      <c r="A47" s="144" t="s">
        <v>28</v>
      </c>
      <c r="B47" s="143">
        <f>COUNTIF(E1:E28,"ปริญญาโท")</f>
        <v>18</v>
      </c>
      <c r="D47" s="117" t="s">
        <v>103</v>
      </c>
    </row>
    <row r="48" spans="1:5" ht="24" x14ac:dyDescent="0.55000000000000004">
      <c r="A48" s="144" t="s">
        <v>22</v>
      </c>
      <c r="B48" s="143">
        <f>COUNTIF(E1:E28,"ปริญญาเอก")</f>
        <v>8</v>
      </c>
      <c r="D48" s="144" t="s">
        <v>120</v>
      </c>
      <c r="E48" s="143">
        <f>COUNTIF(G1:G27,"สังคมศึกษา")</f>
        <v>3</v>
      </c>
    </row>
    <row r="49" spans="2:5" ht="24" x14ac:dyDescent="0.55000000000000004">
      <c r="B49" s="141">
        <f>SUM(B47:B48)</f>
        <v>26</v>
      </c>
      <c r="D49" s="144" t="s">
        <v>159</v>
      </c>
      <c r="E49" s="143">
        <f>COUNTIF(G2:G28,"จุลชีววิทยา")</f>
        <v>2</v>
      </c>
    </row>
    <row r="50" spans="2:5" ht="19.5" customHeight="1" x14ac:dyDescent="0.55000000000000004">
      <c r="D50" s="144" t="s">
        <v>145</v>
      </c>
      <c r="E50" s="143">
        <f>COUNTIF(G2:G29,"คณิตศาสตร์")</f>
        <v>1</v>
      </c>
    </row>
    <row r="51" spans="2:5" ht="24" x14ac:dyDescent="0.55000000000000004">
      <c r="D51" s="144" t="s">
        <v>143</v>
      </c>
      <c r="E51" s="143">
        <f>COUNTIF(G2:G30,"สถิติ")</f>
        <v>1</v>
      </c>
    </row>
    <row r="52" spans="2:5" ht="24" x14ac:dyDescent="0.55000000000000004">
      <c r="D52" s="144" t="s">
        <v>140</v>
      </c>
      <c r="E52" s="143">
        <f>COUNTIF(G2:G31,"การสื่อสาร")</f>
        <v>1</v>
      </c>
    </row>
    <row r="53" spans="2:5" ht="24" x14ac:dyDescent="0.55000000000000004">
      <c r="D53" s="144" t="s">
        <v>241</v>
      </c>
      <c r="E53" s="143">
        <f>COUNTIF(G2:G33,"การพยาบาลเวชปฏิบัติชุมชน")</f>
        <v>3</v>
      </c>
    </row>
    <row r="54" spans="2:5" ht="24" x14ac:dyDescent="0.55000000000000004">
      <c r="D54" s="144" t="s">
        <v>298</v>
      </c>
      <c r="E54" s="143">
        <f>COUNTIF(G2:G35,"การบริหารทางการพยาบาล")</f>
        <v>6</v>
      </c>
    </row>
    <row r="55" spans="2:5" ht="24" x14ac:dyDescent="0.55000000000000004">
      <c r="D55" s="144" t="s">
        <v>295</v>
      </c>
      <c r="E55" s="143">
        <f>COUNTIF(G2:G36,"วิศวกรรมคอมพิวเตอร์")</f>
        <v>1</v>
      </c>
    </row>
    <row r="56" spans="2:5" ht="24" x14ac:dyDescent="0.55000000000000004">
      <c r="D56" s="144" t="s">
        <v>142</v>
      </c>
      <c r="E56" s="143">
        <f>COUNTIF(G2:G40,"เทคโนโลยีชีวภาพ")</f>
        <v>1</v>
      </c>
    </row>
    <row r="57" spans="2:5" ht="24" x14ac:dyDescent="0.55000000000000004">
      <c r="D57" s="144" t="s">
        <v>112</v>
      </c>
      <c r="E57" s="143">
        <f>COUNTIF(G2:G41,"หลักสูตรและการสอน")</f>
        <v>2</v>
      </c>
    </row>
    <row r="58" spans="2:5" ht="24" x14ac:dyDescent="0.55000000000000004">
      <c r="D58" s="147" t="s">
        <v>333</v>
      </c>
      <c r="E58" s="143">
        <f>COUNTIF(G3:G47,"การจัดการสมาร์ทซิตี้และนวัตกรรมดิจิทัล")</f>
        <v>1</v>
      </c>
    </row>
    <row r="59" spans="2:5" ht="24" x14ac:dyDescent="0.55000000000000004">
      <c r="D59" s="147" t="s">
        <v>270</v>
      </c>
      <c r="E59" s="143">
        <f>COUNTIF(G4:G48,"พยาบาลศาสตร์")</f>
        <v>2</v>
      </c>
    </row>
    <row r="60" spans="2:5" ht="24" x14ac:dyDescent="0.55000000000000004">
      <c r="D60" s="147" t="s">
        <v>362</v>
      </c>
      <c r="E60" s="143">
        <f>COUNTIF(G5:G49,"โลจิสติกส์และโซ่อุปทาน")</f>
        <v>1</v>
      </c>
    </row>
    <row r="61" spans="2:5" ht="24" x14ac:dyDescent="0.55000000000000004">
      <c r="D61" s="147" t="s">
        <v>121</v>
      </c>
      <c r="E61" s="143">
        <f>COUNTIF(G6:G50,"ศิลปะและการออกแบบ")</f>
        <v>1</v>
      </c>
    </row>
    <row r="62" spans="2:5" x14ac:dyDescent="0.2">
      <c r="E62" s="141">
        <f>SUM(E48:E61)</f>
        <v>26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U66"/>
  <sheetViews>
    <sheetView topLeftCell="O1" zoomScaleNormal="100" workbookViewId="0">
      <selection activeCell="U33" sqref="U33"/>
    </sheetView>
  </sheetViews>
  <sheetFormatPr defaultColWidth="14.42578125" defaultRowHeight="12.75" x14ac:dyDescent="0.2"/>
  <cols>
    <col min="1" max="1" width="41.28515625" bestFit="1" customWidth="1"/>
    <col min="2" max="2" width="21.5703125" customWidth="1"/>
    <col min="3" max="3" width="10.5703125" customWidth="1"/>
    <col min="4" max="4" width="40.7109375" bestFit="1" customWidth="1"/>
    <col min="5" max="5" width="21.5703125" customWidth="1"/>
    <col min="6" max="6" width="40.140625" bestFit="1" customWidth="1"/>
    <col min="7" max="7" width="65.5703125" bestFit="1" customWidth="1"/>
    <col min="8" max="26" width="21.5703125" customWidth="1"/>
  </cols>
  <sheetData>
    <row r="1" spans="1:21" x14ac:dyDescent="0.2">
      <c r="A1" s="168" t="s">
        <v>0</v>
      </c>
      <c r="B1" s="168" t="s">
        <v>104</v>
      </c>
      <c r="C1" s="168" t="s">
        <v>1</v>
      </c>
      <c r="D1" s="168" t="s">
        <v>2</v>
      </c>
      <c r="E1" s="168" t="s">
        <v>3</v>
      </c>
      <c r="F1" s="168" t="s">
        <v>4</v>
      </c>
      <c r="G1" s="168" t="s">
        <v>5</v>
      </c>
      <c r="H1" s="168" t="s">
        <v>6</v>
      </c>
      <c r="I1" s="168" t="s">
        <v>7</v>
      </c>
      <c r="J1" s="168" t="s">
        <v>8</v>
      </c>
      <c r="K1" s="168" t="s">
        <v>9</v>
      </c>
      <c r="L1" s="168" t="s">
        <v>10</v>
      </c>
      <c r="M1" s="168" t="s">
        <v>11</v>
      </c>
      <c r="N1" s="168" t="s">
        <v>12</v>
      </c>
      <c r="O1" s="168" t="s">
        <v>13</v>
      </c>
      <c r="P1" s="168" t="s">
        <v>14</v>
      </c>
      <c r="Q1" s="168" t="s">
        <v>15</v>
      </c>
      <c r="R1" s="168" t="s">
        <v>16</v>
      </c>
      <c r="S1" s="168" t="s">
        <v>17</v>
      </c>
      <c r="T1" s="168" t="s">
        <v>18</v>
      </c>
      <c r="U1" s="168" t="s">
        <v>19</v>
      </c>
    </row>
    <row r="2" spans="1:21" ht="15.75" customHeight="1" x14ac:dyDescent="0.2">
      <c r="A2" s="169">
        <v>44793.420682870368</v>
      </c>
      <c r="B2" s="170" t="s">
        <v>236</v>
      </c>
      <c r="C2" s="170" t="s">
        <v>20</v>
      </c>
      <c r="D2" s="170" t="s">
        <v>26</v>
      </c>
      <c r="E2" s="170" t="s">
        <v>22</v>
      </c>
      <c r="F2" s="170" t="s">
        <v>27</v>
      </c>
      <c r="G2" s="170" t="s">
        <v>112</v>
      </c>
      <c r="H2" s="170" t="s">
        <v>30</v>
      </c>
      <c r="I2" s="170">
        <v>4</v>
      </c>
      <c r="J2" s="170">
        <v>5</v>
      </c>
      <c r="K2" s="170">
        <v>5</v>
      </c>
      <c r="L2" s="170">
        <v>5</v>
      </c>
      <c r="M2" s="170">
        <v>4</v>
      </c>
      <c r="N2" s="170">
        <v>4</v>
      </c>
      <c r="O2" s="170">
        <v>4</v>
      </c>
      <c r="P2" s="170">
        <v>4</v>
      </c>
      <c r="Q2" s="170">
        <v>5</v>
      </c>
      <c r="R2" s="170">
        <v>1</v>
      </c>
      <c r="S2" s="170">
        <v>4</v>
      </c>
      <c r="T2" s="170">
        <v>3</v>
      </c>
    </row>
    <row r="3" spans="1:21" ht="15.75" customHeight="1" x14ac:dyDescent="0.2">
      <c r="A3" s="169">
        <v>44793.422637673611</v>
      </c>
      <c r="B3" s="170" t="s">
        <v>238</v>
      </c>
      <c r="C3" s="170" t="s">
        <v>25</v>
      </c>
      <c r="D3" s="170" t="s">
        <v>26</v>
      </c>
      <c r="E3" s="170" t="s">
        <v>22</v>
      </c>
      <c r="F3" s="170" t="s">
        <v>27</v>
      </c>
      <c r="G3" s="170" t="s">
        <v>112</v>
      </c>
      <c r="H3" s="170" t="s">
        <v>30</v>
      </c>
      <c r="I3" s="170">
        <v>5</v>
      </c>
      <c r="J3" s="170">
        <v>5</v>
      </c>
      <c r="K3" s="170">
        <v>5</v>
      </c>
      <c r="L3" s="170">
        <v>5</v>
      </c>
      <c r="M3" s="170">
        <v>5</v>
      </c>
      <c r="N3" s="170">
        <v>5</v>
      </c>
      <c r="O3" s="170">
        <v>5</v>
      </c>
      <c r="P3" s="170">
        <v>5</v>
      </c>
      <c r="Q3" s="170">
        <v>5</v>
      </c>
      <c r="R3" s="170">
        <v>5</v>
      </c>
      <c r="S3" s="170">
        <v>5</v>
      </c>
      <c r="T3" s="170">
        <v>5</v>
      </c>
    </row>
    <row r="4" spans="1:21" ht="15.75" customHeight="1" x14ac:dyDescent="0.2">
      <c r="A4" s="169">
        <v>44793.426169999999</v>
      </c>
      <c r="B4" s="170" t="s">
        <v>245</v>
      </c>
      <c r="C4" s="170" t="s">
        <v>25</v>
      </c>
      <c r="D4" s="170" t="s">
        <v>21</v>
      </c>
      <c r="E4" s="170" t="s">
        <v>28</v>
      </c>
      <c r="F4" s="170" t="s">
        <v>161</v>
      </c>
      <c r="G4" s="170" t="s">
        <v>157</v>
      </c>
      <c r="H4" s="170" t="s">
        <v>30</v>
      </c>
      <c r="I4" s="170">
        <v>5</v>
      </c>
      <c r="J4" s="170">
        <v>5</v>
      </c>
      <c r="K4" s="170">
        <v>5</v>
      </c>
      <c r="L4" s="170">
        <v>5</v>
      </c>
      <c r="M4" s="170">
        <v>5</v>
      </c>
      <c r="N4" s="170">
        <v>5</v>
      </c>
      <c r="O4" s="170">
        <v>5</v>
      </c>
      <c r="P4" s="170">
        <v>5</v>
      </c>
      <c r="Q4" s="170">
        <v>5</v>
      </c>
      <c r="R4" s="170">
        <v>3</v>
      </c>
      <c r="S4" s="170">
        <v>4</v>
      </c>
      <c r="T4" s="170">
        <v>5</v>
      </c>
    </row>
    <row r="5" spans="1:21" ht="15.75" customHeight="1" x14ac:dyDescent="0.2">
      <c r="A5" s="169">
        <v>44793.42701388889</v>
      </c>
      <c r="B5" s="170" t="s">
        <v>245</v>
      </c>
      <c r="C5" s="170" t="s">
        <v>25</v>
      </c>
      <c r="D5" s="170" t="s">
        <v>21</v>
      </c>
      <c r="E5" s="170" t="s">
        <v>28</v>
      </c>
      <c r="F5" s="170" t="s">
        <v>161</v>
      </c>
      <c r="G5" s="170" t="s">
        <v>157</v>
      </c>
      <c r="H5" s="170" t="s">
        <v>30</v>
      </c>
      <c r="I5" s="170">
        <v>5</v>
      </c>
      <c r="J5" s="170">
        <v>5</v>
      </c>
      <c r="K5" s="170">
        <v>5</v>
      </c>
      <c r="L5" s="170">
        <v>5</v>
      </c>
      <c r="M5" s="170">
        <v>5</v>
      </c>
      <c r="N5" s="170">
        <v>5</v>
      </c>
      <c r="O5" s="170">
        <v>5</v>
      </c>
      <c r="P5" s="170">
        <v>5</v>
      </c>
      <c r="Q5" s="170">
        <v>5</v>
      </c>
      <c r="R5" s="170">
        <v>3</v>
      </c>
      <c r="S5" s="170">
        <v>4</v>
      </c>
      <c r="T5" s="170">
        <v>5</v>
      </c>
    </row>
    <row r="6" spans="1:21" ht="15.75" customHeight="1" x14ac:dyDescent="0.2">
      <c r="A6" s="169">
        <v>44793.427303240744</v>
      </c>
      <c r="B6" s="170" t="s">
        <v>248</v>
      </c>
      <c r="C6" s="170" t="s">
        <v>25</v>
      </c>
      <c r="D6" s="170" t="s">
        <v>26</v>
      </c>
      <c r="E6" s="170" t="s">
        <v>28</v>
      </c>
      <c r="F6" s="170" t="s">
        <v>146</v>
      </c>
      <c r="G6" s="170" t="s">
        <v>250</v>
      </c>
      <c r="H6" s="170" t="s">
        <v>30</v>
      </c>
      <c r="I6" s="170">
        <v>5</v>
      </c>
      <c r="J6" s="170">
        <v>5</v>
      </c>
      <c r="K6" s="170">
        <v>5</v>
      </c>
      <c r="L6" s="170">
        <v>5</v>
      </c>
      <c r="M6" s="170">
        <v>5</v>
      </c>
      <c r="N6" s="170">
        <v>5</v>
      </c>
      <c r="O6" s="170">
        <v>5</v>
      </c>
      <c r="P6" s="170">
        <v>5</v>
      </c>
      <c r="Q6" s="170">
        <v>5</v>
      </c>
      <c r="R6" s="170">
        <v>5</v>
      </c>
      <c r="S6" s="170">
        <v>5</v>
      </c>
      <c r="T6" s="170">
        <v>5</v>
      </c>
      <c r="U6" s="171" t="s">
        <v>372</v>
      </c>
    </row>
    <row r="7" spans="1:21" ht="15.75" customHeight="1" x14ac:dyDescent="0.2">
      <c r="A7" s="169">
        <v>44793.428729016203</v>
      </c>
      <c r="B7" s="170" t="s">
        <v>252</v>
      </c>
      <c r="C7" s="170" t="s">
        <v>25</v>
      </c>
      <c r="D7" s="170" t="s">
        <v>24</v>
      </c>
      <c r="E7" s="170" t="s">
        <v>22</v>
      </c>
      <c r="F7" s="170" t="s">
        <v>27</v>
      </c>
      <c r="G7" s="170" t="s">
        <v>253</v>
      </c>
      <c r="H7" s="170" t="s">
        <v>30</v>
      </c>
      <c r="I7" s="170">
        <v>5</v>
      </c>
      <c r="J7" s="170">
        <v>5</v>
      </c>
      <c r="K7" s="170">
        <v>5</v>
      </c>
      <c r="L7" s="170">
        <v>5</v>
      </c>
      <c r="M7" s="170">
        <v>5</v>
      </c>
      <c r="N7" s="170">
        <v>5</v>
      </c>
      <c r="O7" s="170">
        <v>5</v>
      </c>
      <c r="P7" s="170">
        <v>5</v>
      </c>
      <c r="Q7" s="170">
        <v>5</v>
      </c>
      <c r="R7" s="170">
        <v>3</v>
      </c>
      <c r="S7" s="170">
        <v>4</v>
      </c>
      <c r="T7" s="170">
        <v>5</v>
      </c>
      <c r="U7" s="170" t="s">
        <v>373</v>
      </c>
    </row>
    <row r="8" spans="1:21" ht="15.75" customHeight="1" x14ac:dyDescent="0.2">
      <c r="A8" s="169">
        <v>44793.429031238426</v>
      </c>
      <c r="B8" s="170" t="s">
        <v>255</v>
      </c>
      <c r="C8" s="170" t="s">
        <v>25</v>
      </c>
      <c r="D8" s="170" t="s">
        <v>26</v>
      </c>
      <c r="E8" s="170" t="s">
        <v>28</v>
      </c>
      <c r="F8" s="170" t="s">
        <v>154</v>
      </c>
      <c r="G8" s="170" t="s">
        <v>121</v>
      </c>
      <c r="H8" s="170" t="s">
        <v>30</v>
      </c>
      <c r="I8" s="170">
        <v>5</v>
      </c>
      <c r="J8" s="170">
        <v>5</v>
      </c>
      <c r="K8" s="170">
        <v>5</v>
      </c>
      <c r="L8" s="170">
        <v>5</v>
      </c>
      <c r="M8" s="170">
        <v>4</v>
      </c>
      <c r="N8" s="170">
        <v>4</v>
      </c>
      <c r="O8" s="170">
        <v>4</v>
      </c>
      <c r="P8" s="170">
        <v>4</v>
      </c>
      <c r="Q8" s="170">
        <v>5</v>
      </c>
      <c r="R8" s="170">
        <v>3</v>
      </c>
      <c r="S8" s="170">
        <v>4</v>
      </c>
      <c r="T8" s="170">
        <v>4</v>
      </c>
    </row>
    <row r="9" spans="1:21" ht="15.75" customHeight="1" x14ac:dyDescent="0.2">
      <c r="A9" s="169">
        <v>44793.429814814815</v>
      </c>
      <c r="B9" s="170" t="s">
        <v>257</v>
      </c>
      <c r="C9" s="170" t="s">
        <v>20</v>
      </c>
      <c r="D9" s="170" t="s">
        <v>24</v>
      </c>
      <c r="E9" s="170" t="s">
        <v>22</v>
      </c>
      <c r="F9" s="170" t="s">
        <v>27</v>
      </c>
      <c r="G9" s="170" t="s">
        <v>112</v>
      </c>
      <c r="H9" s="170" t="s">
        <v>30</v>
      </c>
      <c r="I9" s="170">
        <v>5</v>
      </c>
      <c r="J9" s="170">
        <v>5</v>
      </c>
      <c r="K9" s="170">
        <v>5</v>
      </c>
      <c r="L9" s="170">
        <v>5</v>
      </c>
      <c r="M9" s="170">
        <v>5</v>
      </c>
      <c r="N9" s="170">
        <v>5</v>
      </c>
      <c r="O9" s="170">
        <v>5</v>
      </c>
      <c r="P9" s="170">
        <v>5</v>
      </c>
      <c r="Q9" s="170">
        <v>5</v>
      </c>
      <c r="R9" s="170">
        <v>5</v>
      </c>
      <c r="S9" s="170">
        <v>5</v>
      </c>
      <c r="T9" s="170">
        <v>5</v>
      </c>
      <c r="U9" s="170" t="s">
        <v>258</v>
      </c>
    </row>
    <row r="10" spans="1:21" ht="15.75" customHeight="1" x14ac:dyDescent="0.2">
      <c r="A10" s="169">
        <v>44793.432615740741</v>
      </c>
      <c r="B10" s="170" t="s">
        <v>262</v>
      </c>
      <c r="C10" s="170" t="s">
        <v>20</v>
      </c>
      <c r="D10" s="170" t="s">
        <v>26</v>
      </c>
      <c r="E10" s="170" t="s">
        <v>28</v>
      </c>
      <c r="F10" s="170" t="s">
        <v>150</v>
      </c>
      <c r="G10" s="170" t="s">
        <v>263</v>
      </c>
      <c r="H10" s="170" t="s">
        <v>30</v>
      </c>
      <c r="I10" s="170">
        <v>4</v>
      </c>
      <c r="J10" s="170">
        <v>4</v>
      </c>
      <c r="K10" s="170">
        <v>4</v>
      </c>
      <c r="L10" s="170">
        <v>4</v>
      </c>
      <c r="M10" s="170">
        <v>4</v>
      </c>
      <c r="N10" s="170">
        <v>4</v>
      </c>
      <c r="O10" s="170">
        <v>4</v>
      </c>
      <c r="P10" s="170">
        <v>4</v>
      </c>
      <c r="Q10" s="170">
        <v>4</v>
      </c>
      <c r="R10" s="170">
        <v>4</v>
      </c>
      <c r="S10" s="170">
        <v>4</v>
      </c>
      <c r="T10" s="170">
        <v>4</v>
      </c>
    </row>
    <row r="11" spans="1:21" ht="15.75" customHeight="1" x14ac:dyDescent="0.2">
      <c r="A11" s="169">
        <v>44793.43312199074</v>
      </c>
      <c r="B11" s="170" t="s">
        <v>267</v>
      </c>
      <c r="C11" s="170" t="s">
        <v>25</v>
      </c>
      <c r="D11" s="170" t="s">
        <v>24</v>
      </c>
      <c r="E11" s="170" t="s">
        <v>28</v>
      </c>
      <c r="F11" s="170" t="s">
        <v>268</v>
      </c>
      <c r="G11" s="170" t="s">
        <v>253</v>
      </c>
      <c r="H11" s="170" t="s">
        <v>30</v>
      </c>
      <c r="I11" s="170">
        <v>5</v>
      </c>
      <c r="J11" s="170">
        <v>5</v>
      </c>
      <c r="K11" s="170">
        <v>5</v>
      </c>
      <c r="L11" s="170">
        <v>5</v>
      </c>
      <c r="M11" s="170">
        <v>5</v>
      </c>
      <c r="N11" s="170">
        <v>5</v>
      </c>
      <c r="O11" s="170">
        <v>5</v>
      </c>
      <c r="P11" s="170">
        <v>5</v>
      </c>
      <c r="Q11" s="170">
        <v>5</v>
      </c>
      <c r="R11" s="170">
        <v>5</v>
      </c>
      <c r="S11" s="170">
        <v>5</v>
      </c>
      <c r="T11" s="170">
        <v>5</v>
      </c>
    </row>
    <row r="12" spans="1:21" ht="15.75" customHeight="1" x14ac:dyDescent="0.2">
      <c r="A12" s="169">
        <v>44793.433382719908</v>
      </c>
      <c r="B12" s="170" t="s">
        <v>269</v>
      </c>
      <c r="C12" s="170" t="s">
        <v>20</v>
      </c>
      <c r="D12" s="170" t="s">
        <v>26</v>
      </c>
      <c r="E12" s="170" t="s">
        <v>28</v>
      </c>
      <c r="F12" s="170" t="s">
        <v>270</v>
      </c>
      <c r="G12" s="170" t="s">
        <v>241</v>
      </c>
      <c r="H12" s="170" t="s">
        <v>30</v>
      </c>
      <c r="I12" s="170">
        <v>4</v>
      </c>
      <c r="J12" s="170">
        <v>4</v>
      </c>
      <c r="K12" s="170">
        <v>4</v>
      </c>
      <c r="L12" s="170">
        <v>3</v>
      </c>
      <c r="M12" s="170">
        <v>4</v>
      </c>
      <c r="N12" s="170">
        <v>4</v>
      </c>
      <c r="O12" s="170">
        <v>4</v>
      </c>
      <c r="P12" s="170">
        <v>4</v>
      </c>
      <c r="Q12" s="170">
        <v>4</v>
      </c>
      <c r="R12" s="170">
        <v>3</v>
      </c>
      <c r="S12" s="170">
        <v>3</v>
      </c>
      <c r="T12" s="170">
        <v>3</v>
      </c>
      <c r="U12" s="170" t="s">
        <v>271</v>
      </c>
    </row>
    <row r="13" spans="1:21" ht="15.75" customHeight="1" x14ac:dyDescent="0.2">
      <c r="A13" s="169">
        <v>44793.43358420139</v>
      </c>
      <c r="B13" s="170" t="s">
        <v>272</v>
      </c>
      <c r="C13" s="170" t="s">
        <v>20</v>
      </c>
      <c r="D13" s="170" t="s">
        <v>21</v>
      </c>
      <c r="E13" s="170" t="s">
        <v>22</v>
      </c>
      <c r="F13" s="170" t="s">
        <v>27</v>
      </c>
      <c r="G13" s="170" t="s">
        <v>147</v>
      </c>
      <c r="H13" s="170" t="s">
        <v>30</v>
      </c>
      <c r="I13" s="170">
        <v>5</v>
      </c>
      <c r="J13" s="170">
        <v>5</v>
      </c>
      <c r="K13" s="170">
        <v>5</v>
      </c>
      <c r="L13" s="170">
        <v>5</v>
      </c>
      <c r="M13" s="170">
        <v>5</v>
      </c>
      <c r="N13" s="170">
        <v>5</v>
      </c>
      <c r="O13" s="170">
        <v>5</v>
      </c>
      <c r="P13" s="170">
        <v>5</v>
      </c>
      <c r="Q13" s="170">
        <v>5</v>
      </c>
      <c r="R13" s="170">
        <v>5</v>
      </c>
      <c r="S13" s="170">
        <v>5</v>
      </c>
      <c r="T13" s="170">
        <v>5</v>
      </c>
      <c r="U13" s="170" t="s">
        <v>374</v>
      </c>
    </row>
    <row r="14" spans="1:21" ht="15.75" customHeight="1" x14ac:dyDescent="0.2">
      <c r="A14" s="169">
        <v>44793.437334756949</v>
      </c>
      <c r="B14" s="170" t="s">
        <v>284</v>
      </c>
      <c r="C14" s="170" t="s">
        <v>20</v>
      </c>
      <c r="D14" s="170" t="s">
        <v>26</v>
      </c>
      <c r="E14" s="170" t="s">
        <v>28</v>
      </c>
      <c r="F14" s="170" t="s">
        <v>124</v>
      </c>
      <c r="G14" s="170" t="s">
        <v>125</v>
      </c>
      <c r="H14" s="170" t="s">
        <v>30</v>
      </c>
      <c r="I14" s="170">
        <v>4</v>
      </c>
      <c r="J14" s="170">
        <v>5</v>
      </c>
      <c r="K14" s="170">
        <v>5</v>
      </c>
      <c r="L14" s="170">
        <v>5</v>
      </c>
      <c r="M14" s="170">
        <v>5</v>
      </c>
      <c r="N14" s="170">
        <v>5</v>
      </c>
      <c r="O14" s="170">
        <v>5</v>
      </c>
      <c r="P14" s="170">
        <v>5</v>
      </c>
      <c r="Q14" s="170">
        <v>5</v>
      </c>
      <c r="R14" s="170">
        <v>2</v>
      </c>
      <c r="S14" s="170">
        <v>4</v>
      </c>
      <c r="T14" s="170">
        <v>4</v>
      </c>
      <c r="U14" s="170" t="s">
        <v>31</v>
      </c>
    </row>
    <row r="15" spans="1:21" ht="15.75" customHeight="1" x14ac:dyDescent="0.2">
      <c r="A15" s="169">
        <v>44793.441296296296</v>
      </c>
      <c r="B15" s="170" t="s">
        <v>293</v>
      </c>
      <c r="C15" s="170" t="s">
        <v>25</v>
      </c>
      <c r="D15" s="170" t="s">
        <v>26</v>
      </c>
      <c r="E15" s="170" t="s">
        <v>22</v>
      </c>
      <c r="F15" s="170" t="s">
        <v>27</v>
      </c>
      <c r="G15" s="170" t="s">
        <v>112</v>
      </c>
      <c r="H15" s="170" t="s">
        <v>30</v>
      </c>
      <c r="I15" s="170">
        <v>4</v>
      </c>
      <c r="J15" s="170">
        <v>4</v>
      </c>
      <c r="K15" s="170">
        <v>4</v>
      </c>
      <c r="L15" s="170">
        <v>4</v>
      </c>
      <c r="M15" s="170">
        <v>4</v>
      </c>
      <c r="N15" s="170">
        <v>4</v>
      </c>
      <c r="O15" s="170">
        <v>4</v>
      </c>
      <c r="P15" s="170">
        <v>4</v>
      </c>
      <c r="Q15" s="170">
        <v>4</v>
      </c>
      <c r="R15" s="170">
        <v>2</v>
      </c>
      <c r="S15" s="170">
        <v>3</v>
      </c>
      <c r="T15" s="170">
        <v>4</v>
      </c>
    </row>
    <row r="16" spans="1:21" ht="15.75" customHeight="1" x14ac:dyDescent="0.2">
      <c r="A16" s="169">
        <v>44793.445798611108</v>
      </c>
      <c r="B16" s="170" t="s">
        <v>299</v>
      </c>
      <c r="C16" s="170" t="s">
        <v>25</v>
      </c>
      <c r="D16" s="170" t="s">
        <v>26</v>
      </c>
      <c r="E16" s="170" t="s">
        <v>28</v>
      </c>
      <c r="F16" s="170" t="s">
        <v>162</v>
      </c>
      <c r="G16" s="170" t="s">
        <v>163</v>
      </c>
      <c r="H16" s="170" t="s">
        <v>30</v>
      </c>
      <c r="I16" s="170">
        <v>4</v>
      </c>
      <c r="J16" s="170">
        <v>4</v>
      </c>
      <c r="K16" s="170">
        <v>4</v>
      </c>
      <c r="L16" s="170">
        <v>4</v>
      </c>
      <c r="M16" s="170">
        <v>4</v>
      </c>
      <c r="N16" s="170">
        <v>4</v>
      </c>
      <c r="O16" s="170">
        <v>3</v>
      </c>
      <c r="P16" s="170">
        <v>3</v>
      </c>
      <c r="Q16" s="170">
        <v>4</v>
      </c>
      <c r="R16" s="170">
        <v>2</v>
      </c>
      <c r="S16" s="170">
        <v>3</v>
      </c>
      <c r="T16" s="170">
        <v>4</v>
      </c>
      <c r="U16" s="170" t="s">
        <v>31</v>
      </c>
    </row>
    <row r="17" spans="1:21" ht="15.75" customHeight="1" x14ac:dyDescent="0.2">
      <c r="A17" s="169">
        <v>44793.446646724537</v>
      </c>
      <c r="B17" s="170" t="s">
        <v>300</v>
      </c>
      <c r="C17" s="170" t="s">
        <v>25</v>
      </c>
      <c r="D17" s="170" t="s">
        <v>26</v>
      </c>
      <c r="E17" s="170" t="s">
        <v>28</v>
      </c>
      <c r="F17" s="170" t="s">
        <v>27</v>
      </c>
      <c r="G17" s="170" t="s">
        <v>120</v>
      </c>
      <c r="H17" s="170" t="s">
        <v>30</v>
      </c>
      <c r="I17" s="170">
        <v>4</v>
      </c>
      <c r="J17" s="170">
        <v>4</v>
      </c>
      <c r="K17" s="170">
        <v>4</v>
      </c>
      <c r="L17" s="170">
        <v>5</v>
      </c>
      <c r="M17" s="170">
        <v>5</v>
      </c>
      <c r="N17" s="170">
        <v>5</v>
      </c>
      <c r="O17" s="170">
        <v>5</v>
      </c>
      <c r="P17" s="170">
        <v>4</v>
      </c>
      <c r="Q17" s="170">
        <v>4</v>
      </c>
      <c r="R17" s="170">
        <v>5</v>
      </c>
      <c r="S17" s="170">
        <v>5</v>
      </c>
      <c r="T17" s="170">
        <v>5</v>
      </c>
      <c r="U17" s="170" t="s">
        <v>31</v>
      </c>
    </row>
    <row r="18" spans="1:21" ht="15.75" customHeight="1" x14ac:dyDescent="0.2">
      <c r="A18" s="169">
        <v>44793.449607361108</v>
      </c>
      <c r="B18" s="170" t="s">
        <v>304</v>
      </c>
      <c r="C18" s="170" t="s">
        <v>25</v>
      </c>
      <c r="D18" s="170" t="s">
        <v>21</v>
      </c>
      <c r="E18" s="170" t="s">
        <v>28</v>
      </c>
      <c r="F18" s="170" t="s">
        <v>270</v>
      </c>
      <c r="G18" s="170" t="s">
        <v>323</v>
      </c>
      <c r="H18" s="170" t="s">
        <v>30</v>
      </c>
      <c r="I18" s="170">
        <v>5</v>
      </c>
      <c r="J18" s="170">
        <v>4</v>
      </c>
      <c r="K18" s="170">
        <v>4</v>
      </c>
      <c r="L18" s="170">
        <v>3</v>
      </c>
      <c r="M18" s="170">
        <v>4</v>
      </c>
      <c r="N18" s="170">
        <v>4</v>
      </c>
      <c r="O18" s="170">
        <v>4</v>
      </c>
      <c r="P18" s="170">
        <v>4</v>
      </c>
      <c r="Q18" s="170">
        <v>5</v>
      </c>
      <c r="R18" s="170">
        <v>2</v>
      </c>
      <c r="S18" s="170">
        <v>4</v>
      </c>
      <c r="T18" s="170">
        <v>4</v>
      </c>
      <c r="U18" s="170" t="s">
        <v>31</v>
      </c>
    </row>
    <row r="19" spans="1:21" ht="15.75" customHeight="1" x14ac:dyDescent="0.2">
      <c r="A19" s="169">
        <v>44793.450109305559</v>
      </c>
      <c r="B19" s="170" t="s">
        <v>305</v>
      </c>
      <c r="C19" s="170" t="s">
        <v>20</v>
      </c>
      <c r="D19" s="170" t="s">
        <v>21</v>
      </c>
      <c r="E19" s="170" t="s">
        <v>28</v>
      </c>
      <c r="F19" s="170" t="s">
        <v>27</v>
      </c>
      <c r="G19" s="170" t="s">
        <v>120</v>
      </c>
      <c r="H19" s="170" t="s">
        <v>30</v>
      </c>
      <c r="I19" s="170">
        <v>5</v>
      </c>
      <c r="J19" s="170">
        <v>5</v>
      </c>
      <c r="K19" s="170">
        <v>5</v>
      </c>
      <c r="L19" s="170">
        <v>5</v>
      </c>
      <c r="M19" s="170">
        <v>4</v>
      </c>
      <c r="N19" s="170">
        <v>4</v>
      </c>
      <c r="O19" s="170">
        <v>4</v>
      </c>
      <c r="P19" s="170">
        <v>4</v>
      </c>
      <c r="Q19" s="170">
        <v>4</v>
      </c>
      <c r="R19" s="170">
        <v>4</v>
      </c>
      <c r="S19" s="170">
        <v>4</v>
      </c>
      <c r="T19" s="170">
        <v>4</v>
      </c>
    </row>
    <row r="20" spans="1:21" ht="15.75" customHeight="1" x14ac:dyDescent="0.2">
      <c r="A20" s="169">
        <v>44793.45111962963</v>
      </c>
      <c r="B20" s="170" t="s">
        <v>307</v>
      </c>
      <c r="C20" s="170" t="s">
        <v>25</v>
      </c>
      <c r="D20" s="170" t="s">
        <v>26</v>
      </c>
      <c r="E20" s="170" t="s">
        <v>28</v>
      </c>
      <c r="F20" s="170" t="s">
        <v>116</v>
      </c>
      <c r="G20" s="170" t="s">
        <v>116</v>
      </c>
      <c r="H20" s="170" t="s">
        <v>30</v>
      </c>
      <c r="I20" s="170">
        <v>5</v>
      </c>
      <c r="J20" s="170">
        <v>5</v>
      </c>
      <c r="K20" s="170">
        <v>5</v>
      </c>
      <c r="L20" s="170">
        <v>5</v>
      </c>
      <c r="M20" s="170">
        <v>5</v>
      </c>
      <c r="N20" s="170">
        <v>5</v>
      </c>
      <c r="O20" s="170">
        <v>4</v>
      </c>
      <c r="P20" s="170">
        <v>5</v>
      </c>
      <c r="Q20" s="170">
        <v>5</v>
      </c>
      <c r="R20" s="170">
        <v>1</v>
      </c>
      <c r="S20" s="170">
        <v>3</v>
      </c>
      <c r="T20" s="170">
        <v>4</v>
      </c>
      <c r="U20" s="170" t="s">
        <v>31</v>
      </c>
    </row>
    <row r="21" spans="1:21" ht="15.75" customHeight="1" x14ac:dyDescent="0.2">
      <c r="A21" s="169">
        <v>44793.451643518521</v>
      </c>
      <c r="B21" s="170" t="s">
        <v>308</v>
      </c>
      <c r="C21" s="170" t="s">
        <v>25</v>
      </c>
      <c r="D21" s="170" t="s">
        <v>26</v>
      </c>
      <c r="E21" s="170" t="s">
        <v>28</v>
      </c>
      <c r="F21" s="170" t="s">
        <v>116</v>
      </c>
      <c r="G21" s="170" t="s">
        <v>116</v>
      </c>
      <c r="H21" s="170" t="s">
        <v>30</v>
      </c>
      <c r="I21" s="170">
        <v>5</v>
      </c>
      <c r="J21" s="170">
        <v>5</v>
      </c>
      <c r="K21" s="170">
        <v>5</v>
      </c>
      <c r="L21" s="170">
        <v>5</v>
      </c>
      <c r="M21" s="170">
        <v>4</v>
      </c>
      <c r="N21" s="170">
        <v>5</v>
      </c>
      <c r="O21" s="170">
        <v>4</v>
      </c>
      <c r="P21" s="170">
        <v>4</v>
      </c>
      <c r="Q21" s="170">
        <v>5</v>
      </c>
      <c r="R21" s="170">
        <v>2</v>
      </c>
      <c r="S21" s="170">
        <v>4</v>
      </c>
      <c r="T21" s="170">
        <v>3</v>
      </c>
      <c r="U21" s="170" t="s">
        <v>31</v>
      </c>
    </row>
    <row r="22" spans="1:21" ht="15.75" customHeight="1" x14ac:dyDescent="0.2">
      <c r="A22" s="169">
        <v>44793.453935185185</v>
      </c>
      <c r="B22" s="170" t="s">
        <v>153</v>
      </c>
      <c r="C22" s="170" t="s">
        <v>25</v>
      </c>
      <c r="D22" s="170" t="s">
        <v>24</v>
      </c>
      <c r="E22" s="170" t="s">
        <v>28</v>
      </c>
      <c r="F22" s="170" t="s">
        <v>154</v>
      </c>
      <c r="G22" s="170" t="s">
        <v>121</v>
      </c>
      <c r="H22" s="170" t="s">
        <v>30</v>
      </c>
      <c r="I22" s="170">
        <v>5</v>
      </c>
      <c r="J22" s="170">
        <v>4</v>
      </c>
      <c r="K22" s="170">
        <v>4</v>
      </c>
      <c r="L22" s="170">
        <v>4</v>
      </c>
      <c r="M22" s="170">
        <v>4</v>
      </c>
      <c r="N22" s="170">
        <v>4</v>
      </c>
      <c r="O22" s="170">
        <v>4</v>
      </c>
      <c r="P22" s="170">
        <v>4</v>
      </c>
      <c r="Q22" s="170">
        <v>4</v>
      </c>
      <c r="R22" s="170">
        <v>3</v>
      </c>
      <c r="S22" s="170">
        <v>4</v>
      </c>
      <c r="T22" s="170">
        <v>4</v>
      </c>
      <c r="U22" s="170" t="s">
        <v>309</v>
      </c>
    </row>
    <row r="23" spans="1:21" ht="15.75" customHeight="1" x14ac:dyDescent="0.2">
      <c r="A23" s="169">
        <v>44793.454236111109</v>
      </c>
      <c r="B23" s="170" t="s">
        <v>310</v>
      </c>
      <c r="C23" s="170" t="s">
        <v>25</v>
      </c>
      <c r="D23" s="170" t="s">
        <v>24</v>
      </c>
      <c r="E23" s="170" t="s">
        <v>22</v>
      </c>
      <c r="F23" s="170" t="s">
        <v>270</v>
      </c>
      <c r="G23" s="170" t="s">
        <v>270</v>
      </c>
      <c r="H23" s="170" t="s">
        <v>30</v>
      </c>
      <c r="I23" s="170">
        <v>5</v>
      </c>
      <c r="J23" s="170">
        <v>5</v>
      </c>
      <c r="K23" s="170">
        <v>5</v>
      </c>
      <c r="L23" s="170">
        <v>5</v>
      </c>
      <c r="M23" s="170">
        <v>5</v>
      </c>
      <c r="N23" s="170">
        <v>5</v>
      </c>
      <c r="O23" s="170">
        <v>5</v>
      </c>
      <c r="P23" s="170">
        <v>5</v>
      </c>
      <c r="Q23" s="170">
        <v>5</v>
      </c>
      <c r="R23" s="170">
        <v>2</v>
      </c>
      <c r="S23" s="170">
        <v>4</v>
      </c>
      <c r="T23" s="170">
        <v>4</v>
      </c>
    </row>
    <row r="24" spans="1:21" ht="15.75" customHeight="1" x14ac:dyDescent="0.2">
      <c r="A24" s="169">
        <v>44793.455208333333</v>
      </c>
      <c r="B24" s="170" t="s">
        <v>313</v>
      </c>
      <c r="C24" s="170" t="s">
        <v>25</v>
      </c>
      <c r="D24" s="170" t="s">
        <v>26</v>
      </c>
      <c r="E24" s="170" t="s">
        <v>28</v>
      </c>
      <c r="F24" s="170" t="s">
        <v>116</v>
      </c>
      <c r="G24" s="170" t="s">
        <v>116</v>
      </c>
      <c r="H24" s="170" t="s">
        <v>30</v>
      </c>
      <c r="I24" s="170">
        <v>5</v>
      </c>
      <c r="J24" s="170">
        <v>5</v>
      </c>
      <c r="K24" s="170">
        <v>5</v>
      </c>
      <c r="L24" s="170">
        <v>5</v>
      </c>
      <c r="M24" s="170">
        <v>5</v>
      </c>
      <c r="N24" s="170">
        <v>5</v>
      </c>
      <c r="O24" s="170">
        <v>5</v>
      </c>
      <c r="P24" s="170">
        <v>5</v>
      </c>
      <c r="Q24" s="170">
        <v>5</v>
      </c>
      <c r="R24" s="170">
        <v>3</v>
      </c>
      <c r="S24" s="170">
        <v>4</v>
      </c>
      <c r="T24" s="170">
        <v>4</v>
      </c>
    </row>
    <row r="25" spans="1:21" ht="15.75" customHeight="1" x14ac:dyDescent="0.2">
      <c r="A25" s="169">
        <v>44793.455787037034</v>
      </c>
      <c r="B25" s="170" t="s">
        <v>315</v>
      </c>
      <c r="C25" s="170" t="s">
        <v>25</v>
      </c>
      <c r="D25" s="170" t="s">
        <v>24</v>
      </c>
      <c r="E25" s="170" t="s">
        <v>28</v>
      </c>
      <c r="F25" s="170" t="s">
        <v>116</v>
      </c>
      <c r="G25" s="170" t="s">
        <v>116</v>
      </c>
      <c r="H25" s="170" t="s">
        <v>30</v>
      </c>
      <c r="I25" s="170">
        <v>5</v>
      </c>
      <c r="J25" s="170">
        <v>5</v>
      </c>
      <c r="K25" s="170">
        <v>5</v>
      </c>
      <c r="L25" s="170">
        <v>5</v>
      </c>
      <c r="M25" s="170">
        <v>4</v>
      </c>
      <c r="N25" s="170">
        <v>4</v>
      </c>
      <c r="O25" s="170">
        <v>4</v>
      </c>
      <c r="P25" s="170">
        <v>4</v>
      </c>
      <c r="Q25" s="170">
        <v>4</v>
      </c>
      <c r="R25" s="170">
        <v>2</v>
      </c>
      <c r="S25" s="170">
        <v>3</v>
      </c>
      <c r="T25" s="170">
        <v>2</v>
      </c>
    </row>
    <row r="26" spans="1:21" ht="15.75" customHeight="1" x14ac:dyDescent="0.2">
      <c r="A26" s="169">
        <v>44793.456886574073</v>
      </c>
      <c r="B26" s="170" t="s">
        <v>319</v>
      </c>
      <c r="C26" s="170" t="s">
        <v>25</v>
      </c>
      <c r="D26" s="170" t="s">
        <v>21</v>
      </c>
      <c r="E26" s="170" t="s">
        <v>28</v>
      </c>
      <c r="F26" s="170" t="s">
        <v>270</v>
      </c>
      <c r="G26" s="170" t="s">
        <v>323</v>
      </c>
      <c r="H26" s="170" t="s">
        <v>30</v>
      </c>
      <c r="I26" s="170">
        <v>4</v>
      </c>
      <c r="J26" s="170">
        <v>5</v>
      </c>
      <c r="K26" s="170">
        <v>5</v>
      </c>
      <c r="L26" s="170">
        <v>5</v>
      </c>
      <c r="M26" s="170">
        <v>4</v>
      </c>
      <c r="N26" s="170">
        <v>5</v>
      </c>
      <c r="O26" s="170">
        <v>5</v>
      </c>
      <c r="P26" s="170">
        <v>5</v>
      </c>
      <c r="Q26" s="170">
        <v>5</v>
      </c>
      <c r="R26" s="170">
        <v>3</v>
      </c>
      <c r="S26" s="170">
        <v>4</v>
      </c>
      <c r="T26" s="170">
        <v>4</v>
      </c>
      <c r="U26" s="170" t="s">
        <v>375</v>
      </c>
    </row>
    <row r="27" spans="1:21" ht="15.75" customHeight="1" x14ac:dyDescent="0.2">
      <c r="A27" s="169">
        <v>44793.457442129627</v>
      </c>
      <c r="B27" s="170" t="s">
        <v>321</v>
      </c>
      <c r="C27" s="170" t="s">
        <v>25</v>
      </c>
      <c r="D27" s="170" t="s">
        <v>26</v>
      </c>
      <c r="E27" s="170" t="s">
        <v>28</v>
      </c>
      <c r="F27" s="170" t="s">
        <v>270</v>
      </c>
      <c r="G27" s="170" t="s">
        <v>241</v>
      </c>
      <c r="H27" s="170" t="s">
        <v>30</v>
      </c>
      <c r="I27" s="170">
        <v>5</v>
      </c>
      <c r="J27" s="170">
        <v>5</v>
      </c>
      <c r="K27" s="170">
        <v>5</v>
      </c>
      <c r="L27" s="170">
        <v>5</v>
      </c>
      <c r="M27" s="170">
        <v>5</v>
      </c>
      <c r="N27" s="170">
        <v>5</v>
      </c>
      <c r="O27" s="170">
        <v>5</v>
      </c>
      <c r="P27" s="170">
        <v>5</v>
      </c>
      <c r="Q27" s="170">
        <v>5</v>
      </c>
      <c r="R27" s="170">
        <v>5</v>
      </c>
      <c r="S27" s="170">
        <v>5</v>
      </c>
      <c r="T27" s="170">
        <v>5</v>
      </c>
    </row>
    <row r="28" spans="1:21" ht="15.75" customHeight="1" x14ac:dyDescent="0.2">
      <c r="A28" s="169">
        <v>44793.459353043982</v>
      </c>
      <c r="B28" s="185" t="s">
        <v>327</v>
      </c>
      <c r="C28" s="170" t="s">
        <v>20</v>
      </c>
      <c r="D28" s="170" t="s">
        <v>24</v>
      </c>
      <c r="E28" s="170" t="s">
        <v>28</v>
      </c>
      <c r="F28" s="170" t="s">
        <v>154</v>
      </c>
      <c r="G28" s="170" t="s">
        <v>121</v>
      </c>
      <c r="H28" s="170" t="s">
        <v>30</v>
      </c>
      <c r="I28" s="170">
        <v>4</v>
      </c>
      <c r="J28" s="170">
        <v>4</v>
      </c>
      <c r="K28" s="170">
        <v>4</v>
      </c>
      <c r="L28" s="170">
        <v>4</v>
      </c>
      <c r="M28" s="170">
        <v>4</v>
      </c>
      <c r="N28" s="170">
        <v>4</v>
      </c>
      <c r="O28" s="170">
        <v>4</v>
      </c>
      <c r="P28" s="170">
        <v>4</v>
      </c>
      <c r="Q28" s="170">
        <v>4</v>
      </c>
      <c r="R28" s="170">
        <v>3</v>
      </c>
      <c r="S28" s="170">
        <v>4</v>
      </c>
      <c r="T28" s="170">
        <v>4</v>
      </c>
      <c r="U28" s="170" t="s">
        <v>377</v>
      </c>
    </row>
    <row r="29" spans="1:21" ht="15.75" customHeight="1" x14ac:dyDescent="0.2">
      <c r="A29" s="169">
        <v>44793.470923576388</v>
      </c>
      <c r="B29" s="170" t="s">
        <v>341</v>
      </c>
      <c r="C29" s="170" t="s">
        <v>25</v>
      </c>
      <c r="D29" s="170" t="s">
        <v>24</v>
      </c>
      <c r="E29" s="170" t="s">
        <v>28</v>
      </c>
      <c r="F29" s="170" t="s">
        <v>150</v>
      </c>
      <c r="G29" s="170" t="s">
        <v>336</v>
      </c>
      <c r="H29" s="170" t="s">
        <v>30</v>
      </c>
      <c r="I29" s="170">
        <v>4</v>
      </c>
      <c r="J29" s="170">
        <v>5</v>
      </c>
      <c r="K29" s="170">
        <v>5</v>
      </c>
      <c r="L29" s="170">
        <v>5</v>
      </c>
      <c r="M29" s="170">
        <v>4</v>
      </c>
      <c r="N29" s="170">
        <v>4</v>
      </c>
      <c r="O29" s="170">
        <v>4</v>
      </c>
      <c r="P29" s="170">
        <v>4</v>
      </c>
      <c r="Q29" s="170">
        <v>4</v>
      </c>
      <c r="R29" s="170">
        <v>2</v>
      </c>
      <c r="S29" s="170">
        <v>4</v>
      </c>
      <c r="T29" s="170">
        <v>4</v>
      </c>
    </row>
    <row r="30" spans="1:21" ht="15.75" customHeight="1" x14ac:dyDescent="0.2">
      <c r="A30" s="169">
        <v>44793.471970486113</v>
      </c>
      <c r="B30" s="170" t="s">
        <v>344</v>
      </c>
      <c r="C30" s="170" t="s">
        <v>25</v>
      </c>
      <c r="D30" s="170" t="s">
        <v>21</v>
      </c>
      <c r="E30" s="170" t="s">
        <v>28</v>
      </c>
      <c r="F30" s="170" t="s">
        <v>270</v>
      </c>
      <c r="G30" s="170" t="s">
        <v>323</v>
      </c>
      <c r="H30" s="170" t="s">
        <v>30</v>
      </c>
      <c r="I30" s="170">
        <v>5</v>
      </c>
      <c r="J30" s="170">
        <v>5</v>
      </c>
      <c r="K30" s="170">
        <v>5</v>
      </c>
      <c r="L30" s="170">
        <v>5</v>
      </c>
      <c r="M30" s="170">
        <v>5</v>
      </c>
      <c r="N30" s="170">
        <v>5</v>
      </c>
      <c r="O30" s="170">
        <v>5</v>
      </c>
      <c r="P30" s="170">
        <v>5</v>
      </c>
      <c r="Q30" s="170">
        <v>5</v>
      </c>
      <c r="R30" s="170">
        <v>2</v>
      </c>
      <c r="S30" s="170">
        <v>4</v>
      </c>
      <c r="T30" s="170">
        <v>5</v>
      </c>
      <c r="U30" s="170" t="s">
        <v>345</v>
      </c>
    </row>
    <row r="31" spans="1:21" ht="15.75" customHeight="1" x14ac:dyDescent="0.2">
      <c r="A31" s="169">
        <v>44793.473168553246</v>
      </c>
      <c r="B31" s="170" t="s">
        <v>348</v>
      </c>
      <c r="C31" s="170" t="s">
        <v>25</v>
      </c>
      <c r="D31" s="170" t="s">
        <v>24</v>
      </c>
      <c r="E31" s="170" t="s">
        <v>22</v>
      </c>
      <c r="F31" s="170" t="s">
        <v>27</v>
      </c>
      <c r="G31" s="170" t="s">
        <v>112</v>
      </c>
      <c r="H31" s="170" t="s">
        <v>30</v>
      </c>
      <c r="I31" s="170">
        <v>4</v>
      </c>
      <c r="J31" s="170">
        <v>4</v>
      </c>
      <c r="K31" s="170">
        <v>4</v>
      </c>
      <c r="L31" s="170">
        <v>4</v>
      </c>
      <c r="M31" s="170">
        <v>4</v>
      </c>
      <c r="N31" s="170">
        <v>4</v>
      </c>
      <c r="O31" s="170">
        <v>3</v>
      </c>
      <c r="P31" s="170">
        <v>4</v>
      </c>
      <c r="Q31" s="170">
        <v>4</v>
      </c>
      <c r="R31" s="170">
        <v>3</v>
      </c>
      <c r="S31" s="170">
        <v>4</v>
      </c>
      <c r="T31" s="170">
        <v>4</v>
      </c>
      <c r="U31" s="170" t="s">
        <v>31</v>
      </c>
    </row>
    <row r="32" spans="1:21" ht="15.75" customHeight="1" x14ac:dyDescent="0.2">
      <c r="A32" s="169">
        <v>44793.480835949071</v>
      </c>
      <c r="B32" s="170" t="s">
        <v>352</v>
      </c>
      <c r="C32" s="170" t="s">
        <v>20</v>
      </c>
      <c r="D32" s="170" t="s">
        <v>24</v>
      </c>
      <c r="E32" s="170" t="s">
        <v>22</v>
      </c>
      <c r="F32" s="170" t="s">
        <v>150</v>
      </c>
      <c r="G32" s="170" t="s">
        <v>336</v>
      </c>
      <c r="H32" s="170" t="s">
        <v>30</v>
      </c>
      <c r="I32" s="170">
        <v>4</v>
      </c>
      <c r="J32" s="170">
        <v>4</v>
      </c>
      <c r="K32" s="170">
        <v>4</v>
      </c>
      <c r="L32" s="170">
        <v>4</v>
      </c>
      <c r="M32" s="170">
        <v>4</v>
      </c>
      <c r="N32" s="170">
        <v>5</v>
      </c>
      <c r="O32" s="170">
        <v>4</v>
      </c>
      <c r="P32" s="170">
        <v>4</v>
      </c>
      <c r="Q32" s="170">
        <v>4</v>
      </c>
      <c r="R32" s="170">
        <v>3</v>
      </c>
      <c r="S32" s="170">
        <v>4</v>
      </c>
      <c r="T32" s="170">
        <v>4</v>
      </c>
    </row>
    <row r="33" spans="1:21" ht="15.75" customHeight="1" x14ac:dyDescent="0.2">
      <c r="A33" s="169">
        <v>44793.48353759259</v>
      </c>
      <c r="B33" s="170" t="s">
        <v>354</v>
      </c>
      <c r="C33" s="170" t="s">
        <v>20</v>
      </c>
      <c r="D33" s="170" t="s">
        <v>32</v>
      </c>
      <c r="E33" s="170" t="s">
        <v>22</v>
      </c>
      <c r="F33" s="170" t="s">
        <v>27</v>
      </c>
      <c r="G33" s="170" t="s">
        <v>112</v>
      </c>
      <c r="H33" s="170" t="s">
        <v>30</v>
      </c>
      <c r="I33" s="170">
        <v>5</v>
      </c>
      <c r="J33" s="170">
        <v>3</v>
      </c>
      <c r="K33" s="170">
        <v>3</v>
      </c>
      <c r="L33" s="170">
        <v>4</v>
      </c>
      <c r="M33" s="170">
        <v>4</v>
      </c>
      <c r="N33" s="170">
        <v>5</v>
      </c>
      <c r="O33" s="170">
        <v>2</v>
      </c>
      <c r="P33" s="170">
        <v>2</v>
      </c>
      <c r="Q33" s="170">
        <v>3</v>
      </c>
      <c r="R33" s="170">
        <v>3</v>
      </c>
      <c r="S33" s="170">
        <v>4</v>
      </c>
      <c r="T33" s="170">
        <v>4</v>
      </c>
      <c r="U33" s="170" t="s">
        <v>379</v>
      </c>
    </row>
    <row r="34" spans="1:21" x14ac:dyDescent="0.2">
      <c r="A34" s="169">
        <v>44793.501779965278</v>
      </c>
      <c r="B34" s="170" t="s">
        <v>368</v>
      </c>
      <c r="C34" s="170" t="s">
        <v>20</v>
      </c>
      <c r="D34" s="170" t="s">
        <v>21</v>
      </c>
      <c r="E34" s="170" t="s">
        <v>22</v>
      </c>
      <c r="F34" s="170" t="s">
        <v>27</v>
      </c>
      <c r="G34" s="170" t="s">
        <v>112</v>
      </c>
      <c r="H34" s="170" t="s">
        <v>30</v>
      </c>
      <c r="I34" s="170">
        <v>4</v>
      </c>
      <c r="J34" s="170">
        <v>4</v>
      </c>
      <c r="K34" s="170">
        <v>4</v>
      </c>
      <c r="L34" s="170">
        <v>4</v>
      </c>
      <c r="M34" s="170">
        <v>4</v>
      </c>
      <c r="N34" s="170">
        <v>4</v>
      </c>
      <c r="O34" s="170">
        <v>4</v>
      </c>
      <c r="P34" s="170">
        <v>4</v>
      </c>
      <c r="Q34" s="170">
        <v>4</v>
      </c>
      <c r="R34" s="170">
        <v>4</v>
      </c>
      <c r="S34" s="170">
        <v>4</v>
      </c>
      <c r="T34" s="170">
        <v>4</v>
      </c>
      <c r="U34" s="170" t="s">
        <v>369</v>
      </c>
    </row>
    <row r="35" spans="1:21" ht="23.25" x14ac:dyDescent="0.2">
      <c r="I35" s="1">
        <f>AVERAGE(I1:I34)</f>
        <v>4.6060606060606064</v>
      </c>
      <c r="J35" s="1">
        <f t="shared" ref="J35:T35" si="0">AVERAGE(J1:J34)</f>
        <v>4.6060606060606064</v>
      </c>
      <c r="K35" s="1">
        <f t="shared" si="0"/>
        <v>4.6060606060606064</v>
      </c>
      <c r="L35" s="1">
        <f t="shared" si="0"/>
        <v>4.6060606060606064</v>
      </c>
      <c r="M35" s="1">
        <f t="shared" si="0"/>
        <v>4.4545454545454541</v>
      </c>
      <c r="N35" s="1">
        <f t="shared" si="0"/>
        <v>4.5757575757575761</v>
      </c>
      <c r="O35" s="1">
        <f t="shared" si="0"/>
        <v>4.333333333333333</v>
      </c>
      <c r="P35" s="1">
        <f t="shared" si="0"/>
        <v>4.3636363636363633</v>
      </c>
      <c r="Q35" s="1">
        <f t="shared" si="0"/>
        <v>4.5454545454545459</v>
      </c>
      <c r="R35" s="1">
        <f t="shared" si="0"/>
        <v>3.1212121212121211</v>
      </c>
      <c r="S35" s="1">
        <f t="shared" si="0"/>
        <v>4.0606060606060606</v>
      </c>
      <c r="T35" s="1">
        <f t="shared" si="0"/>
        <v>4.1818181818181817</v>
      </c>
    </row>
    <row r="36" spans="1:21" ht="27.75" x14ac:dyDescent="0.65">
      <c r="D36" s="139"/>
      <c r="I36" s="2">
        <f>STDEV(I1:I35)</f>
        <v>0.48862168171506704</v>
      </c>
      <c r="J36" s="2">
        <f t="shared" ref="J36:T36" si="1">STDEV(J1:J35)</f>
        <v>0.54713545712932998</v>
      </c>
      <c r="K36" s="2">
        <f t="shared" si="1"/>
        <v>0.54713545712932998</v>
      </c>
      <c r="L36" s="2">
        <f t="shared" si="1"/>
        <v>0.59996939009767947</v>
      </c>
      <c r="M36" s="2">
        <f t="shared" si="1"/>
        <v>0.49792959773196416</v>
      </c>
      <c r="N36" s="2">
        <f t="shared" si="1"/>
        <v>0.49422746758485303</v>
      </c>
      <c r="O36" s="2">
        <f t="shared" si="1"/>
        <v>0.72474307533947946</v>
      </c>
      <c r="P36" s="2">
        <f t="shared" si="1"/>
        <v>0.68835252676366676</v>
      </c>
      <c r="Q36" s="2">
        <f t="shared" si="1"/>
        <v>0.5554637206007127</v>
      </c>
      <c r="R36" s="2">
        <f t="shared" si="1"/>
        <v>1.1999387801953532</v>
      </c>
      <c r="S36" s="2">
        <f t="shared" si="1"/>
        <v>0.59996939009767658</v>
      </c>
      <c r="T36" s="2">
        <f t="shared" si="1"/>
        <v>0.71581889763743667</v>
      </c>
    </row>
    <row r="37" spans="1:21" ht="27.75" x14ac:dyDescent="0.65">
      <c r="D37" s="139" t="s">
        <v>99</v>
      </c>
      <c r="I37" s="3">
        <f>AVERAGE(I1:I36)</f>
        <v>4.4884194939364477</v>
      </c>
      <c r="J37" s="3">
        <f t="shared" ref="J37:T37" si="2">AVERAGE(J1:J36)</f>
        <v>4.4900913160911413</v>
      </c>
      <c r="K37" s="3">
        <f t="shared" si="2"/>
        <v>4.4900913160911413</v>
      </c>
      <c r="L37" s="3">
        <f t="shared" si="2"/>
        <v>4.4916008570330934</v>
      </c>
      <c r="M37" s="3">
        <f t="shared" si="2"/>
        <v>4.3414992872079265</v>
      </c>
      <c r="N37" s="3">
        <f t="shared" si="2"/>
        <v>4.4591424298097833</v>
      </c>
      <c r="O37" s="3">
        <f t="shared" si="2"/>
        <v>4.2302307545335092</v>
      </c>
      <c r="P37" s="3">
        <f t="shared" si="2"/>
        <v>4.2586282540114304</v>
      </c>
      <c r="Q37" s="3">
        <f t="shared" si="2"/>
        <v>4.4314548076015781</v>
      </c>
      <c r="R37" s="3">
        <f t="shared" si="2"/>
        <v>3.0663185971830709</v>
      </c>
      <c r="S37" s="3">
        <f t="shared" si="2"/>
        <v>3.9617307271629638</v>
      </c>
      <c r="T37" s="3">
        <f t="shared" si="2"/>
        <v>4.0827896308415887</v>
      </c>
    </row>
    <row r="38" spans="1:21" ht="24" x14ac:dyDescent="0.55000000000000004">
      <c r="A38" s="115" t="s">
        <v>100</v>
      </c>
      <c r="D38" s="145" t="s">
        <v>154</v>
      </c>
      <c r="E38" s="143">
        <f>COUNTIF(F1:F37,"สถาปัตยกรรมศาสตร์ศิลปะและการออกแบบ")</f>
        <v>3</v>
      </c>
      <c r="I38" s="4">
        <f>STDEV(I1:I34)</f>
        <v>0.49619766344887306</v>
      </c>
      <c r="J38" s="4">
        <f t="shared" ref="J38:T38" si="3">STDEV(J1:J34)</f>
        <v>0.55561868328208786</v>
      </c>
      <c r="K38" s="4">
        <f t="shared" si="3"/>
        <v>0.55561868328208786</v>
      </c>
      <c r="L38" s="4">
        <f t="shared" si="3"/>
        <v>0.6092717958449424</v>
      </c>
      <c r="M38" s="4">
        <f t="shared" si="3"/>
        <v>0.50564989684743</v>
      </c>
      <c r="N38" s="4">
        <f t="shared" si="3"/>
        <v>0.5018903659106615</v>
      </c>
      <c r="O38" s="4">
        <f t="shared" si="3"/>
        <v>0.73598007219398809</v>
      </c>
      <c r="P38" s="4">
        <f t="shared" si="3"/>
        <v>0.69902529541953151</v>
      </c>
      <c r="Q38" s="4">
        <f t="shared" si="3"/>
        <v>0.56407607481776478</v>
      </c>
      <c r="R38" s="4">
        <f t="shared" si="3"/>
        <v>1.2185435916898848</v>
      </c>
      <c r="S38" s="4">
        <f t="shared" si="3"/>
        <v>0.6092717958449424</v>
      </c>
      <c r="T38" s="4">
        <f t="shared" si="3"/>
        <v>0.72691752689633915</v>
      </c>
    </row>
    <row r="39" spans="1:21" ht="24" x14ac:dyDescent="0.55000000000000004">
      <c r="A39" s="142" t="s">
        <v>25</v>
      </c>
      <c r="B39" s="143">
        <f>COUNTIF(C1:C34,"หญิง")</f>
        <v>22</v>
      </c>
      <c r="D39" s="145" t="s">
        <v>162</v>
      </c>
      <c r="E39" s="143">
        <f>COUNTIF(F1:F38,"เกษตรศาสตร์ ทรัพยากรธรรมชาติและสิ่งแวดล้อม")</f>
        <v>1</v>
      </c>
    </row>
    <row r="40" spans="1:21" ht="24" x14ac:dyDescent="0.55000000000000004">
      <c r="A40" s="142" t="s">
        <v>20</v>
      </c>
      <c r="B40" s="143">
        <f>COUNTIF(C1:C34,"ชาย")</f>
        <v>11</v>
      </c>
      <c r="D40" s="145" t="s">
        <v>124</v>
      </c>
      <c r="E40" s="143">
        <f>COUNTIF(F1:F39,"สหเวชศาสตร์")</f>
        <v>1</v>
      </c>
    </row>
    <row r="41" spans="1:21" ht="24.75" customHeight="1" x14ac:dyDescent="0.55000000000000004">
      <c r="B41" s="148">
        <f>SUM(B39:B40)</f>
        <v>33</v>
      </c>
      <c r="D41" s="145" t="s">
        <v>27</v>
      </c>
      <c r="E41" s="143">
        <f>COUNTIF(F1:F40,"ศึกษาศาสตร์")</f>
        <v>11</v>
      </c>
    </row>
    <row r="42" spans="1:21" ht="23.25" customHeight="1" x14ac:dyDescent="0.55000000000000004">
      <c r="A42" s="116" t="s">
        <v>101</v>
      </c>
      <c r="B42" s="113"/>
      <c r="D42" s="145" t="s">
        <v>270</v>
      </c>
      <c r="E42" s="143">
        <f>COUNTIF(F1:F41,"พยาบาลศาสตร์")</f>
        <v>6</v>
      </c>
    </row>
    <row r="43" spans="1:21" ht="24" x14ac:dyDescent="0.55000000000000004">
      <c r="A43" s="142" t="s">
        <v>26</v>
      </c>
      <c r="B43" s="143">
        <f>COUNTIF(D1:D34,"20-30 ปี")</f>
        <v>14</v>
      </c>
      <c r="D43" s="145" t="s">
        <v>116</v>
      </c>
      <c r="E43" s="143">
        <f>COUNTIF(F1:F42,"สาธารณสุขศาสตร์")</f>
        <v>4</v>
      </c>
    </row>
    <row r="44" spans="1:21" ht="24" x14ac:dyDescent="0.55000000000000004">
      <c r="A44" s="142" t="s">
        <v>24</v>
      </c>
      <c r="B44" s="143">
        <f>COUNTIF(D1:D35,"31-40 ปี")</f>
        <v>10</v>
      </c>
      <c r="D44" s="145" t="s">
        <v>161</v>
      </c>
      <c r="E44" s="143">
        <f>COUNTIF(F2:F44,"บริหารธุรกิจ เศรษฐศาสตร์และการสื่อสาร")</f>
        <v>2</v>
      </c>
    </row>
    <row r="45" spans="1:21" ht="24" x14ac:dyDescent="0.55000000000000004">
      <c r="A45" s="142" t="s">
        <v>21</v>
      </c>
      <c r="B45" s="143">
        <f>COUNTIF(D2:D35,"41-50 ปี")</f>
        <v>8</v>
      </c>
      <c r="D45" s="145" t="s">
        <v>268</v>
      </c>
      <c r="E45" s="143">
        <f>COUNTIF(F3:F45,"มนุษยศาสตร์")</f>
        <v>1</v>
      </c>
    </row>
    <row r="46" spans="1:21" ht="24.75" customHeight="1" x14ac:dyDescent="0.55000000000000004">
      <c r="A46" s="142" t="s">
        <v>32</v>
      </c>
      <c r="B46" s="143">
        <f>COUNTIF(D3:D36,"51 ปีขึ้นไป")</f>
        <v>1</v>
      </c>
      <c r="D46" s="145" t="s">
        <v>146</v>
      </c>
      <c r="E46" s="143">
        <f>COUNTIF(F2:F46,"ทันตแพทยศาสตร์")</f>
        <v>1</v>
      </c>
    </row>
    <row r="47" spans="1:21" ht="25.5" customHeight="1" x14ac:dyDescent="0.55000000000000004">
      <c r="B47" s="148">
        <f>SUM(B43:B46)</f>
        <v>33</v>
      </c>
      <c r="D47" s="145" t="s">
        <v>150</v>
      </c>
      <c r="E47" s="143">
        <f>COUNTIF(F3:F47,"สังคมศาสตร์")</f>
        <v>3</v>
      </c>
    </row>
    <row r="48" spans="1:21" ht="29.25" customHeight="1" x14ac:dyDescent="0.25">
      <c r="E48" s="148">
        <f>SUM(E38:E47)</f>
        <v>33</v>
      </c>
    </row>
    <row r="49" spans="1:20" ht="24" x14ac:dyDescent="0.55000000000000004">
      <c r="A49" s="117" t="s">
        <v>102</v>
      </c>
      <c r="B49" s="141"/>
    </row>
    <row r="50" spans="1:20" ht="27.75" x14ac:dyDescent="0.65">
      <c r="A50" s="144" t="s">
        <v>28</v>
      </c>
      <c r="B50" s="143">
        <f>COUNTIF(E1:E35,"ปริญญาโท")</f>
        <v>22</v>
      </c>
      <c r="D50" s="139" t="s">
        <v>103</v>
      </c>
    </row>
    <row r="51" spans="1:20" ht="24" x14ac:dyDescent="0.55000000000000004">
      <c r="A51" s="144" t="s">
        <v>22</v>
      </c>
      <c r="B51" s="143">
        <f>COUNTIF(E1:E34,"ปริญญาเอก")</f>
        <v>11</v>
      </c>
      <c r="D51" s="144" t="s">
        <v>157</v>
      </c>
      <c r="E51" s="149">
        <f>COUNTIF(G1:G13,"การบริหารธุรกิจ")</f>
        <v>2</v>
      </c>
    </row>
    <row r="52" spans="1:20" ht="24" customHeight="1" x14ac:dyDescent="0.55000000000000004">
      <c r="B52" s="148">
        <f>SUM(B50:B51)</f>
        <v>33</v>
      </c>
      <c r="D52" s="144" t="s">
        <v>250</v>
      </c>
      <c r="E52" s="149">
        <f>COUNTIF(G1:G35,"ปริทันตวิทยา")</f>
        <v>1</v>
      </c>
    </row>
    <row r="53" spans="1:20" ht="20.25" customHeight="1" x14ac:dyDescent="0.55000000000000004">
      <c r="D53" s="144" t="s">
        <v>121</v>
      </c>
      <c r="E53" s="149">
        <f>COUNTIF(G1:G37,"ศิลปะและการออกแบบ")</f>
        <v>3</v>
      </c>
    </row>
    <row r="54" spans="1:20" ht="24" x14ac:dyDescent="0.55000000000000004">
      <c r="D54" s="144" t="s">
        <v>112</v>
      </c>
      <c r="E54" s="149">
        <f>COUNTIF(G1:G38,"หลักสูตรและการสอน")</f>
        <v>7</v>
      </c>
    </row>
    <row r="55" spans="1:20" ht="24" x14ac:dyDescent="0.55000000000000004">
      <c r="D55" s="144" t="s">
        <v>263</v>
      </c>
      <c r="E55" s="149">
        <f>COUNTIF(G1:G39,"เอเชียตะวันออกเฉียงใต้")</f>
        <v>1</v>
      </c>
    </row>
    <row r="56" spans="1:20" ht="24" x14ac:dyDescent="0.55000000000000004">
      <c r="D56" s="144" t="s">
        <v>253</v>
      </c>
      <c r="E56" s="149">
        <f>COUNTIF(G1:G43,"ภาษาไทย")</f>
        <v>2</v>
      </c>
    </row>
    <row r="57" spans="1:20" s="119" customFormat="1" ht="21" customHeight="1" x14ac:dyDescent="0.55000000000000004">
      <c r="A57"/>
      <c r="B57"/>
      <c r="C57"/>
      <c r="D57" s="147" t="s">
        <v>241</v>
      </c>
      <c r="E57" s="149">
        <f>COUNTIF(G1:G44,"การพยาบาลเวชปฏิบัติชุมชน")</f>
        <v>2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24" x14ac:dyDescent="0.55000000000000004">
      <c r="D58" s="147" t="s">
        <v>147</v>
      </c>
      <c r="E58" s="149">
        <f>COUNTIF(G1:G45,"พลศึกษาและวิทยาศาสตร์การออกกำลังกาย")</f>
        <v>1</v>
      </c>
    </row>
    <row r="59" spans="1:20" ht="24" x14ac:dyDescent="0.55000000000000004">
      <c r="D59" s="147" t="s">
        <v>125</v>
      </c>
      <c r="E59" s="149">
        <f>COUNTIF(G1:G46,"เทคนิคการแพทย์")</f>
        <v>1</v>
      </c>
    </row>
    <row r="60" spans="1:20" ht="24" x14ac:dyDescent="0.55000000000000004">
      <c r="D60" s="147" t="s">
        <v>163</v>
      </c>
      <c r="E60" s="149">
        <f>COUNTIF(G1:G48,"วิทยาศาสตร์และเทคโนโลยีการอาหาร")</f>
        <v>1</v>
      </c>
    </row>
    <row r="61" spans="1:20" ht="24" x14ac:dyDescent="0.55000000000000004">
      <c r="D61" s="147" t="s">
        <v>120</v>
      </c>
      <c r="E61" s="149">
        <f>COUNTIF(G1:G49,"สังคมศึกษา")</f>
        <v>2</v>
      </c>
    </row>
    <row r="62" spans="1:20" ht="24" x14ac:dyDescent="0.55000000000000004">
      <c r="D62" s="147" t="s">
        <v>323</v>
      </c>
      <c r="E62" s="149">
        <f>COUNTIF(G1:G50,"การบริหารการพยาบาล")</f>
        <v>3</v>
      </c>
    </row>
    <row r="63" spans="1:20" ht="24" x14ac:dyDescent="0.55000000000000004">
      <c r="D63" s="147" t="s">
        <v>116</v>
      </c>
      <c r="E63" s="149">
        <f>COUNTIF(G1:G52,"สาธารณสุขศาสตร์")</f>
        <v>4</v>
      </c>
    </row>
    <row r="64" spans="1:20" ht="24" x14ac:dyDescent="0.55000000000000004">
      <c r="D64" s="147" t="s">
        <v>336</v>
      </c>
      <c r="E64" s="149">
        <f>COUNTIF(G1:G52,"รัฐศาสตร์")</f>
        <v>2</v>
      </c>
    </row>
    <row r="65" spans="4:5" ht="20.25" customHeight="1" x14ac:dyDescent="0.55000000000000004">
      <c r="D65" s="147" t="s">
        <v>270</v>
      </c>
      <c r="E65" s="149">
        <f>COUNTIF(G2:G53,"พยาบาลศาสตร์")</f>
        <v>1</v>
      </c>
    </row>
    <row r="66" spans="4:5" ht="15" x14ac:dyDescent="0.25">
      <c r="E66" s="148">
        <f>SUM(E51:E65)</f>
        <v>33</v>
      </c>
    </row>
  </sheetData>
  <autoFilter ref="G1:G66" xr:uid="{92FD59F2-F3E8-47C4-BC58-B1CAE8326627}"/>
  <hyperlinks>
    <hyperlink ref="B28" r:id="rId1" xr:uid="{B045FE60-19DA-426F-B7D2-0708488DE96F}"/>
  </hyperlinks>
  <pageMargins left="0.7" right="0.7" top="0.75" bottom="0.75" header="0.3" footer="0.3"/>
  <pageSetup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91D6E-6DE2-4F72-8EAC-F02291F4B805}">
  <sheetPr>
    <tabColor theme="4" tint="0.39997558519241921"/>
  </sheetPr>
  <dimension ref="A1:U44"/>
  <sheetViews>
    <sheetView topLeftCell="J1" zoomScale="110" zoomScaleNormal="110" workbookViewId="0">
      <selection activeCell="U10" sqref="U10"/>
    </sheetView>
  </sheetViews>
  <sheetFormatPr defaultRowHeight="12.75" x14ac:dyDescent="0.2"/>
  <cols>
    <col min="1" max="1" width="36" bestFit="1" customWidth="1"/>
    <col min="2" max="2" width="26.7109375" bestFit="1" customWidth="1"/>
    <col min="3" max="3" width="10.7109375" bestFit="1" customWidth="1"/>
    <col min="4" max="4" width="40.5703125" bestFit="1" customWidth="1"/>
    <col min="5" max="5" width="14.7109375" bestFit="1" customWidth="1"/>
    <col min="6" max="6" width="42.7109375" bestFit="1" customWidth="1"/>
    <col min="7" max="7" width="34.7109375" bestFit="1" customWidth="1"/>
    <col min="8" max="8" width="22.5703125" bestFit="1" customWidth="1"/>
  </cols>
  <sheetData>
    <row r="1" spans="1:21" x14ac:dyDescent="0.2">
      <c r="A1" s="168" t="s">
        <v>0</v>
      </c>
      <c r="B1" s="168" t="s">
        <v>104</v>
      </c>
      <c r="C1" s="168" t="s">
        <v>1</v>
      </c>
      <c r="D1" s="168" t="s">
        <v>2</v>
      </c>
      <c r="E1" s="168" t="s">
        <v>3</v>
      </c>
      <c r="F1" s="168" t="s">
        <v>4</v>
      </c>
      <c r="G1" s="168" t="s">
        <v>5</v>
      </c>
      <c r="H1" s="168" t="s">
        <v>6</v>
      </c>
      <c r="I1" s="168" t="s">
        <v>7</v>
      </c>
      <c r="J1" s="168" t="s">
        <v>8</v>
      </c>
      <c r="K1" s="168" t="s">
        <v>9</v>
      </c>
      <c r="L1" s="168" t="s">
        <v>10</v>
      </c>
      <c r="M1" s="168" t="s">
        <v>11</v>
      </c>
      <c r="N1" s="168" t="s">
        <v>12</v>
      </c>
      <c r="O1" s="168" t="s">
        <v>13</v>
      </c>
      <c r="P1" s="168" t="s">
        <v>14</v>
      </c>
      <c r="Q1" s="168" t="s">
        <v>15</v>
      </c>
      <c r="R1" s="168" t="s">
        <v>16</v>
      </c>
      <c r="S1" s="168" t="s">
        <v>17</v>
      </c>
      <c r="T1" s="168" t="s">
        <v>18</v>
      </c>
      <c r="U1" s="168" t="s">
        <v>19</v>
      </c>
    </row>
    <row r="2" spans="1:21" ht="15.75" customHeight="1" x14ac:dyDescent="0.2">
      <c r="A2" s="169">
        <v>44793.416890844906</v>
      </c>
      <c r="B2" s="170" t="s">
        <v>225</v>
      </c>
      <c r="C2" s="170" t="s">
        <v>25</v>
      </c>
      <c r="D2" s="170" t="s">
        <v>26</v>
      </c>
      <c r="E2" s="170" t="s">
        <v>22</v>
      </c>
      <c r="F2" s="170" t="s">
        <v>148</v>
      </c>
      <c r="G2" s="170" t="s">
        <v>148</v>
      </c>
      <c r="H2" s="170" t="s">
        <v>29</v>
      </c>
      <c r="I2" s="170">
        <v>5</v>
      </c>
      <c r="J2" s="170">
        <v>5</v>
      </c>
      <c r="K2" s="170">
        <v>5</v>
      </c>
      <c r="L2" s="170">
        <v>5</v>
      </c>
      <c r="M2" s="170">
        <v>5</v>
      </c>
      <c r="N2" s="170">
        <v>5</v>
      </c>
      <c r="O2" s="170">
        <v>5</v>
      </c>
      <c r="P2" s="170">
        <v>5</v>
      </c>
      <c r="Q2" s="170">
        <v>5</v>
      </c>
      <c r="R2" s="170">
        <v>4</v>
      </c>
      <c r="S2" s="170">
        <v>5</v>
      </c>
      <c r="T2" s="170">
        <v>5</v>
      </c>
      <c r="U2" s="170" t="s">
        <v>227</v>
      </c>
    </row>
    <row r="3" spans="1:21" ht="15.75" customHeight="1" x14ac:dyDescent="0.2">
      <c r="A3" s="169">
        <v>44793.416897569448</v>
      </c>
      <c r="B3" s="170" t="s">
        <v>228</v>
      </c>
      <c r="C3" s="170" t="s">
        <v>25</v>
      </c>
      <c r="D3" s="170" t="s">
        <v>24</v>
      </c>
      <c r="E3" s="170" t="s">
        <v>22</v>
      </c>
      <c r="F3" s="170" t="s">
        <v>148</v>
      </c>
      <c r="G3" s="170" t="s">
        <v>148</v>
      </c>
      <c r="H3" s="170" t="s">
        <v>29</v>
      </c>
      <c r="I3" s="170">
        <v>5</v>
      </c>
      <c r="J3" s="170">
        <v>5</v>
      </c>
      <c r="K3" s="170">
        <v>5</v>
      </c>
      <c r="L3" s="170">
        <v>5</v>
      </c>
      <c r="M3" s="170">
        <v>5</v>
      </c>
      <c r="N3" s="170">
        <v>5</v>
      </c>
      <c r="O3" s="170">
        <v>5</v>
      </c>
      <c r="P3" s="170">
        <v>5</v>
      </c>
      <c r="Q3" s="170">
        <v>5</v>
      </c>
      <c r="R3" s="170">
        <v>4</v>
      </c>
      <c r="S3" s="170">
        <v>5</v>
      </c>
      <c r="T3" s="170">
        <v>5</v>
      </c>
      <c r="U3" s="170" t="s">
        <v>31</v>
      </c>
    </row>
    <row r="4" spans="1:21" ht="15.75" customHeight="1" x14ac:dyDescent="0.2">
      <c r="A4" s="169">
        <v>44793.419569317135</v>
      </c>
      <c r="B4" s="170" t="s">
        <v>233</v>
      </c>
      <c r="C4" s="170" t="s">
        <v>20</v>
      </c>
      <c r="D4" s="170" t="s">
        <v>24</v>
      </c>
      <c r="E4" s="170" t="s">
        <v>22</v>
      </c>
      <c r="F4" s="170" t="s">
        <v>117</v>
      </c>
      <c r="G4" s="170" t="s">
        <v>118</v>
      </c>
      <c r="H4" s="170" t="s">
        <v>29</v>
      </c>
      <c r="I4" s="170">
        <v>5</v>
      </c>
      <c r="J4" s="170">
        <v>4</v>
      </c>
      <c r="K4" s="170">
        <v>4</v>
      </c>
      <c r="L4" s="170">
        <v>4</v>
      </c>
      <c r="M4" s="170">
        <v>5</v>
      </c>
      <c r="N4" s="170">
        <v>5</v>
      </c>
      <c r="O4" s="170">
        <v>5</v>
      </c>
      <c r="P4" s="170">
        <v>5</v>
      </c>
      <c r="Q4" s="170">
        <v>5</v>
      </c>
      <c r="R4" s="170">
        <v>2</v>
      </c>
      <c r="S4" s="170">
        <v>4</v>
      </c>
      <c r="T4" s="170">
        <v>4</v>
      </c>
    </row>
    <row r="5" spans="1:21" ht="15.75" customHeight="1" x14ac:dyDescent="0.2">
      <c r="A5" s="169">
        <v>44793.425109305557</v>
      </c>
      <c r="B5" s="170" t="s">
        <v>243</v>
      </c>
      <c r="C5" s="170" t="s">
        <v>25</v>
      </c>
      <c r="D5" s="170" t="s">
        <v>26</v>
      </c>
      <c r="E5" s="170" t="s">
        <v>28</v>
      </c>
      <c r="F5" s="170" t="s">
        <v>148</v>
      </c>
      <c r="G5" s="170" t="s">
        <v>244</v>
      </c>
      <c r="H5" s="170" t="s">
        <v>29</v>
      </c>
      <c r="I5" s="170">
        <v>5</v>
      </c>
      <c r="J5" s="170">
        <v>4</v>
      </c>
      <c r="K5" s="170">
        <v>4</v>
      </c>
      <c r="L5" s="170">
        <v>4</v>
      </c>
      <c r="M5" s="170">
        <v>5</v>
      </c>
      <c r="N5" s="170">
        <v>5</v>
      </c>
      <c r="O5" s="170">
        <v>5</v>
      </c>
      <c r="P5" s="170">
        <v>5</v>
      </c>
      <c r="Q5" s="170">
        <v>5</v>
      </c>
      <c r="R5" s="170">
        <v>3</v>
      </c>
      <c r="S5" s="170">
        <v>4</v>
      </c>
      <c r="T5" s="170">
        <v>4</v>
      </c>
    </row>
    <row r="6" spans="1:21" ht="15.75" customHeight="1" x14ac:dyDescent="0.2">
      <c r="A6" s="169">
        <v>44793.426793981482</v>
      </c>
      <c r="B6" s="170" t="s">
        <v>246</v>
      </c>
      <c r="C6" s="170" t="s">
        <v>25</v>
      </c>
      <c r="D6" s="170" t="s">
        <v>26</v>
      </c>
      <c r="E6" s="170" t="s">
        <v>28</v>
      </c>
      <c r="F6" s="170" t="s">
        <v>124</v>
      </c>
      <c r="G6" s="170" t="s">
        <v>247</v>
      </c>
      <c r="H6" s="170" t="s">
        <v>29</v>
      </c>
      <c r="I6" s="170">
        <v>5</v>
      </c>
      <c r="J6" s="170">
        <v>4</v>
      </c>
      <c r="K6" s="170">
        <v>5</v>
      </c>
      <c r="L6" s="170">
        <v>4</v>
      </c>
      <c r="M6" s="170">
        <v>4</v>
      </c>
      <c r="N6" s="170">
        <v>5</v>
      </c>
      <c r="O6" s="170">
        <v>5</v>
      </c>
      <c r="P6" s="170">
        <v>5</v>
      </c>
      <c r="Q6" s="170">
        <v>5</v>
      </c>
      <c r="R6" s="170">
        <v>3</v>
      </c>
      <c r="S6" s="170">
        <v>4</v>
      </c>
      <c r="T6" s="170">
        <v>4</v>
      </c>
    </row>
    <row r="7" spans="1:21" ht="15.75" customHeight="1" x14ac:dyDescent="0.2">
      <c r="A7" s="169">
        <v>44793.430034722223</v>
      </c>
      <c r="B7" s="170" t="s">
        <v>259</v>
      </c>
      <c r="C7" s="170" t="s">
        <v>25</v>
      </c>
      <c r="D7" s="170" t="s">
        <v>24</v>
      </c>
      <c r="E7" s="170" t="s">
        <v>28</v>
      </c>
      <c r="F7" s="170" t="s">
        <v>124</v>
      </c>
      <c r="G7" s="170" t="s">
        <v>125</v>
      </c>
      <c r="H7" s="170" t="s">
        <v>29</v>
      </c>
      <c r="I7" s="170">
        <v>5</v>
      </c>
      <c r="J7" s="170">
        <v>4</v>
      </c>
      <c r="K7" s="170">
        <v>4</v>
      </c>
      <c r="L7" s="170">
        <v>4</v>
      </c>
      <c r="M7" s="170">
        <v>4</v>
      </c>
      <c r="N7" s="170">
        <v>4</v>
      </c>
      <c r="O7" s="170">
        <v>4</v>
      </c>
      <c r="P7" s="170">
        <v>4</v>
      </c>
      <c r="Q7" s="170">
        <v>5</v>
      </c>
      <c r="R7" s="170">
        <v>2</v>
      </c>
      <c r="S7" s="170">
        <v>4</v>
      </c>
      <c r="T7" s="170">
        <v>4</v>
      </c>
    </row>
    <row r="8" spans="1:21" ht="15.75" customHeight="1" x14ac:dyDescent="0.2">
      <c r="A8" s="169">
        <v>44793.434675925928</v>
      </c>
      <c r="B8" s="170" t="s">
        <v>274</v>
      </c>
      <c r="C8" s="170" t="s">
        <v>25</v>
      </c>
      <c r="D8" s="170" t="s">
        <v>26</v>
      </c>
      <c r="E8" s="170" t="s">
        <v>28</v>
      </c>
      <c r="F8" s="170" t="s">
        <v>268</v>
      </c>
      <c r="G8" s="170" t="s">
        <v>253</v>
      </c>
      <c r="H8" s="170" t="s">
        <v>29</v>
      </c>
      <c r="I8" s="170">
        <v>5</v>
      </c>
      <c r="J8" s="170">
        <v>5</v>
      </c>
      <c r="K8" s="170">
        <v>5</v>
      </c>
      <c r="L8" s="170">
        <v>5</v>
      </c>
      <c r="M8" s="170">
        <v>5</v>
      </c>
      <c r="N8" s="170">
        <v>5</v>
      </c>
      <c r="O8" s="170">
        <v>5</v>
      </c>
      <c r="P8" s="170">
        <v>5</v>
      </c>
      <c r="Q8" s="170">
        <v>5</v>
      </c>
      <c r="R8" s="170">
        <v>5</v>
      </c>
      <c r="S8" s="170">
        <v>5</v>
      </c>
      <c r="T8" s="170">
        <v>5</v>
      </c>
    </row>
    <row r="9" spans="1:21" ht="15.75" customHeight="1" x14ac:dyDescent="0.2">
      <c r="A9" s="169">
        <v>44793.435575694442</v>
      </c>
      <c r="B9" s="170" t="s">
        <v>277</v>
      </c>
      <c r="C9" s="170" t="s">
        <v>25</v>
      </c>
      <c r="D9" s="170" t="s">
        <v>26</v>
      </c>
      <c r="E9" s="170" t="s">
        <v>28</v>
      </c>
      <c r="F9" s="170" t="s">
        <v>161</v>
      </c>
      <c r="G9" s="170" t="s">
        <v>158</v>
      </c>
      <c r="H9" s="170" t="s">
        <v>29</v>
      </c>
      <c r="I9" s="170">
        <v>5</v>
      </c>
      <c r="J9" s="170">
        <v>4</v>
      </c>
      <c r="K9" s="170">
        <v>5</v>
      </c>
      <c r="L9" s="170">
        <v>4</v>
      </c>
      <c r="M9" s="170">
        <v>4</v>
      </c>
      <c r="N9" s="170">
        <v>5</v>
      </c>
      <c r="O9" s="170">
        <v>5</v>
      </c>
      <c r="P9" s="170">
        <v>5</v>
      </c>
      <c r="Q9" s="170">
        <v>5</v>
      </c>
      <c r="R9" s="170">
        <v>3</v>
      </c>
      <c r="S9" s="170">
        <v>4</v>
      </c>
      <c r="T9" s="170">
        <v>5</v>
      </c>
    </row>
    <row r="10" spans="1:21" ht="15.75" customHeight="1" x14ac:dyDescent="0.2">
      <c r="A10" s="169">
        <v>44793.437027372682</v>
      </c>
      <c r="B10" s="170" t="s">
        <v>280</v>
      </c>
      <c r="C10" s="170" t="s">
        <v>25</v>
      </c>
      <c r="D10" s="170" t="s">
        <v>21</v>
      </c>
      <c r="E10" s="170" t="s">
        <v>22</v>
      </c>
      <c r="F10" s="170" t="s">
        <v>270</v>
      </c>
      <c r="G10" s="170" t="s">
        <v>270</v>
      </c>
      <c r="H10" s="170" t="s">
        <v>29</v>
      </c>
      <c r="I10" s="170">
        <v>5</v>
      </c>
      <c r="J10" s="170">
        <v>5</v>
      </c>
      <c r="K10" s="170">
        <v>5</v>
      </c>
      <c r="L10" s="170">
        <v>5</v>
      </c>
      <c r="M10" s="170">
        <v>5</v>
      </c>
      <c r="N10" s="170">
        <v>5</v>
      </c>
      <c r="O10" s="170">
        <v>5</v>
      </c>
      <c r="P10" s="170">
        <v>5</v>
      </c>
      <c r="Q10" s="170">
        <v>5</v>
      </c>
      <c r="R10" s="170">
        <v>2</v>
      </c>
      <c r="S10" s="170">
        <v>4</v>
      </c>
      <c r="T10" s="170">
        <v>5</v>
      </c>
      <c r="U10" s="170" t="s">
        <v>282</v>
      </c>
    </row>
    <row r="11" spans="1:21" ht="15.75" customHeight="1" x14ac:dyDescent="0.2">
      <c r="A11" s="169">
        <v>44793.444777685188</v>
      </c>
      <c r="B11" s="170" t="s">
        <v>296</v>
      </c>
      <c r="C11" s="170" t="s">
        <v>20</v>
      </c>
      <c r="D11" s="170" t="s">
        <v>24</v>
      </c>
      <c r="E11" s="170" t="s">
        <v>28</v>
      </c>
      <c r="F11" s="170" t="s">
        <v>154</v>
      </c>
      <c r="G11" s="170" t="s">
        <v>121</v>
      </c>
      <c r="H11" s="170" t="s">
        <v>29</v>
      </c>
      <c r="I11" s="170">
        <v>4</v>
      </c>
      <c r="J11" s="170">
        <v>5</v>
      </c>
      <c r="K11" s="170">
        <v>4</v>
      </c>
      <c r="L11" s="170">
        <v>4</v>
      </c>
      <c r="M11" s="170">
        <v>5</v>
      </c>
      <c r="N11" s="170">
        <v>5</v>
      </c>
      <c r="O11" s="170">
        <v>5</v>
      </c>
      <c r="P11" s="170">
        <v>5</v>
      </c>
      <c r="Q11" s="170">
        <v>5</v>
      </c>
      <c r="R11" s="170">
        <v>3</v>
      </c>
      <c r="S11" s="170">
        <v>4</v>
      </c>
      <c r="T11" s="170">
        <v>4</v>
      </c>
    </row>
    <row r="12" spans="1:21" ht="15.75" customHeight="1" x14ac:dyDescent="0.2">
      <c r="A12" s="169">
        <v>44793.447511574072</v>
      </c>
      <c r="B12" s="170" t="s">
        <v>301</v>
      </c>
      <c r="C12" s="170" t="s">
        <v>25</v>
      </c>
      <c r="D12" s="170" t="s">
        <v>21</v>
      </c>
      <c r="E12" s="170" t="s">
        <v>28</v>
      </c>
      <c r="F12" s="170" t="s">
        <v>124</v>
      </c>
      <c r="G12" s="170" t="s">
        <v>131</v>
      </c>
      <c r="H12" s="170" t="s">
        <v>29</v>
      </c>
      <c r="I12" s="170">
        <v>5</v>
      </c>
      <c r="J12" s="170">
        <v>5</v>
      </c>
      <c r="K12" s="170">
        <v>5</v>
      </c>
      <c r="L12" s="170">
        <v>5</v>
      </c>
      <c r="M12" s="170">
        <v>5</v>
      </c>
      <c r="N12" s="170">
        <v>5</v>
      </c>
      <c r="O12" s="170">
        <v>5</v>
      </c>
      <c r="P12" s="170">
        <v>5</v>
      </c>
      <c r="Q12" s="170">
        <v>5</v>
      </c>
      <c r="R12" s="170">
        <v>5</v>
      </c>
      <c r="S12" s="170">
        <v>5</v>
      </c>
      <c r="T12" s="170">
        <v>5</v>
      </c>
    </row>
    <row r="13" spans="1:21" ht="15.75" customHeight="1" x14ac:dyDescent="0.2">
      <c r="A13" s="169">
        <v>44793.466039548613</v>
      </c>
      <c r="B13" s="170" t="s">
        <v>337</v>
      </c>
      <c r="C13" s="170" t="s">
        <v>20</v>
      </c>
      <c r="D13" s="170" t="s">
        <v>26</v>
      </c>
      <c r="E13" s="170" t="s">
        <v>28</v>
      </c>
      <c r="F13" s="170" t="s">
        <v>268</v>
      </c>
      <c r="G13" s="170" t="s">
        <v>253</v>
      </c>
      <c r="H13" s="170" t="s">
        <v>29</v>
      </c>
      <c r="I13" s="170">
        <v>5</v>
      </c>
      <c r="J13" s="170">
        <v>5</v>
      </c>
      <c r="K13" s="170">
        <v>5</v>
      </c>
      <c r="L13" s="170">
        <v>5</v>
      </c>
      <c r="M13" s="170">
        <v>5</v>
      </c>
      <c r="N13" s="170">
        <v>5</v>
      </c>
      <c r="O13" s="170">
        <v>5</v>
      </c>
      <c r="P13" s="170">
        <v>5</v>
      </c>
      <c r="Q13" s="170">
        <v>5</v>
      </c>
      <c r="R13" s="170">
        <v>5</v>
      </c>
      <c r="S13" s="170">
        <v>5</v>
      </c>
      <c r="T13" s="170">
        <v>5</v>
      </c>
    </row>
    <row r="14" spans="1:21" ht="15.75" customHeight="1" x14ac:dyDescent="0.2">
      <c r="A14" s="169">
        <v>44793.478975833335</v>
      </c>
      <c r="B14" s="170" t="s">
        <v>350</v>
      </c>
      <c r="C14" s="170" t="s">
        <v>25</v>
      </c>
      <c r="D14" s="170" t="s">
        <v>26</v>
      </c>
      <c r="E14" s="170" t="s">
        <v>28</v>
      </c>
      <c r="F14" s="170" t="s">
        <v>161</v>
      </c>
      <c r="G14" s="170" t="s">
        <v>158</v>
      </c>
      <c r="H14" s="170" t="s">
        <v>29</v>
      </c>
      <c r="I14" s="170">
        <v>4</v>
      </c>
      <c r="J14" s="170">
        <v>5</v>
      </c>
      <c r="K14" s="170">
        <v>5</v>
      </c>
      <c r="L14" s="170">
        <v>5</v>
      </c>
      <c r="M14" s="170">
        <v>5</v>
      </c>
      <c r="N14" s="170">
        <v>5</v>
      </c>
      <c r="O14" s="170">
        <v>5</v>
      </c>
      <c r="P14" s="170">
        <v>5</v>
      </c>
      <c r="Q14" s="170">
        <v>5</v>
      </c>
      <c r="R14" s="170">
        <v>1</v>
      </c>
      <c r="S14" s="170">
        <v>4</v>
      </c>
      <c r="T14" s="170">
        <v>5</v>
      </c>
    </row>
    <row r="15" spans="1:21" ht="23.25" x14ac:dyDescent="0.2">
      <c r="I15" s="1">
        <f>AVERAGE(I2:I14)</f>
        <v>4.8461538461538458</v>
      </c>
      <c r="J15" s="1">
        <f t="shared" ref="J15:T15" si="0">AVERAGE(J2:J14)</f>
        <v>4.615384615384615</v>
      </c>
      <c r="K15" s="1">
        <f t="shared" si="0"/>
        <v>4.6923076923076925</v>
      </c>
      <c r="L15" s="1">
        <f t="shared" si="0"/>
        <v>4.5384615384615383</v>
      </c>
      <c r="M15" s="1">
        <f t="shared" si="0"/>
        <v>4.7692307692307692</v>
      </c>
      <c r="N15" s="1">
        <f t="shared" si="0"/>
        <v>4.9230769230769234</v>
      </c>
      <c r="O15" s="1">
        <f t="shared" si="0"/>
        <v>4.9230769230769234</v>
      </c>
      <c r="P15" s="1">
        <f t="shared" si="0"/>
        <v>4.9230769230769234</v>
      </c>
      <c r="Q15" s="1">
        <f t="shared" si="0"/>
        <v>5</v>
      </c>
      <c r="R15" s="1">
        <f t="shared" si="0"/>
        <v>3.2307692307692308</v>
      </c>
      <c r="S15" s="1">
        <f t="shared" si="0"/>
        <v>4.384615384615385</v>
      </c>
      <c r="T15" s="1">
        <f t="shared" si="0"/>
        <v>4.615384615384615</v>
      </c>
    </row>
    <row r="16" spans="1:21" ht="23.25" x14ac:dyDescent="0.2">
      <c r="I16" s="2">
        <f>STDEV(I2:I15)</f>
        <v>0.36080121229410994</v>
      </c>
      <c r="J16" s="2">
        <f t="shared" ref="J16:T16" si="1">STDEV(J2:J15)</f>
        <v>0.48650425541052128</v>
      </c>
      <c r="K16" s="2">
        <f t="shared" si="1"/>
        <v>0.46153846153846156</v>
      </c>
      <c r="L16" s="2">
        <f t="shared" si="1"/>
        <v>0.49851851526214275</v>
      </c>
      <c r="M16" s="2">
        <f t="shared" si="1"/>
        <v>0.42132504423474321</v>
      </c>
      <c r="N16" s="2">
        <f t="shared" si="1"/>
        <v>0.26646935501059654</v>
      </c>
      <c r="O16" s="2">
        <f t="shared" si="1"/>
        <v>0.26646935501059654</v>
      </c>
      <c r="P16" s="2">
        <f t="shared" si="1"/>
        <v>0.26646935501059654</v>
      </c>
      <c r="Q16" s="2">
        <f t="shared" si="1"/>
        <v>0</v>
      </c>
      <c r="R16" s="2">
        <f t="shared" si="1"/>
        <v>1.2498520622516858</v>
      </c>
      <c r="S16" s="2">
        <f t="shared" si="1"/>
        <v>0.48650425541051678</v>
      </c>
      <c r="T16" s="2">
        <f t="shared" si="1"/>
        <v>0.48650425541052128</v>
      </c>
    </row>
    <row r="17" spans="1:20" ht="23.25" x14ac:dyDescent="0.2">
      <c r="I17" s="3">
        <f>AVERAGE(I2:I16)</f>
        <v>4.5471303372298628</v>
      </c>
      <c r="J17" s="3">
        <f t="shared" ref="J17:T17" si="2">AVERAGE(J2:J16)</f>
        <v>4.3401259247196755</v>
      </c>
      <c r="K17" s="3">
        <f t="shared" si="2"/>
        <v>4.4102564102564106</v>
      </c>
      <c r="L17" s="3">
        <f t="shared" si="2"/>
        <v>4.2691320035815785</v>
      </c>
      <c r="M17" s="3">
        <f t="shared" si="2"/>
        <v>4.4793703875643684</v>
      </c>
      <c r="N17" s="3">
        <f t="shared" si="2"/>
        <v>4.6126364185391679</v>
      </c>
      <c r="O17" s="3">
        <f t="shared" si="2"/>
        <v>4.6126364185391679</v>
      </c>
      <c r="P17" s="3">
        <f t="shared" si="2"/>
        <v>4.6126364185391679</v>
      </c>
      <c r="Q17" s="3">
        <f t="shared" si="2"/>
        <v>4.666666666666667</v>
      </c>
      <c r="R17" s="3">
        <f t="shared" si="2"/>
        <v>3.0987080862013943</v>
      </c>
      <c r="S17" s="3">
        <f t="shared" si="2"/>
        <v>4.12474130933506</v>
      </c>
      <c r="T17" s="3">
        <f t="shared" si="2"/>
        <v>4.3401259247196755</v>
      </c>
    </row>
    <row r="18" spans="1:20" ht="23.25" x14ac:dyDescent="0.2">
      <c r="I18" s="4">
        <f>STDEV(I2:I14)</f>
        <v>0.3755338080994054</v>
      </c>
      <c r="J18" s="4">
        <f t="shared" ref="J18:T18" si="3">STDEV(J2:J14)</f>
        <v>0.50636968354183476</v>
      </c>
      <c r="K18" s="4">
        <f t="shared" si="3"/>
        <v>0.48038446141526142</v>
      </c>
      <c r="L18" s="4">
        <f t="shared" si="3"/>
        <v>0.51887452166277048</v>
      </c>
      <c r="M18" s="4">
        <f t="shared" si="3"/>
        <v>0.4385290096535146</v>
      </c>
      <c r="N18" s="4">
        <f t="shared" si="3"/>
        <v>0.27735009811261452</v>
      </c>
      <c r="O18" s="4">
        <f t="shared" si="3"/>
        <v>0.27735009811261452</v>
      </c>
      <c r="P18" s="4">
        <f t="shared" si="3"/>
        <v>0.27735009811261452</v>
      </c>
      <c r="Q18" s="4">
        <f t="shared" si="3"/>
        <v>0</v>
      </c>
      <c r="R18" s="4">
        <f t="shared" si="3"/>
        <v>1.3008872711759822</v>
      </c>
      <c r="S18" s="4">
        <f t="shared" si="3"/>
        <v>0.50636968354183243</v>
      </c>
      <c r="T18" s="4">
        <f t="shared" si="3"/>
        <v>0.50636968354183476</v>
      </c>
    </row>
    <row r="21" spans="1:20" ht="27.75" x14ac:dyDescent="0.65">
      <c r="A21" s="115" t="s">
        <v>100</v>
      </c>
      <c r="D21" s="139" t="s">
        <v>99</v>
      </c>
    </row>
    <row r="22" spans="1:20" ht="24" x14ac:dyDescent="0.55000000000000004">
      <c r="A22" s="142" t="s">
        <v>25</v>
      </c>
      <c r="B22" s="143">
        <f>COUNTIF(C2:C14,"หญิง")</f>
        <v>10</v>
      </c>
      <c r="D22" s="147" t="s">
        <v>131</v>
      </c>
      <c r="E22" s="149">
        <f>COUNTIF(G2:G14,"ชีวเวชศาสตร์")</f>
        <v>1</v>
      </c>
    </row>
    <row r="23" spans="1:20" ht="24" x14ac:dyDescent="0.55000000000000004">
      <c r="A23" s="142" t="s">
        <v>20</v>
      </c>
      <c r="B23" s="143">
        <f>COUNTIF(C2:C15,"ชาย")</f>
        <v>3</v>
      </c>
      <c r="D23" s="145" t="s">
        <v>148</v>
      </c>
      <c r="E23" s="149">
        <f>COUNTIF(G2:G15,"เภสัชศาสตร์")</f>
        <v>2</v>
      </c>
    </row>
    <row r="24" spans="1:20" ht="24" x14ac:dyDescent="0.55000000000000004">
      <c r="B24" s="148">
        <f>SUM(B22:B23)</f>
        <v>13</v>
      </c>
      <c r="D24" s="145" t="s">
        <v>118</v>
      </c>
      <c r="E24" s="149">
        <f>COUNTIF(G2:G16,"เทคโนโลยีสารสนเทศ")</f>
        <v>1</v>
      </c>
    </row>
    <row r="25" spans="1:20" ht="24" x14ac:dyDescent="0.55000000000000004">
      <c r="A25" s="116" t="s">
        <v>101</v>
      </c>
      <c r="B25" s="113"/>
      <c r="D25" s="145" t="s">
        <v>244</v>
      </c>
      <c r="E25" s="149">
        <f>COUNTIF(G5:G17,"วิทยาศาสตร์เครื่องสำอาง")</f>
        <v>1</v>
      </c>
    </row>
    <row r="26" spans="1:20" ht="24" x14ac:dyDescent="0.55000000000000004">
      <c r="A26" s="142" t="s">
        <v>26</v>
      </c>
      <c r="B26" s="143">
        <f>COUNTIF(D2:D14,"20-30 ปี")</f>
        <v>7</v>
      </c>
      <c r="D26" s="145" t="s">
        <v>247</v>
      </c>
      <c r="E26" s="149">
        <f>COUNTIF(G6:G18,"ฟิสิกส์การแพทย์")</f>
        <v>1</v>
      </c>
    </row>
    <row r="27" spans="1:20" ht="24" x14ac:dyDescent="0.55000000000000004">
      <c r="A27" s="142" t="s">
        <v>24</v>
      </c>
      <c r="B27" s="143">
        <f>COUNTIF(D3:D15,"31-40 ปี")</f>
        <v>4</v>
      </c>
      <c r="D27" s="145" t="s">
        <v>125</v>
      </c>
      <c r="E27" s="149">
        <f>COUNTIF(G7:G19,"เทคนิคการแพทย์")</f>
        <v>1</v>
      </c>
    </row>
    <row r="28" spans="1:20" ht="24" x14ac:dyDescent="0.55000000000000004">
      <c r="A28" s="142" t="s">
        <v>21</v>
      </c>
      <c r="B28" s="143">
        <f>COUNTIF(D4:D16,"41-50 ปี")</f>
        <v>2</v>
      </c>
      <c r="D28" s="145" t="s">
        <v>253</v>
      </c>
      <c r="E28" s="149">
        <f>COUNTIF(G8:G20,"ภาษาไทย")</f>
        <v>2</v>
      </c>
    </row>
    <row r="29" spans="1:20" ht="24" x14ac:dyDescent="0.55000000000000004">
      <c r="A29" s="146"/>
      <c r="B29" s="148">
        <f>SUM(B26:B28)</f>
        <v>13</v>
      </c>
      <c r="D29" s="147" t="s">
        <v>158</v>
      </c>
      <c r="E29" s="149">
        <f>COUNTIF(G9:G21,"การบริหารเทคโนโลยีสารสนเทศเชิงกลยุทธ์")</f>
        <v>2</v>
      </c>
    </row>
    <row r="30" spans="1:20" ht="24" x14ac:dyDescent="0.55000000000000004">
      <c r="A30" s="117" t="s">
        <v>102</v>
      </c>
      <c r="B30" s="141"/>
      <c r="D30" s="145" t="s">
        <v>270</v>
      </c>
      <c r="E30" s="149">
        <f>COUNTIF(G10:G22,"พยาบาลศาสตร์")</f>
        <v>1</v>
      </c>
    </row>
    <row r="31" spans="1:20" ht="24" x14ac:dyDescent="0.55000000000000004">
      <c r="A31" s="144" t="s">
        <v>28</v>
      </c>
      <c r="B31" s="143">
        <f>COUNTIF(E2:E14,"ปริญญาโท")</f>
        <v>9</v>
      </c>
      <c r="D31" s="147" t="s">
        <v>121</v>
      </c>
      <c r="E31" s="149">
        <f>COUNTIF(G11:G23,"ศิลปะและการออกแบบ")</f>
        <v>1</v>
      </c>
    </row>
    <row r="32" spans="1:20" ht="24" x14ac:dyDescent="0.55000000000000004">
      <c r="A32" s="144" t="s">
        <v>22</v>
      </c>
      <c r="B32" s="143">
        <f>COUNTIF(E2:E15,"ปริญญาเอก")</f>
        <v>4</v>
      </c>
      <c r="E32" s="148">
        <f>SUM(E22:E31)</f>
        <v>13</v>
      </c>
    </row>
    <row r="33" spans="1:4" ht="24" x14ac:dyDescent="0.55000000000000004">
      <c r="B33" s="148">
        <f>SUM(B31:B32)</f>
        <v>13</v>
      </c>
      <c r="D33" s="5"/>
    </row>
    <row r="36" spans="1:4" ht="27.75" x14ac:dyDescent="0.65">
      <c r="A36" s="139" t="s">
        <v>103</v>
      </c>
    </row>
    <row r="37" spans="1:4" ht="24" x14ac:dyDescent="0.55000000000000004">
      <c r="A37" s="144" t="s">
        <v>148</v>
      </c>
      <c r="B37" s="149">
        <f>COUNTIF(F2:F14,"เภสัชศาสตร์")</f>
        <v>3</v>
      </c>
    </row>
    <row r="38" spans="1:4" ht="24" x14ac:dyDescent="0.55000000000000004">
      <c r="A38" s="144" t="s">
        <v>124</v>
      </c>
      <c r="B38" s="149">
        <f>COUNTIF(F2:F14,"สหเวชศาสตร์")</f>
        <v>3</v>
      </c>
    </row>
    <row r="39" spans="1:4" ht="24" x14ac:dyDescent="0.55000000000000004">
      <c r="A39" s="144" t="s">
        <v>268</v>
      </c>
      <c r="B39" s="149">
        <f>COUNTIF(F2:F15,"มนุษยศาสตร์")</f>
        <v>2</v>
      </c>
    </row>
    <row r="40" spans="1:4" ht="24" x14ac:dyDescent="0.55000000000000004">
      <c r="A40" s="144" t="s">
        <v>161</v>
      </c>
      <c r="B40" s="149">
        <f>COUNTIF(F2:F16,"บริหารธุรกิจ เศรษฐศาสตร์และการสื่อสาร")</f>
        <v>2</v>
      </c>
    </row>
    <row r="41" spans="1:4" ht="24" x14ac:dyDescent="0.55000000000000004">
      <c r="A41" s="144" t="s">
        <v>270</v>
      </c>
      <c r="B41" s="149">
        <f>COUNTIF(F2:F17,"พยาบาลศาสตร์")</f>
        <v>1</v>
      </c>
    </row>
    <row r="42" spans="1:4" ht="24" x14ac:dyDescent="0.55000000000000004">
      <c r="A42" s="144" t="s">
        <v>154</v>
      </c>
      <c r="B42" s="149">
        <f>COUNTIF(F2:F18,"สถาปัตยกรรมศาสตร์ศิลปะและการออกแบบ")</f>
        <v>1</v>
      </c>
    </row>
    <row r="43" spans="1:4" ht="24" x14ac:dyDescent="0.55000000000000004">
      <c r="A43" s="147" t="s">
        <v>117</v>
      </c>
      <c r="B43" s="149">
        <f>COUNTIF(F2:F19,"วิทยาศาสตร์")</f>
        <v>1</v>
      </c>
    </row>
    <row r="44" spans="1:4" ht="15" x14ac:dyDescent="0.25">
      <c r="B44" s="148">
        <f>SUM(B37:B43)</f>
        <v>13</v>
      </c>
    </row>
  </sheetData>
  <autoFilter ref="G1:G143" xr:uid="{AC0CFF87-B3FD-467C-A35C-FFD40E7CD355}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1D35-7E3B-43EB-952C-5764C5B38965}">
  <sheetPr>
    <tabColor theme="5" tint="0.39997558519241921"/>
  </sheetPr>
  <dimension ref="A1:U52"/>
  <sheetViews>
    <sheetView topLeftCell="G1" zoomScale="90" zoomScaleNormal="90" workbookViewId="0">
      <selection activeCell="V30" sqref="V30"/>
    </sheetView>
  </sheetViews>
  <sheetFormatPr defaultRowHeight="12.75" x14ac:dyDescent="0.2"/>
  <cols>
    <col min="1" max="1" width="18.140625" bestFit="1" customWidth="1"/>
    <col min="2" max="2" width="26.7109375" bestFit="1" customWidth="1"/>
    <col min="4" max="4" width="41.28515625" bestFit="1" customWidth="1"/>
    <col min="5" max="5" width="14.7109375" bestFit="1" customWidth="1"/>
    <col min="6" max="6" width="40.140625" bestFit="1" customWidth="1"/>
    <col min="7" max="7" width="28.85546875" bestFit="1" customWidth="1"/>
    <col min="8" max="8" width="22.5703125" bestFit="1" customWidth="1"/>
  </cols>
  <sheetData>
    <row r="1" spans="1:21" x14ac:dyDescent="0.2">
      <c r="A1" s="168" t="s">
        <v>0</v>
      </c>
      <c r="B1" s="168" t="s">
        <v>104</v>
      </c>
      <c r="C1" s="168" t="s">
        <v>1</v>
      </c>
      <c r="D1" s="168" t="s">
        <v>2</v>
      </c>
      <c r="E1" s="168" t="s">
        <v>3</v>
      </c>
      <c r="F1" s="168" t="s">
        <v>4</v>
      </c>
      <c r="G1" s="168" t="s">
        <v>5</v>
      </c>
      <c r="H1" s="168" t="s">
        <v>6</v>
      </c>
      <c r="I1" s="168" t="s">
        <v>7</v>
      </c>
      <c r="J1" s="168" t="s">
        <v>8</v>
      </c>
      <c r="K1" s="168" t="s">
        <v>9</v>
      </c>
      <c r="L1" s="168" t="s">
        <v>10</v>
      </c>
      <c r="M1" s="168" t="s">
        <v>11</v>
      </c>
      <c r="N1" s="168" t="s">
        <v>12</v>
      </c>
      <c r="O1" s="168" t="s">
        <v>13</v>
      </c>
      <c r="P1" s="168" t="s">
        <v>14</v>
      </c>
      <c r="Q1" s="168" t="s">
        <v>15</v>
      </c>
      <c r="R1" s="168" t="s">
        <v>16</v>
      </c>
      <c r="S1" s="168" t="s">
        <v>17</v>
      </c>
      <c r="T1" s="168" t="s">
        <v>18</v>
      </c>
      <c r="U1" s="168" t="s">
        <v>19</v>
      </c>
    </row>
    <row r="2" spans="1:21" ht="15.75" customHeight="1" x14ac:dyDescent="0.2">
      <c r="A2" s="169">
        <v>44793.418857141209</v>
      </c>
      <c r="B2" s="170" t="s">
        <v>229</v>
      </c>
      <c r="C2" s="170" t="s">
        <v>20</v>
      </c>
      <c r="D2" s="170" t="s">
        <v>24</v>
      </c>
      <c r="E2" s="170" t="s">
        <v>22</v>
      </c>
      <c r="F2" s="170" t="s">
        <v>27</v>
      </c>
      <c r="G2" s="170" t="s">
        <v>147</v>
      </c>
      <c r="H2" s="170" t="s">
        <v>126</v>
      </c>
      <c r="I2" s="170">
        <v>5</v>
      </c>
      <c r="J2" s="170">
        <v>5</v>
      </c>
      <c r="K2" s="170">
        <v>5</v>
      </c>
      <c r="L2" s="170">
        <v>5</v>
      </c>
      <c r="M2" s="170">
        <v>4</v>
      </c>
      <c r="N2" s="170">
        <v>5</v>
      </c>
      <c r="O2" s="170">
        <v>5</v>
      </c>
      <c r="P2" s="170">
        <v>5</v>
      </c>
      <c r="Q2" s="170">
        <v>5</v>
      </c>
      <c r="R2" s="170">
        <v>3</v>
      </c>
      <c r="S2" s="170">
        <v>3</v>
      </c>
      <c r="T2" s="170">
        <v>4</v>
      </c>
      <c r="U2" s="170" t="s">
        <v>371</v>
      </c>
    </row>
    <row r="3" spans="1:21" ht="15.75" customHeight="1" x14ac:dyDescent="0.2">
      <c r="A3" s="169">
        <v>44793.42628472222</v>
      </c>
      <c r="B3" s="170" t="s">
        <v>122</v>
      </c>
      <c r="C3" s="170" t="s">
        <v>20</v>
      </c>
      <c r="D3" s="170" t="s">
        <v>26</v>
      </c>
      <c r="E3" s="170" t="s">
        <v>22</v>
      </c>
      <c r="F3" s="170" t="s">
        <v>117</v>
      </c>
      <c r="G3" s="170" t="s">
        <v>123</v>
      </c>
      <c r="H3" s="170" t="s">
        <v>126</v>
      </c>
      <c r="I3" s="170">
        <v>4</v>
      </c>
      <c r="J3" s="170">
        <v>4</v>
      </c>
      <c r="K3" s="170">
        <v>4</v>
      </c>
      <c r="L3" s="170">
        <v>5</v>
      </c>
      <c r="M3" s="170">
        <v>5</v>
      </c>
      <c r="N3" s="170">
        <v>5</v>
      </c>
      <c r="O3" s="170">
        <v>5</v>
      </c>
      <c r="P3" s="170">
        <v>5</v>
      </c>
      <c r="Q3" s="170">
        <v>5</v>
      </c>
      <c r="R3" s="170">
        <v>3</v>
      </c>
      <c r="S3" s="170">
        <v>4</v>
      </c>
      <c r="T3" s="170">
        <v>4</v>
      </c>
      <c r="U3" s="170" t="s">
        <v>31</v>
      </c>
    </row>
    <row r="4" spans="1:21" ht="15.75" customHeight="1" x14ac:dyDescent="0.2">
      <c r="A4" s="169">
        <v>44793.43016207176</v>
      </c>
      <c r="B4" s="170" t="s">
        <v>114</v>
      </c>
      <c r="C4" s="170" t="s">
        <v>25</v>
      </c>
      <c r="D4" s="170" t="s">
        <v>24</v>
      </c>
      <c r="E4" s="170" t="s">
        <v>22</v>
      </c>
      <c r="F4" s="170" t="s">
        <v>27</v>
      </c>
      <c r="G4" s="170" t="s">
        <v>115</v>
      </c>
      <c r="H4" s="170" t="s">
        <v>126</v>
      </c>
      <c r="I4" s="170">
        <v>5</v>
      </c>
      <c r="J4" s="170">
        <v>5</v>
      </c>
      <c r="K4" s="170">
        <v>5</v>
      </c>
      <c r="L4" s="170">
        <v>5</v>
      </c>
      <c r="M4" s="170">
        <v>5</v>
      </c>
      <c r="N4" s="170">
        <v>5</v>
      </c>
      <c r="O4" s="170">
        <v>5</v>
      </c>
      <c r="P4" s="170">
        <v>5</v>
      </c>
      <c r="Q4" s="170">
        <v>5</v>
      </c>
      <c r="R4" s="170">
        <v>3</v>
      </c>
      <c r="S4" s="170">
        <v>4</v>
      </c>
      <c r="T4" s="170">
        <v>5</v>
      </c>
    </row>
    <row r="5" spans="1:21" ht="15.75" customHeight="1" x14ac:dyDescent="0.2">
      <c r="A5" s="169">
        <v>44793.430250254634</v>
      </c>
      <c r="B5" s="170" t="s">
        <v>260</v>
      </c>
      <c r="C5" s="170" t="s">
        <v>25</v>
      </c>
      <c r="D5" s="170" t="s">
        <v>21</v>
      </c>
      <c r="E5" s="170" t="s">
        <v>22</v>
      </c>
      <c r="F5" s="170" t="s">
        <v>154</v>
      </c>
      <c r="G5" s="170" t="s">
        <v>121</v>
      </c>
      <c r="H5" s="170" t="s">
        <v>126</v>
      </c>
      <c r="I5" s="170">
        <v>5</v>
      </c>
      <c r="J5" s="170">
        <v>5</v>
      </c>
      <c r="K5" s="170">
        <v>5</v>
      </c>
      <c r="L5" s="170">
        <v>5</v>
      </c>
      <c r="M5" s="170">
        <v>5</v>
      </c>
      <c r="N5" s="170">
        <v>5</v>
      </c>
      <c r="O5" s="170">
        <v>5</v>
      </c>
      <c r="P5" s="170">
        <v>5</v>
      </c>
      <c r="Q5" s="170">
        <v>5</v>
      </c>
      <c r="R5" s="170">
        <v>3</v>
      </c>
      <c r="S5" s="170">
        <v>4</v>
      </c>
      <c r="T5" s="170">
        <v>4</v>
      </c>
    </row>
    <row r="6" spans="1:21" ht="15.75" customHeight="1" x14ac:dyDescent="0.2">
      <c r="A6" s="169">
        <v>44793.435029895831</v>
      </c>
      <c r="B6" s="170" t="s">
        <v>275</v>
      </c>
      <c r="C6" s="170" t="s">
        <v>25</v>
      </c>
      <c r="D6" s="170" t="s">
        <v>24</v>
      </c>
      <c r="E6" s="170" t="s">
        <v>22</v>
      </c>
      <c r="F6" s="170" t="s">
        <v>27</v>
      </c>
      <c r="G6" s="170" t="s">
        <v>133</v>
      </c>
      <c r="H6" s="170" t="s">
        <v>126</v>
      </c>
      <c r="I6" s="170">
        <v>5</v>
      </c>
      <c r="J6" s="170">
        <v>5</v>
      </c>
      <c r="K6" s="170">
        <v>5</v>
      </c>
      <c r="L6" s="170">
        <v>5</v>
      </c>
      <c r="M6" s="170">
        <v>5</v>
      </c>
      <c r="N6" s="170">
        <v>5</v>
      </c>
      <c r="O6" s="170">
        <v>5</v>
      </c>
      <c r="P6" s="170">
        <v>5</v>
      </c>
      <c r="Q6" s="170">
        <v>5</v>
      </c>
      <c r="R6" s="170">
        <v>3</v>
      </c>
      <c r="S6" s="170">
        <v>5</v>
      </c>
      <c r="T6" s="170">
        <v>5</v>
      </c>
    </row>
    <row r="7" spans="1:21" ht="15.75" customHeight="1" x14ac:dyDescent="0.2">
      <c r="A7" s="169">
        <v>44793.441145833334</v>
      </c>
      <c r="B7" s="170" t="s">
        <v>292</v>
      </c>
      <c r="C7" s="170" t="s">
        <v>20</v>
      </c>
      <c r="D7" s="170" t="s">
        <v>26</v>
      </c>
      <c r="E7" s="170" t="s">
        <v>22</v>
      </c>
      <c r="F7" s="170" t="s">
        <v>27</v>
      </c>
      <c r="G7" s="170" t="s">
        <v>147</v>
      </c>
      <c r="H7" s="170" t="s">
        <v>126</v>
      </c>
      <c r="I7" s="170">
        <v>4</v>
      </c>
      <c r="J7" s="170">
        <v>5</v>
      </c>
      <c r="K7" s="170">
        <v>5</v>
      </c>
      <c r="L7" s="170">
        <v>5</v>
      </c>
      <c r="M7" s="170">
        <v>5</v>
      </c>
      <c r="N7" s="170">
        <v>5</v>
      </c>
      <c r="O7" s="170">
        <v>4</v>
      </c>
      <c r="P7" s="170">
        <v>4</v>
      </c>
      <c r="Q7" s="170">
        <v>5</v>
      </c>
      <c r="R7" s="170">
        <v>2</v>
      </c>
      <c r="S7" s="170">
        <v>3</v>
      </c>
      <c r="T7" s="170">
        <v>4</v>
      </c>
    </row>
    <row r="8" spans="1:21" ht="15.75" customHeight="1" x14ac:dyDescent="0.2">
      <c r="A8" s="169">
        <v>44793.446732881945</v>
      </c>
      <c r="B8" s="170" t="s">
        <v>138</v>
      </c>
      <c r="C8" s="170" t="s">
        <v>20</v>
      </c>
      <c r="D8" s="170" t="s">
        <v>24</v>
      </c>
      <c r="E8" s="170" t="s">
        <v>22</v>
      </c>
      <c r="F8" s="170" t="s">
        <v>116</v>
      </c>
      <c r="G8" s="170" t="s">
        <v>116</v>
      </c>
      <c r="H8" s="170" t="s">
        <v>126</v>
      </c>
      <c r="I8" s="170">
        <v>5</v>
      </c>
      <c r="J8" s="170">
        <v>5</v>
      </c>
      <c r="K8" s="170">
        <v>5</v>
      </c>
      <c r="L8" s="170">
        <v>4</v>
      </c>
      <c r="M8" s="170">
        <v>5</v>
      </c>
      <c r="N8" s="170">
        <v>5</v>
      </c>
      <c r="O8" s="170">
        <v>5</v>
      </c>
      <c r="P8" s="170">
        <v>5</v>
      </c>
      <c r="Q8" s="170">
        <v>5</v>
      </c>
      <c r="R8" s="170">
        <v>3</v>
      </c>
      <c r="S8" s="170">
        <v>4</v>
      </c>
      <c r="T8" s="170">
        <v>5</v>
      </c>
      <c r="U8" s="170" t="s">
        <v>31</v>
      </c>
    </row>
    <row r="9" spans="1:21" ht="15.75" customHeight="1" x14ac:dyDescent="0.2">
      <c r="A9" s="169">
        <v>44793.447264212962</v>
      </c>
      <c r="B9" s="170" t="s">
        <v>149</v>
      </c>
      <c r="C9" s="170" t="s">
        <v>20</v>
      </c>
      <c r="D9" s="170" t="s">
        <v>24</v>
      </c>
      <c r="E9" s="170" t="s">
        <v>22</v>
      </c>
      <c r="F9" s="170" t="s">
        <v>154</v>
      </c>
      <c r="G9" s="170" t="s">
        <v>121</v>
      </c>
      <c r="H9" s="170" t="s">
        <v>126</v>
      </c>
      <c r="I9" s="170">
        <v>5</v>
      </c>
      <c r="J9" s="170">
        <v>5</v>
      </c>
      <c r="K9" s="170">
        <v>5</v>
      </c>
      <c r="L9" s="170">
        <v>5</v>
      </c>
      <c r="M9" s="170">
        <v>4</v>
      </c>
      <c r="N9" s="170">
        <v>4</v>
      </c>
      <c r="O9" s="170">
        <v>5</v>
      </c>
      <c r="P9" s="170">
        <v>5</v>
      </c>
      <c r="Q9" s="170">
        <v>5</v>
      </c>
      <c r="R9" s="170">
        <v>2</v>
      </c>
      <c r="S9" s="170">
        <v>4</v>
      </c>
      <c r="T9" s="170">
        <v>4</v>
      </c>
    </row>
    <row r="10" spans="1:21" ht="15.75" customHeight="1" x14ac:dyDescent="0.2">
      <c r="A10" s="169">
        <v>44793.454907407409</v>
      </c>
      <c r="B10" s="170" t="s">
        <v>134</v>
      </c>
      <c r="C10" s="170" t="s">
        <v>25</v>
      </c>
      <c r="D10" s="170" t="s">
        <v>24</v>
      </c>
      <c r="E10" s="170" t="s">
        <v>22</v>
      </c>
      <c r="F10" s="170" t="s">
        <v>27</v>
      </c>
      <c r="G10" s="170" t="s">
        <v>135</v>
      </c>
      <c r="H10" s="170" t="s">
        <v>126</v>
      </c>
      <c r="I10" s="170">
        <v>4</v>
      </c>
      <c r="J10" s="170">
        <v>4</v>
      </c>
      <c r="K10" s="170">
        <v>4</v>
      </c>
      <c r="L10" s="170">
        <v>4</v>
      </c>
      <c r="M10" s="170">
        <v>4</v>
      </c>
      <c r="N10" s="170">
        <v>4</v>
      </c>
      <c r="O10" s="170">
        <v>4</v>
      </c>
      <c r="P10" s="170">
        <v>4</v>
      </c>
      <c r="Q10" s="170">
        <v>4</v>
      </c>
      <c r="R10" s="170">
        <v>4</v>
      </c>
      <c r="S10" s="170">
        <v>4</v>
      </c>
      <c r="T10" s="170">
        <v>4</v>
      </c>
    </row>
    <row r="11" spans="1:21" ht="15.75" customHeight="1" x14ac:dyDescent="0.2">
      <c r="A11" s="169">
        <v>44793.455636574072</v>
      </c>
      <c r="B11" s="170" t="s">
        <v>127</v>
      </c>
      <c r="C11" s="170" t="s">
        <v>20</v>
      </c>
      <c r="D11" s="170" t="s">
        <v>24</v>
      </c>
      <c r="E11" s="170" t="s">
        <v>22</v>
      </c>
      <c r="F11" s="170" t="s">
        <v>128</v>
      </c>
      <c r="G11" s="170" t="s">
        <v>164</v>
      </c>
      <c r="H11" s="170" t="s">
        <v>126</v>
      </c>
      <c r="I11" s="170">
        <v>5</v>
      </c>
      <c r="J11" s="170">
        <v>5</v>
      </c>
      <c r="K11" s="170">
        <v>5</v>
      </c>
      <c r="L11" s="170">
        <v>5</v>
      </c>
      <c r="M11" s="170">
        <v>5</v>
      </c>
      <c r="N11" s="170">
        <v>5</v>
      </c>
      <c r="O11" s="170">
        <v>5</v>
      </c>
      <c r="P11" s="170">
        <v>5</v>
      </c>
      <c r="Q11" s="170">
        <v>5</v>
      </c>
      <c r="R11" s="170">
        <v>3</v>
      </c>
      <c r="S11" s="170">
        <v>4</v>
      </c>
      <c r="T11" s="170">
        <v>4</v>
      </c>
      <c r="U11" s="170" t="s">
        <v>129</v>
      </c>
    </row>
    <row r="12" spans="1:21" ht="15.75" customHeight="1" x14ac:dyDescent="0.2">
      <c r="A12" s="169">
        <v>44793.456620370373</v>
      </c>
      <c r="B12" s="170" t="s">
        <v>317</v>
      </c>
      <c r="C12" s="170" t="s">
        <v>20</v>
      </c>
      <c r="D12" s="170" t="s">
        <v>21</v>
      </c>
      <c r="E12" s="170" t="s">
        <v>22</v>
      </c>
      <c r="F12" s="170" t="s">
        <v>27</v>
      </c>
      <c r="G12" s="170" t="s">
        <v>147</v>
      </c>
      <c r="H12" s="170" t="s">
        <v>126</v>
      </c>
      <c r="I12" s="170">
        <v>4</v>
      </c>
      <c r="J12" s="170">
        <v>4</v>
      </c>
      <c r="K12" s="170">
        <v>4</v>
      </c>
      <c r="L12" s="170">
        <v>4</v>
      </c>
      <c r="M12" s="170">
        <v>4</v>
      </c>
      <c r="N12" s="170">
        <v>4</v>
      </c>
      <c r="O12" s="170">
        <v>4</v>
      </c>
      <c r="P12" s="170">
        <v>4</v>
      </c>
      <c r="Q12" s="170">
        <v>4</v>
      </c>
      <c r="R12" s="170">
        <v>4</v>
      </c>
      <c r="S12" s="170">
        <v>4</v>
      </c>
      <c r="T12" s="170">
        <v>4</v>
      </c>
      <c r="U12" s="170" t="s">
        <v>318</v>
      </c>
    </row>
    <row r="13" spans="1:21" ht="15.75" customHeight="1" x14ac:dyDescent="0.2">
      <c r="A13" s="169">
        <v>44793.459016203706</v>
      </c>
      <c r="B13" s="170" t="s">
        <v>325</v>
      </c>
      <c r="C13" s="170" t="s">
        <v>20</v>
      </c>
      <c r="D13" s="170" t="s">
        <v>26</v>
      </c>
      <c r="E13" s="170" t="s">
        <v>22</v>
      </c>
      <c r="F13" s="170" t="s">
        <v>150</v>
      </c>
      <c r="G13" s="170" t="s">
        <v>151</v>
      </c>
      <c r="H13" s="170" t="s">
        <v>126</v>
      </c>
      <c r="I13" s="170">
        <v>5</v>
      </c>
      <c r="J13" s="170">
        <v>5</v>
      </c>
      <c r="K13" s="170">
        <v>5</v>
      </c>
      <c r="L13" s="170">
        <v>5</v>
      </c>
      <c r="M13" s="170">
        <v>5</v>
      </c>
      <c r="N13" s="170">
        <v>5</v>
      </c>
      <c r="O13" s="170">
        <v>5</v>
      </c>
      <c r="P13" s="170">
        <v>5</v>
      </c>
      <c r="Q13" s="170">
        <v>5</v>
      </c>
      <c r="R13" s="170">
        <v>3</v>
      </c>
      <c r="S13" s="170">
        <v>4</v>
      </c>
      <c r="T13" s="170">
        <v>4</v>
      </c>
      <c r="U13" s="170" t="s">
        <v>326</v>
      </c>
    </row>
    <row r="14" spans="1:21" ht="15.75" customHeight="1" x14ac:dyDescent="0.2">
      <c r="A14" s="169">
        <v>44793.463113425925</v>
      </c>
      <c r="B14" s="170" t="s">
        <v>130</v>
      </c>
      <c r="C14" s="170" t="s">
        <v>20</v>
      </c>
      <c r="D14" s="170" t="s">
        <v>21</v>
      </c>
      <c r="E14" s="170" t="s">
        <v>22</v>
      </c>
      <c r="F14" s="170" t="s">
        <v>154</v>
      </c>
      <c r="G14" s="170" t="s">
        <v>121</v>
      </c>
      <c r="H14" s="170" t="s">
        <v>126</v>
      </c>
      <c r="I14" s="170">
        <v>5</v>
      </c>
      <c r="J14" s="170">
        <v>5</v>
      </c>
      <c r="K14" s="170">
        <v>5</v>
      </c>
      <c r="L14" s="170">
        <v>5</v>
      </c>
      <c r="M14" s="170">
        <v>4</v>
      </c>
      <c r="N14" s="170">
        <v>5</v>
      </c>
      <c r="O14" s="170">
        <v>5</v>
      </c>
      <c r="P14" s="170">
        <v>5</v>
      </c>
      <c r="Q14" s="170">
        <v>5</v>
      </c>
      <c r="R14" s="170">
        <v>3</v>
      </c>
      <c r="S14" s="170">
        <v>4</v>
      </c>
      <c r="T14" s="170">
        <v>5</v>
      </c>
      <c r="U14" s="170" t="s">
        <v>378</v>
      </c>
    </row>
    <row r="15" spans="1:21" ht="15.75" customHeight="1" x14ac:dyDescent="0.2">
      <c r="A15" s="169">
        <v>44793.465359490743</v>
      </c>
      <c r="B15" s="170" t="s">
        <v>335</v>
      </c>
      <c r="C15" s="170" t="s">
        <v>25</v>
      </c>
      <c r="D15" s="170" t="s">
        <v>21</v>
      </c>
      <c r="E15" s="170" t="s">
        <v>22</v>
      </c>
      <c r="F15" s="170" t="s">
        <v>150</v>
      </c>
      <c r="G15" s="170" t="s">
        <v>336</v>
      </c>
      <c r="H15" s="170" t="s">
        <v>126</v>
      </c>
      <c r="I15" s="170">
        <v>5</v>
      </c>
      <c r="J15" s="170">
        <v>5</v>
      </c>
      <c r="K15" s="170">
        <v>5</v>
      </c>
      <c r="L15" s="170">
        <v>5</v>
      </c>
      <c r="M15" s="170">
        <v>5</v>
      </c>
      <c r="N15" s="170">
        <v>5</v>
      </c>
      <c r="O15" s="170">
        <v>5</v>
      </c>
      <c r="P15" s="170">
        <v>5</v>
      </c>
      <c r="Q15" s="170">
        <v>5</v>
      </c>
      <c r="R15" s="170">
        <v>3</v>
      </c>
      <c r="S15" s="170">
        <v>4</v>
      </c>
      <c r="T15" s="170">
        <v>5</v>
      </c>
    </row>
    <row r="16" spans="1:21" ht="15.75" customHeight="1" x14ac:dyDescent="0.2">
      <c r="A16" s="169">
        <v>44793.467986111114</v>
      </c>
      <c r="B16" s="170" t="s">
        <v>339</v>
      </c>
      <c r="C16" s="170" t="s">
        <v>25</v>
      </c>
      <c r="D16" s="170" t="s">
        <v>24</v>
      </c>
      <c r="E16" s="170" t="s">
        <v>22</v>
      </c>
      <c r="F16" s="170" t="s">
        <v>27</v>
      </c>
      <c r="G16" s="170" t="s">
        <v>112</v>
      </c>
      <c r="H16" s="170" t="s">
        <v>126</v>
      </c>
      <c r="I16" s="170">
        <v>5</v>
      </c>
      <c r="J16" s="170">
        <v>5</v>
      </c>
      <c r="K16" s="170">
        <v>5</v>
      </c>
      <c r="L16" s="170">
        <v>5</v>
      </c>
      <c r="M16" s="170">
        <v>5</v>
      </c>
      <c r="N16" s="170">
        <v>5</v>
      </c>
      <c r="O16" s="170">
        <v>5</v>
      </c>
      <c r="P16" s="170">
        <v>5</v>
      </c>
      <c r="Q16" s="170">
        <v>5</v>
      </c>
      <c r="R16" s="170">
        <v>2</v>
      </c>
      <c r="S16" s="170">
        <v>3</v>
      </c>
      <c r="T16" s="170">
        <v>4</v>
      </c>
    </row>
    <row r="17" spans="1:21" ht="15.75" customHeight="1" x14ac:dyDescent="0.2">
      <c r="A17" s="169">
        <v>44793.469973043982</v>
      </c>
      <c r="B17" s="170" t="s">
        <v>340</v>
      </c>
      <c r="C17" s="170" t="s">
        <v>20</v>
      </c>
      <c r="D17" s="170" t="s">
        <v>24</v>
      </c>
      <c r="E17" s="170" t="s">
        <v>22</v>
      </c>
      <c r="F17" s="170" t="s">
        <v>27</v>
      </c>
      <c r="G17" s="170" t="s">
        <v>147</v>
      </c>
      <c r="H17" s="170" t="s">
        <v>126</v>
      </c>
      <c r="I17" s="170">
        <v>5</v>
      </c>
      <c r="J17" s="170">
        <v>4</v>
      </c>
      <c r="K17" s="170">
        <v>5</v>
      </c>
      <c r="L17" s="170">
        <v>4</v>
      </c>
      <c r="M17" s="170">
        <v>5</v>
      </c>
      <c r="N17" s="170">
        <v>4</v>
      </c>
      <c r="O17" s="170">
        <v>3</v>
      </c>
      <c r="P17" s="170">
        <v>3</v>
      </c>
      <c r="Q17" s="170">
        <v>4</v>
      </c>
      <c r="R17" s="170">
        <v>3</v>
      </c>
      <c r="S17" s="170">
        <v>4</v>
      </c>
      <c r="T17" s="170">
        <v>4</v>
      </c>
    </row>
    <row r="18" spans="1:21" ht="15.75" customHeight="1" x14ac:dyDescent="0.2">
      <c r="A18" s="169">
        <v>44793.472997465273</v>
      </c>
      <c r="B18" s="170" t="s">
        <v>136</v>
      </c>
      <c r="C18" s="170" t="s">
        <v>25</v>
      </c>
      <c r="D18" s="170" t="s">
        <v>21</v>
      </c>
      <c r="E18" s="170" t="s">
        <v>22</v>
      </c>
      <c r="F18" s="170" t="s">
        <v>117</v>
      </c>
      <c r="G18" s="170" t="s">
        <v>137</v>
      </c>
      <c r="H18" s="170" t="s">
        <v>126</v>
      </c>
      <c r="I18" s="170">
        <v>5</v>
      </c>
      <c r="J18" s="170">
        <v>5</v>
      </c>
      <c r="K18" s="170">
        <v>5</v>
      </c>
      <c r="L18" s="170">
        <v>5</v>
      </c>
      <c r="M18" s="170">
        <v>4</v>
      </c>
      <c r="N18" s="170">
        <v>4</v>
      </c>
      <c r="O18" s="170">
        <v>4</v>
      </c>
      <c r="P18" s="170">
        <v>4</v>
      </c>
      <c r="Q18" s="170">
        <v>4</v>
      </c>
      <c r="R18" s="170">
        <v>2</v>
      </c>
      <c r="S18" s="170">
        <v>4</v>
      </c>
      <c r="T18" s="170">
        <v>4</v>
      </c>
      <c r="U18" s="170" t="s">
        <v>31</v>
      </c>
    </row>
    <row r="19" spans="1:21" ht="15.75" customHeight="1" x14ac:dyDescent="0.2">
      <c r="A19" s="169">
        <v>44793.475937499999</v>
      </c>
      <c r="B19" s="170" t="s">
        <v>349</v>
      </c>
      <c r="C19" s="170" t="s">
        <v>25</v>
      </c>
      <c r="D19" s="170" t="s">
        <v>26</v>
      </c>
      <c r="E19" s="170" t="s">
        <v>28</v>
      </c>
      <c r="F19" s="170" t="s">
        <v>116</v>
      </c>
      <c r="G19" s="170" t="s">
        <v>116</v>
      </c>
      <c r="H19" s="170" t="s">
        <v>126</v>
      </c>
      <c r="I19" s="170">
        <v>4</v>
      </c>
      <c r="J19" s="170">
        <v>4</v>
      </c>
      <c r="K19" s="170">
        <v>4</v>
      </c>
      <c r="L19" s="170">
        <v>4</v>
      </c>
      <c r="M19" s="170">
        <v>4</v>
      </c>
      <c r="N19" s="170">
        <v>4</v>
      </c>
      <c r="O19" s="170">
        <v>4</v>
      </c>
      <c r="P19" s="170">
        <v>4</v>
      </c>
      <c r="Q19" s="170">
        <v>4</v>
      </c>
      <c r="R19" s="170">
        <v>4</v>
      </c>
      <c r="S19" s="170">
        <v>4</v>
      </c>
      <c r="T19" s="170">
        <v>4</v>
      </c>
    </row>
    <row r="20" spans="1:21" ht="15.75" customHeight="1" x14ac:dyDescent="0.2">
      <c r="A20" s="169">
        <v>44793.48144329861</v>
      </c>
      <c r="B20" s="170" t="s">
        <v>353</v>
      </c>
      <c r="C20" s="170" t="s">
        <v>20</v>
      </c>
      <c r="D20" s="170" t="s">
        <v>21</v>
      </c>
      <c r="E20" s="170" t="s">
        <v>22</v>
      </c>
      <c r="F20" s="170" t="s">
        <v>27</v>
      </c>
      <c r="G20" s="170" t="s">
        <v>135</v>
      </c>
      <c r="H20" s="170" t="s">
        <v>126</v>
      </c>
      <c r="I20" s="170">
        <v>5</v>
      </c>
      <c r="J20" s="170">
        <v>5</v>
      </c>
      <c r="K20" s="170">
        <v>5</v>
      </c>
      <c r="L20" s="170">
        <v>5</v>
      </c>
      <c r="M20" s="170">
        <v>5</v>
      </c>
      <c r="N20" s="170">
        <v>5</v>
      </c>
      <c r="O20" s="170">
        <v>5</v>
      </c>
      <c r="P20" s="170">
        <v>5</v>
      </c>
      <c r="Q20" s="170">
        <v>5</v>
      </c>
      <c r="R20" s="170">
        <v>3</v>
      </c>
      <c r="S20" s="170">
        <v>4</v>
      </c>
      <c r="T20" s="170">
        <v>4</v>
      </c>
    </row>
    <row r="21" spans="1:21" x14ac:dyDescent="0.2">
      <c r="A21" s="169">
        <v>44793.497719907406</v>
      </c>
      <c r="B21" s="170" t="s">
        <v>152</v>
      </c>
      <c r="C21" s="170" t="s">
        <v>25</v>
      </c>
      <c r="D21" s="170" t="s">
        <v>24</v>
      </c>
      <c r="E21" s="170" t="s">
        <v>22</v>
      </c>
      <c r="F21" s="170" t="s">
        <v>117</v>
      </c>
      <c r="G21" s="170" t="s">
        <v>143</v>
      </c>
      <c r="H21" s="170" t="s">
        <v>126</v>
      </c>
      <c r="I21" s="170">
        <v>5</v>
      </c>
      <c r="J21" s="170">
        <v>5</v>
      </c>
      <c r="K21" s="170">
        <v>5</v>
      </c>
      <c r="L21" s="170">
        <v>5</v>
      </c>
      <c r="M21" s="170">
        <v>5</v>
      </c>
      <c r="N21" s="170">
        <v>5</v>
      </c>
      <c r="O21" s="170">
        <v>5</v>
      </c>
      <c r="P21" s="170">
        <v>5</v>
      </c>
      <c r="Q21" s="170">
        <v>5</v>
      </c>
      <c r="R21" s="170">
        <v>5</v>
      </c>
      <c r="S21" s="170">
        <v>5</v>
      </c>
      <c r="T21" s="170">
        <v>5</v>
      </c>
    </row>
    <row r="22" spans="1:21" x14ac:dyDescent="0.2">
      <c r="A22" s="169">
        <v>44793.5021834375</v>
      </c>
      <c r="B22" s="170" t="s">
        <v>155</v>
      </c>
      <c r="C22" s="170" t="s">
        <v>25</v>
      </c>
      <c r="D22" s="170" t="s">
        <v>24</v>
      </c>
      <c r="E22" s="170" t="s">
        <v>22</v>
      </c>
      <c r="F22" s="170" t="s">
        <v>117</v>
      </c>
      <c r="G22" s="170" t="s">
        <v>145</v>
      </c>
      <c r="H22" s="170" t="s">
        <v>126</v>
      </c>
      <c r="I22" s="170">
        <v>5</v>
      </c>
      <c r="J22" s="170">
        <v>5</v>
      </c>
      <c r="K22" s="170">
        <v>5</v>
      </c>
      <c r="L22" s="170">
        <v>5</v>
      </c>
      <c r="M22" s="170">
        <v>5</v>
      </c>
      <c r="N22" s="170">
        <v>5</v>
      </c>
      <c r="O22" s="170">
        <v>5</v>
      </c>
      <c r="P22" s="170">
        <v>5</v>
      </c>
      <c r="Q22" s="170">
        <v>5</v>
      </c>
      <c r="R22" s="170">
        <v>5</v>
      </c>
      <c r="S22" s="170">
        <v>5</v>
      </c>
      <c r="T22" s="170">
        <v>5</v>
      </c>
    </row>
    <row r="23" spans="1:21" ht="23.25" x14ac:dyDescent="0.2">
      <c r="I23" s="1">
        <f>AVERAGE(I2:I22)</f>
        <v>4.7619047619047619</v>
      </c>
      <c r="J23" s="1">
        <f t="shared" ref="J23:T23" si="0">AVERAGE(J2:J22)</f>
        <v>4.7619047619047619</v>
      </c>
      <c r="K23" s="1">
        <f t="shared" si="0"/>
        <v>4.8095238095238093</v>
      </c>
      <c r="L23" s="1">
        <f t="shared" si="0"/>
        <v>4.7619047619047619</v>
      </c>
      <c r="M23" s="1">
        <f t="shared" si="0"/>
        <v>4.666666666666667</v>
      </c>
      <c r="N23" s="1">
        <f t="shared" si="0"/>
        <v>4.7142857142857144</v>
      </c>
      <c r="O23" s="1">
        <f t="shared" si="0"/>
        <v>4.666666666666667</v>
      </c>
      <c r="P23" s="1">
        <f t="shared" si="0"/>
        <v>4.666666666666667</v>
      </c>
      <c r="Q23" s="1">
        <f t="shared" si="0"/>
        <v>4.7619047619047619</v>
      </c>
      <c r="R23" s="1">
        <f t="shared" si="0"/>
        <v>3.1428571428571428</v>
      </c>
      <c r="S23" s="1">
        <f t="shared" si="0"/>
        <v>4</v>
      </c>
      <c r="T23" s="1">
        <f t="shared" si="0"/>
        <v>4.333333333333333</v>
      </c>
    </row>
    <row r="24" spans="1:21" ht="23.25" x14ac:dyDescent="0.2">
      <c r="I24" s="2">
        <f>STDEV(I2:I22)</f>
        <v>0.43643578047198472</v>
      </c>
      <c r="J24" s="2">
        <f t="shared" ref="J24:T24" si="1">STDEV(J2:J22)</f>
        <v>0.43643578047198472</v>
      </c>
      <c r="K24" s="2">
        <f t="shared" si="1"/>
        <v>0.40237390808147833</v>
      </c>
      <c r="L24" s="2">
        <f t="shared" si="1"/>
        <v>0.43643578047198472</v>
      </c>
      <c r="M24" s="2">
        <f t="shared" si="1"/>
        <v>0.48304589153964894</v>
      </c>
      <c r="N24" s="2">
        <f t="shared" si="1"/>
        <v>0.46291004988627582</v>
      </c>
      <c r="O24" s="2">
        <f t="shared" si="1"/>
        <v>0.57735026918962662</v>
      </c>
      <c r="P24" s="2">
        <f t="shared" si="1"/>
        <v>0.57735026918962662</v>
      </c>
      <c r="Q24" s="2">
        <f t="shared" si="1"/>
        <v>0.43643578047198472</v>
      </c>
      <c r="R24" s="2">
        <f t="shared" si="1"/>
        <v>0.85356395693083786</v>
      </c>
      <c r="S24" s="2">
        <f t="shared" si="1"/>
        <v>0.54772255750516607</v>
      </c>
      <c r="T24" s="2">
        <f t="shared" si="1"/>
        <v>0.48304589153964894</v>
      </c>
    </row>
    <row r="25" spans="1:21" ht="23.25" x14ac:dyDescent="0.2">
      <c r="I25" s="3">
        <f>AVERAGE(I2:I24)</f>
        <v>4.5738408931468149</v>
      </c>
      <c r="J25" s="3">
        <f t="shared" ref="J25:T25" si="2">AVERAGE(J2:J24)</f>
        <v>4.5738408931468149</v>
      </c>
      <c r="K25" s="3">
        <f t="shared" si="2"/>
        <v>4.617908596417621</v>
      </c>
      <c r="L25" s="3">
        <f t="shared" si="2"/>
        <v>4.5738408931468149</v>
      </c>
      <c r="M25" s="3">
        <f t="shared" si="2"/>
        <v>4.4847701112263616</v>
      </c>
      <c r="N25" s="3">
        <f t="shared" si="2"/>
        <v>4.5294432940944338</v>
      </c>
      <c r="O25" s="3">
        <f t="shared" si="2"/>
        <v>4.4888703015589693</v>
      </c>
      <c r="P25" s="3">
        <f t="shared" si="2"/>
        <v>4.4888703015589693</v>
      </c>
      <c r="Q25" s="3">
        <f t="shared" si="2"/>
        <v>4.5738408931468149</v>
      </c>
      <c r="R25" s="3">
        <f t="shared" si="2"/>
        <v>3.0433226565125211</v>
      </c>
      <c r="S25" s="3">
        <f t="shared" si="2"/>
        <v>3.8499009807610944</v>
      </c>
      <c r="T25" s="3">
        <f t="shared" si="2"/>
        <v>4.1659295315162161</v>
      </c>
    </row>
    <row r="26" spans="1:21" ht="23.25" x14ac:dyDescent="0.2">
      <c r="I26" s="4">
        <f>STDEV(I2:I22)</f>
        <v>0.43643578047198472</v>
      </c>
      <c r="J26" s="4">
        <f t="shared" ref="J26:T26" si="3">STDEV(J2:J22)</f>
        <v>0.43643578047198472</v>
      </c>
      <c r="K26" s="4">
        <f t="shared" si="3"/>
        <v>0.40237390808147833</v>
      </c>
      <c r="L26" s="4">
        <f t="shared" si="3"/>
        <v>0.43643578047198472</v>
      </c>
      <c r="M26" s="4">
        <f t="shared" si="3"/>
        <v>0.48304589153964894</v>
      </c>
      <c r="N26" s="4">
        <f t="shared" si="3"/>
        <v>0.46291004988627582</v>
      </c>
      <c r="O26" s="4">
        <f t="shared" si="3"/>
        <v>0.57735026918962662</v>
      </c>
      <c r="P26" s="4">
        <f t="shared" si="3"/>
        <v>0.57735026918962662</v>
      </c>
      <c r="Q26" s="4">
        <f t="shared" si="3"/>
        <v>0.43643578047198472</v>
      </c>
      <c r="R26" s="4">
        <f t="shared" si="3"/>
        <v>0.85356395693083786</v>
      </c>
      <c r="S26" s="4">
        <f t="shared" si="3"/>
        <v>0.54772255750516607</v>
      </c>
      <c r="T26" s="4">
        <f t="shared" si="3"/>
        <v>0.48304589153964894</v>
      </c>
    </row>
    <row r="27" spans="1:21" ht="27.75" x14ac:dyDescent="0.65">
      <c r="A27" s="115" t="s">
        <v>100</v>
      </c>
      <c r="D27" s="139" t="s">
        <v>99</v>
      </c>
    </row>
    <row r="28" spans="1:21" ht="24" x14ac:dyDescent="0.55000000000000004">
      <c r="A28" s="142" t="s">
        <v>25</v>
      </c>
      <c r="B28" s="143">
        <f>COUNTIF(C2:C22,"หญิง")</f>
        <v>10</v>
      </c>
      <c r="D28" s="145" t="s">
        <v>27</v>
      </c>
      <c r="E28" s="143">
        <f>COUNTIF(F2:F23,"ศึกษาศาสตร์")</f>
        <v>9</v>
      </c>
    </row>
    <row r="29" spans="1:21" ht="24" x14ac:dyDescent="0.55000000000000004">
      <c r="A29" s="142" t="s">
        <v>20</v>
      </c>
      <c r="B29" s="143">
        <f>COUNTIF(C2:C22,"ชาย")</f>
        <v>11</v>
      </c>
      <c r="D29" s="145" t="s">
        <v>128</v>
      </c>
      <c r="E29" s="143">
        <f>COUNTIF(F2:F30,"วิทยาลัยพลังงานทดแทนและสมาร์ตกริดเทคโนโลยี")</f>
        <v>1</v>
      </c>
    </row>
    <row r="30" spans="1:21" ht="24" x14ac:dyDescent="0.55000000000000004">
      <c r="B30" s="148">
        <f>SUM(B28:B29)</f>
        <v>21</v>
      </c>
      <c r="D30" s="145" t="s">
        <v>116</v>
      </c>
      <c r="E30" s="143">
        <f>COUNTIF(F3:F29,"สาธารณสุขศาสตร์")</f>
        <v>2</v>
      </c>
    </row>
    <row r="31" spans="1:21" ht="24" x14ac:dyDescent="0.55000000000000004">
      <c r="A31" s="116" t="s">
        <v>101</v>
      </c>
      <c r="B31" s="113"/>
      <c r="D31" s="145" t="s">
        <v>117</v>
      </c>
      <c r="E31" s="143">
        <f>COUNTIF(F3:F28,"วิทยาศาสตร์")</f>
        <v>4</v>
      </c>
    </row>
    <row r="32" spans="1:21" ht="24" x14ac:dyDescent="0.55000000000000004">
      <c r="A32" s="142" t="s">
        <v>26</v>
      </c>
      <c r="B32" s="143">
        <f>COUNTIF(D2:D22,"20-30 ปี")</f>
        <v>4</v>
      </c>
      <c r="D32" s="145" t="s">
        <v>150</v>
      </c>
      <c r="E32" s="143">
        <f>COUNTIF(F4:F29,"สังคมศาสตร์")</f>
        <v>2</v>
      </c>
    </row>
    <row r="33" spans="1:5" ht="24" x14ac:dyDescent="0.55000000000000004">
      <c r="A33" s="142" t="s">
        <v>24</v>
      </c>
      <c r="B33" s="143">
        <f>COUNTIF(D2:D22,"31-40 ปี")</f>
        <v>11</v>
      </c>
      <c r="D33" s="145" t="s">
        <v>154</v>
      </c>
      <c r="E33" s="143">
        <f>COUNTIF(F5:F30,"สถาปัตยกรรมศาสตร์ศิลปะและการออกแบบ")</f>
        <v>3</v>
      </c>
    </row>
    <row r="34" spans="1:5" ht="24" x14ac:dyDescent="0.55000000000000004">
      <c r="A34" s="142" t="s">
        <v>21</v>
      </c>
      <c r="B34" s="143">
        <f>COUNTIF(D2:D22,"41-50 ปี")</f>
        <v>6</v>
      </c>
      <c r="E34" s="148">
        <f>SUM(E28:E33)</f>
        <v>21</v>
      </c>
    </row>
    <row r="35" spans="1:5" ht="15" x14ac:dyDescent="0.25">
      <c r="A35" s="146"/>
      <c r="B35" s="148">
        <f>SUM(B32:B34)</f>
        <v>21</v>
      </c>
    </row>
    <row r="36" spans="1:5" ht="27.75" x14ac:dyDescent="0.65">
      <c r="A36" s="117" t="s">
        <v>102</v>
      </c>
      <c r="B36" s="141"/>
      <c r="D36" s="139"/>
    </row>
    <row r="37" spans="1:5" ht="27.75" x14ac:dyDescent="0.65">
      <c r="A37" s="144" t="s">
        <v>28</v>
      </c>
      <c r="B37" s="143">
        <f>COUNTIF(E2:E22,"ปริญญาโท")</f>
        <v>1</v>
      </c>
      <c r="D37" s="139" t="s">
        <v>103</v>
      </c>
    </row>
    <row r="38" spans="1:5" ht="24" x14ac:dyDescent="0.55000000000000004">
      <c r="A38" s="144" t="s">
        <v>22</v>
      </c>
      <c r="B38" s="143">
        <f>COUNTIF(E2:E23,"ปริญญาเอก")</f>
        <v>20</v>
      </c>
      <c r="D38" s="144" t="s">
        <v>123</v>
      </c>
      <c r="E38" s="149">
        <f>COUNTIF(G3:G23,"วิทยาศาสตร์ชีวภาพ")</f>
        <v>1</v>
      </c>
    </row>
    <row r="39" spans="1:5" ht="24" x14ac:dyDescent="0.55000000000000004">
      <c r="B39" s="148">
        <f>SUM(B37:B38)</f>
        <v>21</v>
      </c>
      <c r="D39" s="144" t="s">
        <v>115</v>
      </c>
      <c r="E39" s="149">
        <f>COUNTIF(G2:G24,"วิจัยและประเมินทางการศึกษา")</f>
        <v>1</v>
      </c>
    </row>
    <row r="40" spans="1:5" ht="24" x14ac:dyDescent="0.55000000000000004">
      <c r="D40" s="144" t="s">
        <v>121</v>
      </c>
      <c r="E40" s="149">
        <f>COUNTIF(G2:G25,"ศิลปะและการออกแบบ")</f>
        <v>3</v>
      </c>
    </row>
    <row r="41" spans="1:5" ht="24" x14ac:dyDescent="0.55000000000000004">
      <c r="D41" s="144" t="s">
        <v>133</v>
      </c>
      <c r="E41" s="149">
        <f>COUNTIF(G2:G26,"นวัตกรรมทางการวัดผลการเรียนรู้")</f>
        <v>1</v>
      </c>
    </row>
    <row r="42" spans="1:5" ht="24" x14ac:dyDescent="0.55000000000000004">
      <c r="D42" s="144" t="s">
        <v>147</v>
      </c>
      <c r="E42" s="149">
        <f>COUNTIF(G2:G27,"พลศึกษาและวิทยาศาสตร์การออกกำลังกาย")</f>
        <v>4</v>
      </c>
    </row>
    <row r="43" spans="1:5" ht="24" x14ac:dyDescent="0.55000000000000004">
      <c r="D43" s="147" t="s">
        <v>164</v>
      </c>
      <c r="E43" s="149">
        <f>COUNTIF(G2:G28,"การจัดการสมาร์ตซิตี้และนวัตกรรมดิจิทัล")</f>
        <v>1</v>
      </c>
    </row>
    <row r="44" spans="1:5" ht="24" x14ac:dyDescent="0.55000000000000004">
      <c r="D44" s="147" t="s">
        <v>151</v>
      </c>
      <c r="E44" s="149">
        <f>COUNTIF(G2:G29,"เอเชียตะวันออกเฉียงใต้ศึกษา")</f>
        <v>1</v>
      </c>
    </row>
    <row r="45" spans="1:5" ht="23.25" customHeight="1" x14ac:dyDescent="0.55000000000000004">
      <c r="D45" s="147" t="s">
        <v>336</v>
      </c>
      <c r="E45" s="149">
        <f>COUNTIF(G2:G30,"รัฐศาสตร์")</f>
        <v>1</v>
      </c>
    </row>
    <row r="46" spans="1:5" ht="24" x14ac:dyDescent="0.55000000000000004">
      <c r="D46" s="147" t="s">
        <v>112</v>
      </c>
      <c r="E46" s="149">
        <f>COUNTIF(G2:G31,"หลักสูตรและการสอน")</f>
        <v>1</v>
      </c>
    </row>
    <row r="47" spans="1:5" ht="24" x14ac:dyDescent="0.55000000000000004">
      <c r="D47" s="147" t="s">
        <v>137</v>
      </c>
      <c r="E47" s="149">
        <f>COUNTIF(G2:G32,"วิทยาการคอมพิวเตอร์")</f>
        <v>1</v>
      </c>
    </row>
    <row r="48" spans="1:5" ht="24" x14ac:dyDescent="0.55000000000000004">
      <c r="D48" s="147" t="s">
        <v>116</v>
      </c>
      <c r="E48" s="149">
        <f>COUNTIF(G2:G33,"สาธารณสุขศาสตร์")</f>
        <v>2</v>
      </c>
    </row>
    <row r="49" spans="4:5" ht="24" x14ac:dyDescent="0.55000000000000004">
      <c r="D49" s="147" t="s">
        <v>135</v>
      </c>
      <c r="E49" s="149">
        <f>COUNTIF(G2:G34,"เทคโนโลยีและสื่อสารการศึกษา")</f>
        <v>2</v>
      </c>
    </row>
    <row r="50" spans="4:5" ht="24" x14ac:dyDescent="0.55000000000000004">
      <c r="D50" s="147" t="s">
        <v>143</v>
      </c>
      <c r="E50" s="149">
        <f>COUNTIF(G2:G35,"สถิติ")</f>
        <v>1</v>
      </c>
    </row>
    <row r="51" spans="4:5" ht="24" x14ac:dyDescent="0.55000000000000004">
      <c r="D51" s="147" t="s">
        <v>145</v>
      </c>
      <c r="E51" s="149">
        <f>COUNTIF(G2:G36,"คณิตศาสตร์")</f>
        <v>1</v>
      </c>
    </row>
    <row r="52" spans="4:5" ht="23.25" customHeight="1" x14ac:dyDescent="0.25">
      <c r="E52" s="148">
        <f>SUM(E37:E51)</f>
        <v>21</v>
      </c>
    </row>
  </sheetData>
  <autoFilter ref="H1:H45" xr:uid="{4C8DB988-14D0-4B86-9D79-5E36173A7452}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</sheetPr>
  <dimension ref="A1:G630"/>
  <sheetViews>
    <sheetView zoomScale="160" zoomScaleNormal="160" workbookViewId="0">
      <selection activeCell="A9" sqref="A9"/>
    </sheetView>
  </sheetViews>
  <sheetFormatPr defaultColWidth="9.140625" defaultRowHeight="21.75" x14ac:dyDescent="0.5"/>
  <cols>
    <col min="1" max="1" width="74.7109375" style="111" customWidth="1"/>
    <col min="2" max="2" width="6.7109375" style="112" customWidth="1"/>
    <col min="3" max="3" width="8.28515625" style="112" customWidth="1"/>
    <col min="4" max="4" width="8.5703125" style="66" customWidth="1"/>
    <col min="5" max="5" width="7.140625" style="66" customWidth="1"/>
    <col min="6" max="6" width="11.42578125" style="66" bestFit="1" customWidth="1"/>
    <col min="7" max="16384" width="9.140625" style="66"/>
  </cols>
  <sheetData>
    <row r="1" spans="1:5" s="14" customFormat="1" ht="30.75" x14ac:dyDescent="0.7">
      <c r="A1" s="219" t="s">
        <v>38</v>
      </c>
      <c r="B1" s="219"/>
      <c r="C1" s="219"/>
      <c r="D1" s="219"/>
    </row>
    <row r="2" spans="1:5" s="14" customFormat="1" ht="27.75" x14ac:dyDescent="0.65">
      <c r="A2" s="220" t="s">
        <v>606</v>
      </c>
      <c r="B2" s="220"/>
      <c r="C2" s="220"/>
      <c r="D2" s="220"/>
    </row>
    <row r="3" spans="1:5" s="14" customFormat="1" ht="15" customHeight="1" x14ac:dyDescent="0.5">
      <c r="A3" s="15"/>
      <c r="B3" s="16"/>
      <c r="C3" s="16"/>
    </row>
    <row r="4" spans="1:5" s="7" customFormat="1" ht="24" x14ac:dyDescent="0.55000000000000004">
      <c r="A4" s="6" t="s">
        <v>39</v>
      </c>
      <c r="B4" s="10"/>
      <c r="C4" s="10"/>
    </row>
    <row r="5" spans="1:5" s="7" customFormat="1" ht="24" x14ac:dyDescent="0.55000000000000004">
      <c r="A5" s="6" t="s">
        <v>382</v>
      </c>
      <c r="B5" s="10"/>
      <c r="C5" s="10"/>
    </row>
    <row r="6" spans="1:5" s="7" customFormat="1" ht="24" x14ac:dyDescent="0.55000000000000004">
      <c r="A6" s="160" t="s">
        <v>383</v>
      </c>
      <c r="B6" s="5"/>
      <c r="C6" s="5"/>
      <c r="E6" s="5"/>
    </row>
    <row r="7" spans="1:5" s="7" customFormat="1" ht="24" x14ac:dyDescent="0.55000000000000004">
      <c r="A7" s="6" t="s">
        <v>384</v>
      </c>
      <c r="B7" s="5"/>
      <c r="C7" s="5"/>
      <c r="E7" s="5"/>
    </row>
    <row r="8" spans="1:5" s="7" customFormat="1" ht="24" x14ac:dyDescent="0.55000000000000004">
      <c r="A8" s="6" t="s">
        <v>385</v>
      </c>
      <c r="B8" s="5"/>
      <c r="C8" s="5"/>
      <c r="E8" s="5"/>
    </row>
    <row r="9" spans="1:5" s="7" customFormat="1" ht="24" x14ac:dyDescent="0.55000000000000004">
      <c r="A9" s="6" t="s">
        <v>386</v>
      </c>
      <c r="B9" s="5"/>
      <c r="C9" s="5"/>
      <c r="E9" s="5"/>
    </row>
    <row r="10" spans="1:5" s="7" customFormat="1" ht="24" x14ac:dyDescent="0.55000000000000004">
      <c r="A10" s="6" t="s">
        <v>387</v>
      </c>
      <c r="B10" s="5"/>
      <c r="C10" s="5"/>
      <c r="E10" s="5"/>
    </row>
    <row r="11" spans="1:5" s="7" customFormat="1" ht="8.25" customHeight="1" x14ac:dyDescent="0.55000000000000004">
      <c r="A11" s="6"/>
      <c r="B11" s="10"/>
      <c r="C11" s="10"/>
    </row>
    <row r="12" spans="1:5" s="7" customFormat="1" ht="21.75" customHeight="1" x14ac:dyDescent="0.55000000000000004">
      <c r="A12" s="17" t="s">
        <v>40</v>
      </c>
      <c r="B12" s="10"/>
      <c r="C12" s="10"/>
    </row>
    <row r="13" spans="1:5" s="7" customFormat="1" ht="21.75" customHeight="1" x14ac:dyDescent="0.55000000000000004">
      <c r="A13" s="18" t="s">
        <v>41</v>
      </c>
      <c r="B13" s="10"/>
      <c r="C13" s="10"/>
    </row>
    <row r="14" spans="1:5" s="7" customFormat="1" ht="21.75" customHeight="1" x14ac:dyDescent="0.55000000000000004">
      <c r="A14" s="18" t="s">
        <v>42</v>
      </c>
      <c r="B14" s="10"/>
      <c r="C14" s="10"/>
    </row>
    <row r="15" spans="1:5" s="7" customFormat="1" ht="19.5" customHeight="1" x14ac:dyDescent="0.55000000000000004">
      <c r="A15" s="153" t="s">
        <v>43</v>
      </c>
      <c r="B15" s="21" t="s">
        <v>44</v>
      </c>
      <c r="C15" s="154" t="s">
        <v>45</v>
      </c>
    </row>
    <row r="16" spans="1:5" s="7" customFormat="1" ht="24" x14ac:dyDescent="0.55000000000000004">
      <c r="A16" s="22" t="s">
        <v>46</v>
      </c>
      <c r="B16" s="23"/>
      <c r="C16" s="24"/>
    </row>
    <row r="17" spans="1:3" s="7" customFormat="1" ht="24" x14ac:dyDescent="0.55000000000000004">
      <c r="A17" s="25" t="s">
        <v>48</v>
      </c>
      <c r="B17" s="26">
        <f>'EPE (Elementary 2)'!B18</f>
        <v>6</v>
      </c>
      <c r="C17" s="27">
        <f>B17*100/105</f>
        <v>5.7142857142857144</v>
      </c>
    </row>
    <row r="18" spans="1:3" s="7" customFormat="1" ht="24" x14ac:dyDescent="0.55000000000000004">
      <c r="A18" s="28" t="s">
        <v>47</v>
      </c>
      <c r="B18" s="29">
        <f>'EPE (Elementary 2)'!B19</f>
        <v>6</v>
      </c>
      <c r="C18" s="27">
        <f>B18*100/105</f>
        <v>5.7142857142857144</v>
      </c>
    </row>
    <row r="19" spans="1:3" s="7" customFormat="1" ht="24" x14ac:dyDescent="0.55000000000000004">
      <c r="A19" s="22" t="s">
        <v>165</v>
      </c>
      <c r="B19" s="23"/>
      <c r="C19" s="24"/>
    </row>
    <row r="20" spans="1:3" s="7" customFormat="1" ht="24" x14ac:dyDescent="0.55000000000000004">
      <c r="A20" s="25" t="s">
        <v>48</v>
      </c>
      <c r="B20" s="26">
        <v>19</v>
      </c>
      <c r="C20" s="27">
        <f>B20*100/105</f>
        <v>18.095238095238095</v>
      </c>
    </row>
    <row r="21" spans="1:3" s="7" customFormat="1" ht="24" x14ac:dyDescent="0.55000000000000004">
      <c r="A21" s="28" t="s">
        <v>47</v>
      </c>
      <c r="B21" s="29">
        <v>7</v>
      </c>
      <c r="C21" s="30">
        <f>B21*100/105</f>
        <v>6.666666666666667</v>
      </c>
    </row>
    <row r="22" spans="1:3" s="7" customFormat="1" ht="24" x14ac:dyDescent="0.55000000000000004">
      <c r="A22" s="22" t="s">
        <v>49</v>
      </c>
      <c r="B22" s="31"/>
      <c r="C22" s="27"/>
    </row>
    <row r="23" spans="1:3" s="7" customFormat="1" ht="24" x14ac:dyDescent="0.55000000000000004">
      <c r="A23" s="25" t="s">
        <v>48</v>
      </c>
      <c r="B23" s="26">
        <v>22</v>
      </c>
      <c r="C23" s="27">
        <f>B23*100/105</f>
        <v>20.952380952380953</v>
      </c>
    </row>
    <row r="24" spans="1:3" s="7" customFormat="1" ht="24" x14ac:dyDescent="0.55000000000000004">
      <c r="A24" s="28" t="s">
        <v>47</v>
      </c>
      <c r="B24" s="29">
        <v>11</v>
      </c>
      <c r="C24" s="27">
        <f>B24*100/105</f>
        <v>10.476190476190476</v>
      </c>
    </row>
    <row r="25" spans="1:3" s="7" customFormat="1" ht="24" x14ac:dyDescent="0.55000000000000004">
      <c r="A25" s="25" t="s">
        <v>50</v>
      </c>
      <c r="B25" s="26"/>
      <c r="C25" s="24"/>
    </row>
    <row r="26" spans="1:3" s="7" customFormat="1" ht="24" x14ac:dyDescent="0.55000000000000004">
      <c r="A26" s="25" t="s">
        <v>48</v>
      </c>
      <c r="B26" s="26">
        <v>10</v>
      </c>
      <c r="C26" s="27">
        <f>B26*100/105</f>
        <v>9.5238095238095237</v>
      </c>
    </row>
    <row r="27" spans="1:3" s="7" customFormat="1" ht="24" x14ac:dyDescent="0.55000000000000004">
      <c r="A27" s="25" t="s">
        <v>47</v>
      </c>
      <c r="B27" s="26">
        <v>3</v>
      </c>
      <c r="C27" s="30">
        <f>B27*100/105</f>
        <v>2.8571428571428572</v>
      </c>
    </row>
    <row r="28" spans="1:3" s="7" customFormat="1" ht="24" x14ac:dyDescent="0.55000000000000004">
      <c r="A28" s="22" t="s">
        <v>166</v>
      </c>
      <c r="B28" s="31"/>
      <c r="C28" s="27"/>
    </row>
    <row r="29" spans="1:3" s="7" customFormat="1" ht="24" x14ac:dyDescent="0.55000000000000004">
      <c r="A29" s="25" t="s">
        <v>48</v>
      </c>
      <c r="B29" s="32">
        <v>10</v>
      </c>
      <c r="C29" s="27">
        <f>B29*100/105</f>
        <v>9.5238095238095237</v>
      </c>
    </row>
    <row r="30" spans="1:3" s="7" customFormat="1" ht="24" x14ac:dyDescent="0.55000000000000004">
      <c r="A30" s="28" t="s">
        <v>47</v>
      </c>
      <c r="B30" s="33">
        <v>11</v>
      </c>
      <c r="C30" s="30">
        <f>B30*100/105</f>
        <v>10.476190476190476</v>
      </c>
    </row>
    <row r="31" spans="1:3" s="7" customFormat="1" ht="24.75" thickBot="1" x14ac:dyDescent="0.6">
      <c r="A31" s="155" t="s">
        <v>51</v>
      </c>
      <c r="B31" s="156">
        <f>SUM(B17:B30)</f>
        <v>105</v>
      </c>
      <c r="C31" s="150">
        <f>B31*100/105</f>
        <v>100</v>
      </c>
    </row>
    <row r="32" spans="1:3" s="7" customFormat="1" ht="19.5" customHeight="1" thickTop="1" x14ac:dyDescent="0.55000000000000004">
      <c r="A32" s="37"/>
      <c r="B32" s="38"/>
      <c r="C32" s="39"/>
    </row>
    <row r="33" spans="1:4" s="7" customFormat="1" ht="24" x14ac:dyDescent="0.55000000000000004">
      <c r="A33" s="6" t="s">
        <v>388</v>
      </c>
      <c r="B33" s="10"/>
      <c r="C33" s="10"/>
    </row>
    <row r="34" spans="1:4" s="7" customFormat="1" ht="24" x14ac:dyDescent="0.55000000000000004">
      <c r="A34" s="6" t="s">
        <v>389</v>
      </c>
      <c r="B34" s="10"/>
      <c r="C34" s="10"/>
    </row>
    <row r="35" spans="1:4" s="7" customFormat="1" ht="24" x14ac:dyDescent="0.55000000000000004">
      <c r="A35" s="6" t="s">
        <v>390</v>
      </c>
      <c r="B35" s="10"/>
      <c r="C35" s="10"/>
    </row>
    <row r="36" spans="1:4" s="7" customFormat="1" ht="24" x14ac:dyDescent="0.55000000000000004">
      <c r="A36" s="6" t="s">
        <v>391</v>
      </c>
      <c r="B36" s="10"/>
      <c r="C36" s="10"/>
    </row>
    <row r="37" spans="1:4" s="7" customFormat="1" ht="10.5" customHeight="1" x14ac:dyDescent="0.55000000000000004">
      <c r="A37" s="6"/>
      <c r="B37" s="10"/>
      <c r="C37" s="10"/>
    </row>
    <row r="38" spans="1:4" s="131" customFormat="1" ht="21" customHeight="1" x14ac:dyDescent="0.2">
      <c r="A38" s="17" t="s">
        <v>52</v>
      </c>
      <c r="B38" s="190"/>
      <c r="C38" s="190"/>
    </row>
    <row r="39" spans="1:4" s="131" customFormat="1" ht="18.75" customHeight="1" x14ac:dyDescent="0.2">
      <c r="A39" s="189" t="s">
        <v>43</v>
      </c>
      <c r="B39" s="184" t="s">
        <v>44</v>
      </c>
      <c r="C39" s="184" t="s">
        <v>45</v>
      </c>
    </row>
    <row r="40" spans="1:4" s="7" customFormat="1" ht="24" x14ac:dyDescent="0.55000000000000004">
      <c r="A40" s="22" t="s">
        <v>46</v>
      </c>
      <c r="B40" s="31"/>
      <c r="C40" s="31"/>
    </row>
    <row r="41" spans="1:4" s="7" customFormat="1" ht="24" x14ac:dyDescent="0.55000000000000004">
      <c r="A41" s="47" t="s">
        <v>53</v>
      </c>
      <c r="B41" s="26">
        <v>5</v>
      </c>
      <c r="C41" s="27">
        <f>B41*100/105</f>
        <v>4.7619047619047619</v>
      </c>
      <c r="D41" s="43"/>
    </row>
    <row r="42" spans="1:4" s="7" customFormat="1" ht="24" x14ac:dyDescent="0.55000000000000004">
      <c r="A42" s="47" t="s">
        <v>54</v>
      </c>
      <c r="B42" s="26">
        <v>5</v>
      </c>
      <c r="C42" s="27">
        <f>B42*100/105</f>
        <v>4.7619047619047619</v>
      </c>
      <c r="D42" s="43"/>
    </row>
    <row r="43" spans="1:4" s="7" customFormat="1" ht="24" x14ac:dyDescent="0.55000000000000004">
      <c r="A43" s="48" t="s">
        <v>55</v>
      </c>
      <c r="B43" s="33">
        <v>2</v>
      </c>
      <c r="C43" s="27">
        <f>B43*100/105</f>
        <v>1.9047619047619047</v>
      </c>
      <c r="D43" s="43"/>
    </row>
    <row r="44" spans="1:4" s="7" customFormat="1" ht="24" x14ac:dyDescent="0.55000000000000004">
      <c r="A44" s="22" t="s">
        <v>167</v>
      </c>
      <c r="B44" s="31"/>
      <c r="C44" s="31"/>
    </row>
    <row r="45" spans="1:4" s="7" customFormat="1" ht="24" x14ac:dyDescent="0.55000000000000004">
      <c r="A45" s="25" t="s">
        <v>53</v>
      </c>
      <c r="B45" s="26">
        <v>13</v>
      </c>
      <c r="C45" s="27">
        <f>B45*100/105</f>
        <v>12.380952380952381</v>
      </c>
      <c r="D45" s="43"/>
    </row>
    <row r="46" spans="1:4" s="7" customFormat="1" ht="24" x14ac:dyDescent="0.55000000000000004">
      <c r="A46" s="25" t="s">
        <v>54</v>
      </c>
      <c r="B46" s="26">
        <v>3</v>
      </c>
      <c r="C46" s="27">
        <f>B46*100/105</f>
        <v>2.8571428571428572</v>
      </c>
      <c r="D46" s="43"/>
    </row>
    <row r="47" spans="1:4" s="7" customFormat="1" ht="24" x14ac:dyDescent="0.55000000000000004">
      <c r="A47" s="25" t="s">
        <v>55</v>
      </c>
      <c r="B47" s="26">
        <v>9</v>
      </c>
      <c r="C47" s="27">
        <f>B47*100/105</f>
        <v>8.5714285714285712</v>
      </c>
      <c r="D47" s="43"/>
    </row>
    <row r="48" spans="1:4" s="7" customFormat="1" ht="24" x14ac:dyDescent="0.55000000000000004">
      <c r="A48" s="28" t="s">
        <v>109</v>
      </c>
      <c r="B48" s="33">
        <v>1</v>
      </c>
      <c r="C48" s="27">
        <f>B48*100/105</f>
        <v>0.95238095238095233</v>
      </c>
      <c r="D48" s="43"/>
    </row>
    <row r="49" spans="1:4" s="7" customFormat="1" ht="24" x14ac:dyDescent="0.55000000000000004">
      <c r="A49" s="22" t="s">
        <v>56</v>
      </c>
      <c r="B49" s="23"/>
      <c r="C49" s="24"/>
      <c r="D49" s="43"/>
    </row>
    <row r="50" spans="1:4" s="7" customFormat="1" ht="24" x14ac:dyDescent="0.55000000000000004">
      <c r="A50" s="25" t="s">
        <v>53</v>
      </c>
      <c r="B50" s="26">
        <v>14</v>
      </c>
      <c r="C50" s="27">
        <f>B50*100/105</f>
        <v>13.333333333333334</v>
      </c>
      <c r="D50" s="43"/>
    </row>
    <row r="51" spans="1:4" s="7" customFormat="1" ht="24" x14ac:dyDescent="0.55000000000000004">
      <c r="A51" s="25" t="s">
        <v>54</v>
      </c>
      <c r="B51" s="26">
        <v>10</v>
      </c>
      <c r="C51" s="27">
        <f>B51*100/105</f>
        <v>9.5238095238095237</v>
      </c>
      <c r="D51" s="43"/>
    </row>
    <row r="52" spans="1:4" s="7" customFormat="1" ht="24" x14ac:dyDescent="0.55000000000000004">
      <c r="A52" s="25" t="s">
        <v>55</v>
      </c>
      <c r="B52" s="26">
        <v>8</v>
      </c>
      <c r="C52" s="27">
        <f>B52*100/105</f>
        <v>7.6190476190476186</v>
      </c>
      <c r="D52" s="43"/>
    </row>
    <row r="53" spans="1:4" s="7" customFormat="1" ht="24" x14ac:dyDescent="0.55000000000000004">
      <c r="A53" s="28" t="s">
        <v>109</v>
      </c>
      <c r="B53" s="33">
        <v>1</v>
      </c>
      <c r="C53" s="30">
        <f>B53*100/105</f>
        <v>0.95238095238095233</v>
      </c>
      <c r="D53" s="43"/>
    </row>
    <row r="54" spans="1:4" s="7" customFormat="1" ht="24" x14ac:dyDescent="0.55000000000000004">
      <c r="A54" s="25" t="s">
        <v>50</v>
      </c>
      <c r="B54" s="32"/>
      <c r="C54" s="27"/>
    </row>
    <row r="55" spans="1:4" s="7" customFormat="1" ht="24" x14ac:dyDescent="0.55000000000000004">
      <c r="A55" s="25" t="s">
        <v>53</v>
      </c>
      <c r="B55" s="26">
        <v>7</v>
      </c>
      <c r="C55" s="27">
        <f>B55*100/105</f>
        <v>6.666666666666667</v>
      </c>
      <c r="D55" s="43"/>
    </row>
    <row r="56" spans="1:4" s="7" customFormat="1" ht="24" x14ac:dyDescent="0.55000000000000004">
      <c r="A56" s="25" t="s">
        <v>54</v>
      </c>
      <c r="B56" s="26">
        <v>4</v>
      </c>
      <c r="C56" s="27">
        <f>B56*100/105</f>
        <v>3.8095238095238093</v>
      </c>
      <c r="D56" s="43"/>
    </row>
    <row r="57" spans="1:4" s="7" customFormat="1" ht="24" x14ac:dyDescent="0.55000000000000004">
      <c r="A57" s="28" t="s">
        <v>55</v>
      </c>
      <c r="B57" s="29">
        <v>2</v>
      </c>
      <c r="C57" s="30">
        <f>B57*100/105</f>
        <v>1.9047619047619047</v>
      </c>
      <c r="D57" s="43"/>
    </row>
    <row r="58" spans="1:4" s="7" customFormat="1" ht="24" x14ac:dyDescent="0.55000000000000004">
      <c r="A58" s="25" t="s">
        <v>166</v>
      </c>
      <c r="B58" s="32"/>
      <c r="C58" s="27"/>
    </row>
    <row r="59" spans="1:4" s="7" customFormat="1" ht="24" x14ac:dyDescent="0.55000000000000004">
      <c r="A59" s="25" t="s">
        <v>53</v>
      </c>
      <c r="B59" s="26">
        <v>4</v>
      </c>
      <c r="C59" s="27">
        <f>B59*100/105</f>
        <v>3.8095238095238093</v>
      </c>
      <c r="D59" s="43"/>
    </row>
    <row r="60" spans="1:4" s="7" customFormat="1" ht="24" x14ac:dyDescent="0.55000000000000004">
      <c r="A60" s="25" t="s">
        <v>54</v>
      </c>
      <c r="B60" s="26">
        <v>11</v>
      </c>
      <c r="C60" s="27">
        <f>B60*100/105</f>
        <v>10.476190476190476</v>
      </c>
      <c r="D60" s="43"/>
    </row>
    <row r="61" spans="1:4" s="7" customFormat="1" ht="24" x14ac:dyDescent="0.55000000000000004">
      <c r="A61" s="25" t="s">
        <v>55</v>
      </c>
      <c r="B61" s="26">
        <v>6</v>
      </c>
      <c r="C61" s="27">
        <f>B61*100/105</f>
        <v>5.7142857142857144</v>
      </c>
      <c r="D61" s="43"/>
    </row>
    <row r="62" spans="1:4" s="7" customFormat="1" ht="20.25" customHeight="1" x14ac:dyDescent="0.55000000000000004">
      <c r="A62" s="44" t="s">
        <v>51</v>
      </c>
      <c r="B62" s="45">
        <f>SUM(B40:B61)</f>
        <v>105</v>
      </c>
      <c r="C62" s="36">
        <f>B62*100/105</f>
        <v>100</v>
      </c>
      <c r="D62" s="42"/>
    </row>
    <row r="63" spans="1:4" s="7" customFormat="1" ht="24" x14ac:dyDescent="0.55000000000000004">
      <c r="A63" s="37"/>
      <c r="B63" s="38"/>
      <c r="C63" s="39"/>
      <c r="D63" s="43"/>
    </row>
    <row r="64" spans="1:4" s="7" customFormat="1" ht="24" x14ac:dyDescent="0.55000000000000004">
      <c r="A64" s="6" t="s">
        <v>392</v>
      </c>
      <c r="B64" s="10"/>
      <c r="C64" s="10"/>
    </row>
    <row r="65" spans="1:4" s="7" customFormat="1" ht="24" x14ac:dyDescent="0.55000000000000004">
      <c r="A65" s="6" t="s">
        <v>491</v>
      </c>
      <c r="B65" s="10"/>
      <c r="C65" s="10"/>
    </row>
    <row r="66" spans="1:4" s="7" customFormat="1" ht="24" x14ac:dyDescent="0.55000000000000004">
      <c r="A66" s="6" t="s">
        <v>393</v>
      </c>
      <c r="B66" s="10"/>
      <c r="C66" s="10"/>
    </row>
    <row r="67" spans="1:4" s="7" customFormat="1" ht="24" x14ac:dyDescent="0.55000000000000004">
      <c r="A67" s="6" t="s">
        <v>394</v>
      </c>
      <c r="B67" s="10"/>
      <c r="C67" s="10"/>
    </row>
    <row r="68" spans="1:4" s="7" customFormat="1" ht="24" x14ac:dyDescent="0.55000000000000004">
      <c r="A68" s="6" t="s">
        <v>395</v>
      </c>
      <c r="B68" s="10"/>
      <c r="C68" s="10"/>
    </row>
    <row r="69" spans="1:4" s="7" customFormat="1" ht="24" x14ac:dyDescent="0.55000000000000004">
      <c r="A69" s="6" t="s">
        <v>396</v>
      </c>
      <c r="B69" s="10"/>
      <c r="C69" s="10"/>
    </row>
    <row r="70" spans="1:4" s="7" customFormat="1" ht="24" x14ac:dyDescent="0.55000000000000004">
      <c r="A70" s="6"/>
      <c r="B70" s="10"/>
      <c r="C70" s="10"/>
    </row>
    <row r="71" spans="1:4" s="7" customFormat="1" ht="24" x14ac:dyDescent="0.55000000000000004">
      <c r="A71" s="40" t="s">
        <v>57</v>
      </c>
      <c r="B71" s="10"/>
      <c r="C71" s="10"/>
    </row>
    <row r="72" spans="1:4" s="7" customFormat="1" ht="24" x14ac:dyDescent="0.55000000000000004">
      <c r="A72" s="19" t="s">
        <v>43</v>
      </c>
      <c r="B72" s="21" t="s">
        <v>44</v>
      </c>
      <c r="C72" s="21" t="s">
        <v>45</v>
      </c>
    </row>
    <row r="73" spans="1:4" s="7" customFormat="1" ht="24" x14ac:dyDescent="0.55000000000000004">
      <c r="A73" s="22" t="s">
        <v>58</v>
      </c>
      <c r="B73" s="46"/>
      <c r="C73" s="46"/>
      <c r="D73" s="43"/>
    </row>
    <row r="74" spans="1:4" s="7" customFormat="1" ht="24" x14ac:dyDescent="0.55000000000000004">
      <c r="A74" s="25" t="s">
        <v>59</v>
      </c>
      <c r="B74" s="26">
        <v>4</v>
      </c>
      <c r="C74" s="27">
        <f>B74*100/105</f>
        <v>3.8095238095238093</v>
      </c>
      <c r="D74" s="43"/>
    </row>
    <row r="75" spans="1:4" s="7" customFormat="1" ht="24" x14ac:dyDescent="0.55000000000000004">
      <c r="A75" s="28" t="s">
        <v>60</v>
      </c>
      <c r="B75" s="33">
        <v>8</v>
      </c>
      <c r="C75" s="30">
        <f>B75*100/105</f>
        <v>7.6190476190476186</v>
      </c>
      <c r="D75" s="43"/>
    </row>
    <row r="76" spans="1:4" s="7" customFormat="1" ht="24" x14ac:dyDescent="0.55000000000000004">
      <c r="A76" s="25" t="s">
        <v>167</v>
      </c>
      <c r="B76" s="26"/>
      <c r="C76" s="27"/>
      <c r="D76" s="43"/>
    </row>
    <row r="77" spans="1:4" s="7" customFormat="1" ht="24" x14ac:dyDescent="0.55000000000000004">
      <c r="A77" s="25" t="s">
        <v>59</v>
      </c>
      <c r="B77" s="26">
        <v>18</v>
      </c>
      <c r="C77" s="27">
        <f>B77*100/105</f>
        <v>17.142857142857142</v>
      </c>
      <c r="D77" s="43"/>
    </row>
    <row r="78" spans="1:4" s="7" customFormat="1" ht="24" x14ac:dyDescent="0.55000000000000004">
      <c r="A78" s="25" t="s">
        <v>60</v>
      </c>
      <c r="B78" s="26">
        <v>8</v>
      </c>
      <c r="C78" s="30">
        <f>B78*100/105</f>
        <v>7.6190476190476186</v>
      </c>
      <c r="D78" s="43"/>
    </row>
    <row r="79" spans="1:4" s="7" customFormat="1" ht="24" x14ac:dyDescent="0.55000000000000004">
      <c r="A79" s="22" t="s">
        <v>61</v>
      </c>
      <c r="B79" s="41"/>
      <c r="C79" s="27"/>
    </row>
    <row r="80" spans="1:4" s="7" customFormat="1" ht="24" x14ac:dyDescent="0.55000000000000004">
      <c r="A80" s="25" t="s">
        <v>59</v>
      </c>
      <c r="B80" s="26">
        <v>22</v>
      </c>
      <c r="C80" s="27">
        <f>B80*100/105</f>
        <v>20.952380952380953</v>
      </c>
      <c r="D80" s="43"/>
    </row>
    <row r="81" spans="1:4" s="7" customFormat="1" ht="24" x14ac:dyDescent="0.55000000000000004">
      <c r="A81" s="28" t="s">
        <v>60</v>
      </c>
      <c r="B81" s="33">
        <v>11</v>
      </c>
      <c r="C81" s="30">
        <f>B81*100/105</f>
        <v>10.476190476190476</v>
      </c>
    </row>
    <row r="82" spans="1:4" s="7" customFormat="1" ht="24" x14ac:dyDescent="0.55000000000000004">
      <c r="A82" s="25" t="s">
        <v>50</v>
      </c>
      <c r="B82" s="31"/>
      <c r="C82" s="27"/>
      <c r="D82" s="43"/>
    </row>
    <row r="83" spans="1:4" s="7" customFormat="1" ht="24" x14ac:dyDescent="0.55000000000000004">
      <c r="A83" s="47" t="s">
        <v>59</v>
      </c>
      <c r="B83" s="26">
        <v>9</v>
      </c>
      <c r="C83" s="27">
        <f>B83*100/105</f>
        <v>8.5714285714285712</v>
      </c>
      <c r="D83" s="43"/>
    </row>
    <row r="84" spans="1:4" s="7" customFormat="1" ht="24" x14ac:dyDescent="0.55000000000000004">
      <c r="A84" s="48" t="s">
        <v>60</v>
      </c>
      <c r="B84" s="29">
        <v>4</v>
      </c>
      <c r="C84" s="30">
        <f>B84*100/105</f>
        <v>3.8095238095238093</v>
      </c>
      <c r="D84" s="43"/>
    </row>
    <row r="85" spans="1:4" s="7" customFormat="1" ht="24" x14ac:dyDescent="0.55000000000000004">
      <c r="A85" s="47" t="s">
        <v>166</v>
      </c>
      <c r="B85" s="26"/>
      <c r="C85" s="27"/>
      <c r="D85" s="43"/>
    </row>
    <row r="86" spans="1:4" s="7" customFormat="1" ht="24" x14ac:dyDescent="0.55000000000000004">
      <c r="A86" s="47" t="s">
        <v>59</v>
      </c>
      <c r="B86" s="26">
        <v>1</v>
      </c>
      <c r="C86" s="27">
        <f>B86*100/105</f>
        <v>0.95238095238095233</v>
      </c>
      <c r="D86" s="43"/>
    </row>
    <row r="87" spans="1:4" s="7" customFormat="1" ht="24" x14ac:dyDescent="0.55000000000000004">
      <c r="A87" s="28" t="s">
        <v>60</v>
      </c>
      <c r="B87" s="33">
        <v>20</v>
      </c>
      <c r="C87" s="30">
        <f>B87*100/105</f>
        <v>19.047619047619047</v>
      </c>
      <c r="D87" s="43"/>
    </row>
    <row r="88" spans="1:4" s="7" customFormat="1" ht="24" x14ac:dyDescent="0.55000000000000004">
      <c r="A88" s="34" t="s">
        <v>51</v>
      </c>
      <c r="B88" s="35">
        <f>SUM(B74:B87)</f>
        <v>105</v>
      </c>
      <c r="C88" s="137">
        <f>B88*100/105</f>
        <v>100</v>
      </c>
    </row>
    <row r="89" spans="1:4" s="7" customFormat="1" ht="24" x14ac:dyDescent="0.55000000000000004">
      <c r="A89" s="49"/>
      <c r="B89" s="38"/>
      <c r="C89" s="39"/>
    </row>
    <row r="90" spans="1:4" s="7" customFormat="1" ht="24" x14ac:dyDescent="0.55000000000000004">
      <c r="A90" s="49"/>
      <c r="B90" s="38"/>
      <c r="C90" s="39"/>
    </row>
    <row r="91" spans="1:4" s="7" customFormat="1" ht="24" x14ac:dyDescent="0.55000000000000004">
      <c r="A91" s="49"/>
      <c r="B91" s="38"/>
      <c r="C91" s="39"/>
    </row>
    <row r="92" spans="1:4" s="7" customFormat="1" ht="24" x14ac:dyDescent="0.55000000000000004">
      <c r="A92" s="6" t="s">
        <v>397</v>
      </c>
      <c r="B92" s="10"/>
      <c r="C92" s="10"/>
    </row>
    <row r="93" spans="1:4" s="7" customFormat="1" ht="24" x14ac:dyDescent="0.55000000000000004">
      <c r="A93" s="6" t="s">
        <v>398</v>
      </c>
      <c r="B93" s="10"/>
      <c r="C93" s="10"/>
    </row>
    <row r="94" spans="1:4" s="7" customFormat="1" ht="24" x14ac:dyDescent="0.55000000000000004">
      <c r="A94" s="6" t="s">
        <v>492</v>
      </c>
      <c r="B94" s="10"/>
      <c r="C94" s="10"/>
    </row>
    <row r="95" spans="1:4" s="7" customFormat="1" ht="24" x14ac:dyDescent="0.55000000000000004">
      <c r="A95" s="6" t="s">
        <v>399</v>
      </c>
      <c r="B95" s="10"/>
      <c r="C95" s="10"/>
    </row>
    <row r="96" spans="1:4" s="7" customFormat="1" ht="24" x14ac:dyDescent="0.55000000000000004">
      <c r="A96" s="6" t="s">
        <v>400</v>
      </c>
      <c r="B96" s="10"/>
      <c r="C96" s="10"/>
    </row>
    <row r="97" spans="1:3" s="7" customFormat="1" ht="24" x14ac:dyDescent="0.55000000000000004">
      <c r="A97" s="6" t="s">
        <v>401</v>
      </c>
      <c r="B97" s="10"/>
      <c r="C97" s="10"/>
    </row>
    <row r="98" spans="1:3" s="7" customFormat="1" ht="24" x14ac:dyDescent="0.55000000000000004">
      <c r="A98" s="6"/>
      <c r="B98" s="10"/>
      <c r="C98" s="10"/>
    </row>
    <row r="99" spans="1:3" s="122" customFormat="1" ht="21.75" customHeight="1" x14ac:dyDescent="0.55000000000000004">
      <c r="A99" s="120" t="s">
        <v>62</v>
      </c>
      <c r="B99" s="121"/>
      <c r="C99" s="121"/>
    </row>
    <row r="100" spans="1:3" s="122" customFormat="1" ht="19.5" customHeight="1" x14ac:dyDescent="0.55000000000000004">
      <c r="A100" s="123" t="s">
        <v>43</v>
      </c>
      <c r="B100" s="124" t="s">
        <v>44</v>
      </c>
      <c r="C100" s="124" t="s">
        <v>45</v>
      </c>
    </row>
    <row r="101" spans="1:3" s="122" customFormat="1" ht="23.25" x14ac:dyDescent="0.55000000000000004">
      <c r="A101" s="125" t="s">
        <v>63</v>
      </c>
      <c r="B101" s="126"/>
      <c r="C101" s="127"/>
    </row>
    <row r="102" spans="1:3" s="131" customFormat="1" ht="18.75" customHeight="1" x14ac:dyDescent="0.2">
      <c r="A102" s="128" t="s">
        <v>64</v>
      </c>
      <c r="B102" s="129">
        <v>2</v>
      </c>
      <c r="C102" s="130">
        <f t="shared" ref="C102:C109" si="0">B102*100/105</f>
        <v>1.9047619047619047</v>
      </c>
    </row>
    <row r="103" spans="1:3" s="131" customFormat="1" ht="18.75" customHeight="1" x14ac:dyDescent="0.2">
      <c r="A103" s="128" t="s">
        <v>172</v>
      </c>
      <c r="B103" s="129">
        <v>1</v>
      </c>
      <c r="C103" s="130">
        <f t="shared" si="0"/>
        <v>0.95238095238095233</v>
      </c>
    </row>
    <row r="104" spans="1:3" s="131" customFormat="1" ht="18.75" customHeight="1" x14ac:dyDescent="0.2">
      <c r="A104" s="128" t="s">
        <v>169</v>
      </c>
      <c r="B104" s="129">
        <v>2</v>
      </c>
      <c r="C104" s="130">
        <f t="shared" si="0"/>
        <v>1.9047619047619047</v>
      </c>
    </row>
    <row r="105" spans="1:3" s="131" customFormat="1" ht="18.75" customHeight="1" x14ac:dyDescent="0.2">
      <c r="A105" s="128" t="s">
        <v>170</v>
      </c>
      <c r="B105" s="129">
        <v>2</v>
      </c>
      <c r="C105" s="130">
        <f t="shared" si="0"/>
        <v>1.9047619047619047</v>
      </c>
    </row>
    <row r="106" spans="1:3" s="131" customFormat="1" ht="18.75" customHeight="1" x14ac:dyDescent="0.2">
      <c r="A106" s="128" t="s">
        <v>179</v>
      </c>
      <c r="B106" s="178">
        <v>1</v>
      </c>
      <c r="C106" s="130">
        <f t="shared" si="0"/>
        <v>0.95238095238095233</v>
      </c>
    </row>
    <row r="107" spans="1:3" s="131" customFormat="1" ht="18.75" customHeight="1" x14ac:dyDescent="0.2">
      <c r="A107" s="128" t="s">
        <v>171</v>
      </c>
      <c r="B107" s="178">
        <v>1</v>
      </c>
      <c r="C107" s="130">
        <f t="shared" si="0"/>
        <v>0.95238095238095233</v>
      </c>
    </row>
    <row r="108" spans="1:3" s="131" customFormat="1" ht="18.75" customHeight="1" x14ac:dyDescent="0.2">
      <c r="A108" s="128" t="s">
        <v>176</v>
      </c>
      <c r="B108" s="178">
        <v>1</v>
      </c>
      <c r="C108" s="130">
        <f t="shared" si="0"/>
        <v>0.95238095238095233</v>
      </c>
    </row>
    <row r="109" spans="1:3" s="131" customFormat="1" ht="18.75" customHeight="1" x14ac:dyDescent="0.2">
      <c r="A109" s="135" t="s">
        <v>402</v>
      </c>
      <c r="B109" s="129">
        <v>2</v>
      </c>
      <c r="C109" s="130">
        <f t="shared" si="0"/>
        <v>1.9047619047619047</v>
      </c>
    </row>
    <row r="110" spans="1:3" s="122" customFormat="1" ht="23.25" x14ac:dyDescent="0.55000000000000004">
      <c r="A110" s="183" t="s">
        <v>165</v>
      </c>
      <c r="B110" s="127"/>
      <c r="C110" s="127"/>
    </row>
    <row r="111" spans="1:3" s="131" customFormat="1" ht="18.75" customHeight="1" x14ac:dyDescent="0.2">
      <c r="A111" s="128" t="s">
        <v>173</v>
      </c>
      <c r="B111" s="178">
        <v>1</v>
      </c>
      <c r="C111" s="130">
        <f t="shared" ref="C111:C120" si="1">B111*100/105</f>
        <v>0.95238095238095233</v>
      </c>
    </row>
    <row r="112" spans="1:3" s="131" customFormat="1" ht="18.75" customHeight="1" x14ac:dyDescent="0.2">
      <c r="A112" s="179" t="s">
        <v>171</v>
      </c>
      <c r="B112" s="178">
        <v>1</v>
      </c>
      <c r="C112" s="130">
        <f t="shared" si="1"/>
        <v>0.95238095238095233</v>
      </c>
    </row>
    <row r="113" spans="1:4" s="131" customFormat="1" ht="18.75" customHeight="1" x14ac:dyDescent="0.2">
      <c r="A113" s="179" t="s">
        <v>64</v>
      </c>
      <c r="B113" s="178">
        <v>4</v>
      </c>
      <c r="C113" s="130">
        <f t="shared" si="1"/>
        <v>3.8095238095238093</v>
      </c>
    </row>
    <row r="114" spans="1:4" s="131" customFormat="1" ht="18.75" customHeight="1" x14ac:dyDescent="0.2">
      <c r="A114" s="179" t="s">
        <v>170</v>
      </c>
      <c r="B114" s="178">
        <v>1</v>
      </c>
      <c r="C114" s="130">
        <f t="shared" si="1"/>
        <v>0.95238095238095233</v>
      </c>
    </row>
    <row r="115" spans="1:4" s="131" customFormat="1" ht="18.75" customHeight="1" x14ac:dyDescent="0.2">
      <c r="A115" s="179" t="s">
        <v>175</v>
      </c>
      <c r="B115" s="178">
        <v>1</v>
      </c>
      <c r="C115" s="130">
        <f t="shared" si="1"/>
        <v>0.95238095238095233</v>
      </c>
    </row>
    <row r="116" spans="1:4" s="131" customFormat="1" ht="18.75" customHeight="1" x14ac:dyDescent="0.2">
      <c r="A116" s="179" t="s">
        <v>402</v>
      </c>
      <c r="B116" s="178">
        <v>11</v>
      </c>
      <c r="C116" s="130">
        <f t="shared" si="1"/>
        <v>10.476190476190476</v>
      </c>
    </row>
    <row r="117" spans="1:4" s="131" customFormat="1" ht="18.75" customHeight="1" x14ac:dyDescent="0.2">
      <c r="A117" s="179" t="s">
        <v>403</v>
      </c>
      <c r="B117" s="178">
        <v>1</v>
      </c>
      <c r="C117" s="130">
        <f t="shared" si="1"/>
        <v>0.95238095238095233</v>
      </c>
    </row>
    <row r="118" spans="1:4" s="131" customFormat="1" ht="18.75" customHeight="1" x14ac:dyDescent="0.2">
      <c r="A118" s="179" t="s">
        <v>168</v>
      </c>
      <c r="B118" s="178">
        <v>2</v>
      </c>
      <c r="C118" s="130">
        <f t="shared" si="1"/>
        <v>1.9047619047619047</v>
      </c>
    </row>
    <row r="119" spans="1:4" s="131" customFormat="1" ht="18.75" customHeight="1" x14ac:dyDescent="0.2">
      <c r="A119" s="179" t="s">
        <v>176</v>
      </c>
      <c r="B119" s="178">
        <v>1</v>
      </c>
      <c r="C119" s="130">
        <f t="shared" si="1"/>
        <v>0.95238095238095233</v>
      </c>
    </row>
    <row r="120" spans="1:4" s="131" customFormat="1" ht="18.75" customHeight="1" x14ac:dyDescent="0.2">
      <c r="A120" s="182" t="s">
        <v>172</v>
      </c>
      <c r="B120" s="134">
        <v>3</v>
      </c>
      <c r="C120" s="174">
        <f t="shared" si="1"/>
        <v>2.8571428571428572</v>
      </c>
    </row>
    <row r="121" spans="1:4" s="131" customFormat="1" ht="18.75" customHeight="1" x14ac:dyDescent="0.2">
      <c r="A121" s="179" t="s">
        <v>65</v>
      </c>
      <c r="B121" s="184"/>
      <c r="C121" s="130"/>
      <c r="D121" s="133"/>
    </row>
    <row r="122" spans="1:4" s="131" customFormat="1" ht="18.75" customHeight="1" x14ac:dyDescent="0.2">
      <c r="A122" s="128" t="s">
        <v>173</v>
      </c>
      <c r="B122" s="178">
        <v>3</v>
      </c>
      <c r="C122" s="130">
        <f>B122*100/105</f>
        <v>2.8571428571428572</v>
      </c>
    </row>
    <row r="123" spans="1:4" s="131" customFormat="1" ht="18.75" customHeight="1" x14ac:dyDescent="0.2">
      <c r="A123" s="179" t="s">
        <v>179</v>
      </c>
      <c r="B123" s="178">
        <v>1</v>
      </c>
      <c r="C123" s="130">
        <f>B123*100/105</f>
        <v>0.95238095238095233</v>
      </c>
    </row>
    <row r="124" spans="1:4" s="131" customFormat="1" ht="18.75" customHeight="1" x14ac:dyDescent="0.2">
      <c r="A124" s="179" t="s">
        <v>174</v>
      </c>
      <c r="B124" s="178">
        <v>1</v>
      </c>
      <c r="C124" s="130">
        <f>B124*100/105</f>
        <v>0.95238095238095233</v>
      </c>
    </row>
    <row r="125" spans="1:4" s="131" customFormat="1" ht="18.75" customHeight="1" x14ac:dyDescent="0.2">
      <c r="A125" s="179" t="s">
        <v>64</v>
      </c>
      <c r="B125" s="178">
        <v>11</v>
      </c>
      <c r="C125" s="130">
        <f>B125*100/105</f>
        <v>10.476190476190476</v>
      </c>
    </row>
    <row r="126" spans="1:4" s="131" customFormat="1" ht="18.75" customHeight="1" x14ac:dyDescent="0.2">
      <c r="A126" s="182" t="s">
        <v>402</v>
      </c>
      <c r="B126" s="134">
        <v>6</v>
      </c>
      <c r="C126" s="174">
        <f>B126*100/105</f>
        <v>5.7142857142857144</v>
      </c>
    </row>
    <row r="127" spans="1:4" s="131" customFormat="1" ht="18.75" customHeight="1" x14ac:dyDescent="0.2">
      <c r="A127" s="191"/>
      <c r="B127" s="192"/>
      <c r="C127" s="193"/>
    </row>
    <row r="128" spans="1:4" s="122" customFormat="1" ht="19.5" customHeight="1" x14ac:dyDescent="0.55000000000000004">
      <c r="A128" s="194" t="s">
        <v>43</v>
      </c>
      <c r="B128" s="195" t="s">
        <v>44</v>
      </c>
      <c r="C128" s="195" t="s">
        <v>45</v>
      </c>
    </row>
    <row r="129" spans="1:4" s="131" customFormat="1" ht="18.75" customHeight="1" x14ac:dyDescent="0.2">
      <c r="A129" s="179" t="s">
        <v>169</v>
      </c>
      <c r="B129" s="178">
        <v>4</v>
      </c>
      <c r="C129" s="130">
        <f>B129*100/105</f>
        <v>3.8095238095238093</v>
      </c>
    </row>
    <row r="130" spans="1:4" s="131" customFormat="1" ht="18.75" customHeight="1" x14ac:dyDescent="0.2">
      <c r="A130" s="179" t="s">
        <v>176</v>
      </c>
      <c r="B130" s="178">
        <v>2</v>
      </c>
      <c r="C130" s="130">
        <f>B130*100/105</f>
        <v>1.9047619047619047</v>
      </c>
    </row>
    <row r="131" spans="1:4" s="131" customFormat="1" ht="18.75" customHeight="1" x14ac:dyDescent="0.2">
      <c r="A131" s="179" t="s">
        <v>404</v>
      </c>
      <c r="B131" s="178">
        <v>1</v>
      </c>
      <c r="C131" s="130">
        <f>B131*100/105</f>
        <v>0.95238095238095233</v>
      </c>
    </row>
    <row r="132" spans="1:4" s="131" customFormat="1" ht="18.75" customHeight="1" x14ac:dyDescent="0.2">
      <c r="A132" s="179" t="s">
        <v>177</v>
      </c>
      <c r="B132" s="178">
        <v>1</v>
      </c>
      <c r="C132" s="130">
        <f>B132*100/105</f>
        <v>0.95238095238095233</v>
      </c>
    </row>
    <row r="133" spans="1:4" s="131" customFormat="1" ht="18.75" customHeight="1" x14ac:dyDescent="0.2">
      <c r="A133" s="182" t="s">
        <v>175</v>
      </c>
      <c r="B133" s="134">
        <v>3</v>
      </c>
      <c r="C133" s="130">
        <f>B133*100/105</f>
        <v>2.8571428571428572</v>
      </c>
    </row>
    <row r="134" spans="1:4" s="131" customFormat="1" ht="18.75" customHeight="1" x14ac:dyDescent="0.2">
      <c r="A134" s="175" t="s">
        <v>66</v>
      </c>
      <c r="B134" s="176"/>
      <c r="C134" s="136"/>
      <c r="D134" s="133"/>
    </row>
    <row r="135" spans="1:4" s="131" customFormat="1" ht="18.75" customHeight="1" x14ac:dyDescent="0.2">
      <c r="A135" s="179" t="s">
        <v>178</v>
      </c>
      <c r="B135" s="129">
        <v>3</v>
      </c>
      <c r="C135" s="130">
        <f t="shared" ref="C135:C141" si="2">B135*100/105</f>
        <v>2.8571428571428572</v>
      </c>
      <c r="D135" s="133"/>
    </row>
    <row r="136" spans="1:4" s="131" customFormat="1" ht="18.75" customHeight="1" x14ac:dyDescent="0.2">
      <c r="A136" s="128" t="s">
        <v>174</v>
      </c>
      <c r="B136" s="129">
        <v>3</v>
      </c>
      <c r="C136" s="130">
        <f t="shared" si="2"/>
        <v>2.8571428571428572</v>
      </c>
      <c r="D136" s="133"/>
    </row>
    <row r="137" spans="1:4" s="131" customFormat="1" ht="18.75" customHeight="1" x14ac:dyDescent="0.2">
      <c r="A137" s="128" t="s">
        <v>404</v>
      </c>
      <c r="B137" s="129">
        <v>2</v>
      </c>
      <c r="C137" s="130">
        <f t="shared" si="2"/>
        <v>1.9047619047619047</v>
      </c>
      <c r="D137" s="133"/>
    </row>
    <row r="138" spans="1:4" s="131" customFormat="1" ht="18.75" customHeight="1" x14ac:dyDescent="0.2">
      <c r="A138" s="128" t="s">
        <v>176</v>
      </c>
      <c r="B138" s="129">
        <v>2</v>
      </c>
      <c r="C138" s="130">
        <f t="shared" si="2"/>
        <v>1.9047619047619047</v>
      </c>
      <c r="D138" s="133"/>
    </row>
    <row r="139" spans="1:4" s="131" customFormat="1" ht="18.75" customHeight="1" x14ac:dyDescent="0.2">
      <c r="A139" s="128" t="s">
        <v>402</v>
      </c>
      <c r="B139" s="129">
        <v>1</v>
      </c>
      <c r="C139" s="130">
        <f t="shared" si="2"/>
        <v>0.95238095238095233</v>
      </c>
      <c r="D139" s="133"/>
    </row>
    <row r="140" spans="1:4" s="131" customFormat="1" ht="18.75" customHeight="1" x14ac:dyDescent="0.2">
      <c r="A140" s="128" t="s">
        <v>173</v>
      </c>
      <c r="B140" s="129">
        <v>1</v>
      </c>
      <c r="C140" s="130">
        <f t="shared" si="2"/>
        <v>0.95238095238095233</v>
      </c>
      <c r="D140" s="133"/>
    </row>
    <row r="141" spans="1:4" s="131" customFormat="1" ht="18.75" customHeight="1" x14ac:dyDescent="0.2">
      <c r="A141" s="128" t="s">
        <v>172</v>
      </c>
      <c r="B141" s="129">
        <v>1</v>
      </c>
      <c r="C141" s="130">
        <f t="shared" si="2"/>
        <v>0.95238095238095233</v>
      </c>
      <c r="D141" s="133"/>
    </row>
    <row r="142" spans="1:4" s="131" customFormat="1" ht="18.75" customHeight="1" x14ac:dyDescent="0.2">
      <c r="A142" s="132" t="s">
        <v>180</v>
      </c>
      <c r="B142" s="177"/>
      <c r="C142" s="136"/>
      <c r="D142" s="133"/>
    </row>
    <row r="143" spans="1:4" s="131" customFormat="1" ht="18.75" customHeight="1" x14ac:dyDescent="0.2">
      <c r="A143" s="128" t="s">
        <v>64</v>
      </c>
      <c r="B143" s="178">
        <v>9</v>
      </c>
      <c r="C143" s="130">
        <f t="shared" ref="C143:C149" si="3">B143*100/105</f>
        <v>8.5714285714285712</v>
      </c>
      <c r="D143" s="133"/>
    </row>
    <row r="144" spans="1:4" s="131" customFormat="1" ht="18.75" customHeight="1" x14ac:dyDescent="0.2">
      <c r="A144" s="128" t="s">
        <v>171</v>
      </c>
      <c r="B144" s="178">
        <v>1</v>
      </c>
      <c r="C144" s="130">
        <f t="shared" si="3"/>
        <v>0.95238095238095233</v>
      </c>
      <c r="D144" s="133"/>
    </row>
    <row r="145" spans="1:4" s="131" customFormat="1" ht="18.75" customHeight="1" x14ac:dyDescent="0.2">
      <c r="A145" s="128" t="s">
        <v>169</v>
      </c>
      <c r="B145" s="178">
        <v>2</v>
      </c>
      <c r="C145" s="130">
        <f t="shared" si="3"/>
        <v>1.9047619047619047</v>
      </c>
      <c r="D145" s="133"/>
    </row>
    <row r="146" spans="1:4" s="131" customFormat="1" ht="18.75" customHeight="1" x14ac:dyDescent="0.2">
      <c r="A146" s="128" t="s">
        <v>172</v>
      </c>
      <c r="B146" s="178">
        <v>4</v>
      </c>
      <c r="C146" s="130">
        <f t="shared" si="3"/>
        <v>3.8095238095238093</v>
      </c>
      <c r="D146" s="133"/>
    </row>
    <row r="147" spans="1:4" s="131" customFormat="1" ht="18.75" customHeight="1" x14ac:dyDescent="0.2">
      <c r="A147" s="128" t="s">
        <v>175</v>
      </c>
      <c r="B147" s="178">
        <v>2</v>
      </c>
      <c r="C147" s="130">
        <f t="shared" si="3"/>
        <v>1.9047619047619047</v>
      </c>
      <c r="D147" s="133"/>
    </row>
    <row r="148" spans="1:4" s="131" customFormat="1" ht="18.75" customHeight="1" x14ac:dyDescent="0.2">
      <c r="A148" s="135" t="s">
        <v>173</v>
      </c>
      <c r="B148" s="134">
        <v>3</v>
      </c>
      <c r="C148" s="174">
        <f t="shared" si="3"/>
        <v>2.8571428571428572</v>
      </c>
      <c r="D148" s="133"/>
    </row>
    <row r="149" spans="1:4" s="131" customFormat="1" ht="18.75" customHeight="1" x14ac:dyDescent="0.2">
      <c r="A149" s="75" t="s">
        <v>51</v>
      </c>
      <c r="B149" s="180">
        <f>SUM(B101:B148)</f>
        <v>105</v>
      </c>
      <c r="C149" s="187">
        <f t="shared" si="3"/>
        <v>100</v>
      </c>
    </row>
    <row r="150" spans="1:4" s="131" customFormat="1" ht="18.75" customHeight="1" x14ac:dyDescent="0.2">
      <c r="B150" s="151"/>
      <c r="C150" s="152"/>
    </row>
    <row r="151" spans="1:4" s="7" customFormat="1" ht="24" x14ac:dyDescent="0.55000000000000004">
      <c r="A151" s="138" t="s">
        <v>479</v>
      </c>
      <c r="B151" s="10"/>
      <c r="C151" s="10"/>
    </row>
    <row r="152" spans="1:4" s="7" customFormat="1" ht="24" x14ac:dyDescent="0.55000000000000004">
      <c r="A152" s="140" t="s">
        <v>493</v>
      </c>
      <c r="B152" s="38"/>
      <c r="C152" s="39"/>
    </row>
    <row r="153" spans="1:4" s="7" customFormat="1" ht="24" x14ac:dyDescent="0.55000000000000004">
      <c r="A153" s="140" t="s">
        <v>480</v>
      </c>
      <c r="B153" s="38"/>
      <c r="C153" s="39"/>
    </row>
    <row r="154" spans="1:4" s="7" customFormat="1" ht="24" x14ac:dyDescent="0.55000000000000004">
      <c r="A154" s="140" t="s">
        <v>481</v>
      </c>
      <c r="B154" s="38"/>
      <c r="C154" s="39"/>
    </row>
    <row r="155" spans="1:4" s="7" customFormat="1" ht="24" x14ac:dyDescent="0.55000000000000004">
      <c r="A155" s="140" t="s">
        <v>605</v>
      </c>
      <c r="B155" s="38"/>
      <c r="C155" s="39"/>
    </row>
    <row r="156" spans="1:4" s="7" customFormat="1" ht="24" x14ac:dyDescent="0.55000000000000004">
      <c r="A156" s="140" t="s">
        <v>494</v>
      </c>
      <c r="B156" s="38"/>
      <c r="C156" s="39"/>
    </row>
    <row r="157" spans="1:4" s="7" customFormat="1" ht="24" x14ac:dyDescent="0.55000000000000004">
      <c r="A157" s="140" t="s">
        <v>495</v>
      </c>
      <c r="B157" s="38"/>
      <c r="C157" s="39"/>
    </row>
    <row r="158" spans="1:4" s="7" customFormat="1" ht="24" x14ac:dyDescent="0.55000000000000004">
      <c r="A158" s="6" t="s">
        <v>592</v>
      </c>
      <c r="B158" s="10"/>
      <c r="C158" s="10"/>
    </row>
    <row r="159" spans="1:4" s="7" customFormat="1" ht="24" x14ac:dyDescent="0.55000000000000004">
      <c r="A159" s="6" t="s">
        <v>595</v>
      </c>
      <c r="B159" s="10"/>
      <c r="C159" s="10"/>
    </row>
    <row r="160" spans="1:4" s="7" customFormat="1" ht="24" x14ac:dyDescent="0.55000000000000004">
      <c r="A160" s="6" t="s">
        <v>593</v>
      </c>
      <c r="B160" s="10"/>
      <c r="C160" s="10"/>
    </row>
    <row r="161" spans="1:4" s="7" customFormat="1" ht="24" x14ac:dyDescent="0.55000000000000004">
      <c r="A161" s="6" t="s">
        <v>594</v>
      </c>
      <c r="B161" s="10"/>
      <c r="C161" s="10"/>
    </row>
    <row r="162" spans="1:4" s="7" customFormat="1" ht="21.75" customHeight="1" x14ac:dyDescent="0.55000000000000004">
      <c r="A162" s="40" t="s">
        <v>67</v>
      </c>
      <c r="B162" s="10"/>
      <c r="C162" s="10"/>
    </row>
    <row r="163" spans="1:4" s="7" customFormat="1" ht="24" x14ac:dyDescent="0.55000000000000004">
      <c r="A163" s="51" t="s">
        <v>43</v>
      </c>
      <c r="B163" s="21" t="s">
        <v>44</v>
      </c>
      <c r="C163" s="21" t="s">
        <v>45</v>
      </c>
    </row>
    <row r="164" spans="1:4" s="7" customFormat="1" ht="24" x14ac:dyDescent="0.55000000000000004">
      <c r="A164" s="22" t="s">
        <v>68</v>
      </c>
      <c r="B164" s="41"/>
      <c r="C164" s="41"/>
      <c r="D164" s="42"/>
    </row>
    <row r="165" spans="1:4" s="7" customFormat="1" ht="24" x14ac:dyDescent="0.55000000000000004">
      <c r="A165" s="25" t="s">
        <v>186</v>
      </c>
      <c r="B165" s="26">
        <v>2</v>
      </c>
      <c r="C165" s="27">
        <f>B165*100/105</f>
        <v>1.9047619047619047</v>
      </c>
      <c r="D165" s="43"/>
    </row>
    <row r="166" spans="1:4" s="7" customFormat="1" ht="24" x14ac:dyDescent="0.55000000000000004">
      <c r="A166" s="25" t="s">
        <v>405</v>
      </c>
      <c r="B166" s="26">
        <v>1</v>
      </c>
      <c r="C166" s="27">
        <f t="shared" ref="C166:C175" si="4">B166*100/105</f>
        <v>0.95238095238095233</v>
      </c>
      <c r="D166" s="43"/>
    </row>
    <row r="167" spans="1:4" s="7" customFormat="1" ht="24" x14ac:dyDescent="0.55000000000000004">
      <c r="A167" s="25" t="s">
        <v>191</v>
      </c>
      <c r="B167" s="26">
        <v>1</v>
      </c>
      <c r="C167" s="27">
        <f t="shared" si="4"/>
        <v>0.95238095238095233</v>
      </c>
      <c r="D167" s="43"/>
    </row>
    <row r="168" spans="1:4" s="7" customFormat="1" ht="24" x14ac:dyDescent="0.55000000000000004">
      <c r="A168" s="25" t="s">
        <v>185</v>
      </c>
      <c r="B168" s="26">
        <v>1</v>
      </c>
      <c r="C168" s="27">
        <f t="shared" si="4"/>
        <v>0.95238095238095233</v>
      </c>
      <c r="D168" s="43"/>
    </row>
    <row r="169" spans="1:4" s="7" customFormat="1" ht="24" x14ac:dyDescent="0.55000000000000004">
      <c r="A169" s="25" t="s">
        <v>193</v>
      </c>
      <c r="B169" s="26">
        <v>1</v>
      </c>
      <c r="C169" s="27">
        <f t="shared" si="4"/>
        <v>0.95238095238095233</v>
      </c>
      <c r="D169" s="43"/>
    </row>
    <row r="170" spans="1:4" s="7" customFormat="1" ht="24" x14ac:dyDescent="0.55000000000000004">
      <c r="A170" s="25" t="s">
        <v>190</v>
      </c>
      <c r="B170" s="26">
        <v>1</v>
      </c>
      <c r="C170" s="27">
        <f t="shared" si="4"/>
        <v>0.95238095238095233</v>
      </c>
      <c r="D170" s="43"/>
    </row>
    <row r="171" spans="1:4" s="7" customFormat="1" ht="24" x14ac:dyDescent="0.55000000000000004">
      <c r="A171" s="25" t="s">
        <v>406</v>
      </c>
      <c r="B171" s="26">
        <v>1</v>
      </c>
      <c r="C171" s="27">
        <f t="shared" si="4"/>
        <v>0.95238095238095233</v>
      </c>
      <c r="D171" s="43"/>
    </row>
    <row r="172" spans="1:4" s="7" customFormat="1" ht="24" x14ac:dyDescent="0.55000000000000004">
      <c r="A172" s="25" t="s">
        <v>407</v>
      </c>
      <c r="B172" s="26">
        <v>1</v>
      </c>
      <c r="C172" s="27">
        <f t="shared" si="4"/>
        <v>0.95238095238095233</v>
      </c>
      <c r="D172" s="43"/>
    </row>
    <row r="173" spans="1:4" s="7" customFormat="1" ht="24" x14ac:dyDescent="0.55000000000000004">
      <c r="A173" s="25" t="s">
        <v>184</v>
      </c>
      <c r="B173" s="26">
        <v>1</v>
      </c>
      <c r="C173" s="27">
        <f t="shared" si="4"/>
        <v>0.95238095238095233</v>
      </c>
      <c r="D173" s="43"/>
    </row>
    <row r="174" spans="1:4" s="7" customFormat="1" ht="24" x14ac:dyDescent="0.55000000000000004">
      <c r="A174" s="25" t="s">
        <v>198</v>
      </c>
      <c r="B174" s="26">
        <v>1</v>
      </c>
      <c r="C174" s="27">
        <f t="shared" si="4"/>
        <v>0.95238095238095233</v>
      </c>
      <c r="D174" s="43"/>
    </row>
    <row r="175" spans="1:4" s="7" customFormat="1" ht="24" x14ac:dyDescent="0.55000000000000004">
      <c r="A175" s="28" t="s">
        <v>197</v>
      </c>
      <c r="B175" s="29">
        <v>1</v>
      </c>
      <c r="C175" s="30">
        <f t="shared" si="4"/>
        <v>0.95238095238095233</v>
      </c>
      <c r="D175" s="43"/>
    </row>
    <row r="176" spans="1:4" s="7" customFormat="1" ht="24" x14ac:dyDescent="0.55000000000000004">
      <c r="A176" s="25" t="s">
        <v>165</v>
      </c>
      <c r="B176" s="26"/>
      <c r="C176" s="27"/>
      <c r="D176" s="43"/>
    </row>
    <row r="177" spans="1:4" s="7" customFormat="1" ht="24" x14ac:dyDescent="0.55000000000000004">
      <c r="A177" s="25" t="s">
        <v>182</v>
      </c>
      <c r="B177" s="26">
        <v>3</v>
      </c>
      <c r="C177" s="27">
        <f>B177*100/105</f>
        <v>2.8571428571428572</v>
      </c>
      <c r="D177" s="43"/>
    </row>
    <row r="178" spans="1:4" s="7" customFormat="1" ht="24" x14ac:dyDescent="0.55000000000000004">
      <c r="A178" s="25" t="s">
        <v>196</v>
      </c>
      <c r="B178" s="26">
        <v>2</v>
      </c>
      <c r="C178" s="27">
        <f t="shared" ref="C178:C190" si="5">B178*100/105</f>
        <v>1.9047619047619047</v>
      </c>
      <c r="D178" s="43"/>
    </row>
    <row r="179" spans="1:4" s="7" customFormat="1" ht="24" x14ac:dyDescent="0.55000000000000004">
      <c r="A179" s="25" t="s">
        <v>181</v>
      </c>
      <c r="B179" s="26">
        <v>1</v>
      </c>
      <c r="C179" s="27">
        <f t="shared" si="5"/>
        <v>0.95238095238095233</v>
      </c>
      <c r="D179" s="43"/>
    </row>
    <row r="180" spans="1:4" s="7" customFormat="1" ht="24" x14ac:dyDescent="0.55000000000000004">
      <c r="A180" s="47" t="s">
        <v>189</v>
      </c>
      <c r="B180" s="32">
        <v>1</v>
      </c>
      <c r="C180" s="27">
        <f t="shared" si="5"/>
        <v>0.95238095238095233</v>
      </c>
      <c r="D180" s="43"/>
    </row>
    <row r="181" spans="1:4" s="7" customFormat="1" ht="24" x14ac:dyDescent="0.55000000000000004">
      <c r="A181" s="47" t="s">
        <v>197</v>
      </c>
      <c r="B181" s="32">
        <v>1</v>
      </c>
      <c r="C181" s="27">
        <f t="shared" si="5"/>
        <v>0.95238095238095233</v>
      </c>
      <c r="D181" s="43"/>
    </row>
    <row r="182" spans="1:4" s="7" customFormat="1" ht="24" x14ac:dyDescent="0.55000000000000004">
      <c r="A182" s="47" t="s">
        <v>405</v>
      </c>
      <c r="B182" s="32">
        <v>3</v>
      </c>
      <c r="C182" s="27">
        <f t="shared" si="5"/>
        <v>2.8571428571428572</v>
      </c>
      <c r="D182" s="43"/>
    </row>
    <row r="183" spans="1:4" s="7" customFormat="1" ht="24" x14ac:dyDescent="0.55000000000000004">
      <c r="A183" s="25" t="s">
        <v>408</v>
      </c>
      <c r="B183" s="26">
        <v>6</v>
      </c>
      <c r="C183" s="27">
        <f t="shared" si="5"/>
        <v>5.7142857142857144</v>
      </c>
      <c r="D183" s="43"/>
    </row>
    <row r="184" spans="1:4" s="7" customFormat="1" ht="24" x14ac:dyDescent="0.55000000000000004">
      <c r="A184" s="25" t="s">
        <v>409</v>
      </c>
      <c r="B184" s="26">
        <v>1</v>
      </c>
      <c r="C184" s="27">
        <f t="shared" si="5"/>
        <v>0.95238095238095233</v>
      </c>
      <c r="D184" s="43"/>
    </row>
    <row r="185" spans="1:4" s="7" customFormat="1" ht="24" x14ac:dyDescent="0.55000000000000004">
      <c r="A185" s="47" t="s">
        <v>188</v>
      </c>
      <c r="B185" s="32">
        <v>1</v>
      </c>
      <c r="C185" s="27">
        <f t="shared" si="5"/>
        <v>0.95238095238095233</v>
      </c>
      <c r="D185" s="43"/>
    </row>
    <row r="186" spans="1:4" s="7" customFormat="1" ht="24" x14ac:dyDescent="0.55000000000000004">
      <c r="A186" s="47" t="s">
        <v>184</v>
      </c>
      <c r="B186" s="32">
        <v>2</v>
      </c>
      <c r="C186" s="27">
        <f t="shared" si="5"/>
        <v>1.9047619047619047</v>
      </c>
      <c r="D186" s="43"/>
    </row>
    <row r="187" spans="1:4" s="7" customFormat="1" ht="24" x14ac:dyDescent="0.55000000000000004">
      <c r="A187" s="47" t="s">
        <v>203</v>
      </c>
      <c r="B187" s="32">
        <v>1</v>
      </c>
      <c r="C187" s="27">
        <f t="shared" si="5"/>
        <v>0.95238095238095233</v>
      </c>
      <c r="D187" s="43"/>
    </row>
    <row r="188" spans="1:4" s="7" customFormat="1" ht="24" x14ac:dyDescent="0.55000000000000004">
      <c r="A188" s="47" t="s">
        <v>406</v>
      </c>
      <c r="B188" s="32">
        <v>2</v>
      </c>
      <c r="C188" s="27">
        <f t="shared" si="5"/>
        <v>1.9047619047619047</v>
      </c>
      <c r="D188" s="43"/>
    </row>
    <row r="189" spans="1:4" s="7" customFormat="1" ht="24" x14ac:dyDescent="0.55000000000000004">
      <c r="A189" s="25" t="s">
        <v>410</v>
      </c>
      <c r="B189" s="32">
        <v>1</v>
      </c>
      <c r="C189" s="27">
        <f t="shared" si="5"/>
        <v>0.95238095238095233</v>
      </c>
      <c r="D189" s="43"/>
    </row>
    <row r="190" spans="1:4" s="7" customFormat="1" ht="24" x14ac:dyDescent="0.55000000000000004">
      <c r="A190" s="28" t="s">
        <v>197</v>
      </c>
      <c r="B190" s="33">
        <v>1</v>
      </c>
      <c r="C190" s="30">
        <f t="shared" si="5"/>
        <v>0.95238095238095233</v>
      </c>
      <c r="D190" s="43"/>
    </row>
    <row r="191" spans="1:4" s="7" customFormat="1" ht="24" x14ac:dyDescent="0.55000000000000004">
      <c r="A191" s="49"/>
      <c r="B191" s="196"/>
      <c r="C191" s="197"/>
      <c r="D191" s="43"/>
    </row>
    <row r="192" spans="1:4" s="7" customFormat="1" ht="24" x14ac:dyDescent="0.55000000000000004">
      <c r="A192" s="22" t="s">
        <v>61</v>
      </c>
      <c r="B192" s="23"/>
      <c r="C192" s="24"/>
      <c r="D192" s="43"/>
    </row>
    <row r="193" spans="1:4" s="7" customFormat="1" ht="24" x14ac:dyDescent="0.55000000000000004">
      <c r="A193" s="25" t="s">
        <v>194</v>
      </c>
      <c r="B193" s="26">
        <v>2</v>
      </c>
      <c r="C193" s="27">
        <f>B193*100/105</f>
        <v>1.9047619047619047</v>
      </c>
      <c r="D193" s="43"/>
    </row>
    <row r="194" spans="1:4" s="7" customFormat="1" ht="24" x14ac:dyDescent="0.55000000000000004">
      <c r="A194" s="25" t="s">
        <v>411</v>
      </c>
      <c r="B194" s="26">
        <v>1</v>
      </c>
      <c r="C194" s="27">
        <f t="shared" ref="C194:C207" si="6">B194*100/105</f>
        <v>0.95238095238095233</v>
      </c>
      <c r="D194" s="43"/>
    </row>
    <row r="195" spans="1:4" s="7" customFormat="1" ht="24" x14ac:dyDescent="0.55000000000000004">
      <c r="A195" s="25" t="s">
        <v>183</v>
      </c>
      <c r="B195" s="26">
        <v>3</v>
      </c>
      <c r="C195" s="27">
        <f t="shared" si="6"/>
        <v>2.8571428571428572</v>
      </c>
      <c r="D195" s="43"/>
    </row>
    <row r="196" spans="1:4" s="7" customFormat="1" ht="24" x14ac:dyDescent="0.55000000000000004">
      <c r="A196" s="25" t="s">
        <v>184</v>
      </c>
      <c r="B196" s="26">
        <v>7</v>
      </c>
      <c r="C196" s="27">
        <f t="shared" si="6"/>
        <v>6.666666666666667</v>
      </c>
      <c r="D196" s="43"/>
    </row>
    <row r="197" spans="1:4" s="7" customFormat="1" ht="24" x14ac:dyDescent="0.55000000000000004">
      <c r="A197" s="25" t="s">
        <v>195</v>
      </c>
      <c r="B197" s="26">
        <v>1</v>
      </c>
      <c r="C197" s="27">
        <f t="shared" si="6"/>
        <v>0.95238095238095233</v>
      </c>
      <c r="D197" s="43"/>
    </row>
    <row r="198" spans="1:4" s="7" customFormat="1" ht="24" x14ac:dyDescent="0.55000000000000004">
      <c r="A198" s="25" t="s">
        <v>412</v>
      </c>
      <c r="B198" s="26">
        <v>2</v>
      </c>
      <c r="C198" s="27">
        <f t="shared" si="6"/>
        <v>1.9047619047619047</v>
      </c>
      <c r="D198" s="43"/>
    </row>
    <row r="199" spans="1:4" s="7" customFormat="1" ht="24" x14ac:dyDescent="0.55000000000000004">
      <c r="A199" s="25" t="s">
        <v>405</v>
      </c>
      <c r="B199" s="26">
        <v>2</v>
      </c>
      <c r="C199" s="27">
        <f t="shared" si="6"/>
        <v>1.9047619047619047</v>
      </c>
      <c r="D199" s="43"/>
    </row>
    <row r="200" spans="1:4" s="7" customFormat="1" ht="24" x14ac:dyDescent="0.55000000000000004">
      <c r="A200" s="25" t="s">
        <v>200</v>
      </c>
      <c r="B200" s="26">
        <v>1</v>
      </c>
      <c r="C200" s="27">
        <f t="shared" si="6"/>
        <v>0.95238095238095233</v>
      </c>
      <c r="D200" s="43"/>
    </row>
    <row r="201" spans="1:4" s="7" customFormat="1" ht="24" x14ac:dyDescent="0.55000000000000004">
      <c r="A201" s="25" t="s">
        <v>192</v>
      </c>
      <c r="B201" s="26">
        <v>1</v>
      </c>
      <c r="C201" s="27">
        <f t="shared" si="6"/>
        <v>0.95238095238095233</v>
      </c>
      <c r="D201" s="43"/>
    </row>
    <row r="202" spans="1:4" s="7" customFormat="1" ht="24" x14ac:dyDescent="0.55000000000000004">
      <c r="A202" s="25" t="s">
        <v>201</v>
      </c>
      <c r="B202" s="26">
        <v>1</v>
      </c>
      <c r="C202" s="27">
        <f t="shared" si="6"/>
        <v>0.95238095238095233</v>
      </c>
      <c r="D202" s="43"/>
    </row>
    <row r="203" spans="1:4" s="7" customFormat="1" ht="24" x14ac:dyDescent="0.55000000000000004">
      <c r="A203" s="25" t="s">
        <v>182</v>
      </c>
      <c r="B203" s="26">
        <v>2</v>
      </c>
      <c r="C203" s="27">
        <f t="shared" si="6"/>
        <v>1.9047619047619047</v>
      </c>
      <c r="D203" s="43"/>
    </row>
    <row r="204" spans="1:4" s="7" customFormat="1" ht="24" x14ac:dyDescent="0.55000000000000004">
      <c r="A204" s="25" t="s">
        <v>408</v>
      </c>
      <c r="B204" s="26">
        <v>3</v>
      </c>
      <c r="C204" s="27">
        <f t="shared" si="6"/>
        <v>2.8571428571428572</v>
      </c>
      <c r="D204" s="43"/>
    </row>
    <row r="205" spans="1:4" s="7" customFormat="1" ht="24" x14ac:dyDescent="0.55000000000000004">
      <c r="A205" s="25" t="s">
        <v>186</v>
      </c>
      <c r="B205" s="26">
        <v>4</v>
      </c>
      <c r="C205" s="27">
        <f t="shared" si="6"/>
        <v>3.8095238095238093</v>
      </c>
      <c r="D205" s="43"/>
    </row>
    <row r="206" spans="1:4" s="7" customFormat="1" ht="24" x14ac:dyDescent="0.55000000000000004">
      <c r="A206" s="25" t="s">
        <v>413</v>
      </c>
      <c r="B206" s="26">
        <v>2</v>
      </c>
      <c r="C206" s="27">
        <f t="shared" si="6"/>
        <v>1.9047619047619047</v>
      </c>
      <c r="D206" s="43"/>
    </row>
    <row r="207" spans="1:4" s="7" customFormat="1" ht="24" x14ac:dyDescent="0.55000000000000004">
      <c r="A207" s="25" t="s">
        <v>406</v>
      </c>
      <c r="B207" s="26">
        <v>1</v>
      </c>
      <c r="C207" s="30">
        <f t="shared" si="6"/>
        <v>0.95238095238095233</v>
      </c>
      <c r="D207" s="43"/>
    </row>
    <row r="208" spans="1:4" s="7" customFormat="1" ht="24" x14ac:dyDescent="0.55000000000000004">
      <c r="A208" s="22" t="s">
        <v>50</v>
      </c>
      <c r="B208" s="20"/>
      <c r="C208" s="181"/>
      <c r="D208" s="43"/>
    </row>
    <row r="209" spans="1:4" s="7" customFormat="1" ht="24" x14ac:dyDescent="0.55000000000000004">
      <c r="A209" s="25" t="s">
        <v>204</v>
      </c>
      <c r="B209" s="26">
        <v>3</v>
      </c>
      <c r="C209" s="27">
        <f>B209*100/105</f>
        <v>2.8571428571428572</v>
      </c>
      <c r="D209" s="43"/>
    </row>
    <row r="210" spans="1:4" s="7" customFormat="1" ht="24" x14ac:dyDescent="0.55000000000000004">
      <c r="A210" s="25" t="s">
        <v>414</v>
      </c>
      <c r="B210" s="26">
        <v>3</v>
      </c>
      <c r="C210" s="27">
        <f t="shared" ref="C210:C215" si="7">B210*100/105</f>
        <v>2.8571428571428572</v>
      </c>
      <c r="D210" s="43"/>
    </row>
    <row r="211" spans="1:4" s="7" customFormat="1" ht="24" x14ac:dyDescent="0.55000000000000004">
      <c r="A211" s="47" t="s">
        <v>415</v>
      </c>
      <c r="B211" s="32">
        <v>2</v>
      </c>
      <c r="C211" s="27">
        <f t="shared" si="7"/>
        <v>1.9047619047619047</v>
      </c>
      <c r="D211" s="43"/>
    </row>
    <row r="212" spans="1:4" s="7" customFormat="1" ht="24" x14ac:dyDescent="0.55000000000000004">
      <c r="A212" s="47" t="s">
        <v>194</v>
      </c>
      <c r="B212" s="32">
        <v>2</v>
      </c>
      <c r="C212" s="27">
        <f t="shared" si="7"/>
        <v>1.9047619047619047</v>
      </c>
      <c r="D212" s="43"/>
    </row>
    <row r="213" spans="1:4" s="7" customFormat="1" ht="24" x14ac:dyDescent="0.55000000000000004">
      <c r="A213" s="47" t="s">
        <v>406</v>
      </c>
      <c r="B213" s="32">
        <v>1</v>
      </c>
      <c r="C213" s="27">
        <f t="shared" si="7"/>
        <v>0.95238095238095233</v>
      </c>
      <c r="D213" s="43"/>
    </row>
    <row r="214" spans="1:4" s="7" customFormat="1" ht="24" x14ac:dyDescent="0.55000000000000004">
      <c r="A214" s="47" t="s">
        <v>183</v>
      </c>
      <c r="B214" s="32">
        <v>1</v>
      </c>
      <c r="C214" s="27">
        <f t="shared" si="7"/>
        <v>0.95238095238095233</v>
      </c>
      <c r="D214" s="43"/>
    </row>
    <row r="215" spans="1:4" s="7" customFormat="1" ht="24" x14ac:dyDescent="0.55000000000000004">
      <c r="A215" s="48" t="s">
        <v>416</v>
      </c>
      <c r="B215" s="33">
        <v>1</v>
      </c>
      <c r="C215" s="30">
        <f t="shared" si="7"/>
        <v>0.95238095238095233</v>
      </c>
      <c r="D215" s="43"/>
    </row>
    <row r="216" spans="1:4" s="7" customFormat="1" ht="24" x14ac:dyDescent="0.55000000000000004">
      <c r="A216" s="49"/>
      <c r="B216" s="196"/>
      <c r="C216" s="197"/>
      <c r="D216" s="43"/>
    </row>
    <row r="217" spans="1:4" s="7" customFormat="1" ht="24" x14ac:dyDescent="0.55000000000000004">
      <c r="A217" s="49"/>
      <c r="B217" s="196"/>
      <c r="C217" s="197"/>
      <c r="D217" s="43"/>
    </row>
    <row r="218" spans="1:4" s="7" customFormat="1" ht="24" x14ac:dyDescent="0.55000000000000004">
      <c r="A218" s="49"/>
      <c r="B218" s="196"/>
      <c r="C218" s="197"/>
      <c r="D218" s="43"/>
    </row>
    <row r="219" spans="1:4" s="7" customFormat="1" ht="24" x14ac:dyDescent="0.55000000000000004">
      <c r="A219" s="49"/>
      <c r="B219" s="196"/>
      <c r="C219" s="197"/>
      <c r="D219" s="43"/>
    </row>
    <row r="220" spans="1:4" s="7" customFormat="1" ht="24" x14ac:dyDescent="0.55000000000000004">
      <c r="A220" s="49"/>
      <c r="B220" s="196"/>
      <c r="C220" s="197"/>
      <c r="D220" s="43"/>
    </row>
    <row r="221" spans="1:4" s="7" customFormat="1" ht="24" x14ac:dyDescent="0.55000000000000004">
      <c r="A221" s="49"/>
      <c r="B221" s="196"/>
      <c r="C221" s="197"/>
      <c r="D221" s="43"/>
    </row>
    <row r="222" spans="1:4" s="7" customFormat="1" ht="24" x14ac:dyDescent="0.55000000000000004">
      <c r="A222" s="22" t="s">
        <v>166</v>
      </c>
      <c r="B222" s="23"/>
      <c r="C222" s="24"/>
      <c r="D222" s="43"/>
    </row>
    <row r="223" spans="1:4" s="7" customFormat="1" ht="24" x14ac:dyDescent="0.55000000000000004">
      <c r="A223" s="25" t="s">
        <v>200</v>
      </c>
      <c r="B223" s="26">
        <v>1</v>
      </c>
      <c r="C223" s="27">
        <f>B223*100/105</f>
        <v>0.95238095238095233</v>
      </c>
      <c r="D223" s="43"/>
    </row>
    <row r="224" spans="1:4" s="7" customFormat="1" ht="24" x14ac:dyDescent="0.55000000000000004">
      <c r="A224" s="25" t="s">
        <v>202</v>
      </c>
      <c r="B224" s="26">
        <v>1</v>
      </c>
      <c r="C224" s="27">
        <f t="shared" ref="C224:C237" si="8">B224*100/105</f>
        <v>0.95238095238095233</v>
      </c>
      <c r="D224" s="43"/>
    </row>
    <row r="225" spans="1:4" s="7" customFormat="1" ht="24" x14ac:dyDescent="0.55000000000000004">
      <c r="A225" s="25" t="s">
        <v>417</v>
      </c>
      <c r="B225" s="26">
        <v>1</v>
      </c>
      <c r="C225" s="27">
        <f t="shared" si="8"/>
        <v>0.95238095238095233</v>
      </c>
      <c r="D225" s="43"/>
    </row>
    <row r="226" spans="1:4" s="7" customFormat="1" ht="24" x14ac:dyDescent="0.55000000000000004">
      <c r="A226" s="25" t="s">
        <v>183</v>
      </c>
      <c r="B226" s="26">
        <v>3</v>
      </c>
      <c r="C226" s="27">
        <f t="shared" si="8"/>
        <v>2.8571428571428572</v>
      </c>
      <c r="D226" s="43"/>
    </row>
    <row r="227" spans="1:4" s="7" customFormat="1" ht="24" x14ac:dyDescent="0.55000000000000004">
      <c r="A227" s="25" t="s">
        <v>199</v>
      </c>
      <c r="B227" s="26">
        <v>1</v>
      </c>
      <c r="C227" s="27">
        <f t="shared" si="8"/>
        <v>0.95238095238095233</v>
      </c>
      <c r="D227" s="43"/>
    </row>
    <row r="228" spans="1:4" s="7" customFormat="1" ht="24" x14ac:dyDescent="0.55000000000000004">
      <c r="A228" s="25" t="s">
        <v>199</v>
      </c>
      <c r="B228" s="26">
        <v>3</v>
      </c>
      <c r="C228" s="27">
        <f t="shared" si="8"/>
        <v>2.8571428571428572</v>
      </c>
      <c r="D228" s="43"/>
    </row>
    <row r="229" spans="1:4" s="7" customFormat="1" ht="24" x14ac:dyDescent="0.55000000000000004">
      <c r="A229" s="25" t="s">
        <v>203</v>
      </c>
      <c r="B229" s="26">
        <v>1</v>
      </c>
      <c r="C229" s="27">
        <f t="shared" si="8"/>
        <v>0.95238095238095233</v>
      </c>
      <c r="D229" s="43"/>
    </row>
    <row r="230" spans="1:4" s="7" customFormat="1" ht="24" x14ac:dyDescent="0.55000000000000004">
      <c r="A230" s="25" t="s">
        <v>418</v>
      </c>
      <c r="B230" s="26">
        <v>1</v>
      </c>
      <c r="C230" s="27">
        <f t="shared" si="8"/>
        <v>0.95238095238095233</v>
      </c>
      <c r="D230" s="43"/>
    </row>
    <row r="231" spans="1:4" s="7" customFormat="1" ht="24" x14ac:dyDescent="0.55000000000000004">
      <c r="A231" s="25" t="s">
        <v>413</v>
      </c>
      <c r="B231" s="26">
        <v>1</v>
      </c>
      <c r="C231" s="27">
        <f t="shared" si="8"/>
        <v>0.95238095238095233</v>
      </c>
      <c r="D231" s="43"/>
    </row>
    <row r="232" spans="1:4" s="7" customFormat="1" ht="24" x14ac:dyDescent="0.55000000000000004">
      <c r="A232" s="25" t="s">
        <v>184</v>
      </c>
      <c r="B232" s="26">
        <v>1</v>
      </c>
      <c r="C232" s="27">
        <f t="shared" si="8"/>
        <v>0.95238095238095233</v>
      </c>
      <c r="D232" s="43"/>
    </row>
    <row r="233" spans="1:4" s="7" customFormat="1" ht="24" x14ac:dyDescent="0.55000000000000004">
      <c r="A233" s="25" t="s">
        <v>187</v>
      </c>
      <c r="B233" s="26">
        <v>1</v>
      </c>
      <c r="C233" s="27">
        <f t="shared" si="8"/>
        <v>0.95238095238095233</v>
      </c>
      <c r="D233" s="43"/>
    </row>
    <row r="234" spans="1:4" s="7" customFormat="1" ht="24" x14ac:dyDescent="0.55000000000000004">
      <c r="A234" s="25" t="s">
        <v>186</v>
      </c>
      <c r="B234" s="26">
        <v>2</v>
      </c>
      <c r="C234" s="27">
        <f t="shared" si="8"/>
        <v>1.9047619047619047</v>
      </c>
      <c r="D234" s="43"/>
    </row>
    <row r="235" spans="1:4" s="7" customFormat="1" ht="24" x14ac:dyDescent="0.55000000000000004">
      <c r="A235" s="25" t="s">
        <v>185</v>
      </c>
      <c r="B235" s="26">
        <v>2</v>
      </c>
      <c r="C235" s="27">
        <f t="shared" si="8"/>
        <v>1.9047619047619047</v>
      </c>
      <c r="D235" s="43"/>
    </row>
    <row r="236" spans="1:4" s="7" customFormat="1" ht="24" x14ac:dyDescent="0.55000000000000004">
      <c r="A236" s="25" t="s">
        <v>189</v>
      </c>
      <c r="B236" s="26">
        <v>1</v>
      </c>
      <c r="C236" s="27">
        <f t="shared" si="8"/>
        <v>0.95238095238095233</v>
      </c>
      <c r="D236" s="43"/>
    </row>
    <row r="237" spans="1:4" s="7" customFormat="1" ht="24" x14ac:dyDescent="0.55000000000000004">
      <c r="A237" s="25" t="s">
        <v>181</v>
      </c>
      <c r="B237" s="26">
        <v>1</v>
      </c>
      <c r="C237" s="27">
        <f t="shared" si="8"/>
        <v>0.95238095238095233</v>
      </c>
      <c r="D237" s="43"/>
    </row>
    <row r="238" spans="1:4" s="7" customFormat="1" ht="24" x14ac:dyDescent="0.55000000000000004">
      <c r="A238" s="51" t="s">
        <v>51</v>
      </c>
      <c r="B238" s="21">
        <f>SUM(B165:B237)</f>
        <v>105</v>
      </c>
      <c r="C238" s="36">
        <f>B238*100/105</f>
        <v>100</v>
      </c>
    </row>
    <row r="239" spans="1:4" s="7" customFormat="1" ht="24" x14ac:dyDescent="0.55000000000000004">
      <c r="A239" s="140"/>
      <c r="B239" s="38"/>
      <c r="C239" s="39"/>
    </row>
    <row r="240" spans="1:4" s="122" customFormat="1" ht="23.25" x14ac:dyDescent="0.55000000000000004">
      <c r="A240" s="198" t="s">
        <v>482</v>
      </c>
      <c r="B240" s="121"/>
      <c r="C240" s="121"/>
    </row>
    <row r="241" spans="1:4" s="122" customFormat="1" ht="23.25" x14ac:dyDescent="0.55000000000000004">
      <c r="A241" s="199" t="s">
        <v>483</v>
      </c>
      <c r="B241" s="200"/>
      <c r="C241" s="201"/>
    </row>
    <row r="242" spans="1:4" s="122" customFormat="1" ht="23.25" x14ac:dyDescent="0.55000000000000004">
      <c r="A242" s="199" t="s">
        <v>496</v>
      </c>
      <c r="B242" s="200"/>
      <c r="C242" s="201"/>
    </row>
    <row r="243" spans="1:4" s="122" customFormat="1" ht="23.25" x14ac:dyDescent="0.55000000000000004">
      <c r="A243" s="199" t="s">
        <v>484</v>
      </c>
      <c r="B243" s="200"/>
      <c r="C243" s="201"/>
    </row>
    <row r="244" spans="1:4" s="122" customFormat="1" ht="23.25" x14ac:dyDescent="0.55000000000000004">
      <c r="A244" s="202" t="s">
        <v>485</v>
      </c>
      <c r="B244" s="203"/>
      <c r="C244" s="204"/>
      <c r="D244" s="205"/>
    </row>
    <row r="245" spans="1:4" s="122" customFormat="1" ht="23.25" x14ac:dyDescent="0.55000000000000004">
      <c r="A245" s="202" t="s">
        <v>486</v>
      </c>
      <c r="B245" s="203"/>
      <c r="C245" s="204"/>
      <c r="D245" s="205"/>
    </row>
    <row r="246" spans="1:4" s="122" customFormat="1" ht="23.25" x14ac:dyDescent="0.55000000000000004">
      <c r="A246" s="198" t="s">
        <v>487</v>
      </c>
      <c r="B246" s="121"/>
      <c r="C246" s="121"/>
    </row>
    <row r="247" spans="1:4" s="122" customFormat="1" ht="23.25" x14ac:dyDescent="0.55000000000000004">
      <c r="A247" s="198" t="s">
        <v>521</v>
      </c>
      <c r="B247" s="121"/>
      <c r="C247" s="121"/>
    </row>
    <row r="248" spans="1:4" s="122" customFormat="1" ht="23.25" x14ac:dyDescent="0.55000000000000004">
      <c r="A248" s="198" t="s">
        <v>488</v>
      </c>
      <c r="B248" s="121"/>
      <c r="C248" s="121"/>
    </row>
    <row r="249" spans="1:4" s="122" customFormat="1" ht="23.25" x14ac:dyDescent="0.55000000000000004">
      <c r="A249" s="198" t="s">
        <v>489</v>
      </c>
      <c r="B249" s="121"/>
      <c r="C249" s="121"/>
    </row>
    <row r="250" spans="1:4" s="122" customFormat="1" ht="23.25" x14ac:dyDescent="0.55000000000000004">
      <c r="A250" s="198" t="s">
        <v>490</v>
      </c>
      <c r="B250" s="121"/>
      <c r="C250" s="121"/>
    </row>
    <row r="251" spans="1:4" s="122" customFormat="1" ht="23.25" x14ac:dyDescent="0.55000000000000004">
      <c r="A251" s="198"/>
      <c r="B251" s="121"/>
      <c r="C251" s="121"/>
    </row>
    <row r="252" spans="1:4" s="54" customFormat="1" ht="24" x14ac:dyDescent="0.55000000000000004">
      <c r="A252" s="40" t="s">
        <v>69</v>
      </c>
      <c r="B252" s="52"/>
      <c r="C252" s="52"/>
      <c r="D252" s="53"/>
    </row>
    <row r="253" spans="1:4" s="14" customFormat="1" x14ac:dyDescent="0.5">
      <c r="A253" s="208" t="s">
        <v>70</v>
      </c>
      <c r="B253" s="210" t="s">
        <v>419</v>
      </c>
      <c r="C253" s="211"/>
      <c r="D253" s="212"/>
    </row>
    <row r="254" spans="1:4" s="14" customFormat="1" ht="56.25" x14ac:dyDescent="0.5">
      <c r="A254" s="209"/>
      <c r="B254" s="55" t="s">
        <v>71</v>
      </c>
      <c r="C254" s="56" t="s">
        <v>72</v>
      </c>
      <c r="D254" s="56" t="s">
        <v>73</v>
      </c>
    </row>
    <row r="255" spans="1:4" s="14" customFormat="1" x14ac:dyDescent="0.5">
      <c r="A255" s="57" t="s">
        <v>74</v>
      </c>
      <c r="B255" s="58">
        <f>'EPE (Elementary 2)'!I14</f>
        <v>4.583333333333333</v>
      </c>
      <c r="C255" s="58">
        <f>'EPE (Elementary 2)'!I15</f>
        <v>0.49300664859163629</v>
      </c>
      <c r="D255" s="59" t="str">
        <f>IF(B255&gt;4.5,"มากที่สุด",IF(B255&gt;3.5,"มาก",IF(B255&gt;2.5,"ปานกลาง",IF(B255&gt;1.5,"น้อย",IF(B255&lt;=1.5,"น้อยที่สุด")))))</f>
        <v>มากที่สุด</v>
      </c>
    </row>
    <row r="256" spans="1:4" s="14" customFormat="1" x14ac:dyDescent="0.5">
      <c r="A256" s="57" t="s">
        <v>75</v>
      </c>
      <c r="B256" s="58">
        <f>'EPE (Elementary 2)'!J14</f>
        <v>4.5</v>
      </c>
      <c r="C256" s="58">
        <f>'EPE (Elementary 2)'!J15</f>
        <v>0.5</v>
      </c>
      <c r="D256" s="59" t="str">
        <f t="shared" ref="D256:D265" si="9">IF(B256&gt;4.5,"มากที่สุด",IF(B256&gt;3.5,"มาก",IF(B256&gt;2.5,"ปานกลาง",IF(B256&gt;1.5,"น้อย",IF(B256&lt;=1.5,"น้อยที่สุด")))))</f>
        <v>มาก</v>
      </c>
    </row>
    <row r="257" spans="1:4" s="14" customFormat="1" x14ac:dyDescent="0.5">
      <c r="A257" s="57" t="s">
        <v>76</v>
      </c>
      <c r="B257" s="58">
        <f>'EPE (Elementary 2)'!K14</f>
        <v>4.583333333333333</v>
      </c>
      <c r="C257" s="58">
        <f>'EPE (Elementary 2)'!K15</f>
        <v>0.49300664859163629</v>
      </c>
      <c r="D257" s="59" t="str">
        <f t="shared" si="9"/>
        <v>มากที่สุด</v>
      </c>
    </row>
    <row r="258" spans="1:4" s="14" customFormat="1" x14ac:dyDescent="0.5">
      <c r="A258" s="57" t="s">
        <v>77</v>
      </c>
      <c r="B258" s="58">
        <f>'EPE (Elementary 2)'!L14</f>
        <v>4.416666666666667</v>
      </c>
      <c r="C258" s="58">
        <f>'EPE (Elementary 2)'!L15</f>
        <v>0.64009547898905195</v>
      </c>
      <c r="D258" s="59" t="str">
        <f t="shared" si="9"/>
        <v>มาก</v>
      </c>
    </row>
    <row r="259" spans="1:4" s="14" customFormat="1" x14ac:dyDescent="0.5">
      <c r="A259" s="57" t="s">
        <v>78</v>
      </c>
      <c r="B259" s="58">
        <f>'EPE (Elementary 2)'!M14</f>
        <v>4.583333333333333</v>
      </c>
      <c r="C259" s="58">
        <f>'EPE (Elementary 2)'!M15</f>
        <v>0.49300664859163629</v>
      </c>
      <c r="D259" s="59" t="str">
        <f t="shared" si="9"/>
        <v>มากที่สุด</v>
      </c>
    </row>
    <row r="260" spans="1:4" s="14" customFormat="1" x14ac:dyDescent="0.5">
      <c r="A260" s="57" t="s">
        <v>79</v>
      </c>
      <c r="B260" s="58">
        <f>'EPE (Elementary 2)'!N14</f>
        <v>4.333333333333333</v>
      </c>
      <c r="C260" s="58">
        <f>'EPE (Elementary 2)'!N15</f>
        <v>0.62360956446232108</v>
      </c>
      <c r="D260" s="59" t="str">
        <f t="shared" si="9"/>
        <v>มาก</v>
      </c>
    </row>
    <row r="261" spans="1:4" s="14" customFormat="1" x14ac:dyDescent="0.5">
      <c r="A261" s="57" t="s">
        <v>80</v>
      </c>
      <c r="B261" s="58">
        <f>'EPE (Elementary 2)'!O14</f>
        <v>4.666666666666667</v>
      </c>
      <c r="C261" s="58">
        <f>'EPE (Elementary 2)'!O15</f>
        <v>0.62360956446232485</v>
      </c>
      <c r="D261" s="59" t="str">
        <f t="shared" si="9"/>
        <v>มากที่สุด</v>
      </c>
    </row>
    <row r="262" spans="1:4" s="14" customFormat="1" x14ac:dyDescent="0.5">
      <c r="A262" s="57" t="s">
        <v>81</v>
      </c>
      <c r="B262" s="58">
        <f>'EPE (Elementary 2)'!P14</f>
        <v>4.666666666666667</v>
      </c>
      <c r="C262" s="58">
        <f>'EPE (Elementary 2)'!P15</f>
        <v>0.62360956446232485</v>
      </c>
      <c r="D262" s="59" t="str">
        <f t="shared" si="9"/>
        <v>มากที่สุด</v>
      </c>
    </row>
    <row r="263" spans="1:4" s="14" customFormat="1" x14ac:dyDescent="0.5">
      <c r="A263" s="57" t="s">
        <v>82</v>
      </c>
      <c r="B263" s="58">
        <f>'EPE (Elementary 2)'!Q14</f>
        <v>4.833333333333333</v>
      </c>
      <c r="C263" s="58">
        <f>'EPE (Elementary 2)'!Q15</f>
        <v>0.37267799624996489</v>
      </c>
      <c r="D263" s="59" t="str">
        <f t="shared" si="9"/>
        <v>มากที่สุด</v>
      </c>
    </row>
    <row r="264" spans="1:4" s="14" customFormat="1" x14ac:dyDescent="0.5">
      <c r="A264" s="57" t="s">
        <v>83</v>
      </c>
      <c r="B264" s="58">
        <f>'EPE (Elementary 2)'!T14</f>
        <v>4.416666666666667</v>
      </c>
      <c r="C264" s="58">
        <f>'EPE (Elementary 2)'!T15</f>
        <v>0.49300664859163629</v>
      </c>
      <c r="D264" s="59" t="str">
        <f t="shared" si="9"/>
        <v>มาก</v>
      </c>
    </row>
    <row r="265" spans="1:4" s="14" customFormat="1" ht="22.5" thickBot="1" x14ac:dyDescent="0.55000000000000004">
      <c r="A265" s="60" t="s">
        <v>84</v>
      </c>
      <c r="B265" s="61">
        <f>AVERAGE(B255:B264)</f>
        <v>4.5583333333333327</v>
      </c>
      <c r="C265" s="61">
        <f>AVERAGE(C255:C264)</f>
        <v>0.53556287629925325</v>
      </c>
      <c r="D265" s="62" t="str">
        <f t="shared" si="9"/>
        <v>มากที่สุด</v>
      </c>
    </row>
    <row r="266" spans="1:4" ht="22.5" thickTop="1" x14ac:dyDescent="0.5">
      <c r="A266" s="63"/>
      <c r="B266" s="64"/>
      <c r="C266" s="64"/>
      <c r="D266" s="65"/>
    </row>
    <row r="267" spans="1:4" s="7" customFormat="1" ht="24" x14ac:dyDescent="0.55000000000000004">
      <c r="A267" s="67" t="s">
        <v>206</v>
      </c>
      <c r="B267" s="68"/>
      <c r="C267" s="68"/>
      <c r="D267" s="69"/>
    </row>
    <row r="268" spans="1:4" s="7" customFormat="1" ht="24" x14ac:dyDescent="0.55000000000000004">
      <c r="A268" s="67" t="s">
        <v>421</v>
      </c>
      <c r="B268" s="68"/>
      <c r="C268" s="68"/>
      <c r="D268" s="69"/>
    </row>
    <row r="269" spans="1:4" s="7" customFormat="1" ht="24" x14ac:dyDescent="0.55000000000000004">
      <c r="A269" s="67" t="s">
        <v>422</v>
      </c>
      <c r="B269" s="68"/>
      <c r="C269" s="68"/>
      <c r="D269" s="69"/>
    </row>
    <row r="270" spans="1:4" s="7" customFormat="1" ht="24" x14ac:dyDescent="0.55000000000000004">
      <c r="A270" s="67" t="s">
        <v>423</v>
      </c>
      <c r="B270" s="68"/>
      <c r="C270" s="68"/>
      <c r="D270" s="69"/>
    </row>
    <row r="271" spans="1:4" s="7" customFormat="1" ht="24" x14ac:dyDescent="0.55000000000000004">
      <c r="A271" s="67" t="s">
        <v>424</v>
      </c>
      <c r="B271" s="68"/>
      <c r="C271" s="68"/>
      <c r="D271" s="69"/>
    </row>
    <row r="272" spans="1:4" s="7" customFormat="1" ht="24" x14ac:dyDescent="0.55000000000000004">
      <c r="A272" s="67" t="s">
        <v>425</v>
      </c>
      <c r="B272" s="68"/>
      <c r="C272" s="68"/>
      <c r="D272" s="69"/>
    </row>
    <row r="273" spans="1:7" s="7" customFormat="1" ht="24" x14ac:dyDescent="0.55000000000000004">
      <c r="A273" s="67" t="s">
        <v>427</v>
      </c>
      <c r="B273" s="68"/>
      <c r="C273" s="68"/>
      <c r="D273" s="69"/>
    </row>
    <row r="274" spans="1:7" s="7" customFormat="1" ht="24" x14ac:dyDescent="0.55000000000000004">
      <c r="A274" s="67" t="s">
        <v>426</v>
      </c>
      <c r="B274" s="68"/>
      <c r="C274" s="68"/>
      <c r="D274" s="69"/>
    </row>
    <row r="275" spans="1:7" s="7" customFormat="1" ht="24" x14ac:dyDescent="0.55000000000000004">
      <c r="A275" s="67"/>
      <c r="B275" s="39"/>
      <c r="C275" s="39"/>
      <c r="D275" s="38"/>
      <c r="E275" s="43"/>
    </row>
    <row r="276" spans="1:7" s="7" customFormat="1" ht="24" x14ac:dyDescent="0.55000000000000004">
      <c r="A276" s="67"/>
      <c r="B276" s="39"/>
      <c r="C276" s="39"/>
      <c r="D276" s="38"/>
      <c r="E276" s="43"/>
    </row>
    <row r="277" spans="1:7" s="7" customFormat="1" ht="24" x14ac:dyDescent="0.55000000000000004">
      <c r="A277" s="67"/>
      <c r="B277" s="39"/>
      <c r="C277" s="39"/>
      <c r="D277" s="38"/>
      <c r="E277" s="43"/>
    </row>
    <row r="278" spans="1:7" s="7" customFormat="1" ht="24" x14ac:dyDescent="0.55000000000000004">
      <c r="A278" s="67"/>
      <c r="B278" s="39"/>
      <c r="C278" s="39"/>
      <c r="D278" s="38"/>
      <c r="E278" s="43"/>
    </row>
    <row r="279" spans="1:7" s="7" customFormat="1" ht="24" x14ac:dyDescent="0.55000000000000004">
      <c r="A279" s="67"/>
      <c r="B279" s="39"/>
      <c r="C279" s="39"/>
      <c r="D279" s="38"/>
      <c r="E279" s="43"/>
    </row>
    <row r="280" spans="1:7" s="7" customFormat="1" ht="24" x14ac:dyDescent="0.55000000000000004">
      <c r="A280" s="67"/>
      <c r="B280" s="39"/>
      <c r="C280" s="39"/>
      <c r="D280" s="38"/>
      <c r="E280" s="43"/>
    </row>
    <row r="281" spans="1:7" s="11" customFormat="1" ht="24" x14ac:dyDescent="0.55000000000000004">
      <c r="A281" s="11" t="s">
        <v>85</v>
      </c>
      <c r="E281" s="70"/>
      <c r="F281" s="70"/>
      <c r="G281" s="70"/>
    </row>
    <row r="282" spans="1:7" s="11" customFormat="1" ht="24" x14ac:dyDescent="0.55000000000000004">
      <c r="A282" s="11" t="s">
        <v>420</v>
      </c>
      <c r="E282" s="70"/>
      <c r="F282" s="70"/>
      <c r="G282" s="70"/>
    </row>
    <row r="283" spans="1:7" s="11" customFormat="1" ht="25.5" customHeight="1" x14ac:dyDescent="0.55000000000000004">
      <c r="A283" s="213" t="s">
        <v>43</v>
      </c>
      <c r="B283" s="215"/>
      <c r="C283" s="217" t="s">
        <v>86</v>
      </c>
      <c r="D283" s="71" t="s">
        <v>87</v>
      </c>
      <c r="E283" s="70"/>
      <c r="F283" s="72"/>
      <c r="G283" s="70"/>
    </row>
    <row r="284" spans="1:7" s="11" customFormat="1" ht="25.5" customHeight="1" x14ac:dyDescent="0.55000000000000004">
      <c r="A284" s="214"/>
      <c r="B284" s="216"/>
      <c r="C284" s="218"/>
      <c r="D284" s="73" t="s">
        <v>88</v>
      </c>
      <c r="E284" s="70"/>
      <c r="F284" s="70"/>
      <c r="G284" s="70"/>
    </row>
    <row r="285" spans="1:7" s="7" customFormat="1" ht="24" x14ac:dyDescent="0.55000000000000004">
      <c r="A285" s="74" t="s">
        <v>89</v>
      </c>
      <c r="B285" s="75"/>
      <c r="C285" s="75"/>
      <c r="D285" s="44"/>
      <c r="E285" s="10"/>
      <c r="F285" s="10"/>
      <c r="G285" s="10"/>
    </row>
    <row r="286" spans="1:7" s="7" customFormat="1" ht="25.5" customHeight="1" x14ac:dyDescent="0.55000000000000004">
      <c r="A286" s="76" t="s">
        <v>90</v>
      </c>
      <c r="B286" s="77">
        <f>'EPE (Elementary 2)'!R14</f>
        <v>3.1666666666666665</v>
      </c>
      <c r="C286" s="77">
        <f>'EPE (Elementary 2)'!R15</f>
        <v>0.98601329718326891</v>
      </c>
      <c r="D286" s="78" t="str">
        <f>IF(B286&gt;4.5,"มากที่สุด",IF(B286&gt;3.5,"มาก",IF(B286&gt;2.5,"ปานกลาง",IF(B286&gt;1.5,"น้อย",IF(B286&lt;=1.5,"น้อยที่สุด")))))</f>
        <v>ปานกลาง</v>
      </c>
      <c r="E286" s="10"/>
      <c r="F286" s="10"/>
      <c r="G286" s="10"/>
    </row>
    <row r="287" spans="1:7" s="7" customFormat="1" ht="24.75" thickBot="1" x14ac:dyDescent="0.6">
      <c r="A287" s="79" t="s">
        <v>91</v>
      </c>
      <c r="B287" s="80">
        <f>AVERAGE(B286:B286)</f>
        <v>3.1666666666666665</v>
      </c>
      <c r="C287" s="80">
        <f>SUM(C286)</f>
        <v>0.98601329718326891</v>
      </c>
      <c r="D287" s="81" t="str">
        <f>IF(B287&gt;4.5,"มากที่สุด",IF(B287&gt;3.5,"มาก",IF(B287&gt;2.5,"ปานกลาง",IF(B287&gt;1.5,"น้อย",IF(B287&lt;=1.5,"น้อยที่สุด")))))</f>
        <v>ปานกลาง</v>
      </c>
      <c r="E287" s="10"/>
      <c r="F287" s="10"/>
      <c r="G287" s="10"/>
    </row>
    <row r="288" spans="1:7" s="7" customFormat="1" ht="24.75" thickTop="1" x14ac:dyDescent="0.55000000000000004">
      <c r="A288" s="82" t="s">
        <v>92</v>
      </c>
      <c r="B288" s="75"/>
      <c r="C288" s="75"/>
      <c r="D288" s="75"/>
      <c r="E288" s="10"/>
      <c r="F288" s="10"/>
      <c r="G288" s="10"/>
    </row>
    <row r="289" spans="1:7" s="7" customFormat="1" ht="25.5" customHeight="1" x14ac:dyDescent="0.55000000000000004">
      <c r="A289" s="76" t="s">
        <v>93</v>
      </c>
      <c r="B289" s="77">
        <f>'EPE (Elementary 2)'!S14</f>
        <v>4.166666666666667</v>
      </c>
      <c r="C289" s="77">
        <f>'EPE (Elementary 2)'!S15</f>
        <v>0.55277079839257026</v>
      </c>
      <c r="D289" s="83" t="str">
        <f>IF(B289&gt;4.5,"มากที่สุด",IF(B289&gt;3.5,"มาก",IF(B289&gt;2.5,"ปานกลาง",IF(B289&gt;1.5,"น้อย",IF(B289&lt;=1.5,"น้อยที่สุด")))))</f>
        <v>มาก</v>
      </c>
      <c r="E289" s="10"/>
      <c r="F289" s="10"/>
      <c r="G289" s="10"/>
    </row>
    <row r="290" spans="1:7" s="7" customFormat="1" ht="24.75" thickBot="1" x14ac:dyDescent="0.6">
      <c r="A290" s="79" t="s">
        <v>91</v>
      </c>
      <c r="B290" s="80">
        <f>AVERAGE(B289:B289)</f>
        <v>4.166666666666667</v>
      </c>
      <c r="C290" s="80">
        <f>SUM(C289)</f>
        <v>0.55277079839257026</v>
      </c>
      <c r="D290" s="84" t="str">
        <f>IF(B290&gt;4.5,"มากที่สุด",IF(B290&gt;3.5,"มาก",IF(B290&gt;2.5,"ปานกลาง",IF(B290&gt;1.5,"น้อย",IF(B290&lt;=1.5,"น้อยที่สุด")))))</f>
        <v>มาก</v>
      </c>
      <c r="E290" s="10"/>
      <c r="F290" s="10"/>
      <c r="G290" s="10"/>
    </row>
    <row r="291" spans="1:7" s="7" customFormat="1" ht="24.75" thickTop="1" x14ac:dyDescent="0.55000000000000004">
      <c r="A291" s="85"/>
      <c r="E291" s="10"/>
      <c r="F291" s="10"/>
      <c r="G291" s="10"/>
    </row>
    <row r="292" spans="1:7" s="7" customFormat="1" ht="24" x14ac:dyDescent="0.55000000000000004">
      <c r="A292" s="7" t="s">
        <v>94</v>
      </c>
    </row>
    <row r="293" spans="1:7" s="7" customFormat="1" ht="24" x14ac:dyDescent="0.55000000000000004">
      <c r="A293" s="7" t="s">
        <v>428</v>
      </c>
    </row>
    <row r="294" spans="1:7" s="7" customFormat="1" ht="24" x14ac:dyDescent="0.55000000000000004">
      <c r="A294" s="7" t="s">
        <v>429</v>
      </c>
    </row>
    <row r="295" spans="1:7" s="7" customFormat="1" ht="15.75" customHeight="1" x14ac:dyDescent="0.55000000000000004"/>
    <row r="296" spans="1:7" s="7" customFormat="1" ht="15.75" customHeight="1" x14ac:dyDescent="0.55000000000000004"/>
    <row r="297" spans="1:7" s="7" customFormat="1" ht="15.75" customHeight="1" x14ac:dyDescent="0.55000000000000004"/>
    <row r="298" spans="1:7" s="7" customFormat="1" ht="15.75" customHeight="1" x14ac:dyDescent="0.55000000000000004"/>
    <row r="299" spans="1:7" s="7" customFormat="1" ht="15.75" customHeight="1" x14ac:dyDescent="0.55000000000000004"/>
    <row r="300" spans="1:7" s="7" customFormat="1" ht="15.75" customHeight="1" x14ac:dyDescent="0.55000000000000004"/>
    <row r="301" spans="1:7" s="7" customFormat="1" ht="15.75" customHeight="1" x14ac:dyDescent="0.55000000000000004"/>
    <row r="302" spans="1:7" s="7" customFormat="1" ht="15.75" customHeight="1" x14ac:dyDescent="0.55000000000000004"/>
    <row r="303" spans="1:7" s="7" customFormat="1" ht="15.75" customHeight="1" x14ac:dyDescent="0.55000000000000004"/>
    <row r="304" spans="1:7" s="7" customFormat="1" ht="15.75" customHeight="1" x14ac:dyDescent="0.55000000000000004"/>
    <row r="305" spans="1:4" s="7" customFormat="1" ht="15.75" customHeight="1" x14ac:dyDescent="0.55000000000000004"/>
    <row r="306" spans="1:4" s="7" customFormat="1" ht="15.75" customHeight="1" x14ac:dyDescent="0.55000000000000004"/>
    <row r="307" spans="1:4" s="7" customFormat="1" ht="15.75" customHeight="1" x14ac:dyDescent="0.55000000000000004"/>
    <row r="308" spans="1:4" s="7" customFormat="1" ht="15.75" customHeight="1" x14ac:dyDescent="0.55000000000000004"/>
    <row r="309" spans="1:4" s="7" customFormat="1" ht="15.75" customHeight="1" x14ac:dyDescent="0.55000000000000004"/>
    <row r="310" spans="1:4" s="7" customFormat="1" ht="15.75" customHeight="1" x14ac:dyDescent="0.55000000000000004"/>
    <row r="311" spans="1:4" s="7" customFormat="1" ht="15.75" customHeight="1" x14ac:dyDescent="0.55000000000000004"/>
    <row r="312" spans="1:4" s="7" customFormat="1" ht="15.75" customHeight="1" x14ac:dyDescent="0.55000000000000004"/>
    <row r="313" spans="1:4" s="7" customFormat="1" ht="15.75" customHeight="1" x14ac:dyDescent="0.55000000000000004"/>
    <row r="314" spans="1:4" s="7" customFormat="1" ht="15.75" customHeight="1" x14ac:dyDescent="0.55000000000000004"/>
    <row r="315" spans="1:4" s="7" customFormat="1" ht="15.75" customHeight="1" x14ac:dyDescent="0.55000000000000004"/>
    <row r="316" spans="1:4" s="7" customFormat="1" ht="15.75" customHeight="1" x14ac:dyDescent="0.55000000000000004"/>
    <row r="317" spans="1:4" s="7" customFormat="1" ht="15.75" customHeight="1" x14ac:dyDescent="0.55000000000000004"/>
    <row r="318" spans="1:4" s="54" customFormat="1" ht="24" x14ac:dyDescent="0.55000000000000004">
      <c r="A318" s="40" t="s">
        <v>205</v>
      </c>
      <c r="B318" s="52"/>
      <c r="C318" s="52"/>
      <c r="D318" s="53"/>
    </row>
    <row r="319" spans="1:4" s="14" customFormat="1" x14ac:dyDescent="0.5">
      <c r="A319" s="208" t="s">
        <v>70</v>
      </c>
      <c r="B319" s="210" t="s">
        <v>430</v>
      </c>
      <c r="C319" s="211"/>
      <c r="D319" s="212"/>
    </row>
    <row r="320" spans="1:4" s="14" customFormat="1" ht="56.25" x14ac:dyDescent="0.5">
      <c r="A320" s="209"/>
      <c r="B320" s="55" t="s">
        <v>71</v>
      </c>
      <c r="C320" s="56" t="s">
        <v>72</v>
      </c>
      <c r="D320" s="56" t="s">
        <v>73</v>
      </c>
    </row>
    <row r="321" spans="1:4" s="14" customFormat="1" x14ac:dyDescent="0.5">
      <c r="A321" s="57" t="s">
        <v>74</v>
      </c>
      <c r="B321" s="58">
        <f>Intermediate!I28</f>
        <v>4.8076923076923075</v>
      </c>
      <c r="C321" s="58">
        <f>Intermediate!I29</f>
        <v>0.39411349099844611</v>
      </c>
      <c r="D321" s="59" t="str">
        <f>IF(B321&gt;4.5,"มากที่สุด",IF(B321&gt;3.5,"มาก",IF(B321&gt;2.5,"ปานกลาง",IF(B321&gt;1.5,"น้อย",IF(B321&lt;=1.5,"น้อยที่สุด")))))</f>
        <v>มากที่สุด</v>
      </c>
    </row>
    <row r="322" spans="1:4" s="14" customFormat="1" x14ac:dyDescent="0.5">
      <c r="A322" s="57" t="s">
        <v>75</v>
      </c>
      <c r="B322" s="58">
        <f>Intermediate!J28</f>
        <v>4.7692307692307692</v>
      </c>
      <c r="C322" s="58">
        <f>Intermediate!J29</f>
        <v>0.4213250442347431</v>
      </c>
      <c r="D322" s="59" t="str">
        <f t="shared" ref="D322:D331" si="10">IF(B322&gt;4.5,"มากที่สุด",IF(B322&gt;3.5,"มาก",IF(B322&gt;2.5,"ปานกลาง",IF(B322&gt;1.5,"น้อย",IF(B322&lt;=1.5,"น้อยที่สุด")))))</f>
        <v>มากที่สุด</v>
      </c>
    </row>
    <row r="323" spans="1:4" s="14" customFormat="1" x14ac:dyDescent="0.5">
      <c r="A323" s="57" t="s">
        <v>76</v>
      </c>
      <c r="B323" s="58">
        <f>Intermediate!K28</f>
        <v>4.8076923076923075</v>
      </c>
      <c r="C323" s="58">
        <f>Intermediate!K29</f>
        <v>0.39411349099844611</v>
      </c>
      <c r="D323" s="59" t="str">
        <f t="shared" si="10"/>
        <v>มากที่สุด</v>
      </c>
    </row>
    <row r="324" spans="1:4" s="14" customFormat="1" x14ac:dyDescent="0.5">
      <c r="A324" s="57" t="s">
        <v>77</v>
      </c>
      <c r="B324" s="58">
        <f>Intermediate!L28</f>
        <v>4.6923076923076925</v>
      </c>
      <c r="C324" s="58">
        <f>Intermediate!L29</f>
        <v>0.53846153846153877</v>
      </c>
      <c r="D324" s="59" t="str">
        <f t="shared" si="10"/>
        <v>มากที่สุด</v>
      </c>
    </row>
    <row r="325" spans="1:4" s="14" customFormat="1" x14ac:dyDescent="0.5">
      <c r="A325" s="57" t="s">
        <v>78</v>
      </c>
      <c r="B325" s="58">
        <f>Intermediate!M28</f>
        <v>4.6538461538461542</v>
      </c>
      <c r="C325" s="58">
        <f>Intermediate!M29</f>
        <v>0.55068542551062805</v>
      </c>
      <c r="D325" s="59" t="str">
        <f t="shared" si="10"/>
        <v>มากที่สุด</v>
      </c>
    </row>
    <row r="326" spans="1:4" s="14" customFormat="1" x14ac:dyDescent="0.5">
      <c r="A326" s="57" t="s">
        <v>79</v>
      </c>
      <c r="B326" s="58">
        <f>Intermediate!N28</f>
        <v>4.6923076923076925</v>
      </c>
      <c r="C326" s="58">
        <f>Intermediate!N29</f>
        <v>0.46153846153846151</v>
      </c>
      <c r="D326" s="59" t="str">
        <f t="shared" si="10"/>
        <v>มากที่สุด</v>
      </c>
    </row>
    <row r="327" spans="1:4" s="14" customFormat="1" x14ac:dyDescent="0.5">
      <c r="A327" s="57" t="s">
        <v>80</v>
      </c>
      <c r="B327" s="58">
        <f>Intermediate!O28</f>
        <v>4.7307692307692308</v>
      </c>
      <c r="C327" s="58">
        <f>Intermediate!O29</f>
        <v>0.5231334811052103</v>
      </c>
      <c r="D327" s="59" t="str">
        <f t="shared" si="10"/>
        <v>มากที่สุด</v>
      </c>
    </row>
    <row r="328" spans="1:4" s="14" customFormat="1" x14ac:dyDescent="0.5">
      <c r="A328" s="57" t="s">
        <v>81</v>
      </c>
      <c r="B328" s="58">
        <f>Intermediate!P28</f>
        <v>4.84</v>
      </c>
      <c r="C328" s="58">
        <f>Intermediate!P29</f>
        <v>0.36660605559646703</v>
      </c>
      <c r="D328" s="59" t="str">
        <f t="shared" si="10"/>
        <v>มากที่สุด</v>
      </c>
    </row>
    <row r="329" spans="1:4" s="14" customFormat="1" x14ac:dyDescent="0.5">
      <c r="A329" s="57" t="s">
        <v>82</v>
      </c>
      <c r="B329" s="58">
        <f>Intermediate!Q28</f>
        <v>4.8461538461538458</v>
      </c>
      <c r="C329" s="58">
        <f>Intermediate!Q29</f>
        <v>0.36080121229411</v>
      </c>
      <c r="D329" s="59" t="str">
        <f t="shared" si="10"/>
        <v>มากที่สุด</v>
      </c>
    </row>
    <row r="330" spans="1:4" s="14" customFormat="1" x14ac:dyDescent="0.5">
      <c r="A330" s="57" t="s">
        <v>83</v>
      </c>
      <c r="B330" s="58">
        <f>Intermediate!T28</f>
        <v>4.4230769230769234</v>
      </c>
      <c r="C330" s="58">
        <f>Intermediate!T29</f>
        <v>0.63081613334064568</v>
      </c>
      <c r="D330" s="59" t="str">
        <f t="shared" si="10"/>
        <v>มาก</v>
      </c>
    </row>
    <row r="331" spans="1:4" s="14" customFormat="1" ht="22.5" thickBot="1" x14ac:dyDescent="0.55000000000000004">
      <c r="A331" s="60" t="s">
        <v>84</v>
      </c>
      <c r="B331" s="61">
        <f>AVERAGE(B321:B330)</f>
        <v>4.7263076923076923</v>
      </c>
      <c r="C331" s="61">
        <f>AVERAGE(C321:C330)</f>
        <v>0.46415943340786969</v>
      </c>
      <c r="D331" s="62" t="str">
        <f t="shared" si="10"/>
        <v>มากที่สุด</v>
      </c>
    </row>
    <row r="332" spans="1:4" ht="22.5" thickTop="1" x14ac:dyDescent="0.5">
      <c r="A332" s="63"/>
      <c r="B332" s="64"/>
      <c r="C332" s="64"/>
      <c r="D332" s="65"/>
    </row>
    <row r="333" spans="1:4" s="7" customFormat="1" ht="24" x14ac:dyDescent="0.55000000000000004">
      <c r="A333" s="67" t="s">
        <v>206</v>
      </c>
      <c r="B333" s="68"/>
      <c r="C333" s="68"/>
      <c r="D333" s="69"/>
    </row>
    <row r="334" spans="1:4" s="7" customFormat="1" ht="24" x14ac:dyDescent="0.55000000000000004">
      <c r="A334" s="67" t="s">
        <v>435</v>
      </c>
      <c r="B334" s="68"/>
      <c r="C334" s="68"/>
      <c r="D334" s="69"/>
    </row>
    <row r="335" spans="1:4" s="7" customFormat="1" ht="24" x14ac:dyDescent="0.55000000000000004">
      <c r="A335" s="67" t="s">
        <v>436</v>
      </c>
      <c r="B335" s="68"/>
      <c r="C335" s="68"/>
      <c r="D335" s="69"/>
    </row>
    <row r="336" spans="1:4" s="7" customFormat="1" ht="24" x14ac:dyDescent="0.55000000000000004">
      <c r="A336" s="67" t="s">
        <v>432</v>
      </c>
      <c r="B336" s="68"/>
      <c r="C336" s="68"/>
      <c r="D336" s="69"/>
    </row>
    <row r="337" spans="1:7" s="7" customFormat="1" ht="24" x14ac:dyDescent="0.55000000000000004">
      <c r="A337" s="67" t="s">
        <v>433</v>
      </c>
      <c r="B337" s="68"/>
      <c r="C337" s="68"/>
      <c r="D337" s="69"/>
    </row>
    <row r="338" spans="1:7" s="7" customFormat="1" ht="24" x14ac:dyDescent="0.55000000000000004">
      <c r="A338" s="67" t="s">
        <v>596</v>
      </c>
      <c r="B338" s="68"/>
      <c r="C338" s="68"/>
      <c r="D338" s="69"/>
    </row>
    <row r="339" spans="1:7" s="7" customFormat="1" ht="24" x14ac:dyDescent="0.55000000000000004">
      <c r="A339" s="67" t="s">
        <v>434</v>
      </c>
      <c r="B339" s="68"/>
      <c r="C339" s="68"/>
      <c r="D339" s="69"/>
    </row>
    <row r="340" spans="1:7" s="7" customFormat="1" ht="24" x14ac:dyDescent="0.55000000000000004">
      <c r="A340" s="67"/>
      <c r="B340" s="39"/>
      <c r="C340" s="39"/>
      <c r="D340" s="38"/>
      <c r="E340" s="43"/>
    </row>
    <row r="341" spans="1:7" s="7" customFormat="1" ht="24" x14ac:dyDescent="0.55000000000000004">
      <c r="A341" s="67"/>
      <c r="B341" s="39"/>
      <c r="C341" s="39"/>
      <c r="D341" s="38"/>
      <c r="E341" s="43"/>
    </row>
    <row r="342" spans="1:7" s="7" customFormat="1" ht="24" x14ac:dyDescent="0.55000000000000004">
      <c r="A342" s="67"/>
      <c r="B342" s="39"/>
      <c r="C342" s="39"/>
      <c r="D342" s="38"/>
      <c r="E342" s="43"/>
    </row>
    <row r="343" spans="1:7" s="7" customFormat="1" ht="24" x14ac:dyDescent="0.55000000000000004">
      <c r="A343" s="67"/>
      <c r="B343" s="39"/>
      <c r="C343" s="39"/>
      <c r="D343" s="38"/>
      <c r="E343" s="43"/>
    </row>
    <row r="344" spans="1:7" s="7" customFormat="1" ht="24" x14ac:dyDescent="0.55000000000000004">
      <c r="A344" s="67"/>
      <c r="B344" s="39"/>
      <c r="C344" s="39"/>
      <c r="D344" s="38"/>
      <c r="E344" s="43"/>
    </row>
    <row r="345" spans="1:7" s="7" customFormat="1" ht="24" x14ac:dyDescent="0.55000000000000004">
      <c r="A345" s="67"/>
      <c r="B345" s="39"/>
      <c r="C345" s="39"/>
      <c r="D345" s="38"/>
      <c r="E345" s="43"/>
    </row>
    <row r="346" spans="1:7" s="7" customFormat="1" ht="24" x14ac:dyDescent="0.55000000000000004">
      <c r="A346" s="67"/>
      <c r="B346" s="39"/>
      <c r="C346" s="39"/>
      <c r="D346" s="38"/>
      <c r="E346" s="43"/>
    </row>
    <row r="347" spans="1:7" s="11" customFormat="1" ht="24" x14ac:dyDescent="0.55000000000000004">
      <c r="A347" s="11" t="s">
        <v>110</v>
      </c>
      <c r="E347" s="70"/>
      <c r="F347" s="70"/>
      <c r="G347" s="70"/>
    </row>
    <row r="348" spans="1:7" s="11" customFormat="1" ht="24" x14ac:dyDescent="0.55000000000000004">
      <c r="A348" s="11" t="s">
        <v>431</v>
      </c>
      <c r="E348" s="70"/>
      <c r="F348" s="70"/>
      <c r="G348" s="70"/>
    </row>
    <row r="349" spans="1:7" s="11" customFormat="1" ht="25.5" customHeight="1" x14ac:dyDescent="0.55000000000000004">
      <c r="A349" s="213" t="s">
        <v>43</v>
      </c>
      <c r="B349" s="215"/>
      <c r="C349" s="217" t="s">
        <v>86</v>
      </c>
      <c r="D349" s="71" t="s">
        <v>87</v>
      </c>
      <c r="E349" s="70"/>
      <c r="F349" s="72"/>
      <c r="G349" s="70"/>
    </row>
    <row r="350" spans="1:7" s="11" customFormat="1" ht="25.5" customHeight="1" x14ac:dyDescent="0.55000000000000004">
      <c r="A350" s="214"/>
      <c r="B350" s="216"/>
      <c r="C350" s="218"/>
      <c r="D350" s="73" t="s">
        <v>88</v>
      </c>
      <c r="E350" s="70"/>
      <c r="F350" s="70"/>
      <c r="G350" s="70"/>
    </row>
    <row r="351" spans="1:7" s="7" customFormat="1" ht="24" x14ac:dyDescent="0.55000000000000004">
      <c r="A351" s="74" t="s">
        <v>89</v>
      </c>
      <c r="B351" s="75"/>
      <c r="C351" s="75"/>
      <c r="D351" s="44"/>
      <c r="E351" s="10"/>
      <c r="F351" s="10"/>
      <c r="G351" s="10"/>
    </row>
    <row r="352" spans="1:7" s="7" customFormat="1" ht="25.5" customHeight="1" x14ac:dyDescent="0.55000000000000004">
      <c r="A352" s="76" t="s">
        <v>90</v>
      </c>
      <c r="B352" s="77">
        <f>Intermediate!R28</f>
        <v>3.3076923076923075</v>
      </c>
      <c r="C352" s="77">
        <f>Intermediate!R29</f>
        <v>1.0658774200423862</v>
      </c>
      <c r="D352" s="78" t="str">
        <f>IF(B352&gt;4.5,"มากที่สุด",IF(B352&gt;3.5,"มาก",IF(B352&gt;2.5,"ปานกลาง",IF(B352&gt;1.5,"น้อย",IF(B352&lt;=1.5,"น้อยที่สุด")))))</f>
        <v>ปานกลาง</v>
      </c>
      <c r="E352" s="10"/>
      <c r="F352" s="10"/>
      <c r="G352" s="10"/>
    </row>
    <row r="353" spans="1:7" s="7" customFormat="1" ht="24.75" thickBot="1" x14ac:dyDescent="0.6">
      <c r="A353" s="79" t="s">
        <v>91</v>
      </c>
      <c r="B353" s="80">
        <f>AVERAGE(B352:B352)</f>
        <v>3.3076923076923075</v>
      </c>
      <c r="C353" s="80">
        <f>SUM(C352)</f>
        <v>1.0658774200423862</v>
      </c>
      <c r="D353" s="81" t="str">
        <f>IF(B353&gt;4.5,"มากที่สุด",IF(B353&gt;3.5,"มาก",IF(B353&gt;2.5,"ปานกลาง",IF(B353&gt;1.5,"น้อย",IF(B353&lt;=1.5,"น้อยที่สุด")))))</f>
        <v>ปานกลาง</v>
      </c>
      <c r="E353" s="10"/>
      <c r="F353" s="10"/>
      <c r="G353" s="10"/>
    </row>
    <row r="354" spans="1:7" s="7" customFormat="1" ht="24.75" thickTop="1" x14ac:dyDescent="0.55000000000000004">
      <c r="A354" s="82" t="s">
        <v>92</v>
      </c>
      <c r="B354" s="75"/>
      <c r="C354" s="75"/>
      <c r="D354" s="75"/>
      <c r="E354" s="10"/>
      <c r="F354" s="10"/>
      <c r="G354" s="10"/>
    </row>
    <row r="355" spans="1:7" s="7" customFormat="1" ht="25.5" customHeight="1" x14ac:dyDescent="0.55000000000000004">
      <c r="A355" s="76" t="s">
        <v>93</v>
      </c>
      <c r="B355" s="77">
        <f>Intermediate!S28</f>
        <v>4.2692307692307692</v>
      </c>
      <c r="C355" s="77">
        <f>Intermediate!S29</f>
        <v>0.5921078583977164</v>
      </c>
      <c r="D355" s="83" t="str">
        <f>IF(B355&gt;4.5,"มากที่สุด",IF(B355&gt;3.5,"มาก",IF(B355&gt;2.5,"ปานกลาง",IF(B355&gt;1.5,"น้อย",IF(B355&lt;=1.5,"น้อยที่สุด")))))</f>
        <v>มาก</v>
      </c>
      <c r="E355" s="10"/>
      <c r="F355" s="10"/>
      <c r="G355" s="10"/>
    </row>
    <row r="356" spans="1:7" s="7" customFormat="1" ht="24.75" thickBot="1" x14ac:dyDescent="0.6">
      <c r="A356" s="79" t="s">
        <v>91</v>
      </c>
      <c r="B356" s="80">
        <f>AVERAGE(B355:B355)</f>
        <v>4.2692307692307692</v>
      </c>
      <c r="C356" s="80">
        <f>SUM(C355)</f>
        <v>0.5921078583977164</v>
      </c>
      <c r="D356" s="84" t="str">
        <f>IF(B356&gt;4.5,"มากที่สุด",IF(B356&gt;3.5,"มาก",IF(B356&gt;2.5,"ปานกลาง",IF(B356&gt;1.5,"น้อย",IF(B356&lt;=1.5,"น้อยที่สุด")))))</f>
        <v>มาก</v>
      </c>
      <c r="E356" s="10"/>
      <c r="F356" s="10"/>
      <c r="G356" s="10"/>
    </row>
    <row r="357" spans="1:7" s="7" customFormat="1" ht="24.75" thickTop="1" x14ac:dyDescent="0.55000000000000004">
      <c r="A357" s="85"/>
      <c r="E357" s="10"/>
      <c r="F357" s="10"/>
      <c r="G357" s="10"/>
    </row>
    <row r="358" spans="1:7" s="7" customFormat="1" ht="24" x14ac:dyDescent="0.55000000000000004">
      <c r="A358" s="7" t="s">
        <v>209</v>
      </c>
    </row>
    <row r="359" spans="1:7" s="7" customFormat="1" ht="24" x14ac:dyDescent="0.55000000000000004">
      <c r="A359" s="7" t="s">
        <v>437</v>
      </c>
    </row>
    <row r="360" spans="1:7" s="7" customFormat="1" ht="24" x14ac:dyDescent="0.55000000000000004">
      <c r="A360" s="7" t="s">
        <v>438</v>
      </c>
    </row>
    <row r="361" spans="1:7" s="7" customFormat="1" ht="16.5" customHeight="1" x14ac:dyDescent="0.55000000000000004">
      <c r="A361" s="67"/>
      <c r="B361" s="68"/>
      <c r="C361" s="68"/>
      <c r="D361" s="69"/>
    </row>
    <row r="362" spans="1:7" s="14" customFormat="1" ht="24" x14ac:dyDescent="0.55000000000000004">
      <c r="A362" s="40" t="s">
        <v>210</v>
      </c>
      <c r="B362" s="16"/>
      <c r="C362" s="16"/>
    </row>
    <row r="363" spans="1:7" s="14" customFormat="1" ht="18" customHeight="1" x14ac:dyDescent="0.5">
      <c r="A363" s="228" t="s">
        <v>70</v>
      </c>
      <c r="B363" s="230" t="s">
        <v>95</v>
      </c>
      <c r="C363" s="231"/>
      <c r="D363" s="232"/>
    </row>
    <row r="364" spans="1:7" s="14" customFormat="1" ht="15.75" customHeight="1" x14ac:dyDescent="0.5">
      <c r="A364" s="229"/>
      <c r="B364" s="89"/>
      <c r="C364" s="90" t="s">
        <v>439</v>
      </c>
      <c r="D364" s="91"/>
    </row>
    <row r="365" spans="1:7" s="14" customFormat="1" ht="56.25" customHeight="1" x14ac:dyDescent="0.5">
      <c r="A365" s="209"/>
      <c r="B365" s="92" t="s">
        <v>71</v>
      </c>
      <c r="C365" s="93" t="s">
        <v>72</v>
      </c>
      <c r="D365" s="93" t="s">
        <v>73</v>
      </c>
    </row>
    <row r="366" spans="1:7" s="14" customFormat="1" x14ac:dyDescent="0.5">
      <c r="A366" s="57" t="s">
        <v>74</v>
      </c>
      <c r="B366" s="58">
        <f>'Pre-Intermediate'!I35</f>
        <v>4.6060606060606064</v>
      </c>
      <c r="C366" s="58">
        <f>'Pre-Intermediate'!I36</f>
        <v>0.48862168171506704</v>
      </c>
      <c r="D366" s="59" t="str">
        <f>IF(B366&gt;4.5,"มากที่สุด",IF(B366&gt;3.5,"มาก",IF(B366&gt;2.5,"ปานกลาง",IF(B366&gt;1.5,"น้อย",IF(B366&lt;=1.5,"น้อยที่สุด")))))</f>
        <v>มากที่สุด</v>
      </c>
    </row>
    <row r="367" spans="1:7" s="14" customFormat="1" x14ac:dyDescent="0.5">
      <c r="A367" s="57" t="s">
        <v>75</v>
      </c>
      <c r="B367" s="58">
        <f>'Pre-Intermediate'!J35</f>
        <v>4.6060606060606064</v>
      </c>
      <c r="C367" s="58">
        <f>'Pre-Intermediate'!J36</f>
        <v>0.54713545712932998</v>
      </c>
      <c r="D367" s="59" t="str">
        <f t="shared" ref="D367:D376" si="11">IF(B367&gt;4.5,"มากที่สุด",IF(B367&gt;3.5,"มาก",IF(B367&gt;2.5,"ปานกลาง",IF(B367&gt;1.5,"น้อย",IF(B367&lt;=1.5,"น้อยที่สุด")))))</f>
        <v>มากที่สุด</v>
      </c>
    </row>
    <row r="368" spans="1:7" s="14" customFormat="1" x14ac:dyDescent="0.5">
      <c r="A368" s="57" t="s">
        <v>76</v>
      </c>
      <c r="B368" s="58">
        <f>'Pre-Intermediate'!K35</f>
        <v>4.6060606060606064</v>
      </c>
      <c r="C368" s="58">
        <f>'Pre-Intermediate'!K36</f>
        <v>0.54713545712932998</v>
      </c>
      <c r="D368" s="59" t="str">
        <f t="shared" si="11"/>
        <v>มากที่สุด</v>
      </c>
    </row>
    <row r="369" spans="1:4" s="14" customFormat="1" x14ac:dyDescent="0.5">
      <c r="A369" s="57" t="s">
        <v>77</v>
      </c>
      <c r="B369" s="58">
        <f>'Pre-Intermediate'!L35</f>
        <v>4.6060606060606064</v>
      </c>
      <c r="C369" s="58">
        <f>'Pre-Intermediate'!L36</f>
        <v>0.59996939009767947</v>
      </c>
      <c r="D369" s="59" t="str">
        <f t="shared" si="11"/>
        <v>มากที่สุด</v>
      </c>
    </row>
    <row r="370" spans="1:4" s="14" customFormat="1" x14ac:dyDescent="0.5">
      <c r="A370" s="57" t="s">
        <v>78</v>
      </c>
      <c r="B370" s="58">
        <f>'Pre-Intermediate'!M35</f>
        <v>4.4545454545454541</v>
      </c>
      <c r="C370" s="58">
        <f>'Pre-Intermediate'!M36</f>
        <v>0.49792959773196416</v>
      </c>
      <c r="D370" s="59" t="str">
        <f t="shared" si="11"/>
        <v>มาก</v>
      </c>
    </row>
    <row r="371" spans="1:4" s="14" customFormat="1" x14ac:dyDescent="0.5">
      <c r="A371" s="57" t="s">
        <v>79</v>
      </c>
      <c r="B371" s="58">
        <f>'Pre-Intermediate'!N35</f>
        <v>4.5757575757575761</v>
      </c>
      <c r="C371" s="58">
        <f>'Pre-Intermediate'!N36</f>
        <v>0.49422746758485303</v>
      </c>
      <c r="D371" s="59" t="str">
        <f t="shared" si="11"/>
        <v>มากที่สุด</v>
      </c>
    </row>
    <row r="372" spans="1:4" s="14" customFormat="1" x14ac:dyDescent="0.5">
      <c r="A372" s="57" t="s">
        <v>80</v>
      </c>
      <c r="B372" s="58">
        <f>'Pre-Intermediate'!O35</f>
        <v>4.333333333333333</v>
      </c>
      <c r="C372" s="58">
        <f>'Pre-Intermediate'!O36</f>
        <v>0.72474307533947946</v>
      </c>
      <c r="D372" s="59" t="str">
        <f t="shared" si="11"/>
        <v>มาก</v>
      </c>
    </row>
    <row r="373" spans="1:4" s="14" customFormat="1" x14ac:dyDescent="0.5">
      <c r="A373" s="57" t="s">
        <v>81</v>
      </c>
      <c r="B373" s="58">
        <f>'Pre-Intermediate'!P35</f>
        <v>4.3636363636363633</v>
      </c>
      <c r="C373" s="58">
        <f>'Pre-Intermediate'!P36</f>
        <v>0.68835252676366676</v>
      </c>
      <c r="D373" s="59" t="str">
        <f t="shared" si="11"/>
        <v>มาก</v>
      </c>
    </row>
    <row r="374" spans="1:4" s="14" customFormat="1" x14ac:dyDescent="0.5">
      <c r="A374" s="57" t="s">
        <v>82</v>
      </c>
      <c r="B374" s="58">
        <f>'Pre-Intermediate'!Q35</f>
        <v>4.5454545454545459</v>
      </c>
      <c r="C374" s="58">
        <f>'Pre-Intermediate'!Q36</f>
        <v>0.5554637206007127</v>
      </c>
      <c r="D374" s="59" t="str">
        <f t="shared" si="11"/>
        <v>มากที่สุด</v>
      </c>
    </row>
    <row r="375" spans="1:4" s="14" customFormat="1" x14ac:dyDescent="0.5">
      <c r="A375" s="57" t="s">
        <v>83</v>
      </c>
      <c r="B375" s="58">
        <f>'Pre-Intermediate'!T35</f>
        <v>4.1818181818181817</v>
      </c>
      <c r="C375" s="58">
        <f>'Pre-Intermediate'!T36</f>
        <v>0.71581889763743667</v>
      </c>
      <c r="D375" s="59" t="str">
        <f t="shared" si="11"/>
        <v>มาก</v>
      </c>
    </row>
    <row r="376" spans="1:4" s="14" customFormat="1" ht="22.5" thickBot="1" x14ac:dyDescent="0.55000000000000004">
      <c r="A376" s="60" t="s">
        <v>84</v>
      </c>
      <c r="B376" s="61">
        <f>AVERAGE(B366:B375)</f>
        <v>4.4878787878787874</v>
      </c>
      <c r="C376" s="61">
        <f>AVERAGE(C366:C375)</f>
        <v>0.58593972717295195</v>
      </c>
      <c r="D376" s="62" t="str">
        <f t="shared" si="11"/>
        <v>มาก</v>
      </c>
    </row>
    <row r="377" spans="1:4" s="14" customFormat="1" ht="22.5" thickTop="1" x14ac:dyDescent="0.5">
      <c r="A377" s="86"/>
      <c r="B377" s="87"/>
      <c r="C377" s="87"/>
      <c r="D377" s="88"/>
    </row>
    <row r="378" spans="1:4" s="7" customFormat="1" ht="24" x14ac:dyDescent="0.55000000000000004">
      <c r="A378" s="67" t="s">
        <v>206</v>
      </c>
      <c r="B378" s="68"/>
      <c r="C378" s="68"/>
      <c r="D378" s="69"/>
    </row>
    <row r="379" spans="1:4" s="7" customFormat="1" ht="24" x14ac:dyDescent="0.55000000000000004">
      <c r="A379" s="67" t="s">
        <v>441</v>
      </c>
      <c r="B379" s="68"/>
      <c r="C379" s="68"/>
      <c r="D379" s="69"/>
    </row>
    <row r="380" spans="1:4" s="7" customFormat="1" ht="24" x14ac:dyDescent="0.55000000000000004">
      <c r="A380" s="67" t="s">
        <v>442</v>
      </c>
      <c r="B380" s="68"/>
      <c r="C380" s="68"/>
      <c r="D380" s="69"/>
    </row>
    <row r="381" spans="1:4" s="7" customFormat="1" ht="24" x14ac:dyDescent="0.55000000000000004">
      <c r="A381" s="67" t="s">
        <v>443</v>
      </c>
      <c r="B381" s="68"/>
      <c r="C381" s="68"/>
      <c r="D381" s="69"/>
    </row>
    <row r="382" spans="1:4" s="7" customFormat="1" ht="24" x14ac:dyDescent="0.55000000000000004">
      <c r="A382" s="67" t="s">
        <v>444</v>
      </c>
      <c r="B382" s="68"/>
      <c r="C382" s="68"/>
      <c r="D382" s="69"/>
    </row>
    <row r="383" spans="1:4" s="7" customFormat="1" ht="24" x14ac:dyDescent="0.55000000000000004">
      <c r="A383" s="67" t="s">
        <v>445</v>
      </c>
      <c r="B383" s="68"/>
      <c r="C383" s="68"/>
      <c r="D383" s="69"/>
    </row>
    <row r="384" spans="1:4" s="7" customFormat="1" ht="24" x14ac:dyDescent="0.55000000000000004">
      <c r="A384" s="67" t="s">
        <v>446</v>
      </c>
      <c r="B384" s="68"/>
      <c r="C384" s="68"/>
      <c r="D384" s="69"/>
    </row>
    <row r="385" spans="1:7" s="7" customFormat="1" ht="24" x14ac:dyDescent="0.55000000000000004">
      <c r="A385" s="67"/>
      <c r="B385" s="68"/>
      <c r="C385" s="68"/>
      <c r="D385" s="69"/>
    </row>
    <row r="386" spans="1:7" s="11" customFormat="1" ht="24" x14ac:dyDescent="0.55000000000000004">
      <c r="A386" s="11" t="s">
        <v>96</v>
      </c>
      <c r="E386" s="70"/>
      <c r="F386" s="70"/>
      <c r="G386" s="70"/>
    </row>
    <row r="387" spans="1:7" s="11" customFormat="1" ht="24" x14ac:dyDescent="0.55000000000000004">
      <c r="A387" s="11" t="s">
        <v>440</v>
      </c>
      <c r="E387" s="70"/>
      <c r="F387" s="70"/>
      <c r="G387" s="70"/>
    </row>
    <row r="388" spans="1:7" s="11" customFormat="1" ht="21" customHeight="1" x14ac:dyDescent="0.55000000000000004">
      <c r="A388" s="213" t="s">
        <v>43</v>
      </c>
      <c r="B388" s="215"/>
      <c r="C388" s="217" t="s">
        <v>86</v>
      </c>
      <c r="D388" s="71" t="s">
        <v>87</v>
      </c>
      <c r="E388" s="70"/>
      <c r="F388" s="72"/>
      <c r="G388" s="70"/>
    </row>
    <row r="389" spans="1:7" s="11" customFormat="1" ht="13.5" customHeight="1" x14ac:dyDescent="0.55000000000000004">
      <c r="A389" s="214"/>
      <c r="B389" s="216"/>
      <c r="C389" s="218"/>
      <c r="D389" s="73" t="s">
        <v>88</v>
      </c>
      <c r="E389" s="70"/>
      <c r="F389" s="70"/>
      <c r="G389" s="70"/>
    </row>
    <row r="390" spans="1:7" s="7" customFormat="1" ht="24" x14ac:dyDescent="0.55000000000000004">
      <c r="A390" s="74" t="s">
        <v>89</v>
      </c>
      <c r="B390" s="75"/>
      <c r="C390" s="75"/>
      <c r="D390" s="44"/>
      <c r="E390" s="10"/>
      <c r="F390" s="10"/>
      <c r="G390" s="10"/>
    </row>
    <row r="391" spans="1:7" s="7" customFormat="1" ht="25.5" customHeight="1" x14ac:dyDescent="0.55000000000000004">
      <c r="A391" s="76" t="s">
        <v>90</v>
      </c>
      <c r="B391" s="77">
        <f>'Pre-Intermediate'!R35</f>
        <v>3.1212121212121211</v>
      </c>
      <c r="C391" s="77">
        <f>'Pre-Intermediate'!R36</f>
        <v>1.1999387801953532</v>
      </c>
      <c r="D391" s="78" t="str">
        <f>IF(B391&gt;4.5,"มากที่สุด",IF(B391&gt;3.5,"มาก",IF(B391&gt;2.5,"ปานกลาง",IF(B391&gt;1.5,"น้อย",IF(B391&lt;=1.5,"น้อยที่สุด")))))</f>
        <v>ปานกลาง</v>
      </c>
      <c r="E391" s="10"/>
      <c r="F391" s="10"/>
      <c r="G391" s="10"/>
    </row>
    <row r="392" spans="1:7" s="7" customFormat="1" ht="24.75" thickBot="1" x14ac:dyDescent="0.6">
      <c r="A392" s="79" t="s">
        <v>91</v>
      </c>
      <c r="B392" s="80">
        <f>AVERAGE(B391:B391)</f>
        <v>3.1212121212121211</v>
      </c>
      <c r="C392" s="80">
        <f>SUM(C391)</f>
        <v>1.1999387801953532</v>
      </c>
      <c r="D392" s="81" t="str">
        <f>IF(B392&gt;4.5,"มากที่สุด",IF(B392&gt;3.5,"มาก",IF(B392&gt;2.5,"ปานกลาง",IF(B392&gt;1.5,"น้อย",IF(B392&lt;=1.5,"น้อยที่สุด")))))</f>
        <v>ปานกลาง</v>
      </c>
      <c r="E392" s="10"/>
      <c r="F392" s="10"/>
      <c r="G392" s="10"/>
    </row>
    <row r="393" spans="1:7" s="7" customFormat="1" ht="24.75" thickTop="1" x14ac:dyDescent="0.55000000000000004">
      <c r="A393" s="82" t="s">
        <v>92</v>
      </c>
      <c r="B393" s="75"/>
      <c r="C393" s="75"/>
      <c r="D393" s="75"/>
      <c r="E393" s="10"/>
      <c r="F393" s="10"/>
      <c r="G393" s="10"/>
    </row>
    <row r="394" spans="1:7" s="7" customFormat="1" ht="25.5" customHeight="1" x14ac:dyDescent="0.55000000000000004">
      <c r="A394" s="76" t="s">
        <v>93</v>
      </c>
      <c r="B394" s="77">
        <f>'Pre-Intermediate'!S35</f>
        <v>4.0606060606060606</v>
      </c>
      <c r="C394" s="77">
        <f>'Pre-Intermediate'!S36</f>
        <v>0.59996939009767658</v>
      </c>
      <c r="D394" s="83" t="str">
        <f>IF(B394&gt;4.5,"มากที่สุด",IF(B394&gt;3.5,"มาก",IF(B394&gt;2.5,"ปานกลาง",IF(B394&gt;1.5,"น้อย",IF(B394&lt;=1.5,"น้อยที่สุด")))))</f>
        <v>มาก</v>
      </c>
      <c r="E394" s="10"/>
      <c r="F394" s="10"/>
      <c r="G394" s="10"/>
    </row>
    <row r="395" spans="1:7" s="7" customFormat="1" ht="24.75" thickBot="1" x14ac:dyDescent="0.6">
      <c r="A395" s="79" t="s">
        <v>91</v>
      </c>
      <c r="B395" s="80">
        <f>AVERAGE(B394:B394)</f>
        <v>4.0606060606060606</v>
      </c>
      <c r="C395" s="80">
        <f>SUM(C394)</f>
        <v>0.59996939009767658</v>
      </c>
      <c r="D395" s="84" t="str">
        <f>IF(B395&gt;4.5,"มากที่สุด",IF(B395&gt;3.5,"มาก",IF(B395&gt;2.5,"ปานกลาง",IF(B395&gt;1.5,"น้อย",IF(B395&lt;=1.5,"น้อยที่สุด")))))</f>
        <v>มาก</v>
      </c>
      <c r="E395" s="10"/>
      <c r="F395" s="10"/>
      <c r="G395" s="10"/>
    </row>
    <row r="396" spans="1:7" s="7" customFormat="1" ht="24.75" thickTop="1" x14ac:dyDescent="0.55000000000000004">
      <c r="A396" s="85"/>
      <c r="E396" s="10"/>
      <c r="F396" s="10"/>
      <c r="G396" s="10"/>
    </row>
    <row r="397" spans="1:7" s="7" customFormat="1" ht="24" x14ac:dyDescent="0.55000000000000004">
      <c r="A397" s="7" t="s">
        <v>108</v>
      </c>
    </row>
    <row r="398" spans="1:7" s="7" customFormat="1" ht="24" x14ac:dyDescent="0.55000000000000004">
      <c r="A398" s="7" t="s">
        <v>447</v>
      </c>
    </row>
    <row r="399" spans="1:7" s="7" customFormat="1" ht="24" x14ac:dyDescent="0.55000000000000004">
      <c r="A399" s="7" t="s">
        <v>448</v>
      </c>
    </row>
    <row r="400" spans="1:7" s="7" customFormat="1" ht="24" x14ac:dyDescent="0.55000000000000004"/>
    <row r="401" spans="1:4" s="7" customFormat="1" ht="24" x14ac:dyDescent="0.55000000000000004"/>
    <row r="402" spans="1:4" s="7" customFormat="1" ht="24" x14ac:dyDescent="0.55000000000000004"/>
    <row r="403" spans="1:4" s="7" customFormat="1" ht="24" x14ac:dyDescent="0.55000000000000004"/>
    <row r="404" spans="1:4" s="7" customFormat="1" ht="24" x14ac:dyDescent="0.55000000000000004"/>
    <row r="405" spans="1:4" s="7" customFormat="1" ht="24" x14ac:dyDescent="0.55000000000000004"/>
    <row r="406" spans="1:4" s="7" customFormat="1" ht="24" x14ac:dyDescent="0.55000000000000004"/>
    <row r="407" spans="1:4" s="14" customFormat="1" ht="24" x14ac:dyDescent="0.55000000000000004">
      <c r="A407" s="40" t="s">
        <v>211</v>
      </c>
      <c r="B407" s="16"/>
      <c r="C407" s="16"/>
    </row>
    <row r="408" spans="1:4" s="14" customFormat="1" x14ac:dyDescent="0.5">
      <c r="A408" s="208" t="s">
        <v>70</v>
      </c>
      <c r="B408" s="221" t="s">
        <v>449</v>
      </c>
      <c r="C408" s="222"/>
      <c r="D408" s="223"/>
    </row>
    <row r="409" spans="1:4" s="14" customFormat="1" ht="56.25" x14ac:dyDescent="0.5">
      <c r="A409" s="209"/>
      <c r="B409" s="55" t="s">
        <v>71</v>
      </c>
      <c r="C409" s="56" t="s">
        <v>72</v>
      </c>
      <c r="D409" s="56" t="s">
        <v>73</v>
      </c>
    </row>
    <row r="410" spans="1:4" s="14" customFormat="1" x14ac:dyDescent="0.5">
      <c r="A410" s="57" t="s">
        <v>74</v>
      </c>
      <c r="B410" s="58">
        <f>'Staeter 2'!I15</f>
        <v>4.8461538461538458</v>
      </c>
      <c r="C410" s="58">
        <f>'Staeter 2'!I16</f>
        <v>0.36080121229410994</v>
      </c>
      <c r="D410" s="59" t="str">
        <f>IF(B410&gt;4.5,"มากที่สุด",IF(B410&gt;3.5,"มาก",IF(B410&gt;2.5,"ปานกลาง",IF(B410&gt;1.5,"น้อย",IF(B410&lt;=1.5,"น้อยที่สุด")))))</f>
        <v>มากที่สุด</v>
      </c>
    </row>
    <row r="411" spans="1:4" s="14" customFormat="1" x14ac:dyDescent="0.5">
      <c r="A411" s="57" t="s">
        <v>75</v>
      </c>
      <c r="B411" s="58">
        <f>'Staeter 2'!J15</f>
        <v>4.615384615384615</v>
      </c>
      <c r="C411" s="58">
        <f>'Staeter 2'!J16</f>
        <v>0.48650425541052128</v>
      </c>
      <c r="D411" s="59" t="str">
        <f t="shared" ref="D411:D420" si="12">IF(B411&gt;4.5,"มากที่สุด",IF(B411&gt;3.5,"มาก",IF(B411&gt;2.5,"ปานกลาง",IF(B411&gt;1.5,"น้อย",IF(B411&lt;=1.5,"น้อยที่สุด")))))</f>
        <v>มากที่สุด</v>
      </c>
    </row>
    <row r="412" spans="1:4" s="14" customFormat="1" x14ac:dyDescent="0.5">
      <c r="A412" s="57" t="s">
        <v>76</v>
      </c>
      <c r="B412" s="58">
        <f>'Staeter 2'!K15</f>
        <v>4.6923076923076925</v>
      </c>
      <c r="C412" s="58">
        <f>'Staeter 2'!K16</f>
        <v>0.46153846153846156</v>
      </c>
      <c r="D412" s="59" t="str">
        <f t="shared" si="12"/>
        <v>มากที่สุด</v>
      </c>
    </row>
    <row r="413" spans="1:4" s="14" customFormat="1" x14ac:dyDescent="0.5">
      <c r="A413" s="57" t="s">
        <v>77</v>
      </c>
      <c r="B413" s="58">
        <f>'Staeter 2'!L15</f>
        <v>4.5384615384615383</v>
      </c>
      <c r="C413" s="58">
        <f>'Staeter 2'!L16</f>
        <v>0.49851851526214275</v>
      </c>
      <c r="D413" s="59" t="str">
        <f t="shared" si="12"/>
        <v>มากที่สุด</v>
      </c>
    </row>
    <row r="414" spans="1:4" s="14" customFormat="1" x14ac:dyDescent="0.5">
      <c r="A414" s="57" t="s">
        <v>78</v>
      </c>
      <c r="B414" s="58">
        <f>'Staeter 2'!M15</f>
        <v>4.7692307692307692</v>
      </c>
      <c r="C414" s="58">
        <f>'Pre-Intermediate'!M36</f>
        <v>0.49792959773196416</v>
      </c>
      <c r="D414" s="59" t="str">
        <f t="shared" si="12"/>
        <v>มากที่สุด</v>
      </c>
    </row>
    <row r="415" spans="1:4" s="14" customFormat="1" x14ac:dyDescent="0.5">
      <c r="A415" s="57" t="s">
        <v>79</v>
      </c>
      <c r="B415" s="58">
        <f>'Staeter 2'!N15</f>
        <v>4.9230769230769234</v>
      </c>
      <c r="C415" s="58">
        <f>'Pre-Intermediate'!N36</f>
        <v>0.49422746758485303</v>
      </c>
      <c r="D415" s="59" t="str">
        <f t="shared" si="12"/>
        <v>มากที่สุด</v>
      </c>
    </row>
    <row r="416" spans="1:4" s="14" customFormat="1" x14ac:dyDescent="0.5">
      <c r="A416" s="57" t="s">
        <v>80</v>
      </c>
      <c r="B416" s="58">
        <f>'Staeter 2'!O15</f>
        <v>4.9230769230769234</v>
      </c>
      <c r="C416" s="58">
        <f>'Pre-Intermediate'!O36</f>
        <v>0.72474307533947946</v>
      </c>
      <c r="D416" s="59" t="str">
        <f t="shared" si="12"/>
        <v>มากที่สุด</v>
      </c>
    </row>
    <row r="417" spans="1:4" s="14" customFormat="1" x14ac:dyDescent="0.5">
      <c r="A417" s="57" t="s">
        <v>81</v>
      </c>
      <c r="B417" s="58">
        <f>'Staeter 2'!P15</f>
        <v>4.9230769230769234</v>
      </c>
      <c r="C417" s="58">
        <f>'Pre-Intermediate'!P36</f>
        <v>0.68835252676366676</v>
      </c>
      <c r="D417" s="59" t="str">
        <f t="shared" si="12"/>
        <v>มากที่สุด</v>
      </c>
    </row>
    <row r="418" spans="1:4" s="14" customFormat="1" x14ac:dyDescent="0.5">
      <c r="A418" s="57" t="s">
        <v>82</v>
      </c>
      <c r="B418" s="58">
        <f>'Staeter 2'!Q15</f>
        <v>5</v>
      </c>
      <c r="C418" s="58">
        <f>'Pre-Intermediate'!Q36</f>
        <v>0.5554637206007127</v>
      </c>
      <c r="D418" s="59" t="str">
        <f t="shared" si="12"/>
        <v>มากที่สุด</v>
      </c>
    </row>
    <row r="419" spans="1:4" s="14" customFormat="1" x14ac:dyDescent="0.5">
      <c r="A419" s="57" t="s">
        <v>83</v>
      </c>
      <c r="B419" s="58">
        <f>'Staeter 2'!T15</f>
        <v>4.615384615384615</v>
      </c>
      <c r="C419" s="58">
        <f>'Pre-Intermediate'!T36</f>
        <v>0.71581889763743667</v>
      </c>
      <c r="D419" s="59" t="str">
        <f t="shared" si="12"/>
        <v>มากที่สุด</v>
      </c>
    </row>
    <row r="420" spans="1:4" s="14" customFormat="1" ht="22.5" thickBot="1" x14ac:dyDescent="0.55000000000000004">
      <c r="A420" s="60" t="s">
        <v>84</v>
      </c>
      <c r="B420" s="61">
        <f>AVERAGE(B410:B419)</f>
        <v>4.7846153846153836</v>
      </c>
      <c r="C420" s="61">
        <f>AVERAGE(C410:C419)</f>
        <v>0.54838977301633485</v>
      </c>
      <c r="D420" s="62" t="str">
        <f t="shared" si="12"/>
        <v>มากที่สุด</v>
      </c>
    </row>
    <row r="421" spans="1:4" s="14" customFormat="1" ht="22.5" thickTop="1" x14ac:dyDescent="0.5">
      <c r="A421" s="86"/>
      <c r="B421" s="87"/>
      <c r="C421" s="87"/>
      <c r="D421" s="88"/>
    </row>
    <row r="422" spans="1:4" s="7" customFormat="1" ht="24" x14ac:dyDescent="0.55000000000000004">
      <c r="A422" s="67" t="s">
        <v>206</v>
      </c>
      <c r="B422" s="68"/>
      <c r="C422" s="68"/>
      <c r="D422" s="69"/>
    </row>
    <row r="423" spans="1:4" s="7" customFormat="1" ht="24" x14ac:dyDescent="0.55000000000000004">
      <c r="A423" s="67" t="s">
        <v>452</v>
      </c>
      <c r="B423" s="68"/>
      <c r="C423" s="68"/>
      <c r="D423" s="69"/>
    </row>
    <row r="424" spans="1:4" s="7" customFormat="1" ht="24" x14ac:dyDescent="0.55000000000000004">
      <c r="A424" s="67" t="s">
        <v>220</v>
      </c>
      <c r="B424" s="68"/>
      <c r="C424" s="68"/>
      <c r="D424" s="69"/>
    </row>
    <row r="425" spans="1:4" s="7" customFormat="1" ht="24" x14ac:dyDescent="0.55000000000000004">
      <c r="A425" s="67" t="s">
        <v>453</v>
      </c>
      <c r="B425" s="68"/>
      <c r="C425" s="68"/>
      <c r="D425" s="69"/>
    </row>
    <row r="426" spans="1:4" s="7" customFormat="1" ht="24" x14ac:dyDescent="0.55000000000000004">
      <c r="A426" s="67" t="s">
        <v>451</v>
      </c>
      <c r="B426" s="68"/>
      <c r="C426" s="68"/>
      <c r="D426" s="69"/>
    </row>
    <row r="427" spans="1:4" s="7" customFormat="1" ht="24" x14ac:dyDescent="0.55000000000000004">
      <c r="A427" s="67" t="s">
        <v>455</v>
      </c>
      <c r="B427" s="68"/>
      <c r="C427" s="68"/>
      <c r="D427" s="69"/>
    </row>
    <row r="428" spans="1:4" s="7" customFormat="1" ht="24" x14ac:dyDescent="0.55000000000000004">
      <c r="A428" s="67" t="s">
        <v>454</v>
      </c>
      <c r="B428" s="68"/>
      <c r="C428" s="68"/>
      <c r="D428" s="69"/>
    </row>
    <row r="429" spans="1:4" s="7" customFormat="1" ht="24" x14ac:dyDescent="0.55000000000000004">
      <c r="A429" s="67"/>
      <c r="B429" s="68"/>
      <c r="C429" s="68"/>
      <c r="D429" s="69"/>
    </row>
    <row r="430" spans="1:4" s="7" customFormat="1" ht="24" x14ac:dyDescent="0.55000000000000004">
      <c r="A430" s="67"/>
      <c r="B430" s="68"/>
      <c r="C430" s="68"/>
      <c r="D430" s="69"/>
    </row>
    <row r="431" spans="1:4" s="7" customFormat="1" ht="24" x14ac:dyDescent="0.55000000000000004">
      <c r="A431" s="67"/>
      <c r="B431" s="68"/>
      <c r="C431" s="68"/>
      <c r="D431" s="69"/>
    </row>
    <row r="432" spans="1:4" s="7" customFormat="1" ht="24" x14ac:dyDescent="0.55000000000000004">
      <c r="A432" s="67"/>
      <c r="B432" s="68"/>
      <c r="C432" s="68"/>
      <c r="D432" s="69"/>
    </row>
    <row r="433" spans="1:7" s="7" customFormat="1" ht="24" x14ac:dyDescent="0.55000000000000004">
      <c r="A433" s="67"/>
      <c r="B433" s="68"/>
      <c r="C433" s="68"/>
      <c r="D433" s="69"/>
    </row>
    <row r="434" spans="1:7" s="7" customFormat="1" ht="24" x14ac:dyDescent="0.55000000000000004">
      <c r="A434" s="67"/>
      <c r="B434" s="68"/>
      <c r="C434" s="68"/>
      <c r="D434" s="69"/>
    </row>
    <row r="435" spans="1:7" s="7" customFormat="1" ht="24" x14ac:dyDescent="0.55000000000000004">
      <c r="A435" s="67"/>
      <c r="B435" s="68"/>
      <c r="C435" s="68"/>
      <c r="D435" s="69"/>
    </row>
    <row r="436" spans="1:7" s="11" customFormat="1" ht="24" x14ac:dyDescent="0.55000000000000004">
      <c r="A436" s="11" t="s">
        <v>212</v>
      </c>
      <c r="E436" s="70"/>
      <c r="F436" s="70"/>
      <c r="G436" s="70"/>
    </row>
    <row r="437" spans="1:7" s="11" customFormat="1" ht="24" x14ac:dyDescent="0.55000000000000004">
      <c r="A437" s="11" t="s">
        <v>450</v>
      </c>
      <c r="E437" s="70"/>
      <c r="F437" s="70"/>
      <c r="G437" s="70"/>
    </row>
    <row r="438" spans="1:7" s="11" customFormat="1" ht="21" customHeight="1" x14ac:dyDescent="0.55000000000000004">
      <c r="A438" s="213" t="s">
        <v>43</v>
      </c>
      <c r="B438" s="215"/>
      <c r="C438" s="217" t="s">
        <v>86</v>
      </c>
      <c r="D438" s="71" t="s">
        <v>87</v>
      </c>
      <c r="E438" s="70"/>
      <c r="F438" s="72"/>
      <c r="G438" s="70"/>
    </row>
    <row r="439" spans="1:7" s="11" customFormat="1" ht="13.5" customHeight="1" x14ac:dyDescent="0.55000000000000004">
      <c r="A439" s="214"/>
      <c r="B439" s="216"/>
      <c r="C439" s="218"/>
      <c r="D439" s="73" t="s">
        <v>88</v>
      </c>
      <c r="E439" s="70"/>
      <c r="F439" s="70"/>
      <c r="G439" s="70"/>
    </row>
    <row r="440" spans="1:7" s="7" customFormat="1" ht="24" x14ac:dyDescent="0.55000000000000004">
      <c r="A440" s="74" t="s">
        <v>89</v>
      </c>
      <c r="B440" s="75"/>
      <c r="C440" s="75"/>
      <c r="D440" s="44"/>
      <c r="E440" s="10"/>
      <c r="F440" s="10"/>
      <c r="G440" s="10"/>
    </row>
    <row r="441" spans="1:7" s="7" customFormat="1" ht="25.5" customHeight="1" x14ac:dyDescent="0.55000000000000004">
      <c r="A441" s="76" t="s">
        <v>90</v>
      </c>
      <c r="B441" s="77">
        <f>'Staeter 2'!R15</f>
        <v>3.2307692307692308</v>
      </c>
      <c r="C441" s="77">
        <f>'Staeter 2'!R16</f>
        <v>1.2498520622516858</v>
      </c>
      <c r="D441" s="78" t="str">
        <f>IF(B441&gt;4.5,"มากที่สุด",IF(B441&gt;3.5,"มาก",IF(B441&gt;2.5,"ปานกลาง",IF(B441&gt;1.5,"น้อย",IF(B441&lt;=1.5,"น้อยที่สุด")))))</f>
        <v>ปานกลาง</v>
      </c>
      <c r="E441" s="10"/>
      <c r="F441" s="10"/>
      <c r="G441" s="10"/>
    </row>
    <row r="442" spans="1:7" s="7" customFormat="1" ht="24.75" thickBot="1" x14ac:dyDescent="0.6">
      <c r="A442" s="79" t="s">
        <v>91</v>
      </c>
      <c r="B442" s="80">
        <f>AVERAGE(B441:B441)</f>
        <v>3.2307692307692308</v>
      </c>
      <c r="C442" s="80">
        <f>SUM(C441)</f>
        <v>1.2498520622516858</v>
      </c>
      <c r="D442" s="81" t="str">
        <f>IF(B442&gt;4.5,"มากที่สุด",IF(B442&gt;3.5,"มาก",IF(B442&gt;2.5,"ปานกลาง",IF(B442&gt;1.5,"น้อย",IF(B442&lt;=1.5,"น้อยที่สุด")))))</f>
        <v>ปานกลาง</v>
      </c>
      <c r="E442" s="10"/>
      <c r="F442" s="10"/>
      <c r="G442" s="10"/>
    </row>
    <row r="443" spans="1:7" s="7" customFormat="1" ht="24.75" thickTop="1" x14ac:dyDescent="0.55000000000000004">
      <c r="A443" s="82" t="s">
        <v>92</v>
      </c>
      <c r="B443" s="75"/>
      <c r="C443" s="75"/>
      <c r="D443" s="75"/>
      <c r="E443" s="10"/>
      <c r="F443" s="10"/>
      <c r="G443" s="10"/>
    </row>
    <row r="444" spans="1:7" s="7" customFormat="1" ht="25.5" customHeight="1" x14ac:dyDescent="0.55000000000000004">
      <c r="A444" s="76" t="s">
        <v>93</v>
      </c>
      <c r="B444" s="77">
        <f>'Staeter 2'!S15</f>
        <v>4.384615384615385</v>
      </c>
      <c r="C444" s="77">
        <f>'Staeter 2'!S16</f>
        <v>0.48650425541051678</v>
      </c>
      <c r="D444" s="83" t="str">
        <f>IF(B444&gt;4.5,"มากที่สุด",IF(B444&gt;3.5,"มาก",IF(B444&gt;2.5,"ปานกลาง",IF(B444&gt;1.5,"น้อย",IF(B444&lt;=1.5,"น้อยที่สุด")))))</f>
        <v>มาก</v>
      </c>
      <c r="E444" s="10"/>
      <c r="F444" s="10"/>
      <c r="G444" s="10"/>
    </row>
    <row r="445" spans="1:7" s="7" customFormat="1" ht="24.75" thickBot="1" x14ac:dyDescent="0.6">
      <c r="A445" s="79" t="s">
        <v>91</v>
      </c>
      <c r="B445" s="80">
        <f>AVERAGE(B444:B444)</f>
        <v>4.384615384615385</v>
      </c>
      <c r="C445" s="80">
        <f>SUM(C444)</f>
        <v>0.48650425541051678</v>
      </c>
      <c r="D445" s="84" t="str">
        <f>IF(B445&gt;4.5,"มากที่สุด",IF(B445&gt;3.5,"มาก",IF(B445&gt;2.5,"ปานกลาง",IF(B445&gt;1.5,"น้อย",IF(B445&lt;=1.5,"น้อยที่สุด")))))</f>
        <v>มาก</v>
      </c>
      <c r="E445" s="10"/>
      <c r="F445" s="10"/>
      <c r="G445" s="10"/>
    </row>
    <row r="446" spans="1:7" s="7" customFormat="1" ht="24.75" thickTop="1" x14ac:dyDescent="0.55000000000000004">
      <c r="A446" s="85"/>
      <c r="E446" s="10"/>
      <c r="F446" s="10"/>
      <c r="G446" s="10"/>
    </row>
    <row r="447" spans="1:7" s="7" customFormat="1" ht="24" x14ac:dyDescent="0.55000000000000004">
      <c r="A447" s="7" t="s">
        <v>213</v>
      </c>
    </row>
    <row r="448" spans="1:7" s="7" customFormat="1" ht="24" x14ac:dyDescent="0.55000000000000004">
      <c r="A448" s="7" t="s">
        <v>456</v>
      </c>
    </row>
    <row r="449" spans="1:4" s="7" customFormat="1" ht="24" x14ac:dyDescent="0.55000000000000004">
      <c r="A449" s="7" t="s">
        <v>457</v>
      </c>
    </row>
    <row r="450" spans="1:4" s="7" customFormat="1" ht="18" customHeight="1" x14ac:dyDescent="0.55000000000000004"/>
    <row r="451" spans="1:4" s="14" customFormat="1" ht="24" x14ac:dyDescent="0.55000000000000004">
      <c r="A451" s="40" t="s">
        <v>214</v>
      </c>
      <c r="B451" s="16"/>
      <c r="C451" s="16"/>
    </row>
    <row r="452" spans="1:4" s="14" customFormat="1" x14ac:dyDescent="0.5">
      <c r="A452" s="208" t="s">
        <v>70</v>
      </c>
      <c r="B452" s="221" t="s">
        <v>458</v>
      </c>
      <c r="C452" s="222"/>
      <c r="D452" s="223"/>
    </row>
    <row r="453" spans="1:4" s="14" customFormat="1" ht="56.25" x14ac:dyDescent="0.5">
      <c r="A453" s="209"/>
      <c r="B453" s="55" t="s">
        <v>71</v>
      </c>
      <c r="C453" s="56" t="s">
        <v>72</v>
      </c>
      <c r="D453" s="56" t="s">
        <v>73</v>
      </c>
    </row>
    <row r="454" spans="1:4" s="14" customFormat="1" x14ac:dyDescent="0.5">
      <c r="A454" s="57" t="s">
        <v>74</v>
      </c>
      <c r="B454" s="58">
        <f>'Upper-Intermediate'!I23</f>
        <v>4.7619047619047619</v>
      </c>
      <c r="C454" s="58">
        <f>'Upper-Intermediate'!I24</f>
        <v>0.43643578047198472</v>
      </c>
      <c r="D454" s="59" t="str">
        <f>IF(B454&gt;4.5,"มากที่สุด",IF(B454&gt;3.5,"มาก",IF(B454&gt;2.5,"ปานกลาง",IF(B454&gt;1.5,"น้อย",IF(B454&lt;=1.5,"น้อยที่สุด")))))</f>
        <v>มากที่สุด</v>
      </c>
    </row>
    <row r="455" spans="1:4" s="14" customFormat="1" x14ac:dyDescent="0.5">
      <c r="A455" s="57" t="s">
        <v>75</v>
      </c>
      <c r="B455" s="58">
        <f>'Upper-Intermediate'!J23</f>
        <v>4.7619047619047619</v>
      </c>
      <c r="C455" s="58">
        <f>'Upper-Intermediate'!J24</f>
        <v>0.43643578047198472</v>
      </c>
      <c r="D455" s="59" t="str">
        <f t="shared" ref="D455:D464" si="13">IF(B455&gt;4.5,"มากที่สุด",IF(B455&gt;3.5,"มาก",IF(B455&gt;2.5,"ปานกลาง",IF(B455&gt;1.5,"น้อย",IF(B455&lt;=1.5,"น้อยที่สุด")))))</f>
        <v>มากที่สุด</v>
      </c>
    </row>
    <row r="456" spans="1:4" s="14" customFormat="1" x14ac:dyDescent="0.5">
      <c r="A456" s="57" t="s">
        <v>76</v>
      </c>
      <c r="B456" s="58">
        <f>'Upper-Intermediate'!K23</f>
        <v>4.8095238095238093</v>
      </c>
      <c r="C456" s="58">
        <f>'Upper-Intermediate'!K24</f>
        <v>0.40237390808147833</v>
      </c>
      <c r="D456" s="59" t="str">
        <f t="shared" si="13"/>
        <v>มากที่สุด</v>
      </c>
    </row>
    <row r="457" spans="1:4" s="14" customFormat="1" x14ac:dyDescent="0.5">
      <c r="A457" s="57" t="s">
        <v>77</v>
      </c>
      <c r="B457" s="58">
        <f>'Upper-Intermediate'!L23</f>
        <v>4.7619047619047619</v>
      </c>
      <c r="C457" s="58">
        <f>'Upper-Intermediate'!L24</f>
        <v>0.43643578047198472</v>
      </c>
      <c r="D457" s="59" t="str">
        <f t="shared" si="13"/>
        <v>มากที่สุด</v>
      </c>
    </row>
    <row r="458" spans="1:4" s="14" customFormat="1" x14ac:dyDescent="0.5">
      <c r="A458" s="57" t="s">
        <v>78</v>
      </c>
      <c r="B458" s="58">
        <f>'Upper-Intermediate'!M23</f>
        <v>4.666666666666667</v>
      </c>
      <c r="C458" s="58">
        <f>'Upper-Intermediate'!M24</f>
        <v>0.48304589153964894</v>
      </c>
      <c r="D458" s="59" t="str">
        <f t="shared" si="13"/>
        <v>มากที่สุด</v>
      </c>
    </row>
    <row r="459" spans="1:4" s="14" customFormat="1" x14ac:dyDescent="0.5">
      <c r="A459" s="57" t="s">
        <v>79</v>
      </c>
      <c r="B459" s="58">
        <f>'Upper-Intermediate'!N23</f>
        <v>4.7142857142857144</v>
      </c>
      <c r="C459" s="58">
        <f>'Upper-Intermediate'!N24</f>
        <v>0.46291004988627582</v>
      </c>
      <c r="D459" s="59" t="str">
        <f t="shared" si="13"/>
        <v>มากที่สุด</v>
      </c>
    </row>
    <row r="460" spans="1:4" s="14" customFormat="1" x14ac:dyDescent="0.5">
      <c r="A460" s="57" t="s">
        <v>80</v>
      </c>
      <c r="B460" s="58">
        <f>'Upper-Intermediate'!O23</f>
        <v>4.666666666666667</v>
      </c>
      <c r="C460" s="58">
        <f>'Upper-Intermediate'!O24</f>
        <v>0.57735026918962662</v>
      </c>
      <c r="D460" s="59" t="str">
        <f t="shared" si="13"/>
        <v>มากที่สุด</v>
      </c>
    </row>
    <row r="461" spans="1:4" s="14" customFormat="1" x14ac:dyDescent="0.5">
      <c r="A461" s="57" t="s">
        <v>81</v>
      </c>
      <c r="B461" s="58">
        <f>'Upper-Intermediate'!P23</f>
        <v>4.666666666666667</v>
      </c>
      <c r="C461" s="58">
        <f>'Upper-Intermediate'!P24</f>
        <v>0.57735026918962662</v>
      </c>
      <c r="D461" s="59" t="str">
        <f t="shared" si="13"/>
        <v>มากที่สุด</v>
      </c>
    </row>
    <row r="462" spans="1:4" s="14" customFormat="1" x14ac:dyDescent="0.5">
      <c r="A462" s="57" t="s">
        <v>82</v>
      </c>
      <c r="B462" s="58">
        <f>'Upper-Intermediate'!Q23</f>
        <v>4.7619047619047619</v>
      </c>
      <c r="C462" s="58">
        <f>'Upper-Intermediate'!Q24</f>
        <v>0.43643578047198472</v>
      </c>
      <c r="D462" s="59" t="str">
        <f t="shared" si="13"/>
        <v>มากที่สุด</v>
      </c>
    </row>
    <row r="463" spans="1:4" s="14" customFormat="1" x14ac:dyDescent="0.5">
      <c r="A463" s="57" t="s">
        <v>83</v>
      </c>
      <c r="B463" s="58">
        <f>'Upper-Intermediate'!T23</f>
        <v>4.333333333333333</v>
      </c>
      <c r="C463" s="58">
        <f>'Upper-Intermediate'!T24</f>
        <v>0.48304589153964894</v>
      </c>
      <c r="D463" s="59" t="str">
        <f t="shared" si="13"/>
        <v>มาก</v>
      </c>
    </row>
    <row r="464" spans="1:4" s="14" customFormat="1" ht="22.5" thickBot="1" x14ac:dyDescent="0.55000000000000004">
      <c r="A464" s="60" t="s">
        <v>84</v>
      </c>
      <c r="B464" s="61">
        <f>AVERAGE(B454:B463)</f>
        <v>4.6904761904761907</v>
      </c>
      <c r="C464" s="61">
        <f>AVERAGE(C454:C463)</f>
        <v>0.47318194013142445</v>
      </c>
      <c r="D464" s="62" t="str">
        <f t="shared" si="13"/>
        <v>มากที่สุด</v>
      </c>
    </row>
    <row r="465" spans="1:7" s="14" customFormat="1" ht="22.5" thickTop="1" x14ac:dyDescent="0.5">
      <c r="A465" s="86"/>
      <c r="B465" s="87"/>
      <c r="C465" s="87"/>
      <c r="D465" s="88"/>
    </row>
    <row r="466" spans="1:7" s="14" customFormat="1" x14ac:dyDescent="0.5">
      <c r="A466" s="86"/>
      <c r="B466" s="87"/>
      <c r="C466" s="87"/>
      <c r="D466" s="88"/>
    </row>
    <row r="467" spans="1:7" s="7" customFormat="1" ht="24" x14ac:dyDescent="0.55000000000000004">
      <c r="A467" s="67" t="s">
        <v>106</v>
      </c>
      <c r="B467" s="68"/>
      <c r="C467" s="68"/>
      <c r="D467" s="69"/>
    </row>
    <row r="468" spans="1:7" s="7" customFormat="1" ht="24" x14ac:dyDescent="0.55000000000000004">
      <c r="A468" s="67" t="s">
        <v>460</v>
      </c>
      <c r="B468" s="68"/>
      <c r="C468" s="68"/>
      <c r="D468" s="69"/>
    </row>
    <row r="469" spans="1:7" s="7" customFormat="1" ht="24" x14ac:dyDescent="0.55000000000000004">
      <c r="A469" s="67" t="s">
        <v>461</v>
      </c>
      <c r="B469" s="68"/>
      <c r="C469" s="68"/>
      <c r="D469" s="69"/>
    </row>
    <row r="470" spans="1:7" s="7" customFormat="1" ht="24" x14ac:dyDescent="0.55000000000000004">
      <c r="A470" s="67" t="s">
        <v>462</v>
      </c>
      <c r="B470" s="68"/>
      <c r="C470" s="68"/>
      <c r="D470" s="69"/>
    </row>
    <row r="471" spans="1:7" s="7" customFormat="1" ht="24" x14ac:dyDescent="0.55000000000000004">
      <c r="A471" s="67" t="s">
        <v>463</v>
      </c>
      <c r="B471" s="68"/>
      <c r="C471" s="68"/>
      <c r="D471" s="69"/>
    </row>
    <row r="472" spans="1:7" s="7" customFormat="1" ht="24" x14ac:dyDescent="0.55000000000000004">
      <c r="A472" s="67" t="s">
        <v>464</v>
      </c>
      <c r="B472" s="68"/>
      <c r="C472" s="68"/>
      <c r="D472" s="69"/>
    </row>
    <row r="473" spans="1:7" s="7" customFormat="1" ht="24" x14ac:dyDescent="0.55000000000000004">
      <c r="A473" s="67" t="s">
        <v>465</v>
      </c>
      <c r="B473" s="68"/>
      <c r="C473" s="68"/>
      <c r="D473" s="69"/>
    </row>
    <row r="474" spans="1:7" s="7" customFormat="1" ht="24" x14ac:dyDescent="0.55000000000000004">
      <c r="A474" s="67"/>
      <c r="B474" s="68"/>
      <c r="C474" s="68"/>
      <c r="D474" s="69"/>
    </row>
    <row r="475" spans="1:7" s="11" customFormat="1" ht="24" x14ac:dyDescent="0.55000000000000004">
      <c r="A475" s="11" t="s">
        <v>215</v>
      </c>
      <c r="E475" s="70"/>
      <c r="F475" s="70"/>
      <c r="G475" s="70"/>
    </row>
    <row r="476" spans="1:7" s="11" customFormat="1" ht="24" x14ac:dyDescent="0.55000000000000004">
      <c r="A476" s="11" t="s">
        <v>459</v>
      </c>
      <c r="E476" s="70"/>
      <c r="F476" s="70"/>
      <c r="G476" s="70"/>
    </row>
    <row r="477" spans="1:7" s="11" customFormat="1" ht="21" customHeight="1" x14ac:dyDescent="0.55000000000000004">
      <c r="A477" s="213" t="s">
        <v>43</v>
      </c>
      <c r="B477" s="215"/>
      <c r="C477" s="217" t="s">
        <v>86</v>
      </c>
      <c r="D477" s="71" t="s">
        <v>87</v>
      </c>
      <c r="E477" s="70"/>
      <c r="F477" s="72"/>
      <c r="G477" s="70"/>
    </row>
    <row r="478" spans="1:7" s="11" customFormat="1" ht="13.5" customHeight="1" x14ac:dyDescent="0.55000000000000004">
      <c r="A478" s="214"/>
      <c r="B478" s="216"/>
      <c r="C478" s="218"/>
      <c r="D478" s="73" t="s">
        <v>88</v>
      </c>
      <c r="E478" s="70"/>
      <c r="F478" s="70"/>
      <c r="G478" s="70"/>
    </row>
    <row r="479" spans="1:7" s="7" customFormat="1" ht="24" x14ac:dyDescent="0.55000000000000004">
      <c r="A479" s="74" t="s">
        <v>89</v>
      </c>
      <c r="B479" s="75"/>
      <c r="C479" s="75"/>
      <c r="D479" s="44"/>
      <c r="E479" s="10"/>
      <c r="F479" s="10"/>
      <c r="G479" s="10"/>
    </row>
    <row r="480" spans="1:7" s="7" customFormat="1" ht="25.5" customHeight="1" x14ac:dyDescent="0.55000000000000004">
      <c r="A480" s="76" t="s">
        <v>90</v>
      </c>
      <c r="B480" s="77">
        <f>'Upper-Intermediate'!R23</f>
        <v>3.1428571428571428</v>
      </c>
      <c r="C480" s="77">
        <f>'Upper-Intermediate'!R24</f>
        <v>0.85356395693083786</v>
      </c>
      <c r="D480" s="78" t="str">
        <f>IF(B480&gt;4.5,"มากที่สุด",IF(B480&gt;3.5,"มาก",IF(B480&gt;2.5,"ปานกลาง",IF(B480&gt;1.5,"น้อย",IF(B480&lt;=1.5,"น้อยที่สุด")))))</f>
        <v>ปานกลาง</v>
      </c>
      <c r="E480" s="10"/>
      <c r="F480" s="10"/>
      <c r="G480" s="10"/>
    </row>
    <row r="481" spans="1:7" s="7" customFormat="1" ht="24.75" thickBot="1" x14ac:dyDescent="0.6">
      <c r="A481" s="79" t="s">
        <v>91</v>
      </c>
      <c r="B481" s="80">
        <f>AVERAGE(B480:B480)</f>
        <v>3.1428571428571428</v>
      </c>
      <c r="C481" s="80">
        <f>SUM(C480)</f>
        <v>0.85356395693083786</v>
      </c>
      <c r="D481" s="81" t="str">
        <f>IF(B481&gt;4.5,"มากที่สุด",IF(B481&gt;3.5,"มาก",IF(B481&gt;2.5,"ปานกลาง",IF(B481&gt;1.5,"น้อย",IF(B481&lt;=1.5,"น้อยที่สุด")))))</f>
        <v>ปานกลาง</v>
      </c>
      <c r="E481" s="10"/>
      <c r="F481" s="10"/>
      <c r="G481" s="10"/>
    </row>
    <row r="482" spans="1:7" s="7" customFormat="1" ht="24.75" thickTop="1" x14ac:dyDescent="0.55000000000000004">
      <c r="A482" s="82" t="s">
        <v>92</v>
      </c>
      <c r="B482" s="75"/>
      <c r="C482" s="75"/>
      <c r="D482" s="75"/>
      <c r="E482" s="10"/>
      <c r="F482" s="10"/>
      <c r="G482" s="10"/>
    </row>
    <row r="483" spans="1:7" s="7" customFormat="1" ht="25.5" customHeight="1" x14ac:dyDescent="0.55000000000000004">
      <c r="A483" s="76" t="s">
        <v>93</v>
      </c>
      <c r="B483" s="77">
        <f>'Upper-Intermediate'!S23</f>
        <v>4</v>
      </c>
      <c r="C483" s="77">
        <f>'Upper-Intermediate'!S24</f>
        <v>0.54772255750516607</v>
      </c>
      <c r="D483" s="83" t="str">
        <f>IF(B483&gt;4.5,"มากที่สุด",IF(B483&gt;3.5,"มาก",IF(B483&gt;2.5,"ปานกลาง",IF(B483&gt;1.5,"น้อย",IF(B483&lt;=1.5,"น้อยที่สุด")))))</f>
        <v>มาก</v>
      </c>
      <c r="E483" s="10"/>
      <c r="F483" s="10"/>
      <c r="G483" s="10"/>
    </row>
    <row r="484" spans="1:7" s="7" customFormat="1" ht="24.75" thickBot="1" x14ac:dyDescent="0.6">
      <c r="A484" s="79" t="s">
        <v>91</v>
      </c>
      <c r="B484" s="80">
        <f>AVERAGE(B483:B483)</f>
        <v>4</v>
      </c>
      <c r="C484" s="80">
        <f>SUM(C483)</f>
        <v>0.54772255750516607</v>
      </c>
      <c r="D484" s="84" t="str">
        <f>IF(B484&gt;4.5,"มากที่สุด",IF(B484&gt;3.5,"มาก",IF(B484&gt;2.5,"ปานกลาง",IF(B484&gt;1.5,"น้อย",IF(B484&lt;=1.5,"น้อยที่สุด")))))</f>
        <v>มาก</v>
      </c>
      <c r="E484" s="10"/>
      <c r="F484" s="10"/>
      <c r="G484" s="10"/>
    </row>
    <row r="485" spans="1:7" s="7" customFormat="1" ht="24.75" thickTop="1" x14ac:dyDescent="0.55000000000000004">
      <c r="A485" s="85"/>
      <c r="E485" s="10"/>
      <c r="F485" s="10"/>
      <c r="G485" s="10"/>
    </row>
    <row r="486" spans="1:7" s="7" customFormat="1" ht="24" x14ac:dyDescent="0.55000000000000004">
      <c r="A486" s="7" t="s">
        <v>216</v>
      </c>
    </row>
    <row r="487" spans="1:7" s="7" customFormat="1" ht="24" x14ac:dyDescent="0.55000000000000004">
      <c r="A487" s="7" t="s">
        <v>466</v>
      </c>
    </row>
    <row r="488" spans="1:7" s="7" customFormat="1" ht="24" x14ac:dyDescent="0.55000000000000004">
      <c r="A488" s="7" t="s">
        <v>467</v>
      </c>
    </row>
    <row r="489" spans="1:7" s="7" customFormat="1" ht="18" customHeight="1" x14ac:dyDescent="0.55000000000000004"/>
    <row r="490" spans="1:7" s="7" customFormat="1" ht="18" customHeight="1" x14ac:dyDescent="0.55000000000000004"/>
    <row r="491" spans="1:7" s="7" customFormat="1" ht="18" customHeight="1" x14ac:dyDescent="0.55000000000000004"/>
    <row r="492" spans="1:7" s="7" customFormat="1" ht="18" customHeight="1" x14ac:dyDescent="0.55000000000000004"/>
    <row r="493" spans="1:7" s="7" customFormat="1" ht="18" customHeight="1" x14ac:dyDescent="0.55000000000000004"/>
    <row r="494" spans="1:7" s="7" customFormat="1" ht="18" customHeight="1" x14ac:dyDescent="0.55000000000000004"/>
    <row r="495" spans="1:7" s="7" customFormat="1" ht="18" customHeight="1" x14ac:dyDescent="0.55000000000000004"/>
    <row r="496" spans="1:7" s="7" customFormat="1" ht="18" customHeight="1" x14ac:dyDescent="0.55000000000000004"/>
    <row r="497" spans="1:3" s="7" customFormat="1" ht="18" customHeight="1" x14ac:dyDescent="0.55000000000000004"/>
    <row r="498" spans="1:3" s="50" customFormat="1" ht="24" x14ac:dyDescent="0.55000000000000004">
      <c r="A498" s="94" t="s">
        <v>97</v>
      </c>
      <c r="B498" s="95" t="s">
        <v>44</v>
      </c>
      <c r="C498" s="95" t="s">
        <v>45</v>
      </c>
    </row>
    <row r="499" spans="1:3" s="50" customFormat="1" ht="24" x14ac:dyDescent="0.55000000000000004">
      <c r="A499" s="99" t="s">
        <v>468</v>
      </c>
      <c r="B499" s="118">
        <v>1</v>
      </c>
      <c r="C499" s="98">
        <f>B499*100/2</f>
        <v>50</v>
      </c>
    </row>
    <row r="500" spans="1:3" s="50" customFormat="1" ht="24" x14ac:dyDescent="0.55000000000000004">
      <c r="A500" s="97" t="s">
        <v>469</v>
      </c>
      <c r="B500" s="118">
        <v>1</v>
      </c>
      <c r="C500" s="173">
        <f>B500*100/2</f>
        <v>50</v>
      </c>
    </row>
    <row r="501" spans="1:3" s="12" customFormat="1" ht="24.75" thickBot="1" x14ac:dyDescent="0.6">
      <c r="A501" s="104" t="s">
        <v>51</v>
      </c>
      <c r="B501" s="105">
        <f>SUM(B499:B500)</f>
        <v>2</v>
      </c>
      <c r="C501" s="106">
        <f>B501*100/2</f>
        <v>100</v>
      </c>
    </row>
    <row r="502" spans="1:3" s="12" customFormat="1" ht="24.75" thickTop="1" x14ac:dyDescent="0.55000000000000004">
      <c r="A502" s="107"/>
      <c r="B502" s="108"/>
      <c r="C502" s="109"/>
    </row>
    <row r="503" spans="1:3" s="50" customFormat="1" ht="24" x14ac:dyDescent="0.55000000000000004">
      <c r="A503" s="94" t="s">
        <v>207</v>
      </c>
      <c r="B503" s="95" t="s">
        <v>44</v>
      </c>
      <c r="C503" s="95" t="s">
        <v>45</v>
      </c>
    </row>
    <row r="504" spans="1:3" s="50" customFormat="1" ht="24" x14ac:dyDescent="0.55000000000000004">
      <c r="A504" s="97" t="s">
        <v>470</v>
      </c>
      <c r="B504" s="118">
        <v>1</v>
      </c>
      <c r="C504" s="173">
        <f>B504*100/2</f>
        <v>50</v>
      </c>
    </row>
    <row r="505" spans="1:3" s="50" customFormat="1" ht="24" x14ac:dyDescent="0.55000000000000004">
      <c r="A505" s="97" t="s">
        <v>471</v>
      </c>
      <c r="B505" s="224">
        <v>1</v>
      </c>
      <c r="C505" s="226">
        <f>B505*100/2</f>
        <v>50</v>
      </c>
    </row>
    <row r="506" spans="1:3" s="50" customFormat="1" ht="24" x14ac:dyDescent="0.55000000000000004">
      <c r="A506" s="164" t="s">
        <v>472</v>
      </c>
      <c r="B506" s="225"/>
      <c r="C506" s="227"/>
    </row>
    <row r="507" spans="1:3" s="12" customFormat="1" ht="24.75" thickBot="1" x14ac:dyDescent="0.6">
      <c r="A507" s="188" t="s">
        <v>51</v>
      </c>
      <c r="B507" s="105">
        <f>SUM(B504:B505)</f>
        <v>2</v>
      </c>
      <c r="C507" s="106">
        <f>B507*100/2</f>
        <v>100</v>
      </c>
    </row>
    <row r="508" spans="1:3" s="12" customFormat="1" ht="24.75" thickTop="1" x14ac:dyDescent="0.55000000000000004">
      <c r="A508" s="107"/>
      <c r="B508" s="108"/>
      <c r="C508" s="109"/>
    </row>
    <row r="509" spans="1:3" s="50" customFormat="1" ht="24" x14ac:dyDescent="0.55000000000000004">
      <c r="A509" s="94" t="s">
        <v>105</v>
      </c>
      <c r="B509" s="102" t="s">
        <v>44</v>
      </c>
      <c r="C509" s="102" t="s">
        <v>45</v>
      </c>
    </row>
    <row r="510" spans="1:3" s="12" customFormat="1" ht="24" x14ac:dyDescent="0.55000000000000004">
      <c r="A510" s="99" t="s">
        <v>473</v>
      </c>
      <c r="B510" s="96">
        <v>1</v>
      </c>
      <c r="C510" s="103">
        <f>B510*100/3</f>
        <v>33.333333333333336</v>
      </c>
    </row>
    <row r="511" spans="1:3" s="12" customFormat="1" ht="24" x14ac:dyDescent="0.55000000000000004">
      <c r="A511" s="99" t="s">
        <v>474</v>
      </c>
      <c r="B511" s="96">
        <v>1</v>
      </c>
      <c r="C511" s="103">
        <f t="shared" ref="C511:C512" si="14">B511*100/3</f>
        <v>33.333333333333336</v>
      </c>
    </row>
    <row r="512" spans="1:3" s="12" customFormat="1" ht="24" x14ac:dyDescent="0.55000000000000004">
      <c r="A512" s="164" t="s">
        <v>475</v>
      </c>
      <c r="B512" s="96">
        <v>1</v>
      </c>
      <c r="C512" s="103">
        <f t="shared" si="14"/>
        <v>33.333333333333336</v>
      </c>
    </row>
    <row r="513" spans="1:3" s="12" customFormat="1" ht="24.75" thickBot="1" x14ac:dyDescent="0.6">
      <c r="A513" s="104" t="s">
        <v>51</v>
      </c>
      <c r="B513" s="105">
        <f>SUM(B510:B512)</f>
        <v>3</v>
      </c>
      <c r="C513" s="106">
        <f>B513*100/3</f>
        <v>100</v>
      </c>
    </row>
    <row r="514" spans="1:3" s="12" customFormat="1" ht="24.75" thickTop="1" x14ac:dyDescent="0.55000000000000004">
      <c r="A514" s="107"/>
      <c r="B514" s="108"/>
      <c r="C514" s="109"/>
    </row>
    <row r="515" spans="1:3" s="50" customFormat="1" ht="24" x14ac:dyDescent="0.55000000000000004">
      <c r="A515" s="94" t="s">
        <v>98</v>
      </c>
      <c r="B515" s="95" t="s">
        <v>44</v>
      </c>
      <c r="C515" s="95" t="s">
        <v>45</v>
      </c>
    </row>
    <row r="516" spans="1:3" s="12" customFormat="1" ht="24" x14ac:dyDescent="0.55000000000000004">
      <c r="A516" s="97" t="s">
        <v>476</v>
      </c>
      <c r="B516" s="110">
        <v>1</v>
      </c>
      <c r="C516" s="103">
        <f>B516*100/2</f>
        <v>50</v>
      </c>
    </row>
    <row r="517" spans="1:3" s="12" customFormat="1" ht="24" x14ac:dyDescent="0.55000000000000004">
      <c r="A517" s="97" t="s">
        <v>477</v>
      </c>
      <c r="B517" s="110">
        <v>1</v>
      </c>
      <c r="C517" s="103">
        <f>B517*100/2</f>
        <v>50</v>
      </c>
    </row>
    <row r="518" spans="1:3" s="12" customFormat="1" ht="24.75" thickBot="1" x14ac:dyDescent="0.6">
      <c r="A518" s="158" t="s">
        <v>51</v>
      </c>
      <c r="B518" s="157">
        <f>SUM(B516:B517)</f>
        <v>2</v>
      </c>
      <c r="C518" s="159">
        <f>B518*100/2</f>
        <v>100</v>
      </c>
    </row>
    <row r="519" spans="1:3" s="50" customFormat="1" ht="24.75" thickTop="1" x14ac:dyDescent="0.55000000000000004">
      <c r="A519" s="100"/>
      <c r="B519" s="101"/>
      <c r="C519" s="101"/>
    </row>
    <row r="520" spans="1:3" s="50" customFormat="1" ht="24" x14ac:dyDescent="0.55000000000000004">
      <c r="A520" s="94" t="s">
        <v>208</v>
      </c>
      <c r="B520" s="95" t="s">
        <v>44</v>
      </c>
      <c r="C520" s="95" t="s">
        <v>45</v>
      </c>
    </row>
    <row r="521" spans="1:3" s="50" customFormat="1" ht="24" x14ac:dyDescent="0.55000000000000004">
      <c r="A521" s="99" t="s">
        <v>590</v>
      </c>
      <c r="B521" s="118">
        <v>1</v>
      </c>
      <c r="C521" s="173">
        <f>B521*100/2</f>
        <v>50</v>
      </c>
    </row>
    <row r="522" spans="1:3" s="50" customFormat="1" ht="24" x14ac:dyDescent="0.55000000000000004">
      <c r="A522" s="99" t="s">
        <v>478</v>
      </c>
      <c r="B522" s="118">
        <v>1</v>
      </c>
      <c r="C522" s="186">
        <f>B522*100/2</f>
        <v>50</v>
      </c>
    </row>
    <row r="523" spans="1:3" s="12" customFormat="1" ht="24.75" thickBot="1" x14ac:dyDescent="0.6">
      <c r="A523" s="104" t="s">
        <v>51</v>
      </c>
      <c r="B523" s="105">
        <f>SUM(B521:B522)</f>
        <v>2</v>
      </c>
      <c r="C523" s="106">
        <f>B523*100/2</f>
        <v>100</v>
      </c>
    </row>
    <row r="524" spans="1:3" s="50" customFormat="1" ht="24.75" thickTop="1" x14ac:dyDescent="0.55000000000000004">
      <c r="A524" s="100"/>
      <c r="B524" s="101"/>
      <c r="C524" s="101"/>
    </row>
    <row r="525" spans="1:3" s="50" customFormat="1" ht="24" x14ac:dyDescent="0.55000000000000004">
      <c r="A525" s="100"/>
      <c r="B525" s="101"/>
      <c r="C525" s="101"/>
    </row>
    <row r="526" spans="1:3" s="50" customFormat="1" ht="24" x14ac:dyDescent="0.55000000000000004">
      <c r="A526" s="100"/>
      <c r="B526" s="101"/>
      <c r="C526" s="101"/>
    </row>
    <row r="527" spans="1:3" s="50" customFormat="1" ht="24" x14ac:dyDescent="0.55000000000000004">
      <c r="A527" s="100"/>
      <c r="B527" s="101"/>
      <c r="C527" s="101"/>
    </row>
    <row r="528" spans="1:3" s="50" customFormat="1" ht="24" x14ac:dyDescent="0.55000000000000004">
      <c r="A528" s="100"/>
      <c r="B528" s="101"/>
      <c r="C528" s="101"/>
    </row>
    <row r="529" spans="1:3" s="50" customFormat="1" ht="24" x14ac:dyDescent="0.55000000000000004">
      <c r="A529" s="100"/>
      <c r="B529" s="101"/>
      <c r="C529" s="101"/>
    </row>
    <row r="530" spans="1:3" s="50" customFormat="1" ht="24" x14ac:dyDescent="0.55000000000000004">
      <c r="A530" s="100"/>
      <c r="B530" s="101"/>
      <c r="C530" s="101"/>
    </row>
    <row r="531" spans="1:3" s="50" customFormat="1" ht="24" x14ac:dyDescent="0.55000000000000004">
      <c r="A531" s="100"/>
      <c r="B531" s="101"/>
      <c r="C531" s="101"/>
    </row>
    <row r="532" spans="1:3" s="50" customFormat="1" ht="24" x14ac:dyDescent="0.55000000000000004">
      <c r="A532" s="100"/>
      <c r="B532" s="101"/>
      <c r="C532" s="101"/>
    </row>
    <row r="533" spans="1:3" s="50" customFormat="1" ht="24" x14ac:dyDescent="0.55000000000000004">
      <c r="A533" s="100"/>
      <c r="B533" s="101"/>
      <c r="C533" s="101"/>
    </row>
    <row r="534" spans="1:3" s="50" customFormat="1" ht="24" x14ac:dyDescent="0.55000000000000004">
      <c r="A534" s="100"/>
      <c r="B534" s="101"/>
      <c r="C534" s="101"/>
    </row>
    <row r="535" spans="1:3" s="50" customFormat="1" ht="24" x14ac:dyDescent="0.55000000000000004">
      <c r="A535" s="100"/>
      <c r="B535" s="101"/>
      <c r="C535" s="101"/>
    </row>
    <row r="536" spans="1:3" s="50" customFormat="1" ht="24" x14ac:dyDescent="0.55000000000000004">
      <c r="A536" s="100"/>
      <c r="B536" s="101"/>
      <c r="C536" s="101"/>
    </row>
    <row r="537" spans="1:3" s="50" customFormat="1" ht="24" x14ac:dyDescent="0.55000000000000004">
      <c r="A537" s="100"/>
      <c r="B537" s="101"/>
      <c r="C537" s="101"/>
    </row>
    <row r="538" spans="1:3" s="50" customFormat="1" ht="24" x14ac:dyDescent="0.55000000000000004">
      <c r="A538" s="100"/>
      <c r="B538" s="101"/>
      <c r="C538" s="101"/>
    </row>
    <row r="539" spans="1:3" s="50" customFormat="1" ht="24" x14ac:dyDescent="0.55000000000000004">
      <c r="A539" s="100"/>
      <c r="B539" s="101"/>
      <c r="C539" s="101"/>
    </row>
    <row r="540" spans="1:3" s="50" customFormat="1" ht="24" x14ac:dyDescent="0.55000000000000004">
      <c r="A540" s="100"/>
      <c r="B540" s="101"/>
      <c r="C540" s="101"/>
    </row>
    <row r="541" spans="1:3" s="50" customFormat="1" ht="24" x14ac:dyDescent="0.55000000000000004">
      <c r="A541" s="100"/>
      <c r="B541" s="101"/>
      <c r="C541" s="101"/>
    </row>
    <row r="542" spans="1:3" s="50" customFormat="1" ht="24" x14ac:dyDescent="0.55000000000000004">
      <c r="A542" s="100"/>
      <c r="B542" s="101"/>
      <c r="C542" s="101"/>
    </row>
    <row r="543" spans="1:3" s="50" customFormat="1" ht="24" x14ac:dyDescent="0.55000000000000004">
      <c r="A543" s="100"/>
      <c r="B543" s="101"/>
      <c r="C543" s="101"/>
    </row>
    <row r="544" spans="1:3" s="50" customFormat="1" ht="24" x14ac:dyDescent="0.55000000000000004">
      <c r="A544" s="100"/>
      <c r="B544" s="101"/>
      <c r="C544" s="101"/>
    </row>
    <row r="545" spans="1:3" s="50" customFormat="1" ht="24" x14ac:dyDescent="0.55000000000000004">
      <c r="A545" s="100"/>
      <c r="B545" s="101"/>
      <c r="C545" s="101"/>
    </row>
    <row r="546" spans="1:3" s="50" customFormat="1" ht="24" x14ac:dyDescent="0.55000000000000004">
      <c r="A546" s="100"/>
      <c r="B546" s="101"/>
      <c r="C546" s="101"/>
    </row>
    <row r="547" spans="1:3" s="50" customFormat="1" ht="24" x14ac:dyDescent="0.55000000000000004">
      <c r="A547" s="100"/>
      <c r="B547" s="101"/>
      <c r="C547" s="101"/>
    </row>
    <row r="548" spans="1:3" s="50" customFormat="1" ht="24" x14ac:dyDescent="0.55000000000000004">
      <c r="A548" s="100"/>
      <c r="B548" s="101"/>
      <c r="C548" s="101"/>
    </row>
    <row r="549" spans="1:3" s="50" customFormat="1" ht="24" x14ac:dyDescent="0.55000000000000004">
      <c r="A549" s="100"/>
      <c r="B549" s="101"/>
      <c r="C549" s="101"/>
    </row>
    <row r="550" spans="1:3" s="50" customFormat="1" ht="24" x14ac:dyDescent="0.55000000000000004">
      <c r="A550" s="100"/>
      <c r="B550" s="101"/>
      <c r="C550" s="101"/>
    </row>
    <row r="551" spans="1:3" s="50" customFormat="1" ht="24" x14ac:dyDescent="0.55000000000000004">
      <c r="A551" s="100"/>
      <c r="B551" s="101"/>
      <c r="C551" s="101"/>
    </row>
    <row r="552" spans="1:3" s="50" customFormat="1" ht="24" x14ac:dyDescent="0.55000000000000004">
      <c r="A552" s="100"/>
      <c r="B552" s="101"/>
      <c r="C552" s="101"/>
    </row>
    <row r="553" spans="1:3" s="50" customFormat="1" ht="24" x14ac:dyDescent="0.55000000000000004">
      <c r="A553" s="100"/>
      <c r="B553" s="101"/>
      <c r="C553" s="101"/>
    </row>
    <row r="554" spans="1:3" s="50" customFormat="1" ht="24" x14ac:dyDescent="0.55000000000000004">
      <c r="A554" s="100"/>
      <c r="B554" s="101"/>
      <c r="C554" s="101"/>
    </row>
    <row r="555" spans="1:3" s="50" customFormat="1" ht="24" x14ac:dyDescent="0.55000000000000004">
      <c r="A555" s="100"/>
      <c r="B555" s="101"/>
      <c r="C555" s="101"/>
    </row>
    <row r="556" spans="1:3" s="50" customFormat="1" ht="24" x14ac:dyDescent="0.55000000000000004">
      <c r="A556" s="100"/>
      <c r="B556" s="101"/>
      <c r="C556" s="101"/>
    </row>
    <row r="557" spans="1:3" s="50" customFormat="1" ht="24" x14ac:dyDescent="0.55000000000000004">
      <c r="A557" s="100"/>
      <c r="B557" s="101"/>
      <c r="C557" s="101"/>
    </row>
    <row r="558" spans="1:3" s="50" customFormat="1" ht="24" x14ac:dyDescent="0.55000000000000004">
      <c r="A558" s="100"/>
      <c r="B558" s="101"/>
      <c r="C558" s="101"/>
    </row>
    <row r="559" spans="1:3" s="50" customFormat="1" ht="24" x14ac:dyDescent="0.55000000000000004">
      <c r="A559" s="100"/>
      <c r="B559" s="101"/>
      <c r="C559" s="101"/>
    </row>
    <row r="560" spans="1:3" s="50" customFormat="1" ht="24" x14ac:dyDescent="0.55000000000000004">
      <c r="A560" s="100"/>
      <c r="B560" s="101"/>
      <c r="C560" s="101"/>
    </row>
    <row r="561" spans="1:3" s="50" customFormat="1" ht="24" x14ac:dyDescent="0.55000000000000004">
      <c r="A561" s="100"/>
      <c r="B561" s="101"/>
      <c r="C561" s="101"/>
    </row>
    <row r="562" spans="1:3" s="50" customFormat="1" ht="24" x14ac:dyDescent="0.55000000000000004">
      <c r="A562" s="100"/>
      <c r="B562" s="101"/>
      <c r="C562" s="101"/>
    </row>
    <row r="563" spans="1:3" s="50" customFormat="1" ht="24" x14ac:dyDescent="0.55000000000000004">
      <c r="A563" s="100"/>
      <c r="B563" s="101"/>
      <c r="C563" s="101"/>
    </row>
    <row r="564" spans="1:3" s="50" customFormat="1" ht="24" x14ac:dyDescent="0.55000000000000004">
      <c r="A564" s="100"/>
      <c r="B564" s="101"/>
      <c r="C564" s="101"/>
    </row>
    <row r="565" spans="1:3" s="50" customFormat="1" ht="24" x14ac:dyDescent="0.55000000000000004">
      <c r="A565" s="100"/>
      <c r="B565" s="101"/>
      <c r="C565" s="101"/>
    </row>
    <row r="566" spans="1:3" s="50" customFormat="1" ht="24" x14ac:dyDescent="0.55000000000000004">
      <c r="A566" s="100"/>
      <c r="B566" s="101"/>
      <c r="C566" s="101"/>
    </row>
    <row r="567" spans="1:3" s="50" customFormat="1" ht="24" x14ac:dyDescent="0.55000000000000004">
      <c r="A567" s="100"/>
      <c r="B567" s="101"/>
      <c r="C567" s="101"/>
    </row>
    <row r="568" spans="1:3" s="50" customFormat="1" ht="24" x14ac:dyDescent="0.55000000000000004">
      <c r="A568" s="100"/>
      <c r="B568" s="101"/>
      <c r="C568" s="101"/>
    </row>
    <row r="569" spans="1:3" s="50" customFormat="1" ht="24" x14ac:dyDescent="0.55000000000000004">
      <c r="A569" s="100"/>
      <c r="B569" s="101"/>
      <c r="C569" s="101"/>
    </row>
    <row r="570" spans="1:3" s="50" customFormat="1" ht="24" x14ac:dyDescent="0.55000000000000004">
      <c r="A570" s="100"/>
      <c r="B570" s="101"/>
      <c r="C570" s="101"/>
    </row>
    <row r="571" spans="1:3" s="50" customFormat="1" ht="24" x14ac:dyDescent="0.55000000000000004">
      <c r="A571" s="100"/>
      <c r="B571" s="101"/>
      <c r="C571" s="101"/>
    </row>
    <row r="572" spans="1:3" s="50" customFormat="1" ht="24" x14ac:dyDescent="0.55000000000000004">
      <c r="A572" s="100"/>
      <c r="B572" s="101"/>
      <c r="C572" s="101"/>
    </row>
    <row r="573" spans="1:3" s="50" customFormat="1" ht="24" x14ac:dyDescent="0.55000000000000004">
      <c r="A573" s="100"/>
      <c r="B573" s="101"/>
      <c r="C573" s="101"/>
    </row>
    <row r="574" spans="1:3" s="50" customFormat="1" ht="24" x14ac:dyDescent="0.55000000000000004">
      <c r="A574" s="100"/>
      <c r="B574" s="101"/>
      <c r="C574" s="101"/>
    </row>
    <row r="575" spans="1:3" s="50" customFormat="1" ht="24" x14ac:dyDescent="0.55000000000000004">
      <c r="A575" s="100"/>
      <c r="B575" s="101"/>
      <c r="C575" s="101"/>
    </row>
    <row r="576" spans="1:3" s="50" customFormat="1" ht="24" x14ac:dyDescent="0.55000000000000004">
      <c r="A576" s="100"/>
      <c r="B576" s="101"/>
      <c r="C576" s="101"/>
    </row>
    <row r="577" spans="1:3" s="50" customFormat="1" ht="24" x14ac:dyDescent="0.55000000000000004">
      <c r="A577" s="100"/>
      <c r="B577" s="101"/>
      <c r="C577" s="101"/>
    </row>
    <row r="578" spans="1:3" s="50" customFormat="1" ht="24" x14ac:dyDescent="0.55000000000000004">
      <c r="A578" s="100"/>
      <c r="B578" s="101"/>
      <c r="C578" s="101"/>
    </row>
    <row r="579" spans="1:3" s="50" customFormat="1" ht="24" x14ac:dyDescent="0.55000000000000004">
      <c r="A579" s="100"/>
      <c r="B579" s="101"/>
      <c r="C579" s="101"/>
    </row>
    <row r="580" spans="1:3" s="50" customFormat="1" ht="24" x14ac:dyDescent="0.55000000000000004">
      <c r="A580" s="100"/>
      <c r="B580" s="101"/>
      <c r="C580" s="101"/>
    </row>
    <row r="581" spans="1:3" s="50" customFormat="1" ht="24" x14ac:dyDescent="0.55000000000000004">
      <c r="A581" s="100"/>
      <c r="B581" s="101"/>
      <c r="C581" s="101"/>
    </row>
    <row r="582" spans="1:3" s="50" customFormat="1" ht="24" x14ac:dyDescent="0.55000000000000004">
      <c r="A582" s="100"/>
      <c r="B582" s="101"/>
      <c r="C582" s="101"/>
    </row>
    <row r="583" spans="1:3" s="50" customFormat="1" ht="24" x14ac:dyDescent="0.55000000000000004">
      <c r="A583" s="100"/>
      <c r="B583" s="101"/>
      <c r="C583" s="101"/>
    </row>
    <row r="584" spans="1:3" s="50" customFormat="1" ht="24" x14ac:dyDescent="0.55000000000000004">
      <c r="A584" s="100"/>
      <c r="B584" s="101"/>
      <c r="C584" s="101"/>
    </row>
    <row r="585" spans="1:3" s="50" customFormat="1" ht="24" x14ac:dyDescent="0.55000000000000004">
      <c r="A585" s="100"/>
      <c r="B585" s="101"/>
      <c r="C585" s="101"/>
    </row>
    <row r="586" spans="1:3" s="50" customFormat="1" ht="24" x14ac:dyDescent="0.55000000000000004">
      <c r="A586" s="100"/>
      <c r="B586" s="101"/>
      <c r="C586" s="101"/>
    </row>
    <row r="587" spans="1:3" s="50" customFormat="1" ht="24" x14ac:dyDescent="0.55000000000000004">
      <c r="A587" s="100"/>
      <c r="B587" s="101"/>
      <c r="C587" s="101"/>
    </row>
    <row r="588" spans="1:3" s="50" customFormat="1" ht="24" x14ac:dyDescent="0.55000000000000004">
      <c r="A588" s="100"/>
      <c r="B588" s="101"/>
      <c r="C588" s="101"/>
    </row>
    <row r="589" spans="1:3" s="50" customFormat="1" ht="24" x14ac:dyDescent="0.55000000000000004">
      <c r="A589" s="100"/>
      <c r="B589" s="101"/>
      <c r="C589" s="101"/>
    </row>
    <row r="590" spans="1:3" s="50" customFormat="1" ht="24" x14ac:dyDescent="0.55000000000000004">
      <c r="A590" s="100"/>
      <c r="B590" s="101"/>
      <c r="C590" s="101"/>
    </row>
    <row r="591" spans="1:3" s="50" customFormat="1" ht="24" x14ac:dyDescent="0.55000000000000004">
      <c r="A591" s="100"/>
      <c r="B591" s="101"/>
      <c r="C591" s="101"/>
    </row>
    <row r="592" spans="1:3" s="50" customFormat="1" ht="24" x14ac:dyDescent="0.55000000000000004">
      <c r="A592" s="100"/>
      <c r="B592" s="101"/>
      <c r="C592" s="101"/>
    </row>
    <row r="593" spans="1:3" s="50" customFormat="1" ht="24" x14ac:dyDescent="0.55000000000000004">
      <c r="A593" s="100"/>
      <c r="B593" s="101"/>
      <c r="C593" s="101"/>
    </row>
    <row r="594" spans="1:3" s="50" customFormat="1" ht="24" x14ac:dyDescent="0.55000000000000004">
      <c r="A594" s="100"/>
      <c r="B594" s="101"/>
      <c r="C594" s="101"/>
    </row>
    <row r="595" spans="1:3" s="50" customFormat="1" ht="24" x14ac:dyDescent="0.55000000000000004">
      <c r="A595" s="100"/>
      <c r="B595" s="101"/>
      <c r="C595" s="101"/>
    </row>
    <row r="596" spans="1:3" s="50" customFormat="1" ht="24" x14ac:dyDescent="0.55000000000000004">
      <c r="A596" s="100"/>
      <c r="B596" s="101"/>
      <c r="C596" s="101"/>
    </row>
    <row r="597" spans="1:3" s="50" customFormat="1" ht="24" x14ac:dyDescent="0.55000000000000004">
      <c r="A597" s="100"/>
      <c r="B597" s="101"/>
      <c r="C597" s="101"/>
    </row>
    <row r="598" spans="1:3" s="50" customFormat="1" ht="24" x14ac:dyDescent="0.55000000000000004">
      <c r="A598" s="100"/>
      <c r="B598" s="101"/>
      <c r="C598" s="101"/>
    </row>
    <row r="599" spans="1:3" s="50" customFormat="1" ht="24" x14ac:dyDescent="0.55000000000000004">
      <c r="A599" s="100"/>
      <c r="B599" s="101"/>
      <c r="C599" s="101"/>
    </row>
    <row r="600" spans="1:3" s="50" customFormat="1" ht="24" x14ac:dyDescent="0.55000000000000004">
      <c r="A600" s="100"/>
      <c r="B600" s="101"/>
      <c r="C600" s="101"/>
    </row>
    <row r="601" spans="1:3" s="50" customFormat="1" ht="24" x14ac:dyDescent="0.55000000000000004">
      <c r="A601" s="100"/>
      <c r="B601" s="101"/>
      <c r="C601" s="101"/>
    </row>
    <row r="602" spans="1:3" s="50" customFormat="1" ht="24" x14ac:dyDescent="0.55000000000000004">
      <c r="A602" s="100"/>
      <c r="B602" s="101"/>
      <c r="C602" s="101"/>
    </row>
    <row r="603" spans="1:3" s="50" customFormat="1" ht="24" x14ac:dyDescent="0.55000000000000004">
      <c r="A603" s="100"/>
      <c r="B603" s="101"/>
      <c r="C603" s="101"/>
    </row>
    <row r="604" spans="1:3" s="50" customFormat="1" ht="24" x14ac:dyDescent="0.55000000000000004">
      <c r="A604" s="100"/>
      <c r="B604" s="101"/>
      <c r="C604" s="101"/>
    </row>
    <row r="605" spans="1:3" s="50" customFormat="1" ht="24" x14ac:dyDescent="0.55000000000000004">
      <c r="A605" s="100"/>
      <c r="B605" s="101"/>
      <c r="C605" s="101"/>
    </row>
    <row r="606" spans="1:3" s="50" customFormat="1" ht="24" x14ac:dyDescent="0.55000000000000004">
      <c r="A606" s="100"/>
      <c r="B606" s="101"/>
      <c r="C606" s="101"/>
    </row>
    <row r="607" spans="1:3" s="50" customFormat="1" ht="24" x14ac:dyDescent="0.55000000000000004">
      <c r="A607" s="100"/>
      <c r="B607" s="101"/>
      <c r="C607" s="101"/>
    </row>
    <row r="608" spans="1:3" s="50" customFormat="1" ht="24" x14ac:dyDescent="0.55000000000000004">
      <c r="A608" s="100"/>
      <c r="B608" s="101"/>
      <c r="C608" s="101"/>
    </row>
    <row r="609" spans="1:3" s="50" customFormat="1" ht="24" x14ac:dyDescent="0.55000000000000004">
      <c r="A609" s="100"/>
      <c r="B609" s="101"/>
      <c r="C609" s="101"/>
    </row>
    <row r="610" spans="1:3" s="50" customFormat="1" ht="24" x14ac:dyDescent="0.55000000000000004">
      <c r="A610" s="100"/>
      <c r="B610" s="101"/>
      <c r="C610" s="101"/>
    </row>
    <row r="611" spans="1:3" s="50" customFormat="1" ht="24" x14ac:dyDescent="0.55000000000000004">
      <c r="A611" s="100"/>
      <c r="B611" s="101"/>
      <c r="C611" s="101"/>
    </row>
    <row r="612" spans="1:3" s="50" customFormat="1" ht="24" x14ac:dyDescent="0.55000000000000004">
      <c r="A612" s="100"/>
      <c r="B612" s="101"/>
      <c r="C612" s="101"/>
    </row>
    <row r="613" spans="1:3" s="50" customFormat="1" ht="24" x14ac:dyDescent="0.55000000000000004">
      <c r="A613" s="100"/>
      <c r="B613" s="101"/>
      <c r="C613" s="101"/>
    </row>
    <row r="614" spans="1:3" s="50" customFormat="1" ht="24" x14ac:dyDescent="0.55000000000000004">
      <c r="A614" s="100"/>
      <c r="B614" s="101"/>
      <c r="C614" s="101"/>
    </row>
    <row r="615" spans="1:3" s="50" customFormat="1" ht="24" x14ac:dyDescent="0.55000000000000004">
      <c r="A615" s="100"/>
      <c r="B615" s="101"/>
      <c r="C615" s="101"/>
    </row>
    <row r="616" spans="1:3" s="50" customFormat="1" ht="24" x14ac:dyDescent="0.55000000000000004">
      <c r="A616" s="100"/>
      <c r="B616" s="101"/>
      <c r="C616" s="101"/>
    </row>
    <row r="617" spans="1:3" s="50" customFormat="1" ht="24" x14ac:dyDescent="0.55000000000000004">
      <c r="A617" s="100"/>
      <c r="B617" s="101"/>
      <c r="C617" s="101"/>
    </row>
    <row r="618" spans="1:3" s="50" customFormat="1" ht="24" x14ac:dyDescent="0.55000000000000004">
      <c r="A618" s="100"/>
      <c r="B618" s="101"/>
      <c r="C618" s="101"/>
    </row>
    <row r="619" spans="1:3" s="50" customFormat="1" ht="24" x14ac:dyDescent="0.55000000000000004">
      <c r="A619" s="100"/>
      <c r="B619" s="101"/>
      <c r="C619" s="101"/>
    </row>
    <row r="620" spans="1:3" s="50" customFormat="1" ht="24" x14ac:dyDescent="0.55000000000000004">
      <c r="A620" s="100"/>
      <c r="B620" s="101"/>
      <c r="C620" s="101"/>
    </row>
    <row r="621" spans="1:3" s="50" customFormat="1" ht="24" x14ac:dyDescent="0.55000000000000004">
      <c r="A621" s="100"/>
      <c r="B621" s="101"/>
      <c r="C621" s="101"/>
    </row>
    <row r="622" spans="1:3" s="50" customFormat="1" ht="24" x14ac:dyDescent="0.55000000000000004">
      <c r="A622" s="100"/>
      <c r="B622" s="101"/>
      <c r="C622" s="101"/>
    </row>
    <row r="623" spans="1:3" s="50" customFormat="1" ht="24" x14ac:dyDescent="0.55000000000000004">
      <c r="A623" s="100"/>
      <c r="B623" s="101"/>
      <c r="C623" s="101"/>
    </row>
    <row r="624" spans="1:3" s="50" customFormat="1" ht="24" x14ac:dyDescent="0.55000000000000004">
      <c r="A624" s="100"/>
      <c r="B624" s="101"/>
      <c r="C624" s="101"/>
    </row>
    <row r="625" spans="1:3" s="50" customFormat="1" ht="24" x14ac:dyDescent="0.55000000000000004">
      <c r="A625" s="100"/>
      <c r="B625" s="101"/>
      <c r="C625" s="101"/>
    </row>
    <row r="626" spans="1:3" s="50" customFormat="1" ht="24" x14ac:dyDescent="0.55000000000000004">
      <c r="A626" s="100"/>
      <c r="B626" s="101"/>
      <c r="C626" s="101"/>
    </row>
    <row r="627" spans="1:3" s="50" customFormat="1" ht="24" x14ac:dyDescent="0.55000000000000004">
      <c r="A627" s="100"/>
      <c r="B627" s="101"/>
      <c r="C627" s="101"/>
    </row>
    <row r="628" spans="1:3" s="50" customFormat="1" ht="24" x14ac:dyDescent="0.55000000000000004">
      <c r="A628" s="100"/>
      <c r="B628" s="101"/>
      <c r="C628" s="101"/>
    </row>
    <row r="629" spans="1:3" s="50" customFormat="1" ht="24" x14ac:dyDescent="0.55000000000000004">
      <c r="A629" s="100"/>
      <c r="B629" s="101"/>
      <c r="C629" s="101"/>
    </row>
    <row r="630" spans="1:3" s="50" customFormat="1" ht="24" x14ac:dyDescent="0.55000000000000004">
      <c r="A630" s="100"/>
      <c r="B630" s="101"/>
      <c r="C630" s="101"/>
    </row>
  </sheetData>
  <mergeCells count="29">
    <mergeCell ref="A363:A365"/>
    <mergeCell ref="B363:D363"/>
    <mergeCell ref="A388:A389"/>
    <mergeCell ref="B388:B389"/>
    <mergeCell ref="C388:C389"/>
    <mergeCell ref="A408:A409"/>
    <mergeCell ref="B408:D408"/>
    <mergeCell ref="A438:A439"/>
    <mergeCell ref="B438:B439"/>
    <mergeCell ref="B505:B506"/>
    <mergeCell ref="C505:C506"/>
    <mergeCell ref="C438:C439"/>
    <mergeCell ref="A452:A453"/>
    <mergeCell ref="B452:D452"/>
    <mergeCell ref="A477:A478"/>
    <mergeCell ref="B477:B478"/>
    <mergeCell ref="C477:C478"/>
    <mergeCell ref="A1:D1"/>
    <mergeCell ref="A2:D2"/>
    <mergeCell ref="A253:A254"/>
    <mergeCell ref="B253:D253"/>
    <mergeCell ref="A283:A284"/>
    <mergeCell ref="B283:B284"/>
    <mergeCell ref="C283:C284"/>
    <mergeCell ref="A319:A320"/>
    <mergeCell ref="B319:D319"/>
    <mergeCell ref="A349:A350"/>
    <mergeCell ref="B349:B350"/>
    <mergeCell ref="C349:C350"/>
  </mergeCells>
  <pageMargins left="0.70866141732283472" right="0.19685039370078741" top="0.55118110236220474" bottom="0.74803149606299213" header="0.31496062992125984" footer="0.31496062992125984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1</xdr:col>
                <xdr:colOff>123825</xdr:colOff>
                <xdr:row>387</xdr:row>
                <xdr:rowOff>161925</xdr:rowOff>
              </from>
              <to>
                <xdr:col>1</xdr:col>
                <xdr:colOff>257175</xdr:colOff>
                <xdr:row>388</xdr:row>
                <xdr:rowOff>28575</xdr:rowOff>
              </to>
            </anchor>
          </objectPr>
        </oleObject>
      </mc:Choice>
      <mc:Fallback>
        <oleObject progId="Equation.3" shapeId="8193" r:id="rId4"/>
      </mc:Fallback>
    </mc:AlternateContent>
    <mc:AlternateContent xmlns:mc="http://schemas.openxmlformats.org/markup-compatibility/2006">
      <mc:Choice Requires="x14">
        <oleObject progId="Equation.3" shapeId="8194" r:id="rId6">
          <objectPr defaultSize="0" autoPict="0" r:id="rId5">
            <anchor moveWithCells="1" sizeWithCells="1">
              <from>
                <xdr:col>1</xdr:col>
                <xdr:colOff>123825</xdr:colOff>
                <xdr:row>282</xdr:row>
                <xdr:rowOff>219075</xdr:rowOff>
              </from>
              <to>
                <xdr:col>1</xdr:col>
                <xdr:colOff>257175</xdr:colOff>
                <xdr:row>283</xdr:row>
                <xdr:rowOff>85725</xdr:rowOff>
              </to>
            </anchor>
          </objectPr>
        </oleObject>
      </mc:Choice>
      <mc:Fallback>
        <oleObject progId="Equation.3" shapeId="8194" r:id="rId6"/>
      </mc:Fallback>
    </mc:AlternateContent>
    <mc:AlternateContent xmlns:mc="http://schemas.openxmlformats.org/markup-compatibility/2006">
      <mc:Choice Requires="x14">
        <oleObject progId="Equation.3" shapeId="8196" r:id="rId7">
          <objectPr defaultSize="0" autoPict="0" r:id="rId5">
            <anchor moveWithCells="1" sizeWithCells="1">
              <from>
                <xdr:col>1</xdr:col>
                <xdr:colOff>123825</xdr:colOff>
                <xdr:row>437</xdr:row>
                <xdr:rowOff>161925</xdr:rowOff>
              </from>
              <to>
                <xdr:col>1</xdr:col>
                <xdr:colOff>257175</xdr:colOff>
                <xdr:row>438</xdr:row>
                <xdr:rowOff>28575</xdr:rowOff>
              </to>
            </anchor>
          </objectPr>
        </oleObject>
      </mc:Choice>
      <mc:Fallback>
        <oleObject progId="Equation.3" shapeId="8196" r:id="rId7"/>
      </mc:Fallback>
    </mc:AlternateContent>
    <mc:AlternateContent xmlns:mc="http://schemas.openxmlformats.org/markup-compatibility/2006">
      <mc:Choice Requires="x14">
        <oleObject progId="Equation.3" shapeId="8197" r:id="rId8">
          <objectPr defaultSize="0" autoPict="0" r:id="rId5">
            <anchor moveWithCells="1" sizeWithCells="1">
              <from>
                <xdr:col>1</xdr:col>
                <xdr:colOff>123825</xdr:colOff>
                <xdr:row>387</xdr:row>
                <xdr:rowOff>161925</xdr:rowOff>
              </from>
              <to>
                <xdr:col>1</xdr:col>
                <xdr:colOff>257175</xdr:colOff>
                <xdr:row>388</xdr:row>
                <xdr:rowOff>28575</xdr:rowOff>
              </to>
            </anchor>
          </objectPr>
        </oleObject>
      </mc:Choice>
      <mc:Fallback>
        <oleObject progId="Equation.3" shapeId="8197" r:id="rId8"/>
      </mc:Fallback>
    </mc:AlternateContent>
    <mc:AlternateContent xmlns:mc="http://schemas.openxmlformats.org/markup-compatibility/2006">
      <mc:Choice Requires="x14">
        <oleObject progId="Equation.3" shapeId="8198" r:id="rId9">
          <objectPr defaultSize="0" autoPict="0" r:id="rId5">
            <anchor moveWithCells="1" sizeWithCells="1">
              <from>
                <xdr:col>1</xdr:col>
                <xdr:colOff>123825</xdr:colOff>
                <xdr:row>282</xdr:row>
                <xdr:rowOff>219075</xdr:rowOff>
              </from>
              <to>
                <xdr:col>1</xdr:col>
                <xdr:colOff>257175</xdr:colOff>
                <xdr:row>283</xdr:row>
                <xdr:rowOff>85725</xdr:rowOff>
              </to>
            </anchor>
          </objectPr>
        </oleObject>
      </mc:Choice>
      <mc:Fallback>
        <oleObject progId="Equation.3" shapeId="8198" r:id="rId9"/>
      </mc:Fallback>
    </mc:AlternateContent>
    <mc:AlternateContent xmlns:mc="http://schemas.openxmlformats.org/markup-compatibility/2006">
      <mc:Choice Requires="x14">
        <oleObject progId="Equation.3" shapeId="8200" r:id="rId10">
          <objectPr defaultSize="0" autoPict="0" r:id="rId5">
            <anchor moveWithCells="1" sizeWithCells="1">
              <from>
                <xdr:col>1</xdr:col>
                <xdr:colOff>123825</xdr:colOff>
                <xdr:row>437</xdr:row>
                <xdr:rowOff>161925</xdr:rowOff>
              </from>
              <to>
                <xdr:col>1</xdr:col>
                <xdr:colOff>257175</xdr:colOff>
                <xdr:row>438</xdr:row>
                <xdr:rowOff>28575</xdr:rowOff>
              </to>
            </anchor>
          </objectPr>
        </oleObject>
      </mc:Choice>
      <mc:Fallback>
        <oleObject progId="Equation.3" shapeId="8200" r:id="rId10"/>
      </mc:Fallback>
    </mc:AlternateContent>
    <mc:AlternateContent xmlns:mc="http://schemas.openxmlformats.org/markup-compatibility/2006">
      <mc:Choice Requires="x14">
        <oleObject progId="Equation.3" shapeId="8202" r:id="rId11">
          <objectPr defaultSize="0" autoPict="0" r:id="rId5">
            <anchor moveWithCells="1" sizeWithCells="1">
              <from>
                <xdr:col>1</xdr:col>
                <xdr:colOff>123825</xdr:colOff>
                <xdr:row>348</xdr:row>
                <xdr:rowOff>219075</xdr:rowOff>
              </from>
              <to>
                <xdr:col>1</xdr:col>
                <xdr:colOff>257175</xdr:colOff>
                <xdr:row>349</xdr:row>
                <xdr:rowOff>85725</xdr:rowOff>
              </to>
            </anchor>
          </objectPr>
        </oleObject>
      </mc:Choice>
      <mc:Fallback>
        <oleObject progId="Equation.3" shapeId="8202" r:id="rId11"/>
      </mc:Fallback>
    </mc:AlternateContent>
    <mc:AlternateContent xmlns:mc="http://schemas.openxmlformats.org/markup-compatibility/2006">
      <mc:Choice Requires="x14">
        <oleObject progId="Equation.3" shapeId="8203" r:id="rId12">
          <objectPr defaultSize="0" autoPict="0" r:id="rId5">
            <anchor moveWithCells="1" sizeWithCells="1">
              <from>
                <xdr:col>1</xdr:col>
                <xdr:colOff>123825</xdr:colOff>
                <xdr:row>348</xdr:row>
                <xdr:rowOff>219075</xdr:rowOff>
              </from>
              <to>
                <xdr:col>1</xdr:col>
                <xdr:colOff>257175</xdr:colOff>
                <xdr:row>349</xdr:row>
                <xdr:rowOff>85725</xdr:rowOff>
              </to>
            </anchor>
          </objectPr>
        </oleObject>
      </mc:Choice>
      <mc:Fallback>
        <oleObject progId="Equation.3" shapeId="8203" r:id="rId12"/>
      </mc:Fallback>
    </mc:AlternateContent>
    <mc:AlternateContent xmlns:mc="http://schemas.openxmlformats.org/markup-compatibility/2006">
      <mc:Choice Requires="x14">
        <oleObject progId="Equation.3" shapeId="8204" r:id="rId13">
          <objectPr defaultSize="0" autoPict="0" r:id="rId5">
            <anchor moveWithCells="1" sizeWithCells="1">
              <from>
                <xdr:col>1</xdr:col>
                <xdr:colOff>123825</xdr:colOff>
                <xdr:row>476</xdr:row>
                <xdr:rowOff>161925</xdr:rowOff>
              </from>
              <to>
                <xdr:col>1</xdr:col>
                <xdr:colOff>257175</xdr:colOff>
                <xdr:row>477</xdr:row>
                <xdr:rowOff>28575</xdr:rowOff>
              </to>
            </anchor>
          </objectPr>
        </oleObject>
      </mc:Choice>
      <mc:Fallback>
        <oleObject progId="Equation.3" shapeId="8204" r:id="rId13"/>
      </mc:Fallback>
    </mc:AlternateContent>
    <mc:AlternateContent xmlns:mc="http://schemas.openxmlformats.org/markup-compatibility/2006">
      <mc:Choice Requires="x14">
        <oleObject progId="Equation.3" shapeId="8205" r:id="rId14">
          <objectPr defaultSize="0" autoPict="0" r:id="rId5">
            <anchor moveWithCells="1" sizeWithCells="1">
              <from>
                <xdr:col>1</xdr:col>
                <xdr:colOff>123825</xdr:colOff>
                <xdr:row>476</xdr:row>
                <xdr:rowOff>161925</xdr:rowOff>
              </from>
              <to>
                <xdr:col>1</xdr:col>
                <xdr:colOff>257175</xdr:colOff>
                <xdr:row>477</xdr:row>
                <xdr:rowOff>28575</xdr:rowOff>
              </to>
            </anchor>
          </objectPr>
        </oleObject>
      </mc:Choice>
      <mc:Fallback>
        <oleObject progId="Equation.3" shapeId="8205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</sheetPr>
  <dimension ref="A1:K130"/>
  <sheetViews>
    <sheetView tabSelected="1" topLeftCell="A73" zoomScale="150" zoomScaleNormal="150" workbookViewId="0">
      <selection activeCell="J7" sqref="J7"/>
    </sheetView>
  </sheetViews>
  <sheetFormatPr defaultColWidth="9.140625" defaultRowHeight="24" x14ac:dyDescent="0.55000000000000004"/>
  <cols>
    <col min="1" max="1" width="5.85546875" style="5" customWidth="1"/>
    <col min="2" max="16384" width="9.140625" style="5"/>
  </cols>
  <sheetData>
    <row r="1" spans="1:11" ht="25.5" customHeight="1" x14ac:dyDescent="0.7">
      <c r="B1" s="233" t="s">
        <v>33</v>
      </c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" customHeight="1" x14ac:dyDescent="0.55000000000000004"/>
    <row r="3" spans="1:11" x14ac:dyDescent="0.55000000000000004">
      <c r="C3" s="5" t="s">
        <v>607</v>
      </c>
    </row>
    <row r="4" spans="1:11" x14ac:dyDescent="0.55000000000000004">
      <c r="B4" s="5" t="s">
        <v>497</v>
      </c>
    </row>
    <row r="5" spans="1:11" s="7" customFormat="1" x14ac:dyDescent="0.55000000000000004">
      <c r="A5" s="160" t="s">
        <v>498</v>
      </c>
      <c r="B5" s="5"/>
      <c r="C5" s="5"/>
      <c r="E5" s="5"/>
    </row>
    <row r="6" spans="1:11" s="7" customFormat="1" x14ac:dyDescent="0.55000000000000004">
      <c r="A6" s="6" t="s">
        <v>499</v>
      </c>
      <c r="B6" s="5"/>
      <c r="C6" s="5"/>
      <c r="E6" s="5"/>
    </row>
    <row r="7" spans="1:11" s="7" customFormat="1" x14ac:dyDescent="0.55000000000000004">
      <c r="A7" s="6" t="s">
        <v>500</v>
      </c>
      <c r="B7" s="5"/>
      <c r="C7" s="5"/>
      <c r="E7" s="5"/>
    </row>
    <row r="8" spans="1:11" s="7" customFormat="1" x14ac:dyDescent="0.55000000000000004">
      <c r="A8" s="6" t="s">
        <v>501</v>
      </c>
      <c r="B8" s="5"/>
      <c r="C8" s="5"/>
      <c r="E8" s="5"/>
    </row>
    <row r="9" spans="1:11" s="7" customFormat="1" x14ac:dyDescent="0.55000000000000004">
      <c r="A9" s="6" t="s">
        <v>502</v>
      </c>
      <c r="B9" s="5"/>
      <c r="C9" s="5"/>
      <c r="E9" s="5"/>
    </row>
    <row r="10" spans="1:11" s="7" customFormat="1" ht="14.25" customHeight="1" x14ac:dyDescent="0.55000000000000004">
      <c r="A10" s="6"/>
      <c r="B10" s="5"/>
      <c r="C10" s="5"/>
      <c r="E10" s="5"/>
    </row>
    <row r="11" spans="1:11" s="8" customFormat="1" ht="19.5" customHeight="1" x14ac:dyDescent="0.2">
      <c r="C11" s="9" t="s">
        <v>34</v>
      </c>
    </row>
    <row r="12" spans="1:11" ht="10.5" customHeight="1" x14ac:dyDescent="0.55000000000000004"/>
    <row r="13" spans="1:11" s="7" customFormat="1" x14ac:dyDescent="0.55000000000000004">
      <c r="C13" s="6" t="s">
        <v>503</v>
      </c>
    </row>
    <row r="14" spans="1:11" s="7" customFormat="1" x14ac:dyDescent="0.55000000000000004">
      <c r="B14" s="6" t="s">
        <v>508</v>
      </c>
      <c r="C14" s="10"/>
      <c r="D14" s="10"/>
    </row>
    <row r="15" spans="1:11" s="7" customFormat="1" x14ac:dyDescent="0.55000000000000004">
      <c r="B15" s="6" t="s">
        <v>507</v>
      </c>
      <c r="C15" s="10"/>
      <c r="D15" s="10"/>
    </row>
    <row r="16" spans="1:11" s="7" customFormat="1" x14ac:dyDescent="0.55000000000000004">
      <c r="B16" s="6" t="s">
        <v>504</v>
      </c>
      <c r="C16" s="10"/>
      <c r="D16" s="10"/>
    </row>
    <row r="17" spans="1:4" s="7" customFormat="1" x14ac:dyDescent="0.55000000000000004">
      <c r="B17" s="6" t="s">
        <v>505</v>
      </c>
      <c r="C17" s="10"/>
      <c r="D17" s="10"/>
    </row>
    <row r="18" spans="1:4" s="7" customFormat="1" x14ac:dyDescent="0.55000000000000004">
      <c r="A18" s="140" t="s">
        <v>597</v>
      </c>
      <c r="B18" s="38"/>
      <c r="C18" s="39"/>
    </row>
    <row r="19" spans="1:4" s="7" customFormat="1" x14ac:dyDescent="0.55000000000000004">
      <c r="A19" s="140" t="s">
        <v>598</v>
      </c>
      <c r="B19" s="38"/>
      <c r="C19" s="39"/>
    </row>
    <row r="20" spans="1:4" s="7" customFormat="1" x14ac:dyDescent="0.55000000000000004">
      <c r="A20" s="140" t="s">
        <v>599</v>
      </c>
      <c r="B20" s="38"/>
      <c r="C20" s="39"/>
    </row>
    <row r="21" spans="1:4" s="7" customFormat="1" x14ac:dyDescent="0.55000000000000004">
      <c r="B21" s="6" t="s">
        <v>506</v>
      </c>
      <c r="C21" s="10"/>
      <c r="D21" s="10"/>
    </row>
    <row r="22" spans="1:4" s="7" customFormat="1" x14ac:dyDescent="0.55000000000000004">
      <c r="A22" s="140" t="s">
        <v>600</v>
      </c>
      <c r="B22" s="38"/>
      <c r="C22" s="39"/>
    </row>
    <row r="23" spans="1:4" s="7" customFormat="1" x14ac:dyDescent="0.55000000000000004">
      <c r="A23" s="140" t="s">
        <v>601</v>
      </c>
      <c r="B23" s="38"/>
      <c r="C23" s="39"/>
    </row>
    <row r="24" spans="1:4" s="7" customFormat="1" x14ac:dyDescent="0.55000000000000004">
      <c r="A24" s="140" t="s">
        <v>602</v>
      </c>
      <c r="B24" s="38"/>
      <c r="C24" s="39"/>
    </row>
    <row r="25" spans="1:4" s="7" customFormat="1" x14ac:dyDescent="0.55000000000000004">
      <c r="A25" s="207"/>
      <c r="B25" s="69" t="s">
        <v>401</v>
      </c>
      <c r="C25" s="68"/>
      <c r="D25" s="206"/>
    </row>
    <row r="26" spans="1:4" s="7" customFormat="1" x14ac:dyDescent="0.55000000000000004">
      <c r="B26" s="6"/>
      <c r="C26" s="10"/>
      <c r="D26" s="10"/>
    </row>
    <row r="27" spans="1:4" s="7" customFormat="1" x14ac:dyDescent="0.55000000000000004">
      <c r="B27" s="6"/>
      <c r="C27" s="10"/>
      <c r="D27" s="10"/>
    </row>
    <row r="28" spans="1:4" s="7" customFormat="1" x14ac:dyDescent="0.55000000000000004">
      <c r="B28" s="6"/>
      <c r="C28" s="10"/>
      <c r="D28" s="10"/>
    </row>
    <row r="29" spans="1:4" s="7" customFormat="1" x14ac:dyDescent="0.55000000000000004">
      <c r="B29" s="6"/>
      <c r="C29" s="10"/>
      <c r="D29" s="10"/>
    </row>
    <row r="30" spans="1:4" s="7" customFormat="1" x14ac:dyDescent="0.55000000000000004">
      <c r="B30" s="6"/>
      <c r="C30" s="10"/>
      <c r="D30" s="10"/>
    </row>
    <row r="31" spans="1:4" s="7" customFormat="1" x14ac:dyDescent="0.55000000000000004">
      <c r="B31" s="6"/>
      <c r="C31" s="10"/>
      <c r="D31" s="10"/>
    </row>
    <row r="32" spans="1:4" s="7" customFormat="1" x14ac:dyDescent="0.55000000000000004">
      <c r="B32" s="6" t="s">
        <v>218</v>
      </c>
      <c r="C32" s="10"/>
      <c r="D32" s="10"/>
    </row>
    <row r="33" spans="1:10" s="7" customFormat="1" x14ac:dyDescent="0.55000000000000004">
      <c r="B33" s="6" t="s">
        <v>509</v>
      </c>
      <c r="C33" s="10"/>
      <c r="D33" s="10"/>
    </row>
    <row r="34" spans="1:10" s="7" customFormat="1" x14ac:dyDescent="0.55000000000000004">
      <c r="B34" s="6" t="s">
        <v>510</v>
      </c>
      <c r="C34" s="10"/>
      <c r="D34" s="10"/>
    </row>
    <row r="35" spans="1:10" s="7" customFormat="1" x14ac:dyDescent="0.55000000000000004">
      <c r="B35" s="6" t="s">
        <v>511</v>
      </c>
      <c r="C35" s="10"/>
      <c r="D35" s="10"/>
    </row>
    <row r="36" spans="1:10" s="7" customFormat="1" x14ac:dyDescent="0.55000000000000004">
      <c r="B36" s="6" t="s">
        <v>512</v>
      </c>
      <c r="C36" s="10"/>
      <c r="D36" s="10"/>
    </row>
    <row r="37" spans="1:10" s="7" customFormat="1" x14ac:dyDescent="0.55000000000000004">
      <c r="A37" s="7" t="s">
        <v>604</v>
      </c>
      <c r="B37" s="6"/>
      <c r="C37" s="10"/>
      <c r="D37" s="10"/>
    </row>
    <row r="38" spans="1:10" s="7" customFormat="1" x14ac:dyDescent="0.55000000000000004">
      <c r="A38" s="7" t="s">
        <v>513</v>
      </c>
      <c r="B38" s="6"/>
      <c r="C38" s="10"/>
      <c r="D38" s="10"/>
    </row>
    <row r="39" spans="1:10" s="7" customFormat="1" x14ac:dyDescent="0.55000000000000004">
      <c r="A39" s="7" t="s">
        <v>514</v>
      </c>
      <c r="B39" s="6"/>
      <c r="C39" s="10"/>
      <c r="D39" s="10"/>
    </row>
    <row r="40" spans="1:10" s="7" customFormat="1" x14ac:dyDescent="0.55000000000000004">
      <c r="A40" s="7" t="s">
        <v>515</v>
      </c>
      <c r="B40" s="6"/>
      <c r="C40" s="10"/>
      <c r="D40" s="10"/>
    </row>
    <row r="41" spans="1:10" s="7" customFormat="1" x14ac:dyDescent="0.55000000000000004">
      <c r="B41" s="6" t="s">
        <v>217</v>
      </c>
      <c r="C41" s="10"/>
      <c r="D41" s="10"/>
    </row>
    <row r="42" spans="1:10" s="7" customFormat="1" x14ac:dyDescent="0.55000000000000004">
      <c r="B42" s="6" t="s">
        <v>516</v>
      </c>
      <c r="C42" s="10"/>
      <c r="D42" s="10"/>
    </row>
    <row r="43" spans="1:10" s="7" customFormat="1" x14ac:dyDescent="0.55000000000000004">
      <c r="B43" s="6" t="s">
        <v>517</v>
      </c>
      <c r="C43" s="10"/>
      <c r="D43" s="10"/>
    </row>
    <row r="44" spans="1:10" s="7" customFormat="1" x14ac:dyDescent="0.55000000000000004">
      <c r="B44" s="6" t="s">
        <v>518</v>
      </c>
      <c r="C44" s="10"/>
      <c r="D44" s="10"/>
    </row>
    <row r="45" spans="1:10" s="7" customFormat="1" x14ac:dyDescent="0.55000000000000004">
      <c r="B45" s="6" t="s">
        <v>519</v>
      </c>
      <c r="C45" s="10"/>
      <c r="D45" s="10"/>
    </row>
    <row r="46" spans="1:10" s="7" customFormat="1" x14ac:dyDescent="0.55000000000000004">
      <c r="B46" s="6" t="s">
        <v>520</v>
      </c>
      <c r="C46" s="10"/>
      <c r="D46" s="10"/>
    </row>
    <row r="47" spans="1:10" s="7" customFormat="1" x14ac:dyDescent="0.55000000000000004">
      <c r="A47" s="140" t="s">
        <v>522</v>
      </c>
      <c r="B47" s="38"/>
      <c r="C47" s="39"/>
    </row>
    <row r="48" spans="1:10" s="122" customFormat="1" x14ac:dyDescent="0.55000000000000004">
      <c r="A48" s="234" t="s">
        <v>523</v>
      </c>
      <c r="B48" s="234"/>
      <c r="C48" s="234"/>
      <c r="D48" s="234"/>
      <c r="E48" s="234"/>
      <c r="F48" s="234"/>
      <c r="G48" s="234"/>
      <c r="H48" s="234"/>
      <c r="I48" s="234"/>
      <c r="J48" s="234"/>
    </row>
    <row r="49" spans="1:4" s="7" customFormat="1" x14ac:dyDescent="0.55000000000000004">
      <c r="A49" s="6" t="s">
        <v>524</v>
      </c>
      <c r="B49" s="10"/>
      <c r="C49" s="10"/>
    </row>
    <row r="50" spans="1:4" s="7" customFormat="1" x14ac:dyDescent="0.55000000000000004">
      <c r="B50" s="138" t="s">
        <v>219</v>
      </c>
      <c r="C50" s="10"/>
      <c r="D50" s="10"/>
    </row>
    <row r="51" spans="1:4" s="7" customFormat="1" x14ac:dyDescent="0.55000000000000004">
      <c r="B51" s="6" t="s">
        <v>525</v>
      </c>
      <c r="C51" s="10"/>
      <c r="D51" s="10"/>
    </row>
    <row r="52" spans="1:4" s="7" customFormat="1" x14ac:dyDescent="0.55000000000000004">
      <c r="B52" s="6" t="s">
        <v>526</v>
      </c>
      <c r="C52" s="10"/>
      <c r="D52" s="10"/>
    </row>
    <row r="53" spans="1:4" s="7" customFormat="1" x14ac:dyDescent="0.55000000000000004">
      <c r="B53" s="6" t="s">
        <v>527</v>
      </c>
      <c r="C53" s="10"/>
      <c r="D53" s="10"/>
    </row>
    <row r="54" spans="1:4" s="7" customFormat="1" x14ac:dyDescent="0.55000000000000004">
      <c r="B54" s="6" t="s">
        <v>528</v>
      </c>
      <c r="C54" s="10"/>
      <c r="D54" s="10"/>
    </row>
    <row r="55" spans="1:4" s="7" customFormat="1" x14ac:dyDescent="0.55000000000000004">
      <c r="A55" s="138"/>
      <c r="B55" s="6" t="s">
        <v>529</v>
      </c>
      <c r="C55" s="10"/>
      <c r="D55" s="10"/>
    </row>
    <row r="56" spans="1:4" s="7" customFormat="1" x14ac:dyDescent="0.55000000000000004">
      <c r="A56" s="6" t="s">
        <v>530</v>
      </c>
      <c r="B56" s="10"/>
      <c r="C56" s="10"/>
    </row>
    <row r="57" spans="1:4" s="7" customFormat="1" x14ac:dyDescent="0.55000000000000004">
      <c r="A57" s="6" t="s">
        <v>531</v>
      </c>
      <c r="B57" s="10"/>
      <c r="C57" s="10"/>
    </row>
    <row r="58" spans="1:4" s="7" customFormat="1" x14ac:dyDescent="0.55000000000000004">
      <c r="A58" s="6" t="s">
        <v>532</v>
      </c>
      <c r="B58" s="10"/>
      <c r="C58" s="10"/>
    </row>
    <row r="59" spans="1:4" s="7" customFormat="1" x14ac:dyDescent="0.55000000000000004">
      <c r="A59" s="6" t="s">
        <v>533</v>
      </c>
      <c r="B59" s="10"/>
      <c r="C59" s="10"/>
    </row>
    <row r="60" spans="1:4" s="7" customFormat="1" x14ac:dyDescent="0.55000000000000004">
      <c r="B60" s="6" t="s">
        <v>534</v>
      </c>
      <c r="C60" s="10"/>
      <c r="D60" s="10"/>
    </row>
    <row r="61" spans="1:4" s="7" customFormat="1" x14ac:dyDescent="0.55000000000000004">
      <c r="B61" s="6" t="s">
        <v>535</v>
      </c>
      <c r="C61" s="10"/>
      <c r="D61" s="10"/>
    </row>
    <row r="62" spans="1:4" s="7" customFormat="1" x14ac:dyDescent="0.55000000000000004">
      <c r="B62" s="6" t="s">
        <v>536</v>
      </c>
      <c r="C62" s="10"/>
      <c r="D62" s="10"/>
    </row>
    <row r="63" spans="1:4" s="7" customFormat="1" x14ac:dyDescent="0.55000000000000004">
      <c r="B63" s="6" t="s">
        <v>537</v>
      </c>
      <c r="C63" s="10"/>
      <c r="D63" s="10"/>
    </row>
    <row r="64" spans="1:4" s="7" customFormat="1" x14ac:dyDescent="0.55000000000000004">
      <c r="B64" s="6" t="s">
        <v>538</v>
      </c>
      <c r="C64" s="10"/>
      <c r="D64" s="10"/>
    </row>
    <row r="65" spans="1:4" s="7" customFormat="1" x14ac:dyDescent="0.55000000000000004">
      <c r="B65" s="6" t="s">
        <v>539</v>
      </c>
      <c r="C65" s="10"/>
      <c r="D65" s="10"/>
    </row>
    <row r="66" spans="1:4" s="7" customFormat="1" x14ac:dyDescent="0.55000000000000004">
      <c r="B66" s="6" t="s">
        <v>540</v>
      </c>
      <c r="C66" s="10"/>
      <c r="D66" s="10"/>
    </row>
    <row r="67" spans="1:4" s="7" customFormat="1" x14ac:dyDescent="0.55000000000000004">
      <c r="A67" s="6" t="s">
        <v>541</v>
      </c>
      <c r="B67" s="10"/>
      <c r="C67" s="10"/>
    </row>
    <row r="68" spans="1:4" s="7" customFormat="1" x14ac:dyDescent="0.55000000000000004">
      <c r="A68" s="6" t="s">
        <v>542</v>
      </c>
      <c r="B68" s="10"/>
      <c r="C68" s="10"/>
    </row>
    <row r="69" spans="1:4" s="7" customFormat="1" x14ac:dyDescent="0.55000000000000004">
      <c r="B69" s="6"/>
      <c r="C69" s="10"/>
      <c r="D69" s="10"/>
    </row>
    <row r="70" spans="1:4" s="7" customFormat="1" x14ac:dyDescent="0.55000000000000004">
      <c r="B70" s="138"/>
      <c r="C70" s="11" t="s">
        <v>35</v>
      </c>
    </row>
    <row r="71" spans="1:4" s="7" customFormat="1" x14ac:dyDescent="0.55000000000000004">
      <c r="C71" s="7" t="s">
        <v>36</v>
      </c>
    </row>
    <row r="72" spans="1:4" s="7" customFormat="1" x14ac:dyDescent="0.55000000000000004">
      <c r="B72" s="7" t="s">
        <v>543</v>
      </c>
    </row>
    <row r="73" spans="1:4" s="7" customFormat="1" x14ac:dyDescent="0.55000000000000004">
      <c r="B73" s="7" t="s">
        <v>544</v>
      </c>
    </row>
    <row r="74" spans="1:4" s="7" customFormat="1" x14ac:dyDescent="0.55000000000000004">
      <c r="C74" s="7" t="s">
        <v>223</v>
      </c>
    </row>
    <row r="75" spans="1:4" s="7" customFormat="1" x14ac:dyDescent="0.55000000000000004">
      <c r="B75" s="7" t="s">
        <v>545</v>
      </c>
    </row>
    <row r="76" spans="1:4" s="7" customFormat="1" x14ac:dyDescent="0.55000000000000004">
      <c r="B76" s="7" t="s">
        <v>546</v>
      </c>
    </row>
    <row r="77" spans="1:4" s="7" customFormat="1" x14ac:dyDescent="0.55000000000000004">
      <c r="C77" s="7" t="s">
        <v>221</v>
      </c>
    </row>
    <row r="78" spans="1:4" s="7" customFormat="1" x14ac:dyDescent="0.55000000000000004">
      <c r="B78" s="7" t="s">
        <v>547</v>
      </c>
    </row>
    <row r="79" spans="1:4" s="7" customFormat="1" x14ac:dyDescent="0.55000000000000004">
      <c r="B79" s="7" t="s">
        <v>548</v>
      </c>
    </row>
    <row r="80" spans="1:4" s="7" customFormat="1" x14ac:dyDescent="0.55000000000000004">
      <c r="C80" s="7" t="s">
        <v>224</v>
      </c>
    </row>
    <row r="81" spans="1:4" s="7" customFormat="1" x14ac:dyDescent="0.55000000000000004">
      <c r="B81" s="7" t="s">
        <v>549</v>
      </c>
    </row>
    <row r="82" spans="1:4" s="7" customFormat="1" x14ac:dyDescent="0.55000000000000004">
      <c r="B82" s="7" t="s">
        <v>550</v>
      </c>
    </row>
    <row r="83" spans="1:4" s="7" customFormat="1" x14ac:dyDescent="0.55000000000000004">
      <c r="C83" s="7" t="s">
        <v>222</v>
      </c>
    </row>
    <row r="84" spans="1:4" s="7" customFormat="1" x14ac:dyDescent="0.55000000000000004">
      <c r="B84" s="7" t="s">
        <v>551</v>
      </c>
    </row>
    <row r="85" spans="1:4" s="7" customFormat="1" x14ac:dyDescent="0.55000000000000004">
      <c r="B85" s="7" t="s">
        <v>552</v>
      </c>
    </row>
    <row r="86" spans="1:4" s="7" customFormat="1" x14ac:dyDescent="0.55000000000000004"/>
    <row r="87" spans="1:4" s="7" customFormat="1" x14ac:dyDescent="0.55000000000000004"/>
    <row r="88" spans="1:4" s="7" customFormat="1" x14ac:dyDescent="0.55000000000000004"/>
    <row r="89" spans="1:4" s="12" customFormat="1" x14ac:dyDescent="0.55000000000000004">
      <c r="A89" s="50"/>
      <c r="B89" s="165"/>
      <c r="C89" s="13" t="s">
        <v>37</v>
      </c>
    </row>
    <row r="90" spans="1:4" s="12" customFormat="1" x14ac:dyDescent="0.55000000000000004">
      <c r="B90" s="165"/>
      <c r="C90" s="12" t="s">
        <v>553</v>
      </c>
    </row>
    <row r="91" spans="1:4" s="7" customFormat="1" x14ac:dyDescent="0.55000000000000004">
      <c r="A91" s="67" t="s">
        <v>554</v>
      </c>
      <c r="B91" s="68"/>
      <c r="C91" s="68"/>
      <c r="D91" s="69"/>
    </row>
    <row r="92" spans="1:4" s="7" customFormat="1" x14ac:dyDescent="0.55000000000000004">
      <c r="A92" s="67" t="s">
        <v>555</v>
      </c>
      <c r="B92" s="68"/>
      <c r="C92" s="68"/>
      <c r="D92" s="69"/>
    </row>
    <row r="93" spans="1:4" s="7" customFormat="1" x14ac:dyDescent="0.55000000000000004">
      <c r="A93" s="67" t="s">
        <v>556</v>
      </c>
      <c r="B93" s="68"/>
      <c r="C93" s="68"/>
      <c r="D93" s="69"/>
    </row>
    <row r="94" spans="1:4" s="7" customFormat="1" x14ac:dyDescent="0.55000000000000004">
      <c r="A94" s="67" t="s">
        <v>557</v>
      </c>
      <c r="B94" s="68"/>
      <c r="C94" s="68"/>
      <c r="D94" s="69"/>
    </row>
    <row r="95" spans="1:4" s="7" customFormat="1" x14ac:dyDescent="0.55000000000000004">
      <c r="A95" s="67" t="s">
        <v>558</v>
      </c>
      <c r="B95" s="68"/>
      <c r="C95" s="68"/>
      <c r="D95" s="69"/>
    </row>
    <row r="96" spans="1:4" s="7" customFormat="1" x14ac:dyDescent="0.55000000000000004">
      <c r="A96" s="67" t="s">
        <v>559</v>
      </c>
      <c r="B96" s="68"/>
      <c r="C96" s="68"/>
      <c r="D96" s="69"/>
    </row>
    <row r="97" spans="1:4" s="7" customFormat="1" x14ac:dyDescent="0.55000000000000004">
      <c r="A97" s="67"/>
      <c r="B97" s="68" t="s">
        <v>560</v>
      </c>
      <c r="C97" s="68"/>
      <c r="D97" s="69"/>
    </row>
    <row r="98" spans="1:4" s="12" customFormat="1" x14ac:dyDescent="0.55000000000000004">
      <c r="B98" s="165"/>
      <c r="C98" s="12" t="s">
        <v>561</v>
      </c>
    </row>
    <row r="99" spans="1:4" s="7" customFormat="1" x14ac:dyDescent="0.55000000000000004">
      <c r="A99" s="67" t="s">
        <v>562</v>
      </c>
      <c r="B99" s="68"/>
      <c r="C99" s="68"/>
      <c r="D99" s="69"/>
    </row>
    <row r="100" spans="1:4" s="7" customFormat="1" x14ac:dyDescent="0.55000000000000004">
      <c r="A100" s="67" t="s">
        <v>563</v>
      </c>
      <c r="B100" s="68"/>
      <c r="C100" s="68"/>
      <c r="D100" s="69"/>
    </row>
    <row r="101" spans="1:4" s="7" customFormat="1" x14ac:dyDescent="0.55000000000000004">
      <c r="A101" s="67" t="s">
        <v>564</v>
      </c>
      <c r="B101" s="68"/>
      <c r="C101" s="68"/>
      <c r="D101" s="69"/>
    </row>
    <row r="102" spans="1:4" s="7" customFormat="1" x14ac:dyDescent="0.55000000000000004">
      <c r="A102" s="67" t="s">
        <v>565</v>
      </c>
      <c r="B102" s="68"/>
      <c r="C102" s="68"/>
      <c r="D102" s="69"/>
    </row>
    <row r="103" spans="1:4" s="7" customFormat="1" x14ac:dyDescent="0.55000000000000004">
      <c r="A103" s="67" t="s">
        <v>566</v>
      </c>
      <c r="B103" s="68"/>
      <c r="C103" s="68"/>
      <c r="D103" s="69"/>
    </row>
    <row r="104" spans="1:4" s="12" customFormat="1" x14ac:dyDescent="0.55000000000000004">
      <c r="C104" s="12" t="s">
        <v>567</v>
      </c>
    </row>
    <row r="105" spans="1:4" s="7" customFormat="1" x14ac:dyDescent="0.55000000000000004">
      <c r="A105" s="67" t="s">
        <v>568</v>
      </c>
      <c r="B105" s="68"/>
      <c r="C105" s="68"/>
      <c r="D105" s="69"/>
    </row>
    <row r="106" spans="1:4" s="7" customFormat="1" x14ac:dyDescent="0.55000000000000004">
      <c r="A106" s="67" t="s">
        <v>569</v>
      </c>
      <c r="B106" s="68"/>
      <c r="C106" s="68"/>
      <c r="D106" s="69"/>
    </row>
    <row r="107" spans="1:4" s="7" customFormat="1" x14ac:dyDescent="0.55000000000000004">
      <c r="A107" s="67" t="s">
        <v>570</v>
      </c>
      <c r="B107" s="68"/>
      <c r="C107" s="68"/>
      <c r="D107" s="69"/>
    </row>
    <row r="108" spans="1:4" s="7" customFormat="1" x14ac:dyDescent="0.55000000000000004">
      <c r="A108" s="67" t="s">
        <v>571</v>
      </c>
      <c r="B108" s="68"/>
      <c r="C108" s="68"/>
      <c r="D108" s="69"/>
    </row>
    <row r="109" spans="1:4" s="7" customFormat="1" x14ac:dyDescent="0.55000000000000004">
      <c r="A109" s="67" t="s">
        <v>572</v>
      </c>
      <c r="B109" s="68"/>
      <c r="C109" s="68"/>
      <c r="D109" s="69"/>
    </row>
    <row r="110" spans="1:4" s="7" customFormat="1" x14ac:dyDescent="0.55000000000000004">
      <c r="A110" s="67"/>
      <c r="B110" s="68" t="s">
        <v>573</v>
      </c>
      <c r="C110" s="68"/>
      <c r="D110" s="69"/>
    </row>
    <row r="111" spans="1:4" s="7" customFormat="1" x14ac:dyDescent="0.55000000000000004">
      <c r="A111" s="67"/>
      <c r="B111" s="68"/>
      <c r="C111" s="68" t="s">
        <v>574</v>
      </c>
      <c r="D111" s="69"/>
    </row>
    <row r="112" spans="1:4" s="7" customFormat="1" x14ac:dyDescent="0.55000000000000004">
      <c r="A112" s="67" t="s">
        <v>575</v>
      </c>
      <c r="B112" s="68"/>
      <c r="C112" s="68"/>
      <c r="D112" s="69"/>
    </row>
    <row r="113" spans="1:4" s="7" customFormat="1" x14ac:dyDescent="0.55000000000000004">
      <c r="A113" s="67" t="s">
        <v>576</v>
      </c>
      <c r="B113" s="68"/>
      <c r="C113" s="68"/>
      <c r="D113" s="69"/>
    </row>
    <row r="114" spans="1:4" s="7" customFormat="1" x14ac:dyDescent="0.55000000000000004">
      <c r="A114" s="67" t="s">
        <v>577</v>
      </c>
      <c r="B114" s="68"/>
      <c r="C114" s="68"/>
      <c r="D114" s="69"/>
    </row>
    <row r="115" spans="1:4" s="7" customFormat="1" x14ac:dyDescent="0.55000000000000004">
      <c r="A115" s="67" t="s">
        <v>578</v>
      </c>
      <c r="B115" s="68"/>
      <c r="C115" s="68"/>
      <c r="D115" s="69"/>
    </row>
    <row r="116" spans="1:4" s="7" customFormat="1" x14ac:dyDescent="0.55000000000000004">
      <c r="A116" s="67" t="s">
        <v>579</v>
      </c>
      <c r="B116" s="68"/>
      <c r="C116" s="68"/>
      <c r="D116" s="69"/>
    </row>
    <row r="117" spans="1:4" s="7" customFormat="1" x14ac:dyDescent="0.55000000000000004">
      <c r="A117" s="67"/>
      <c r="B117" s="68"/>
      <c r="C117" s="68"/>
      <c r="D117" s="69"/>
    </row>
    <row r="118" spans="1:4" s="7" customFormat="1" x14ac:dyDescent="0.55000000000000004">
      <c r="A118" s="67"/>
      <c r="B118" s="68"/>
      <c r="C118" s="68" t="s">
        <v>580</v>
      </c>
      <c r="D118" s="69"/>
    </row>
    <row r="119" spans="1:4" s="7" customFormat="1" x14ac:dyDescent="0.55000000000000004">
      <c r="A119" s="67" t="s">
        <v>581</v>
      </c>
      <c r="B119" s="68"/>
      <c r="C119" s="68"/>
      <c r="D119" s="69"/>
    </row>
    <row r="120" spans="1:4" s="7" customFormat="1" x14ac:dyDescent="0.55000000000000004">
      <c r="A120" s="67" t="s">
        <v>582</v>
      </c>
      <c r="B120" s="68"/>
      <c r="C120" s="68"/>
      <c r="D120" s="69"/>
    </row>
    <row r="121" spans="1:4" s="7" customFormat="1" x14ac:dyDescent="0.55000000000000004">
      <c r="A121" s="67" t="s">
        <v>583</v>
      </c>
      <c r="B121" s="68"/>
      <c r="C121" s="68"/>
      <c r="D121" s="69"/>
    </row>
    <row r="122" spans="1:4" s="7" customFormat="1" x14ac:dyDescent="0.55000000000000004">
      <c r="A122" s="67" t="s">
        <v>603</v>
      </c>
      <c r="B122" s="68"/>
      <c r="C122" s="68"/>
      <c r="D122" s="69"/>
    </row>
    <row r="123" spans="1:4" s="7" customFormat="1" x14ac:dyDescent="0.55000000000000004">
      <c r="A123" s="67" t="s">
        <v>584</v>
      </c>
      <c r="B123" s="68"/>
      <c r="C123" s="68"/>
      <c r="D123" s="69"/>
    </row>
    <row r="124" spans="1:4" s="7" customFormat="1" x14ac:dyDescent="0.55000000000000004">
      <c r="A124" s="67"/>
      <c r="B124" s="68"/>
      <c r="C124" s="68"/>
      <c r="D124" s="69"/>
    </row>
    <row r="125" spans="1:4" x14ac:dyDescent="0.55000000000000004">
      <c r="B125" s="5" t="s">
        <v>585</v>
      </c>
    </row>
    <row r="126" spans="1:4" x14ac:dyDescent="0.55000000000000004">
      <c r="B126" s="5" t="s">
        <v>586</v>
      </c>
    </row>
    <row r="127" spans="1:4" x14ac:dyDescent="0.55000000000000004">
      <c r="B127" s="5" t="s">
        <v>587</v>
      </c>
    </row>
    <row r="128" spans="1:4" x14ac:dyDescent="0.55000000000000004">
      <c r="B128" s="5" t="s">
        <v>588</v>
      </c>
    </row>
    <row r="129" spans="2:2" x14ac:dyDescent="0.55000000000000004">
      <c r="B129" s="5" t="s">
        <v>589</v>
      </c>
    </row>
    <row r="130" spans="2:2" x14ac:dyDescent="0.55000000000000004">
      <c r="B130" s="5" t="s">
        <v>591</v>
      </c>
    </row>
  </sheetData>
  <mergeCells count="2">
    <mergeCell ref="B1:K1"/>
    <mergeCell ref="A48:J48"/>
  </mergeCells>
  <pageMargins left="0.7" right="0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การตอบแบบฟอร์ม 1</vt:lpstr>
      <vt:lpstr>EPE (Elementary 2)</vt:lpstr>
      <vt:lpstr>Intermediate</vt:lpstr>
      <vt:lpstr>Pre-Intermediate</vt:lpstr>
      <vt:lpstr>Staeter 2</vt:lpstr>
      <vt:lpstr>Upper-Intermediate</vt:lpstr>
      <vt:lpstr>สรุปรวม</vt:lpstr>
      <vt:lpstr>บทสรุปผู้บริหาร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2022-08-29T02:44:44Z</cp:lastPrinted>
  <dcterms:created xsi:type="dcterms:W3CDTF">2020-12-28T02:20:10Z</dcterms:created>
  <dcterms:modified xsi:type="dcterms:W3CDTF">2022-11-10T04:07:50Z</dcterms:modified>
</cp:coreProperties>
</file>