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8800" windowHeight="12000" activeTab="4"/>
  </bookViews>
  <sheets>
    <sheet name="Form Responses 1" sheetId="1" r:id="rId1"/>
    <sheet name="บทสรุป" sheetId="2" r:id="rId2"/>
    <sheet name="เพศ" sheetId="3" r:id="rId3"/>
    <sheet name="อายุ" sheetId="4" r:id="rId4"/>
    <sheet name="ตาราง 3" sheetId="5" r:id="rId5"/>
    <sheet name="ตาราง 4" sheetId="6" r:id="rId6"/>
    <sheet name="ตาราง 5" sheetId="7" r:id="rId7"/>
    <sheet name="ตาราง 6" sheetId="8" r:id="rId8"/>
    <sheet name="ข้อเสนอแนะ" sheetId="9" r:id="rId9"/>
  </sheets>
  <externalReferences>
    <externalReference r:id="rId10"/>
  </externalReferences>
  <definedNames>
    <definedName name="_xlnm._FilterDatabase" localSheetId="0" hidden="1">'Form Responses 1'!$J$1:$J$181</definedName>
  </definedNames>
  <calcPr calcId="162913"/>
</workbook>
</file>

<file path=xl/calcChain.xml><?xml version="1.0" encoding="utf-8"?>
<calcChain xmlns="http://schemas.openxmlformats.org/spreadsheetml/2006/main">
  <c r="F17" i="5" l="1"/>
  <c r="W127" i="1" l="1"/>
  <c r="V127" i="1"/>
  <c r="T127" i="1"/>
  <c r="S126" i="1"/>
  <c r="S125" i="1"/>
  <c r="D20" i="9"/>
  <c r="D33" i="9"/>
  <c r="D13" i="9"/>
  <c r="D26" i="8" l="1"/>
  <c r="AB126" i="1" s="1"/>
  <c r="C26" i="8"/>
  <c r="AB127" i="1"/>
  <c r="AB125" i="1"/>
  <c r="D25" i="8"/>
  <c r="C25" i="8"/>
  <c r="D24" i="8"/>
  <c r="D23" i="8"/>
  <c r="D22" i="8"/>
  <c r="D21" i="8"/>
  <c r="D20" i="8"/>
  <c r="C23" i="8"/>
  <c r="C22" i="8"/>
  <c r="C21" i="8"/>
  <c r="C20" i="8"/>
  <c r="AA127" i="1"/>
  <c r="D17" i="8"/>
  <c r="D16" i="8"/>
  <c r="C16" i="8"/>
  <c r="W125" i="1"/>
  <c r="D14" i="8"/>
  <c r="D10" i="8"/>
  <c r="D13" i="8"/>
  <c r="D12" i="8"/>
  <c r="C13" i="8"/>
  <c r="E13" i="8" s="1"/>
  <c r="C12" i="8"/>
  <c r="D9" i="8"/>
  <c r="D8" i="8"/>
  <c r="C9" i="8"/>
  <c r="C8" i="8"/>
  <c r="E9" i="7"/>
  <c r="E138" i="1"/>
  <c r="F7" i="6"/>
  <c r="F8" i="6"/>
  <c r="F9" i="6"/>
  <c r="F10" i="6"/>
  <c r="F11" i="6"/>
  <c r="F12" i="6"/>
  <c r="F13" i="6"/>
  <c r="F6" i="6"/>
  <c r="E13" i="6"/>
  <c r="F9" i="5"/>
  <c r="C24" i="8" l="1"/>
  <c r="F55" i="5"/>
  <c r="F47" i="5"/>
  <c r="F43" i="5"/>
  <c r="F42" i="5"/>
  <c r="F7" i="5"/>
  <c r="F54" i="5"/>
  <c r="F16" i="5"/>
  <c r="F23" i="5"/>
  <c r="F22" i="5"/>
  <c r="F21" i="5"/>
  <c r="F57" i="5"/>
  <c r="F56" i="5"/>
  <c r="F45" i="5"/>
  <c r="F37" i="5"/>
  <c r="F38" i="5"/>
  <c r="F39" i="5"/>
  <c r="F40" i="5"/>
  <c r="F41" i="5"/>
  <c r="B157" i="1"/>
  <c r="B145" i="1"/>
  <c r="D6" i="4"/>
  <c r="D7" i="4"/>
  <c r="D8" i="4"/>
  <c r="D9" i="4"/>
  <c r="D5" i="4"/>
  <c r="C9" i="4"/>
  <c r="E141" i="1"/>
  <c r="E140" i="1"/>
  <c r="E26" i="8"/>
  <c r="E25" i="8"/>
  <c r="E23" i="8"/>
  <c r="E21" i="8"/>
  <c r="E22" i="8"/>
  <c r="E20" i="8"/>
  <c r="E16" i="8"/>
  <c r="E9" i="8"/>
  <c r="F8" i="7"/>
  <c r="F70" i="5"/>
  <c r="F69" i="5"/>
  <c r="F68" i="5"/>
  <c r="F67" i="5"/>
  <c r="F66" i="5"/>
  <c r="F65" i="5"/>
  <c r="F53" i="5"/>
  <c r="F52" i="5"/>
  <c r="F51" i="5"/>
  <c r="F50" i="5"/>
  <c r="F49" i="5"/>
  <c r="F48" i="5"/>
  <c r="F46" i="5"/>
  <c r="F44" i="5"/>
  <c r="F36" i="5"/>
  <c r="F35" i="5"/>
  <c r="F20" i="5"/>
  <c r="F19" i="5"/>
  <c r="F18" i="5"/>
  <c r="F15" i="5"/>
  <c r="F14" i="5"/>
  <c r="F13" i="5"/>
  <c r="F12" i="5"/>
  <c r="F11" i="5"/>
  <c r="F10" i="5"/>
  <c r="F8" i="5"/>
  <c r="F6" i="5"/>
  <c r="F5" i="5"/>
  <c r="K125" i="1"/>
  <c r="L125" i="1"/>
  <c r="M125" i="1"/>
  <c r="N125" i="1"/>
  <c r="O125" i="1"/>
  <c r="P125" i="1"/>
  <c r="Q125" i="1"/>
  <c r="L126" i="1"/>
  <c r="M126" i="1"/>
  <c r="N126" i="1"/>
  <c r="O126" i="1"/>
  <c r="P126" i="1"/>
  <c r="Q126" i="1"/>
  <c r="K126" i="1"/>
  <c r="AC125" i="1"/>
  <c r="AC126" i="1"/>
  <c r="T125" i="1"/>
  <c r="U125" i="1"/>
  <c r="V125" i="1"/>
  <c r="X125" i="1"/>
  <c r="Y125" i="1"/>
  <c r="Z125" i="1"/>
  <c r="AA125" i="1"/>
  <c r="T126" i="1"/>
  <c r="U126" i="1"/>
  <c r="V126" i="1"/>
  <c r="W126" i="1"/>
  <c r="X126" i="1"/>
  <c r="Y126" i="1"/>
  <c r="Z126" i="1"/>
  <c r="AA126" i="1"/>
  <c r="C10" i="8" l="1"/>
  <c r="E10" i="8" s="1"/>
  <c r="C14" i="8"/>
  <c r="E14" i="8" s="1"/>
  <c r="E24" i="8"/>
  <c r="E12" i="8"/>
  <c r="E8" i="8"/>
  <c r="E142" i="1"/>
  <c r="C17" i="8"/>
  <c r="E17" i="8" s="1"/>
  <c r="F5" i="7"/>
  <c r="F9" i="7"/>
  <c r="F6" i="7"/>
  <c r="F7" i="7"/>
  <c r="C16" i="3"/>
  <c r="D16" i="3" s="1"/>
  <c r="E160" i="1"/>
  <c r="E145" i="1"/>
  <c r="E178" i="1"/>
  <c r="E177" i="1"/>
  <c r="E176" i="1"/>
  <c r="E174" i="1"/>
  <c r="E173" i="1"/>
  <c r="E172" i="1"/>
  <c r="E170" i="1"/>
  <c r="E169" i="1"/>
  <c r="E168" i="1"/>
  <c r="E167" i="1"/>
  <c r="E166" i="1"/>
  <c r="E165" i="1"/>
  <c r="E164" i="1"/>
  <c r="E163" i="1"/>
  <c r="E162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D15" i="3" l="1"/>
  <c r="D14" i="3"/>
  <c r="E180" i="1"/>
  <c r="B150" i="1"/>
  <c r="B154" i="1"/>
  <c r="B153" i="1"/>
  <c r="B149" i="1"/>
  <c r="B147" i="1"/>
  <c r="B152" i="1"/>
  <c r="B155" i="1"/>
  <c r="B151" i="1"/>
  <c r="B146" i="1"/>
  <c r="B148" i="1"/>
  <c r="B159" i="1" l="1"/>
  <c r="B142" i="1"/>
  <c r="B135" i="1"/>
  <c r="B134" i="1"/>
  <c r="B136" i="1" l="1"/>
</calcChain>
</file>

<file path=xl/sharedStrings.xml><?xml version="1.0" encoding="utf-8"?>
<sst xmlns="http://schemas.openxmlformats.org/spreadsheetml/2006/main" count="1396" uniqueCount="648">
  <si>
    <t>Timestamp</t>
  </si>
  <si>
    <t>ชื่อ-นามสกุล</t>
  </si>
  <si>
    <t>อีเมล์</t>
  </si>
  <si>
    <t>เบอร์โทรศัพท์</t>
  </si>
  <si>
    <t>เพศ</t>
  </si>
  <si>
    <t>อายุ</t>
  </si>
  <si>
    <t>นิสิต [ระดับปริญญาโท]</t>
  </si>
  <si>
    <t>นิสิต [ระดับปริญญาเอก]</t>
  </si>
  <si>
    <t>คณะวิชาที่สังกัด</t>
  </si>
  <si>
    <t>สาขาวิชา</t>
  </si>
  <si>
    <t>ท่านได้รับข่าวการปฐมนิเทศจากแหล่งใด  (ตอบได้มากกว่า 1 ข้อ) [ประกาศมหาวิทยาลัย]</t>
  </si>
  <si>
    <t>ท่านได้รับข่าวการปฐมนิเทศจากแหล่งใด  (ตอบได้มากกว่า 1 ข้อ) [จดหมายจากมหาวิทยาลัย]</t>
  </si>
  <si>
    <t>ท่านได้รับข่าวการปฐมนิเทศจากแหล่งใด  (ตอบได้มากกว่า 1 ข้อ) [คณะที่สังกัด]</t>
  </si>
  <si>
    <t>ท่านได้รับข่าวการปฐมนิเทศจากแหล่งใด  (ตอบได้มากกว่า 1 ข้อ) [เอกสารประชาสัมพันธ์]</t>
  </si>
  <si>
    <t>ท่านได้รับข่าวการปฐมนิเทศจากแหล่งใด  (ตอบได้มากกว่า 1 ข้อ) [website]</t>
  </si>
  <si>
    <t>ท่านได้รับข่าวการปฐมนิเทศจากแหล่งใด  (ตอบได้มากกว่า 1 ข้อ) [facebook บัณฑิตวิทยาลัย]</t>
  </si>
  <si>
    <t>ท่านได้รับข่าวการปฐมนิเทศจากแหล่งใด  (ตอบได้มากกว่า 1 ข้อ) [e-mail.]</t>
  </si>
  <si>
    <t>ท่านทราบข่าวการปฐมนิเทศล่วงหน้ากี่วัน</t>
  </si>
  <si>
    <t>ความสะดวกในการเข้ารับชมคลิปวีดีโอการปฐมนิเทศแบบออนไลน์</t>
  </si>
  <si>
    <t>ช่องทางการรับทราบข่าวสารการปฐมนิเทศ (ทางอีเมล์, Website)</t>
  </si>
  <si>
    <t>เจ้าหน้าที่ให้บริการเกี่ยวกับข้อมูลการปฐมนิเทศ (ทางโทรศัพท์ อีเมล์ เฟสบุ๊ค) ด้วยความเต็มใจ ข้อมูลถูกต้อง ชัดเจน และรวดเร็ว</t>
  </si>
  <si>
    <t>คลิปวีดีโอ ที่ถ่ายทอดข้อมูลการปฐมนิเทศ มีความถูกต้อง ชัดเจน เข้าใจง่าย</t>
  </si>
  <si>
    <t>ช่องทางการเผยแพร่คลิปวีดีโอมีความเหมาะสม สะดวก</t>
  </si>
  <si>
    <t xml:space="preserve">ความเหมาะสม และการถ่ายทอดความรู้ของวิทยากรในการปฐมนิเทศ เกี่ยวกับกฎ ระเบียบ ข้อบังคับ เส้นทางสู่ความสำเร็จการศึกษา (ผศ.ดร.ศิวิไลซ์  วนรัตน์วิจิตร รองคณบดีฝ่ายวิชาการ) </t>
  </si>
  <si>
    <t xml:space="preserve">ความเหมาะสม และการถ่ายทอดความรู้ของวิทยากรในการปฐมนิเทศ เกี่ยวกับการสอบวัดระดับความรู้ภาษาอังกฤษ (EPE) การดำเนินงาน  การให้บริการของสำนักพิมพ์มหาวิทยาลัยนเรศวร และวารสารการวิจัยเพื่อพัฒนาชุมชน (มนุษยศาสตร์และสังคมศาสตร์) และสโมสรนิสิตบัณฑิตศึกษา (ผศ.ดร.สุดากาญจน์  ปัทมดิลก รองคณบดีฝ่ายวิรัชกิจและนิสิตสัมพันธ์) </t>
  </si>
  <si>
    <t xml:space="preserve">ความเหมาะสม และการถ่ายทอดความรู้ของวิทยากรในการปฐมนิเทศ เกี่ยวกับการตีพิมพ์บทความในวารสารมหาวิทยาลัยนเรศวร (วิทยาศาสตร์และเทคโนโลยี) ข้อมูลเกี่ยวกับแหล่งทุนการศึกษาในระดับบัณฑิตศึกษา และหลักสูตรสองปริญญา (Double Degree Program) (รศ.ดร.กรองกาญจน์  ชูทิพย์ รองคณบดีฝ่ายวิจัย) </t>
  </si>
  <si>
    <t xml:space="preserve">ความเหมาะสม และการถ่ายทอดความรู้ของวิทยากรในการปฐมนิเทศ เกี่ยวกับการบริการของบัณฑิตวิทยาลัย (น.ส.พัชรี  ท้วมใจดี หัวหน้าสำนักงานเลขานุการบัณฑิตวิทยาลัย) </t>
  </si>
  <si>
    <t>ประโยชน์ที่ได้รับจากการเข้าร่วมโครงการปฐมนิเทศระดับบัณฑิตศึกษา</t>
  </si>
  <si>
    <t>ข้อเสนอแนะสำหรับการจัดโครงการปฐมนิเทศในครั้งนี้และครั้งต่อไป</t>
  </si>
  <si>
    <t>ข้อเสนอแนะเกี่ยวกับข้อมูลที่ท่านต้องการทราบเพิ่มเติมเกี่ยวกับการบริการของบัณฑิตวิทยาลัย และการศึกษาระดับบัณฑิตศึกษา</t>
  </si>
  <si>
    <t>ข้อเสนอแนะอื่นๆ</t>
  </si>
  <si>
    <t>นฤมล อินฟากท่า</t>
  </si>
  <si>
    <t>narumoni63@nu.ac.th</t>
  </si>
  <si>
    <t>0966683258</t>
  </si>
  <si>
    <t>หญิง</t>
  </si>
  <si>
    <t>แผน ข</t>
  </si>
  <si>
    <t>ศึกษาศาสตร์</t>
  </si>
  <si>
    <t>20-30 วัน</t>
  </si>
  <si>
    <t>ดีมาห</t>
  </si>
  <si>
    <t>-</t>
  </si>
  <si>
    <t>วริทธิ์พล แสงทองรัตนโชติ</t>
  </si>
  <si>
    <t>Waritpins63@nu.ac.th</t>
  </si>
  <si>
    <t>0987947320</t>
  </si>
  <si>
    <t>ชาย</t>
  </si>
  <si>
    <t>แผน ก, แบบ 2.1</t>
  </si>
  <si>
    <t>วิทยาศาสตร์</t>
  </si>
  <si>
    <t>สถิติ</t>
  </si>
  <si>
    <t>10-19 วัน</t>
  </si>
  <si>
    <t>ปาณิศา แสงนาค</t>
  </si>
  <si>
    <t>panisa_833@hotmail.com</t>
  </si>
  <si>
    <t>0869350134</t>
  </si>
  <si>
    <t>แบบ 1.1</t>
  </si>
  <si>
    <t>น้อยกว่า 10 วัน</t>
  </si>
  <si>
    <t xml:space="preserve">นายไพรวรรณ ทองเหลือ </t>
  </si>
  <si>
    <t>Phaiwanpantha789@gmail.com</t>
  </si>
  <si>
    <t>0874998782</t>
  </si>
  <si>
    <t>แผน ก, แบบ 1.1</t>
  </si>
  <si>
    <t xml:space="preserve">ได้รับเป็นอย่างดี </t>
  </si>
  <si>
    <t>ประชาสัมธ์ดี</t>
  </si>
  <si>
    <t>สุพิชญา วงศ์สุวรรณ</t>
  </si>
  <si>
    <t>suphitchayaw63@nu.ac.th</t>
  </si>
  <si>
    <t>0906970549</t>
  </si>
  <si>
    <t>แผน ก</t>
  </si>
  <si>
    <t>ภาษาอังกฤษ</t>
  </si>
  <si>
    <t>ณัฏฐนิช วงศ์สิทธิพรรุ่ง</t>
  </si>
  <si>
    <t>Nuttanich.noey@gmail.com</t>
  </si>
  <si>
    <t>0821747157</t>
  </si>
  <si>
    <t>นฤพร บ้งคำ</t>
  </si>
  <si>
    <t>Naruepornb63@nu.ac.th</t>
  </si>
  <si>
    <t>0882509428</t>
  </si>
  <si>
    <t>อาภรณ์ เรืองเดช</t>
  </si>
  <si>
    <t>Mookook.29092534@gmail.com</t>
  </si>
  <si>
    <t>0971962101</t>
  </si>
  <si>
    <t>เทคโนโลยีผู้ประกอบการและการจัดการนวัตกรรม</t>
  </si>
  <si>
    <t>ปริญญา ลมพิมาย</t>
  </si>
  <si>
    <t>parinyalo63@nu.ac.th</t>
  </si>
  <si>
    <t>0918393906</t>
  </si>
  <si>
    <t>วิศวกรรมศาสตร์</t>
  </si>
  <si>
    <t>วิศวกรรมไฟฟ้า</t>
  </si>
  <si>
    <t>อริสา คงประยูร</t>
  </si>
  <si>
    <t>arisakon63@nu.ac.th</t>
  </si>
  <si>
    <t>0836287049</t>
  </si>
  <si>
    <t>สุนิษา​ แสง​อุ่น​</t>
  </si>
  <si>
    <t>filmmylovely09@gmail.com</t>
  </si>
  <si>
    <t>0927707632</t>
  </si>
  <si>
    <t>แผน ก, แบบ 2.2</t>
  </si>
  <si>
    <t>นางสาวฐิฌาภรณ์ ไฝ่ทอง</t>
  </si>
  <si>
    <t>tichaporn.sweetdream@gmail.com</t>
  </si>
  <si>
    <t>0911529377</t>
  </si>
  <si>
    <t>เทคโนโลยีและสื่อสารการศึกษา</t>
  </si>
  <si>
    <t>ธนเดช เยี่ยงยงค์</t>
  </si>
  <si>
    <t>thanadettor58@gmail.com</t>
  </si>
  <si>
    <t>0813947979</t>
  </si>
  <si>
    <t>ปรียานันท์  จันทะกาว</t>
  </si>
  <si>
    <t>nook.xenon@gmail.com</t>
  </si>
  <si>
    <t>0803536359</t>
  </si>
  <si>
    <t>แบบ 1.2</t>
  </si>
  <si>
    <t>สาธารณสุขศาสตร์</t>
  </si>
  <si>
    <t>มากกว่า 30 วัน</t>
  </si>
  <si>
    <t>กฤติยา สอนทองคำ</t>
  </si>
  <si>
    <t>krittiya_tun3@hotmail.com</t>
  </si>
  <si>
    <t>0830046363</t>
  </si>
  <si>
    <t>นายบดินทร์ สุขแพทย์</t>
  </si>
  <si>
    <t>krutae.psru@gmail.com</t>
  </si>
  <si>
    <t>0983639684</t>
  </si>
  <si>
    <t>ปุณยนุช ธรรมอาชีพ</t>
  </si>
  <si>
    <t xml:space="preserve">Punyanuchth63@nu.ac.th </t>
  </si>
  <si>
    <t>0906920414</t>
  </si>
  <si>
    <t>นายวิทยา  คีรีกุลไพศาล</t>
  </si>
  <si>
    <t>Kenyana1122@gmail.com</t>
  </si>
  <si>
    <t>0650849654</t>
  </si>
  <si>
    <t>เขมจิรา เหลืองบริบูรณ์</t>
  </si>
  <si>
    <t>Khemjira8782@gmail.com</t>
  </si>
  <si>
    <t>0654295351</t>
  </si>
  <si>
    <t>นายสมโชค นินเป้า</t>
  </si>
  <si>
    <t>champ_o_o@hotmail.com</t>
  </si>
  <si>
    <t>0816053592</t>
  </si>
  <si>
    <t>บริหาธุรกิจ เศรษฐศาสตร์และการสื่อสาร</t>
  </si>
  <si>
    <t>ไม่มีครับ</t>
  </si>
  <si>
    <t>ไม่มครับ</t>
  </si>
  <si>
    <t>เบญจรัตน์ ขวัญคง</t>
  </si>
  <si>
    <t>benjarat38911@gmail.com</t>
  </si>
  <si>
    <t>0943705525</t>
  </si>
  <si>
    <t>คณิตศาสตร์ศึกษา</t>
  </si>
  <si>
    <t>ภัทรสุดา  กันใจแก้ว</t>
  </si>
  <si>
    <t>Patarasuda11@gmail.com</t>
  </si>
  <si>
    <t>0918569649</t>
  </si>
  <si>
    <t>แบบ 2.1</t>
  </si>
  <si>
    <t>พรชัย สิงห์สา</t>
  </si>
  <si>
    <t>nasawan_kamsornway@hotmail.com</t>
  </si>
  <si>
    <t>0659599886</t>
  </si>
  <si>
    <t>สังคมศาสตร์</t>
  </si>
  <si>
    <t>เอเซียตะวันออกเฉียงใต้</t>
  </si>
  <si>
    <t>ปราชญา เสมอเหมือน</t>
  </si>
  <si>
    <t>nu.june2007@gmail.com</t>
  </si>
  <si>
    <t>0913836406</t>
  </si>
  <si>
    <t>กัมปนาท หลวงจิโน</t>
  </si>
  <si>
    <t>ten39991@gmail.com</t>
  </si>
  <si>
    <t>0987941274</t>
  </si>
  <si>
    <t>วิทยาศาสตร์สิ่งแวดล้อม</t>
  </si>
  <si>
    <t>นายอนุสรณ์ เนาวรัตน์</t>
  </si>
  <si>
    <t>Anusorn.fbnu@gmail.com</t>
  </si>
  <si>
    <t>0827977909</t>
  </si>
  <si>
    <t>ดุษฎีพร สังข์สอาด</t>
  </si>
  <si>
    <t>patriotyourfriend@gmail.com</t>
  </si>
  <si>
    <t>0823632877</t>
  </si>
  <si>
    <t>วิทยาศาสตรศึกษา</t>
  </si>
  <si>
    <t>เนื่องจากเป็นออนไลท์ทำให้เกิดความขัดข้องของสัญญานเป็นช่วงๆจึงอยากให้มีการทำเป็นวีดีโออธิบายสิ่งต่างๆแล้วอัปโหลดให้ดูโดยไม่ถ่ายทอดสด</t>
  </si>
  <si>
    <t>การแจ้งแก้ไขข้อมูลของนิสิตต้องทำอย่างไร</t>
  </si>
  <si>
    <t>นางสาวพรภัทร เกษาพร</t>
  </si>
  <si>
    <t>pornpatk63@nu.ac.th</t>
  </si>
  <si>
    <t>0613935461</t>
  </si>
  <si>
    <t>บุญเลี้ยง สุพิมพ์</t>
  </si>
  <si>
    <t>bunliangs63@nu.ac.th</t>
  </si>
  <si>
    <t>0868657541</t>
  </si>
  <si>
    <t>วีรยา มีสวัสดิกุล</t>
  </si>
  <si>
    <t>nammon_love@hotmail.com</t>
  </si>
  <si>
    <t>0888622237</t>
  </si>
  <si>
    <t>บริหารธุรกิจ</t>
  </si>
  <si>
    <t>การท่องเที่ยวและจิตบริการ</t>
  </si>
  <si>
    <t>_</t>
  </si>
  <si>
    <t>__</t>
  </si>
  <si>
    <t>น้ำฝน เบ้าทองคำ</t>
  </si>
  <si>
    <t>namfon.wk@hotmail.com</t>
  </si>
  <si>
    <t>0864002216</t>
  </si>
  <si>
    <t>ณัฐพล พูลวิเชียร</t>
  </si>
  <si>
    <t>aof_born_medicine@hotmail.com</t>
  </si>
  <si>
    <t>0941926144</t>
  </si>
  <si>
    <t>นางสาวสุมลรัตน์ ต่ายตะเวน</t>
  </si>
  <si>
    <t>Sumonrattay1992@gmail.com</t>
  </si>
  <si>
    <t>0854211804</t>
  </si>
  <si>
    <t>แผน ข, แบบ 2.2</t>
  </si>
  <si>
    <t>ภาษาไทย</t>
  </si>
  <si>
    <t>วิไลภรณ์ คำมั่น</t>
  </si>
  <si>
    <t>wewefreedom@gmail.com</t>
  </si>
  <si>
    <t>0871973832</t>
  </si>
  <si>
    <t>นวัตกรรมทางการวัดผลการเรียนรู้</t>
  </si>
  <si>
    <t>ชนิศา นาคเมือง</t>
  </si>
  <si>
    <t>Chanisacook@gmail.com</t>
  </si>
  <si>
    <t>0661459892</t>
  </si>
  <si>
    <t>ณัฐพร  ละม้ายแข</t>
  </si>
  <si>
    <t>natthaporn.l@psru.ac.th</t>
  </si>
  <si>
    <t>0643569584</t>
  </si>
  <si>
    <t>จักรกฤษณ์ จันทร</t>
  </si>
  <si>
    <t>jakkritja63@nu.ac.th</t>
  </si>
  <si>
    <t>0617983993</t>
  </si>
  <si>
    <t>แผน ก, แบบ 1.2</t>
  </si>
  <si>
    <t>เคมีอุตสาหกรรม</t>
  </si>
  <si>
    <t>บุษมาวรรณ จันทสิงห์</t>
  </si>
  <si>
    <t>Butsamawan.c@gmail.com</t>
  </si>
  <si>
    <t>0939542861</t>
  </si>
  <si>
    <t>รติมา บรุณพันธ์</t>
  </si>
  <si>
    <t>Ratimab63@nu.ac.th</t>
  </si>
  <si>
    <t>0912010471</t>
  </si>
  <si>
    <t>เสาวลักษณ์ พลศรี</t>
  </si>
  <si>
    <t>saowalakp63@nu.ac.th</t>
  </si>
  <si>
    <t>0822127505</t>
  </si>
  <si>
    <t>เภสัชศาสตร์</t>
  </si>
  <si>
    <t>วิทยาศาสตร์เครื่องสำอาง</t>
  </si>
  <si>
    <t>วรดา แย้มนัดดา</t>
  </si>
  <si>
    <t>sosinepp1408@gmail.com</t>
  </si>
  <si>
    <t>0987971683</t>
  </si>
  <si>
    <t>มนุษยศาสตร์</t>
  </si>
  <si>
    <t>ชนกนันท์ เกตุดี</t>
  </si>
  <si>
    <t>Chanoknan1991@hotmail.com</t>
  </si>
  <si>
    <t>0969090936</t>
  </si>
  <si>
    <t>หลักสูตรและการสอน</t>
  </si>
  <si>
    <t>มัสริน ละมัย</t>
  </si>
  <si>
    <t>matsarinkawaii@gmail.com</t>
  </si>
  <si>
    <t>0932428262</t>
  </si>
  <si>
    <t>นายธนพล ดอนชวนชม</t>
  </si>
  <si>
    <t>Pol_ed50@hotmail.com</t>
  </si>
  <si>
    <t>0892772491</t>
  </si>
  <si>
    <t>นายณาณพรรธน์ ศรีธาดา</t>
  </si>
  <si>
    <t>Chanaphat.boss@gmail.com</t>
  </si>
  <si>
    <t>0805098109</t>
  </si>
  <si>
    <t>ควรจะมีระบบ ที่ใช้ลงคลิปวีดีโอให้ดีกว่านี้ เพราะวันที่เริ่มจริงๆ facebook live มีปัญหา กว่าจะได้ดูคลิป รายละเอียดต่างๆ ก็รอไปวันสองวันกว่า จะได้รับข้อมูล ควรจะวางระบบการปฐมนิเทศให้ดีกว่านี้ อาจจะทำวีดีโอในลงใน googledive แล้วส่งลิงค์ให้นิสิตดู หรืออาจเปิดให้ดาวน์โหลดจากลิงค์ มาดูได้</t>
  </si>
  <si>
    <t>ญาณาํิป วงศ์สุภา</t>
  </si>
  <si>
    <t>Wongsupavasu@gmail.com</t>
  </si>
  <si>
    <t>0947451901</t>
  </si>
  <si>
    <t>ปรับปรุงสัญญาณให้ดีกว่านี้</t>
  </si>
  <si>
    <t>วรวุฒิ วงศ์อัมพรพินิต</t>
  </si>
  <si>
    <t>vorawutw63@nu.ac.th</t>
  </si>
  <si>
    <t>0878007608</t>
  </si>
  <si>
    <t>กิติยาพร วรสา</t>
  </si>
  <si>
    <t>kitiyapornw63@nu.ac.th</t>
  </si>
  <si>
    <t>0823594814</t>
  </si>
  <si>
    <t>วิชิรตา  วรธาดาสวัสดิ์</t>
  </si>
  <si>
    <t>Casnowishy@gmail.com</t>
  </si>
  <si>
    <t>0617951661</t>
  </si>
  <si>
    <t>ณัฐนนท์ คุ้มครุฑ</t>
  </si>
  <si>
    <t>Nattanonk63@nu.ac.th</t>
  </si>
  <si>
    <t>0966676379</t>
  </si>
  <si>
    <t>แผน ข, แบบ 2.1</t>
  </si>
  <si>
    <t>วิศวกรรมโยธา</t>
  </si>
  <si>
    <t>นายจักรกฤษณ์  เวทย์จรัส</t>
  </si>
  <si>
    <t>Jakkritvet7@gmail.com</t>
  </si>
  <si>
    <t>0810419843</t>
  </si>
  <si>
    <t>นายคติพงษ์  อ่อนไชย</t>
  </si>
  <si>
    <t>khatipongo63@nu.ac.th</t>
  </si>
  <si>
    <t>0956360919</t>
  </si>
  <si>
    <t>นางสาวฟารีดา  หีมอะด้ำ</t>
  </si>
  <si>
    <t>heem.adam@gmail.com</t>
  </si>
  <si>
    <t>0814519362</t>
  </si>
  <si>
    <t>จีรวัฒน์ ทองแกมแก้ว</t>
  </si>
  <si>
    <t>chirawat8578@gmail.com</t>
  </si>
  <si>
    <t>0971746759</t>
  </si>
  <si>
    <t>วิศวกรรมสิ่งแวดล้อม</t>
  </si>
  <si>
    <t>นายอนุรัตน์  ขำจันทร์</t>
  </si>
  <si>
    <t>anu.to@hotmail.com</t>
  </si>
  <si>
    <t>0931352415</t>
  </si>
  <si>
    <t>แผน ข, แบบ 1.2</t>
  </si>
  <si>
    <t>บริหารการศึกษา</t>
  </si>
  <si>
    <t>นายรณธิชัย สวัสดิ์</t>
  </si>
  <si>
    <t>rontichais63@nu.ac.th</t>
  </si>
  <si>
    <t>0887905229</t>
  </si>
  <si>
    <t>การเปิดคอร์สสอน ออนไลน์ EPE เป็นเรื่องที่ดีสามารถเปิดโอกาสให้บุคคลที่สนใจแต่อยู่ต่างจังหวัดสามารถเรียนได้ เป็นความเสมอภาคทางการศึกษา และอยากให้มีการดำเนินการต่อไป พร้อมกับอยากให้ทางบัณฑิตสอบEPE ออนไลน์  ด้วย</t>
  </si>
  <si>
    <t>นางกาญจนา ฮวดศรี</t>
  </si>
  <si>
    <t>kan_jit@hotmail.com</t>
  </si>
  <si>
    <t>0864595632</t>
  </si>
  <si>
    <t>ชญาษร จรณโยธิน</t>
  </si>
  <si>
    <t>chayasorn.j@gmail.com</t>
  </si>
  <si>
    <t>0936694629</t>
  </si>
  <si>
    <t>นัทธพัชร์ จรรยาภรามัย</t>
  </si>
  <si>
    <t>Sirinlak1305@gmail.com</t>
  </si>
  <si>
    <t>0619319799</t>
  </si>
  <si>
    <t>วิจัยและประเมินผลทางการศึกษา</t>
  </si>
  <si>
    <t>ควรมีการแจ้งให้ชัดเจนว่าการปฐมนิเทศอยู่ในไหน
เนื่องจากมีการแจ้งการปฐมนิเทศว่าอยู่ในเว็บแต่ที่จริงอยู่ในกลุ่มเฟซ และนิสิตไม่มีการเข้ากลุ่มก่อน จึงหากลุ่มไม่เจอ</t>
  </si>
  <si>
    <t>กิติยา ทองแกมนาก</t>
  </si>
  <si>
    <t>Kitiyat63@nu.ac.th</t>
  </si>
  <si>
    <t>0882826055</t>
  </si>
  <si>
    <t>นายปัญจพล สีแก้วเขียว</t>
  </si>
  <si>
    <t>panjapols63@nu.ac.th</t>
  </si>
  <si>
    <t>0643562195</t>
  </si>
  <si>
    <t>เป็นเอก ปั้นรอด</t>
  </si>
  <si>
    <t>chatchawan.panrot@gmail.com</t>
  </si>
  <si>
    <t>0842433084</t>
  </si>
  <si>
    <t>แผน ข, แบบ 1.1</t>
  </si>
  <si>
    <t>นางสาวมนัสนันท์ อินต๊ะจักร</t>
  </si>
  <si>
    <t>Manatsananir@gmail.com</t>
  </si>
  <si>
    <t>0835665826</t>
  </si>
  <si>
    <t>นางสาวสโรชา ทวาทศปกรณ์</t>
  </si>
  <si>
    <t>sarocha.t0404@hotmail.com</t>
  </si>
  <si>
    <t>0910051099</t>
  </si>
  <si>
    <t>วิทยาศาสตร์ชีวภาพ</t>
  </si>
  <si>
    <t xml:space="preserve"> นางสาวปัณฑิตา ไชยโย</t>
  </si>
  <si>
    <t>pantitac63@nu.ac.th</t>
  </si>
  <si>
    <t>0931816733</t>
  </si>
  <si>
    <t>สังคมศึกษา</t>
  </si>
  <si>
    <t>นายวชิรวิทย์   เดชบุญ</t>
  </si>
  <si>
    <t>Krutaeau@gmail.com</t>
  </si>
  <si>
    <t>0801725861</t>
  </si>
  <si>
    <t>ชนัดดา เกิดแพร</t>
  </si>
  <si>
    <t>Koedphaen3978@gmail.com</t>
  </si>
  <si>
    <t>0959463978</t>
  </si>
  <si>
    <t>ไม่ทีคะ</t>
  </si>
  <si>
    <t>ไม่มี</t>
  </si>
  <si>
    <t>กัญญาณัฐ พิลึก</t>
  </si>
  <si>
    <t>aon_science@hotmail.com</t>
  </si>
  <si>
    <t>0892426792</t>
  </si>
  <si>
    <t>นายศรรัก  ผลาเมธากูล</t>
  </si>
  <si>
    <t>Sornrukp63@nu.ac.th</t>
  </si>
  <si>
    <t>0882678847</t>
  </si>
  <si>
    <t>นายศุภกิตติ์ ภู่ระหงษ์</t>
  </si>
  <si>
    <t>Supakitpo63@nu.ac.th</t>
  </si>
  <si>
    <t>0889801341</t>
  </si>
  <si>
    <t>วิทยาศาสตร์การแพทย์</t>
  </si>
  <si>
    <t>จุลชีววิทยา</t>
  </si>
  <si>
    <t>เว็บล่มครับแก้ไขจุดนี้ด้วย</t>
  </si>
  <si>
    <t>นางสาวเจิดจิรัฐิต์ โสรัตยาทร</t>
  </si>
  <si>
    <t>s.jerdjirut@gmail.com</t>
  </si>
  <si>
    <t>0809455614</t>
  </si>
  <si>
    <t>อยากให้เพิ่มช่องทางการติดต่อสื่อสารทางออนไลน์ตั้งแต่ช่วงรับสมัคร เนื่องจากการเข้าไปเช็คข่าวสารในเว็บบัณฑิตเพียงอย่างเดียวบางครั้งก็ไม่สะดวกน่ะค่ะ</t>
  </si>
  <si>
    <t>ต้องการคู่มือเป็นเอกสาร / pdf นอกเหนือจากคลิปวิดีโอเพิ่มเติมค่ะ</t>
  </si>
  <si>
    <t>นางสาวณัฐวดี มากไหม</t>
  </si>
  <si>
    <t>joonjoon301802@gmail.com</t>
  </si>
  <si>
    <t>0805109760</t>
  </si>
  <si>
    <t>นายรชานนท์ เพ็งแตง</t>
  </si>
  <si>
    <t>too-.-too@hotmail.com</t>
  </si>
  <si>
    <t>0860212825</t>
  </si>
  <si>
    <t>นางสาวสุภัค ฟักเงิน</t>
  </si>
  <si>
    <t>supakf63@nu.ac.th086</t>
  </si>
  <si>
    <t>0866701750</t>
  </si>
  <si>
    <t>Wiyada luangdansakul</t>
  </si>
  <si>
    <t>nui.obgyn@gmail.com</t>
  </si>
  <si>
    <t>0839928978</t>
  </si>
  <si>
    <t>วิทยาศาสตร์สุขภาพ</t>
  </si>
  <si>
    <t>ขินวัตร อ่อนสุ่น</t>
  </si>
  <si>
    <t>0993814075</t>
  </si>
  <si>
    <t>จันทิมา แก่นชา</t>
  </si>
  <si>
    <t>Jomjamjantima@gmail.com</t>
  </si>
  <si>
    <t>0882930808</t>
  </si>
  <si>
    <t>นางสาวกัญญาภัค จูฑพลกุล</t>
  </si>
  <si>
    <t>kanyapakj63@nu.ac.th</t>
  </si>
  <si>
    <t>0873607560</t>
  </si>
  <si>
    <t>สิริชล มาเอี่ยม</t>
  </si>
  <si>
    <t>Sirichon.pay@gmail.com</t>
  </si>
  <si>
    <t>0922726491</t>
  </si>
  <si>
    <t xml:space="preserve">website ล่ม ทำให้ไม่สามารถเข้าชมการปฐมนิเทศได้ </t>
  </si>
  <si>
    <t>การแจ้งข่าวทางอีเมล์ ทำให้เข้าถึงข้อมูลได้ง่ายมากขึ้น เพราะบางครั้งก็ไม่ได้เข้ามาเช็คในเว็บไซต์ การที่แจ้งข่าวสารต่างๆในอีเมล์จึงมีประโยชน์มาก</t>
  </si>
  <si>
    <t>นางสาววิรัลยุพา ทองพัด</t>
  </si>
  <si>
    <t>wiran@bwit.ac.th</t>
  </si>
  <si>
    <t>0830278039</t>
  </si>
  <si>
    <t>นางสาววิภาณี เทียมจันทร์</t>
  </si>
  <si>
    <t>wipaneet63@nu.ac.th</t>
  </si>
  <si>
    <t>0882261332</t>
  </si>
  <si>
    <t>อยากให้ปรับปรุงระบบให้เสถียร</t>
  </si>
  <si>
    <t>นวพร แสงนาค</t>
  </si>
  <si>
    <t>navaporns63@nu.ac.th</t>
  </si>
  <si>
    <t>0939833851</t>
  </si>
  <si>
    <t>นงลักษณ์ ใจฉลาด</t>
  </si>
  <si>
    <t>dr.nongluck@psru.ac.th</t>
  </si>
  <si>
    <t>0906846664</t>
  </si>
  <si>
    <t>ขอบคุณค่ะ</t>
  </si>
  <si>
    <t>รัชนีวรรณ์ คำเฉลียว</t>
  </si>
  <si>
    <t>k.kooaza@gmail.com</t>
  </si>
  <si>
    <t>0805915198</t>
  </si>
  <si>
    <t>นายธวัช สอนง่ายดี</t>
  </si>
  <si>
    <t>Thawat126gg@gmail.com</t>
  </si>
  <si>
    <t>0813851777</t>
  </si>
  <si>
    <t>ปิยะ ศิริลักษณ์</t>
  </si>
  <si>
    <t>mhopiya@gmail.com</t>
  </si>
  <si>
    <t>0813795935</t>
  </si>
  <si>
    <t>การจัดการสมาร์ทซิตี้และนวัตกรรมดิจิทัล</t>
  </si>
  <si>
    <t>ปรีชา เครือโสม</t>
  </si>
  <si>
    <t>patumwan_61it@hotmail.com</t>
  </si>
  <si>
    <t>0616561597</t>
  </si>
  <si>
    <t>ภัทรสุดา อภัยราช</t>
  </si>
  <si>
    <t>phattharasudaa63@nu.ac.th</t>
  </si>
  <si>
    <t>0882825859</t>
  </si>
  <si>
    <t>กังวาน สร้อยทอง</t>
  </si>
  <si>
    <t>kangwans63@nu.ac.th</t>
  </si>
  <si>
    <t>0632249909</t>
  </si>
  <si>
    <t>เจษฎาภรณ์  สอนทะ</t>
  </si>
  <si>
    <t>strongwomen_bew@hotmail.com</t>
  </si>
  <si>
    <t>0655169892</t>
  </si>
  <si>
    <t>นางสาวไอรฎา นุ่มฤทธิ์</t>
  </si>
  <si>
    <t>irada.nrth@gmail.com</t>
  </si>
  <si>
    <t>0910174170</t>
  </si>
  <si>
    <t>สุภาพรรณ  จี้สอน</t>
  </si>
  <si>
    <t>supaphanj63@nu.ac.th</t>
  </si>
  <si>
    <t>0848044080</t>
  </si>
  <si>
    <t>อรณิชา แสงแก้ว</t>
  </si>
  <si>
    <t>oranichasangkaew@gmail.com</t>
  </si>
  <si>
    <t>0953899345</t>
  </si>
  <si>
    <t>ธนัญญา สายโอ๊ะ</t>
  </si>
  <si>
    <t>Tananyasaioa@gmail.com</t>
  </si>
  <si>
    <t>0615322423</t>
  </si>
  <si>
    <t>วิทยาศาสตร์และเทคโนโลยีการอาหาร</t>
  </si>
  <si>
    <t>นันทิยา ไป่ทาฟอง</t>
  </si>
  <si>
    <t>aompaitafong@gmail.com</t>
  </si>
  <si>
    <t>0842978252</t>
  </si>
  <si>
    <t>พลอยไพลิน ลักษณะ</t>
  </si>
  <si>
    <t>ploypilin_lak@hotmail.com</t>
  </si>
  <si>
    <t>0888121658</t>
  </si>
  <si>
    <t>นางสาวศิริกัญญา  ศิริเลิศ</t>
  </si>
  <si>
    <t>sirikanya8714@gmail.com</t>
  </si>
  <si>
    <t>0800298785</t>
  </si>
  <si>
    <t>บุษราภรณ์ หอยศรีจันทร์</t>
  </si>
  <si>
    <t>Butsarapornh63@nu.ac.th</t>
  </si>
  <si>
    <t>0901471743</t>
  </si>
  <si>
    <t>ดาวรวี มากเมือง</t>
  </si>
  <si>
    <t>dawrawee@gmail.com</t>
  </si>
  <si>
    <t>0824019709</t>
  </si>
  <si>
    <t>ชลธิชา เบิกใจ</t>
  </si>
  <si>
    <t>m0846887817@gmail.com</t>
  </si>
  <si>
    <t>0613659874</t>
  </si>
  <si>
    <t>วิทยาศาสตร์การเกษตร</t>
  </si>
  <si>
    <t>สุธิดา เย็นสุขใจ</t>
  </si>
  <si>
    <t>sutiday63@nu.ac.th</t>
  </si>
  <si>
    <t>0815683954</t>
  </si>
  <si>
    <t>สรีรวิทยา</t>
  </si>
  <si>
    <t>อภิชญา เกตุอ้น</t>
  </si>
  <si>
    <t>nanza.14320@gmail.com</t>
  </si>
  <si>
    <t>0961519830</t>
  </si>
  <si>
    <t>แบบ 2.2</t>
  </si>
  <si>
    <t>เกษตรศาสตร์ ทรัพยากรธรรมชาติและสิ่งแวดล้อม</t>
  </si>
  <si>
    <t>วิทยาศาสตร์การประมง</t>
  </si>
  <si>
    <t>ยรรยงวรกร ทองแย้ม</t>
  </si>
  <si>
    <t>Bookclip@hotmail.com</t>
  </si>
  <si>
    <t>0617953953</t>
  </si>
  <si>
    <t>การสื่อสาร</t>
  </si>
  <si>
    <t>นางสาวอารีรัตน์  เอี่ยมสอาด</t>
  </si>
  <si>
    <t>aumamaj12@gmail.com</t>
  </si>
  <si>
    <t>0623106897</t>
  </si>
  <si>
    <t>อภิเชษฐ  วรบุตร</t>
  </si>
  <si>
    <t>aworrabut@gmail.com</t>
  </si>
  <si>
    <t>0926547878</t>
  </si>
  <si>
    <t>--</t>
  </si>
  <si>
    <t>นางสาวชนาพร  เมฆดี</t>
  </si>
  <si>
    <t>chanaphonm63@nu.ac.th</t>
  </si>
  <si>
    <t>0900601654</t>
  </si>
  <si>
    <t>กฤษฎิ์   เพียรมาก</t>
  </si>
  <si>
    <t>krit.tps@gmail.com</t>
  </si>
  <si>
    <t>0619198925</t>
  </si>
  <si>
    <t>มนตรี คงคา</t>
  </si>
  <si>
    <t>Montreek63@nu.ac.th</t>
  </si>
  <si>
    <t>0951196554</t>
  </si>
  <si>
    <t>ณัฎฐิตา สิทธิศักดิ์</t>
  </si>
  <si>
    <t>natthita2112@gmail.com</t>
  </si>
  <si>
    <t>0874877339</t>
  </si>
  <si>
    <t>วรรณเพ็ญ  ฉ่อยทะนงค์</t>
  </si>
  <si>
    <t>wunpenc63@nu.ac.th</t>
  </si>
  <si>
    <t>0892694259</t>
  </si>
  <si>
    <t>อุมาวัลย์  ชาติไอยรานนท์</t>
  </si>
  <si>
    <t>umawanc63@nu.ac.th</t>
  </si>
  <si>
    <t>0950411204</t>
  </si>
  <si>
    <t>การปฐมนิเทศออนไลน์อาจจะมีปัญหาเรื่องอัพโหลดข้อมูลในช่วงวันแรกของการปฐมนิเทศควรตรวจสอบความพร้อมให้มากขึ้น</t>
  </si>
  <si>
    <t>นางสาวพรยมล  ฉิมพานิชย์</t>
  </si>
  <si>
    <t>pornyamonc63@nu.ac.th</t>
  </si>
  <si>
    <t>0836270917</t>
  </si>
  <si>
    <t>รวม</t>
  </si>
  <si>
    <t>ต่ำกว่า 30 ปี</t>
  </si>
  <si>
    <t>30 - 40 ปี</t>
  </si>
  <si>
    <t>41 - 50 ปี</t>
  </si>
  <si>
    <t>51 - 60 ปี</t>
  </si>
  <si>
    <t>คณะ</t>
  </si>
  <si>
    <t>จำนวน</t>
  </si>
  <si>
    <t>ไม่ระบุ</t>
  </si>
  <si>
    <t>วิทยาลัยพลังงานทดแทนและสมาร์ต กริดเทคโนโลยี</t>
  </si>
  <si>
    <t>วิทยาศาสตร์และเทคโนโลยี</t>
  </si>
  <si>
    <t>เทคโนโลยีชีวภาพทางการเกษตร</t>
  </si>
  <si>
    <t>เศรษฐศาสตร์และการสื่อสาร</t>
  </si>
  <si>
    <t>วิทยาศาสตรสิ่งแวดล้อม</t>
  </si>
  <si>
    <t>10 - 19 วัน</t>
  </si>
  <si>
    <t>20 - 30 วัน</t>
  </si>
  <si>
    <t xml:space="preserve">                                                บทสรุปผู้บริหาร</t>
  </si>
  <si>
    <t>- 1 -</t>
  </si>
  <si>
    <t>ตอนที่ 1 ข้อมูลทั่วไปของผู้ตอบแบบสอบถาม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</si>
  <si>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</si>
  <si>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ร้อยละ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</si>
  <si>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</si>
  <si>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- 2 -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</si>
  <si>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</si>
  <si>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</si>
  <si>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                                                                       - 3 -</t>
  </si>
  <si>
    <r>
      <rPr>
        <b/>
        <i/>
        <sz val="15"/>
        <rFont val="TH SarabunPSK"/>
        <family val="2"/>
      </rPr>
      <t xml:space="preserve">   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</si>
  <si>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คณะ/สาขาวิชา</t>
  </si>
  <si>
    <t>คณะวิทยาศาสตร์</t>
  </si>
  <si>
    <t>คณะสังคมศาสตร์</t>
  </si>
  <si>
    <t>สาขาวิชาเอเชียตะวันออกเฉียงใต้ศึกษา</t>
  </si>
  <si>
    <t>คณะวิศวกรรมศาสตร์</t>
  </si>
  <si>
    <t>สาขาวิชาวิศวกรรมโยธา</t>
  </si>
  <si>
    <t>คณะเกษตรศาสตร์ ทรัพยากรธรรมชาติและสิ่งแวดล้อม</t>
  </si>
  <si>
    <t>สาขาวิชาวิทยาศาสตร์การเกษตร</t>
  </si>
  <si>
    <t>คณะเภสัชศาสตร์</t>
  </si>
  <si>
    <t>สาขาวิชาเภสัชศาสตร์</t>
  </si>
  <si>
    <t>สาขาวิชาวิทยาศาสตร์เครื่องสำอาง</t>
  </si>
  <si>
    <t>คณะศึกษาศาสตร์</t>
  </si>
  <si>
    <t>สาขาวิชาเทคโนโลยีและสื่อสารการศึกษา</t>
  </si>
  <si>
    <t>คณะบริหารธุรกิจ เศรษฐศาสตร์และการสื่อสาร</t>
  </si>
  <si>
    <t>สาขาวิชาการสื่อสาร</t>
  </si>
  <si>
    <t>บัณฑิตวิทยาลัย</t>
  </si>
  <si>
    <t>สาขาวิชาเทคโนโลยีผู้ประกอบการและการจัดการนวัตกรรม</t>
  </si>
  <si>
    <t>คณะสาธารณสุขศาสตร์</t>
  </si>
  <si>
    <t>สาขาวิชาสาธารณสุขศาสตร์</t>
  </si>
  <si>
    <t>คณะมนุษยศาสตร์</t>
  </si>
  <si>
    <t>สาขาวิชาภาษาไทย</t>
  </si>
  <si>
    <t xml:space="preserve">                                                                       - 4 -</t>
  </si>
  <si>
    <t>คณะวิทยาศาสตร์การแพทย์</t>
  </si>
  <si>
    <t>สาขาวิชาวิทยาศาสตร์การแพทย์</t>
  </si>
  <si>
    <t>สาขาวิชาสรีรวิทยา</t>
  </si>
  <si>
    <t>รวมทั้งสิ้น</t>
  </si>
  <si>
    <t xml:space="preserve">                                                                       - 5 -</t>
  </si>
  <si>
    <r>
      <t xml:space="preserve">  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</si>
  <si>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>(ตอบได้มากกว่า 1 ข้อ)</t>
  </si>
  <si>
    <t>การประชาสัมพันธ์</t>
  </si>
  <si>
    <t>ประกาศมหาวิทยาลัย</t>
  </si>
  <si>
    <t>website บัณฑิตวิทยาลัย</t>
  </si>
  <si>
    <t>เอกสารประชาสัมพันธ์</t>
  </si>
  <si>
    <t xml:space="preserve">      จากตาราง 4 แสดงจำนวนและร้อยละของผู้ตอบแบบสอบถาม  จำแนกตามการประชาสัมพันธ์กิจกรรม</t>
  </si>
  <si>
    <t xml:space="preserve">     </t>
  </si>
  <si>
    <r>
      <t xml:space="preserve">             ตาราง 5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จำแนกตามการทราบข่าวการปฐมนิเทศล่วงหน้า</t>
    </r>
  </si>
  <si>
    <t>การทราบข่าวการปฐมนิเทศ</t>
  </si>
  <si>
    <t xml:space="preserve">      จากตาราง 5 แสดงจำนวนและร้อยละของผู้ตอบแบบสอบถาม  จำแนกตามการทราบข่าวการปฐมนิเทศ</t>
  </si>
  <si>
    <t>ตอนที่ 3 การประเมินความพึงพอใจเกี่ยวกับโครงการ</t>
  </si>
  <si>
    <t>รายการ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</si>
  <si>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</si>
  <si>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</si>
  <si>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</si>
  <si>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</si>
  <si>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รวมเฉลี่ย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</si>
  <si>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</si>
  <si>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</si>
  <si>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(การปฐมนิเทศ)</t>
  </si>
  <si>
    <t>4.1  ความเหมาะสม และการถ่ายทอดความรู้ของวิทยากร ในการปฐมนิเทศ</t>
  </si>
  <si>
    <t xml:space="preserve">      -  รองคณบดีฝ่ายวิชาการ (ผศ.ดร.ศิวิไลซ์ วนรัตน์วิจิตร)</t>
  </si>
  <si>
    <t xml:space="preserve">      -  รองคณบดีฝ่ายวิจัย (รศ.ดร.กรองกาญจน์ ชูทิพย์)</t>
  </si>
  <si>
    <t xml:space="preserve">      -  รองคณบดีฝ่ายวิรัชกิจและนิสิตสัมพันธ์ (ดร.สุดากาญจน์ ปัทดิลก)</t>
  </si>
  <si>
    <t>รวมทุกด้าน</t>
  </si>
  <si>
    <t>ประโยชน์ที่ได้รับจากการเข้าร่วมกิจกรรม</t>
  </si>
  <si>
    <r>
      <rPr>
        <b/>
        <sz val="16"/>
        <rFont val="TH SarabunPSK"/>
        <family val="2"/>
      </rPr>
      <t xml:space="preserve">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</t>
    </r>
  </si>
  <si>
    <t>5.1 ข้อเสนอแนะเพื่อการปรับปรุงการดำเนินโครงการฯ ครั้งต่อไป</t>
  </si>
  <si>
    <t>ที่</t>
  </si>
  <si>
    <t>ความถี่</t>
  </si>
  <si>
    <t>ปริญญาโท</t>
  </si>
  <si>
    <t>ปริญญาเอก</t>
  </si>
  <si>
    <t>วันเสาร์ที่ 20 มิถุนายน 2563</t>
  </si>
  <si>
    <t>เป็นเพศหญิง คิดเป็นร้อยละ 68.85 เป็นเพศชาย คิดเป็นร้อยละ 31.15</t>
  </si>
  <si>
    <t xml:space="preserve">ส่วนใหญ่มีอายุน้อยกว่า 30 ปี คิดเป็นร้อยละ 61.48 รองลงมาได้แก่ อายุระหว่าง 30 - 40 ปี </t>
  </si>
  <si>
    <t>คิดเป็นร้อยละ 28.69</t>
  </si>
  <si>
    <t>สาขาวิชาบริหารการศึกษา</t>
  </si>
  <si>
    <t>สาขาวิชาหลักสูตรและการสอน</t>
  </si>
  <si>
    <t>สาขาวิชาบริหารธุรกิจ</t>
  </si>
  <si>
    <t>สาขาวิชาวิทยาศาสตร์และเทคโนโลยีการอาหาร</t>
  </si>
  <si>
    <t>สาขาวิชาการจัดการสมาร์ทซิตี้และนวัตกรรมดิจิทัล</t>
  </si>
  <si>
    <t>สาขาวิชาคณิตศาสตร์ศึกษา</t>
  </si>
  <si>
    <t>สาขาวิชาจุลชีววิทยา</t>
  </si>
  <si>
    <t>สาขาวิชานวัตกรรมทางการวัดผลการเรียนรู้</t>
  </si>
  <si>
    <t>สาขาวิชาภาษาอังกฤษ</t>
  </si>
  <si>
    <t>สาขาวิชาวิจัยและประเมินผลทางการศึกษา</t>
  </si>
  <si>
    <t>สาขาวิชาวิทยาศาสตร์การประมง</t>
  </si>
  <si>
    <t>สาขาวิชาวิทยาศาสตร์สิ่งแวดล้อม</t>
  </si>
  <si>
    <t>สาขาวิชาวิทยาศาสตร์ศึกษา</t>
  </si>
  <si>
    <t>สาขาวิชาวิศวกรรมไฟฟ้า</t>
  </si>
  <si>
    <t>สาขาวิชาสถิติ</t>
  </si>
  <si>
    <t>สาขาวิชาสังคมศึกษา</t>
  </si>
  <si>
    <t>สาขาวิชาเทคโนโลยีชีวภาพการเกษตร</t>
  </si>
  <si>
    <t>สาขาวิชาเคมีอุตสาหกรรม</t>
  </si>
  <si>
    <t>สาขาวิชาการท่องเที่ยวและจิตบริการ</t>
  </si>
  <si>
    <t>สาขาวิชาวิศวกรรมสิ่งแวดล้อม</t>
  </si>
  <si>
    <t>สาขาวิชาวิทยาศาสตร์ชีวภาพ</t>
  </si>
  <si>
    <t xml:space="preserve">      จากตาราง 3 พบว่า ผู้ตอบแบบสอบถามสังกัดคณะศึกษาศาสตร์มากที่สุด คิดเป็นร้อยละ 51.64</t>
  </si>
  <si>
    <t xml:space="preserve">                                                                       - 6 -</t>
  </si>
  <si>
    <t>E-mail</t>
  </si>
  <si>
    <t>facebook บัณฑิตวิทยาลัย</t>
  </si>
  <si>
    <t xml:space="preserve">คณะที่สังกัด </t>
  </si>
  <si>
    <t>จดหมายจากมหาวิทยาลัย</t>
  </si>
  <si>
    <t xml:space="preserve">          พบว่า ผู้ตอบแบบสอบถามทราบข้อมูลการจัดกิจกรรมจาก E-mail คิดเป็นร้อยละ 25.00 รองลงมาได้แก่ facebook </t>
  </si>
  <si>
    <t xml:space="preserve">                                                                       - 7 -</t>
  </si>
  <si>
    <t xml:space="preserve">          พบว่า ผู้ตอบแบบสอบถามทราบข่าวการปฐมนิเทศล่วงหน้า 10 - 19 วัน คิดเป็นร้อยละ 45.08</t>
  </si>
  <si>
    <t xml:space="preserve">          รองลงมาได้แก่ ทราบข่าวการปฐมนิเทศล่วงหน้าน้อยกว่า 10 วัน คิดเป็นร้อยละ 31.15</t>
  </si>
  <si>
    <t xml:space="preserve">          และทราบข่าวการปฐมนิเทศล่วงหน้า 20 - 30 วัน คิดเป็นร้อยละ 15.57</t>
  </si>
  <si>
    <t xml:space="preserve">                                                                     - 8 -</t>
  </si>
  <si>
    <t>N = 122</t>
  </si>
  <si>
    <t>1.1  ความสะดวกในการเข้ารับชมคลิปวีดีโอการปฐมนิเทศแบบออนไลน์</t>
  </si>
  <si>
    <t>1.2  ช่องทางการรับทราบข่าวสารการปฐมนิเทศ (ทางอีเมล์, Website)</t>
  </si>
  <si>
    <t>2.1  เจ้าหน้าที่ให้บริการเกี่ยวกับข้อมูลการปฐมนิเทศ (ทางโทรศัพท์ อีเมล์ เฟสบุ๊ค) ด้วยความเต็มใจ ข้อมูลถูกต้อง ชัดเจน และรวดเร็ว</t>
  </si>
  <si>
    <t>3.1  ช่องทางการเผยแพร่คลิปวีดีโอมีความเหมาะสม สะดวก</t>
  </si>
  <si>
    <t xml:space="preserve">      -  หัวหน้าสำนักงานเลขานุการบัณฑิตวิทยาลัย (น.ส.พัชรี  ท้วมใจดี) </t>
  </si>
  <si>
    <t xml:space="preserve">ระดับมาก (ค่าเฉลี่ย = 4.19) และเมื่อพิจารณารายด้านพบว่า ด้านคุณภาพการให้บริการ (การปฐมนิเทศ) </t>
  </si>
  <si>
    <t xml:space="preserve">มีความพึงพอใจอยู่ในระดับสูงที่สุด (ค่าเฉลี่ย = 4.26) รองลงมาได้แก่ ด้านเจ้าหน้าที่ผู้ให้บริการมีความพึงพอใจ </t>
  </si>
  <si>
    <t xml:space="preserve">อยู่ในระดับมาก (ค่าเฉลี่ย = 4.24) และสิ่งอำนวยความสะดวกมีความพึงพอใจอยู่ในระดับมาก (ค่าเฉลี่ย = 4.16) </t>
  </si>
  <si>
    <t xml:space="preserve">ควรจะมีระบบ ที่ใช้ลงคลิปวีดีโอให้ดีกว่านี้ เพราะวันที่เริ่มปฐมนิเทศ facebook live จะมีปัญหา </t>
  </si>
  <si>
    <t xml:space="preserve">อยากให้เพิ่มช่องทางการติดต่อสื่อสารทางออนไลน์ตั้งแต่ช่วงรับสมัคร               </t>
  </si>
  <si>
    <t>การปฐมนิเทศออนไลน์อาจจะมีปัญหาเรื่องอัพโหลดข้อมูลในช่วงวันแรก</t>
  </si>
  <si>
    <t>ของการปฐมนิเทศควรตรวจสอบความพร้อมให้มากขึ้น</t>
  </si>
  <si>
    <t>5.2 ข้อเสนอแนะการบริการของบัณฑิตวิทยาลัย และการศึกษาระดับบัณฑิตศึกษา</t>
  </si>
  <si>
    <t>ต้องการคู่มือเป็นเอกสาร /pdf นอกเหนือจากคลิปวิดีโอเพิ่มเติม</t>
  </si>
  <si>
    <t>การแจ้งข่าวทางอีเมล์ ทำให้เข้าถึงข้อมูลได้ง่ายมากขึ้น เพราะบางครั้งก็ไม่ได้เข้ามาเช็คในเว็บไซต์ การที่แจ้งข่าวสารต่างๆ ในอีเมล์จึงมีประโยชน์มาก</t>
  </si>
  <si>
    <t>การประชาสัมพันธ์ดี</t>
  </si>
  <si>
    <t>การเปิดคอร์สสอน ออนไลน์ EPE เป็นเรื่องที่ดีสามารถเปิดโอกาสให้บุคคลที่สนใจ</t>
  </si>
  <si>
    <t xml:space="preserve">แต่อยู่ต่างจังหวัดสามารถเรียนได้ เป็นความเสมอภาคทางการศึกษา </t>
  </si>
  <si>
    <t xml:space="preserve">และอยากให้มีการดำเนินการต่อไป พร้อมกับอยากให้ทางบัณฑิตสอบ EPE ออนไลน์ </t>
  </si>
  <si>
    <t>เนื่องจากเป็นออนไลน์ทำให้เกิดความขัดข้องของสัญญาณเป็นช่วงๆจึงอยากให้มีการทำเป็นวีดีโออธิบายสิ่งต่างๆแล้วอัปโหลดให้ดูโดยไม่ถ่ายทอดสด</t>
  </si>
  <si>
    <t>5.3 ข้อเสนอแนะอื่นๆ</t>
  </si>
  <si>
    <t xml:space="preserve">             รองลงมาได้แก่ สังกัดคณะวิทยาศาสตร์ คิดเป็นร้อยละ 8.20 และสังกัดคณะบริหารธุรกิจ เศรษฐศาสตร์</t>
  </si>
  <si>
    <t xml:space="preserve">          บัณฑิตวิทยาลัย คิดเป็นร้อยละ 18.63 และประกาศมหาวิทยาลัย คิดเป็นร้อยละ 16.98</t>
  </si>
  <si>
    <t xml:space="preserve">เมื่อพิจารณารายข้อพบว่า ความเหมาะสม และการถ่ายทอดความรู้ของวิทยากร ในการปฐมนิเทศ  </t>
  </si>
  <si>
    <t xml:space="preserve">หัวหน้าสำนักงานเลขานุการบัณฑิตวิทยาลัย (น.ส.พัชรี  ท้วมใจดี) มีค่าเฉลี่ยอยู่ในระดับมาก (ค่าเฉลี่ย = 4.30) </t>
  </si>
  <si>
    <t xml:space="preserve">รองลงมาได้แก่ ความเหมาะสม และการถ่ายทอดความรู้ของวิทยากร ในการปฐมนิเทศ </t>
  </si>
  <si>
    <t xml:space="preserve">รองคณบดีฝ่ายวิจัย (รศ.ดร.กรองกาญจน์ ชูทิพย์) มีค่าเฉลี่ยอยู่ในระดับมาก (ค่าเฉลี่ย = 4.28) </t>
  </si>
  <si>
    <t>โดยประโยชน์ที่ได้รับจากการเข้าร่วมกิจกรรม ในภาพรวมอยู่ในระดับมาก (ค่าเฉลี่ย = 4.24)</t>
  </si>
  <si>
    <r>
      <t>ตาราง 6</t>
    </r>
    <r>
      <rPr>
        <sz val="16"/>
        <rFont val="TH SarabunPSK"/>
        <family val="2"/>
      </rPr>
      <t xml:space="preserve">  ผลการประเมินโครงการ</t>
    </r>
  </si>
  <si>
    <t>2.1  คลิปวีดีโอ ที่ถ่ายทอดข้อมูลการปฐมนิเทศ มีความถูกต้อง                         ชัดเจน เข้าใจง่าย</t>
  </si>
  <si>
    <t>(ผ่านระบบออนไลน์)</t>
  </si>
  <si>
    <t>จากการประเมินกิจกรรมปฐมนิเทศนิสิตระดับบัณฑิตศึกษา ภาคเรียนที่ 2  ประจำปีการศึกษา 2563</t>
  </si>
  <si>
    <t xml:space="preserve">ผู้ตอบแบบสอบถาม เป็นเพศหญิง คิดเป็นร้อยละ 65.85 และเพศชาย คิดเป็นร้อยละ 31.15 จำแนกตามอายุ </t>
  </si>
  <si>
    <t>น้อยกว่า 30 ปี</t>
  </si>
  <si>
    <t>พบว่า ส่วนใหญ่มีอายุน้อยกว่า 30 ปี คิดเป็นร้อยละ 61.48 รองลงมาได้แก่ อายุระหว่าง 30 - 40 ปี คิดเป็นร้อยละ 28.69</t>
  </si>
  <si>
    <t xml:space="preserve">ผู้ตอบแบบประเมินส่วนใหญ่ทราบข้อมูลการจัดกิจกรรมจากE-mail คิดเป็นร้อยละ 25.00 รองลงมาได้แก่ facebook </t>
  </si>
  <si>
    <t>บัณฑิตวิทยาลัย คิดเป็นร้อยละ 18.63 และประกาศมหาวิทยาลัย คิดเป็นร้อยละ 16.98</t>
  </si>
  <si>
    <t xml:space="preserve">      ผู้ตอบแบบประเมินส่วนใหญ่ทราบข่าวการปฐมนิเทศล่วงหน้า 10 - 19 วัน คิดเป็นร้อยละ 45.08 รองลงมาได้แก่ </t>
  </si>
  <si>
    <t xml:space="preserve">  ทราบข่าวการปฐมนิเทศล่วงหน้าน้อยกว่า 10 วัน คิดเป็นร้อยละ 31.15 และทราบข่าวการปฐมนิเทศล่วงหน้า </t>
  </si>
  <si>
    <t xml:space="preserve">  20 - 30 วัน คิดเป็นร้อยละ 15.57</t>
  </si>
  <si>
    <t xml:space="preserve">  และและเมื่อพิจารณารายด้านพบว่า ด้านคุณภาพการให้บริการ (การปฐมนิเทศ) มีความพึงพอใจอยู่ในระดับสูงที่สุด </t>
  </si>
  <si>
    <t xml:space="preserve">  (ค่าเฉลี่ย = 4.26) รองลงมาได้แก่ ด้านเจ้าหน้าที่ผู้ให้บริการมีความพึงพอใจ อยู่ในระดับมาก (ค่าเฉลี่ย = 4.24) </t>
  </si>
  <si>
    <t xml:space="preserve">  และสิ่งอำนวยความสะดวกมีความพึงพอใจอยู่ในระดับมาก (ค่าเฉลี่ย = 4.16) เมื่อพิจารณารายข้อพบว่า ความเหมาะสม </t>
  </si>
  <si>
    <t xml:space="preserve">  และการถ่ายทอดความรู้ของวิทยากร ในการปฐมนิเทศ หัวหน้าสำนักงานเลขานุการบัณฑิตวิทยาลัย (น.ส.พัชรี  ท้วมใจดี) </t>
  </si>
  <si>
    <t xml:space="preserve">  มีค่าเฉลี่ยอยู่ในระดับมาก (ค่าเฉลี่ย = 4.30) รองลงมาได้แก่ ความเหมาะสม และการถ่ายทอดความรู้ของวิทยากร </t>
  </si>
  <si>
    <t xml:space="preserve">  ในการปฐมนิเทศ รองคณบดีฝ่ายวิจัย (รศ.ดร.กรองกาญจน์ ชูทิพย์) มีค่าเฉลี่ยอยู่ในระดับมาก (ค่าเฉลี่ย = 4.28) </t>
  </si>
  <si>
    <t xml:space="preserve">  โดยประโยชน์ที่ได้รับจากการเข้าร่วมกิจกรรม ในภาพรวมอยู่ในระดับมาก (ค่าเฉลี่ย = 4.24)</t>
  </si>
  <si>
    <t xml:space="preserve">ได้รับบริการของบัณฑิตวิทยาลัยเป็นอย่างดี </t>
  </si>
  <si>
    <r>
      <t xml:space="preserve">  ข้อเสนอแนะ </t>
    </r>
    <r>
      <rPr>
        <sz val="16"/>
        <rFont val="TH SarabunPSK"/>
        <family val="2"/>
      </rPr>
      <t xml:space="preserve">คือ อยากให้ปรับปรุงระบบให้เสถียร และได้รับบริการของบัณฑิตวิทยาลัยเป็นอย่างดี </t>
    </r>
  </si>
  <si>
    <t xml:space="preserve">(ผ่านระบบออนไลน์) ในวันเสาร์ที่ 20 มิถุนายน 2563 โดยมีวัตถุประสงค์เพื่อ 1) นิสิตใหม่ได้รับการปฐมนิเทศ </t>
  </si>
  <si>
    <t xml:space="preserve">และพบปะผู้บริหารมหาวิทยาลัย รับทราบแนวทางการปฏิบัติตนที่ดี ในฐานะนิสิตระดับบัณฑิตศึกษา 
</t>
  </si>
  <si>
    <t xml:space="preserve">2) นิสิตใหม่ได้รับความรู้เกี่ยวกับหลักสูตร ระบบการเรียนการสอน การให้บริการของสำนักหอสมุด กองบริการการศึกษา </t>
  </si>
  <si>
    <t xml:space="preserve">และบัณฑิตวิทยาลัย 3) นิสิตใหม่มีความรู้เรื่องกฎ ระเบียบ ข้อบังคับ และประกาศต่างๆ ของมหาวิทยาลัย </t>
  </si>
  <si>
    <t>- 10 -</t>
  </si>
  <si>
    <t>มีผู้ตอบแบบประเมิน 122 คน คิดเป็นร้อยละ 100.00 ของผู้เข้าร่วมกิจกรรม</t>
  </si>
  <si>
    <t>เมื่อวันเสาร์ที่ 20 มิถุนายน 2563 พบว่า มีนิสิตระดับบัณฑิตศึกษา จำนวนทั้งสิ้น 650 คน มีผู้เข้าร่วมกิจกรรม 122 คน</t>
  </si>
  <si>
    <t xml:space="preserve">ในวันเสาร์ที่ 20 มิถุนายน 2563 มีนิสิตระดับบัณฑิตศึกษา จำนวนทั้งสิ้น 650 คน มีผู้เข้าร่วมกิจกรรม 122 คน </t>
  </si>
  <si>
    <t xml:space="preserve">                                                                       - 9 -</t>
  </si>
  <si>
    <t>- 11 -</t>
  </si>
  <si>
    <t>ควรมีการแจ้งให้ชัดเจนว่าการปฐมนิเทศอยู่ในไหนเนื่องจากมีการแจ้ง                  การปฐมนิเทศว่าอยู่ในเว็บแต่ที่จริงอยู่ในกลุ่มเฟซและนิสิตไม่มีการเข้ากลุ่มก่อน      จึงหากลุ่มไม่เจอ</t>
  </si>
  <si>
    <t xml:space="preserve">      ผลการประเมินกิจกรรมการปฐมนิเทศนิสิตระดับบัณฑิตศึกษา ภาคเรียนที่ 1 ประจำปีการศึกษา 2563</t>
  </si>
  <si>
    <t>ด้วยบัณฑิตวิทยาลัย ได้จัดกิจกรรมปฐมนิเทศนิสิตระดับบัณฑิตศึกษา ภาคเรียนที่ 1 ประจำปีการศึกษา 2563</t>
  </si>
  <si>
    <t>สังกัดคณะวิทยาศาสตร์ คิดเป็นร้อยละ 8.20 และสังกัดคณะบริหารธุรกิจ เศรษฐศาสตร์และการสื่อสารและ</t>
  </si>
  <si>
    <t>รองลงมาได้แก่ สาขาวิชาหลักสูตรและการสอน คิดเป็นร้อยละ 6.56</t>
  </si>
  <si>
    <t xml:space="preserve">สังกัดคณะสาธารณสุขศาสตร์ คิดเป็นร้อยละ 5.74 สังกัดสาขาวิชาบริหารการศึกษามากที่สุด คิดเป็นร้อยละ 28.69 </t>
  </si>
  <si>
    <t xml:space="preserve">           ผลการประเมินโครงการในภาพรวม พบว่า ผู้ตอบแบบประเมินมีความพึงพอใจอยู่ในระดับมาก (ค่าเฉลี่ย = 4.19)  </t>
  </si>
  <si>
    <t xml:space="preserve">          บัณฑิตวิทยาลัยได้จัดกิจกรรมปฐมนิเทศนิสิตระดับบัณฑิตศึกษา ภาคเรียนที่ 1 ประจำปีการศึกษา 2563</t>
  </si>
  <si>
    <t>มีผู้ตอบแบบแบบประเมิน 122 คน คิดเป็นร้อยละ 100.00 ของผู้เข้าร่วมกิจกรรม</t>
  </si>
  <si>
    <t xml:space="preserve">             และการสื่อสาร และสังกัดคณะสาธารณสุขศาสตร์ คิดเป็นร้อยละ 5.74 สังกัดสาขาวิชาบริหารการศึกษา</t>
  </si>
  <si>
    <t xml:space="preserve">             </t>
  </si>
  <si>
    <t xml:space="preserve">             มากที่สุด คิดเป็นร้อยละ 28.69 รองลงมาได้แก่ สาขาวิชาหลักสูตรและการสอน คิดเป็นร้อยละ 6.56</t>
  </si>
  <si>
    <t xml:space="preserve">          จากตาราง 6 ผลการประเมินโครงการในภาพรวม พบว่า ผู้ตอบแบบประเมินมีความพึงพอใจอยู่ใน</t>
  </si>
  <si>
    <t xml:space="preserve">ผู้ตอบแบบประเมินส่วนใหญ่ สังกัดคณะศึกษาศาสตร์มากที่สุด คิดเป็นร้อยละ 51.64 รองลงมาได้แก่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</si>
</sst>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yy\ h:mm:ss"/>
    <numFmt numFmtId="165" formatCode="_-* #,##0_-;\-* #,##0_-;_-* &quot;-&quot;??_-;_-@_-"/>
  </numFmts>
  <fonts count="28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5"/>
      <name val="TH SarabunPSK"/>
      <family val="2"/>
    </font>
    <font>
      <i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sz val="16"/>
      <color theme="5"/>
      <name val="TH SarabunPSK"/>
      <family val="2"/>
    </font>
    <font>
      <b/>
      <sz val="16"/>
      <color theme="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/>
    <xf numFmtId="0" fontId="8" fillId="2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8" fillId="0" borderId="0" xfId="0" applyFont="1" applyAlignment="1"/>
    <xf numFmtId="0" fontId="13" fillId="0" borderId="0" xfId="0" applyFont="1"/>
    <xf numFmtId="0" fontId="12" fillId="0" borderId="0" xfId="0" applyFont="1" applyBorder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/>
    <xf numFmtId="0" fontId="15" fillId="0" borderId="0" xfId="0" applyFont="1"/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2" fontId="1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7" fillId="0" borderId="2" xfId="0" applyFont="1" applyFill="1" applyBorder="1" applyAlignment="1"/>
    <xf numFmtId="0" fontId="17" fillId="0" borderId="3" xfId="0" applyFont="1" applyFill="1" applyBorder="1" applyAlignment="1"/>
    <xf numFmtId="0" fontId="17" fillId="0" borderId="4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/>
    <xf numFmtId="0" fontId="14" fillId="3" borderId="4" xfId="0" applyFont="1" applyFill="1" applyBorder="1" applyAlignment="1"/>
    <xf numFmtId="49" fontId="14" fillId="0" borderId="0" xfId="0" applyNumberFormat="1" applyFont="1" applyAlignment="1">
      <alignment horizontal="left"/>
    </xf>
    <xf numFmtId="0" fontId="17" fillId="0" borderId="5" xfId="0" applyFont="1" applyBorder="1" applyAlignment="1"/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8" xfId="0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17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/>
    <xf numFmtId="1" fontId="12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49" fontId="8" fillId="0" borderId="0" xfId="0" applyNumberFormat="1" applyFont="1" applyAlignment="1">
      <alignment horizontal="center"/>
    </xf>
    <xf numFmtId="0" fontId="25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/>
    <xf numFmtId="0" fontId="12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26" fillId="0" borderId="0" xfId="0" applyFont="1"/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4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8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8" xfId="0" applyFont="1" applyBorder="1"/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/>
    <xf numFmtId="0" fontId="8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/>
    <xf numFmtId="0" fontId="12" fillId="0" borderId="12" xfId="0" applyFont="1" applyBorder="1"/>
    <xf numFmtId="0" fontId="8" fillId="0" borderId="9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2" fillId="0" borderId="2" xfId="0" applyFont="1" applyBorder="1"/>
    <xf numFmtId="2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4" fillId="0" borderId="0" xfId="0" applyNumberFormat="1" applyFont="1" applyAlignment="1"/>
    <xf numFmtId="0" fontId="12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0" fontId="12" fillId="0" borderId="0" xfId="0" applyFont="1" applyAlignment="1"/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23950"/>
          <a:ext cx="1047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2;&#3621;&#3611;&#3619;&#3632;&#3648;&#3617;&#3636;&#3609;&#3650;&#3588;&#3619;&#3591;&#3585;&#3634;&#3619;&#3631;/&#3612;&#3621;&#3611;&#3619;&#3632;&#3648;&#3617;&#3636;&#3609;&#3650;&#3588;&#3619;&#3591;&#3585;&#3634;&#3619;%20&#3611;&#3619;&#3632;&#3592;&#3635;&#3611;&#3637;%202563/&#3650;&#3588;&#3619;&#3591;&#3585;&#3634;&#3619;&#3611;&#3600;&#3617;&#3609;&#3636;&#3648;&#3607;&#3624;&#3609;&#3636;&#3626;&#3636;&#3605;&#3610;&#3633;&#3603;&#3601;&#3636;&#3605;&#3624;&#3638;&#3585;&#3625;&#3634;%20&#3623;&#3633;&#3609;&#3607;&#3637;&#3656;%2022%20&#3617;&#3636;.&#3618;.63--------------&#3607;&#3635;&#3619;&#3629;&#3652;&#3623;&#36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บทสรุป"/>
      <sheetName val="เพศ"/>
      <sheetName val="อายุ อายุราชการ"/>
      <sheetName val="ตาราง 3"/>
      <sheetName val="ตาราง 4"/>
      <sheetName val="ตาราง 5"/>
      <sheetName val="ตาราง 6"/>
      <sheetName val="เสนอแนะ"/>
    </sheetNames>
    <sheetDataSet>
      <sheetData sheetId="0">
        <row r="46">
          <cell r="AP46">
            <v>0.63751316404448521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81"/>
  <sheetViews>
    <sheetView topLeftCell="W1" zoomScale="120" zoomScaleNormal="120" workbookViewId="0">
      <pane ySplit="1" topLeftCell="A104" activePane="bottomLeft" state="frozen"/>
      <selection pane="bottomLeft" activeCell="Z129" sqref="Z129"/>
    </sheetView>
  </sheetViews>
  <sheetFormatPr defaultColWidth="14.42578125" defaultRowHeight="15.75" customHeight="1" x14ac:dyDescent="0.2"/>
  <cols>
    <col min="1" max="1" width="42.140625" bestFit="1" customWidth="1"/>
    <col min="2" max="3" width="21.5703125" customWidth="1"/>
    <col min="4" max="4" width="41.28515625" bestFit="1" customWidth="1"/>
    <col min="5" max="9" width="21.5703125" customWidth="1"/>
    <col min="10" max="10" width="40.5703125" bestFit="1" customWidth="1"/>
    <col min="11" max="37" width="21.5703125" customWidth="1"/>
  </cols>
  <sheetData>
    <row r="1" spans="1:3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16" t="s">
        <v>18</v>
      </c>
      <c r="T1" s="116" t="s">
        <v>19</v>
      </c>
      <c r="U1" s="116" t="s">
        <v>20</v>
      </c>
      <c r="V1" s="116" t="s">
        <v>21</v>
      </c>
      <c r="W1" s="1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16" t="s">
        <v>29</v>
      </c>
      <c r="AE1" s="1" t="s">
        <v>30</v>
      </c>
    </row>
    <row r="2" spans="1:31" ht="12.75" x14ac:dyDescent="0.2">
      <c r="A2" s="2">
        <v>43999.420414305554</v>
      </c>
    </row>
    <row r="3" spans="1:31" ht="12.75" x14ac:dyDescent="0.2">
      <c r="A3" s="2">
        <v>44015.405861701394</v>
      </c>
      <c r="B3" s="3" t="s">
        <v>31</v>
      </c>
      <c r="C3" s="3" t="s">
        <v>32</v>
      </c>
      <c r="D3" s="4" t="s">
        <v>33</v>
      </c>
      <c r="E3" s="3" t="s">
        <v>34</v>
      </c>
      <c r="F3" s="3">
        <v>26</v>
      </c>
      <c r="G3" s="3" t="s">
        <v>35</v>
      </c>
      <c r="I3" s="3" t="s">
        <v>36</v>
      </c>
      <c r="J3" s="3" t="s">
        <v>252</v>
      </c>
      <c r="K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 t="s">
        <v>37</v>
      </c>
      <c r="S3" s="3">
        <v>5</v>
      </c>
      <c r="T3" s="3">
        <v>5</v>
      </c>
      <c r="U3" s="3">
        <v>5</v>
      </c>
      <c r="V3" s="3">
        <v>5</v>
      </c>
      <c r="W3" s="3">
        <v>5</v>
      </c>
      <c r="X3" s="3">
        <v>5</v>
      </c>
      <c r="Y3" s="3">
        <v>5</v>
      </c>
      <c r="Z3" s="3">
        <v>5</v>
      </c>
      <c r="AA3" s="3">
        <v>5</v>
      </c>
      <c r="AB3" s="3">
        <v>5</v>
      </c>
      <c r="AC3" s="3" t="s">
        <v>38</v>
      </c>
      <c r="AD3" s="3" t="s">
        <v>39</v>
      </c>
      <c r="AE3" s="3" t="s">
        <v>39</v>
      </c>
    </row>
    <row r="4" spans="1:31" ht="12.75" x14ac:dyDescent="0.2">
      <c r="A4" s="2">
        <v>44015.406715115736</v>
      </c>
      <c r="B4" s="3" t="s">
        <v>40</v>
      </c>
      <c r="C4" s="3" t="s">
        <v>41</v>
      </c>
      <c r="D4" s="4" t="s">
        <v>42</v>
      </c>
      <c r="E4" s="3" t="s">
        <v>43</v>
      </c>
      <c r="F4" s="3">
        <v>22</v>
      </c>
      <c r="G4" s="3" t="s">
        <v>44</v>
      </c>
      <c r="I4" s="3" t="s">
        <v>45</v>
      </c>
      <c r="J4" s="3" t="s">
        <v>46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 t="s">
        <v>47</v>
      </c>
      <c r="S4" s="3">
        <v>5</v>
      </c>
      <c r="T4" s="3">
        <v>5</v>
      </c>
      <c r="U4" s="3">
        <v>5</v>
      </c>
      <c r="V4" s="3">
        <v>5</v>
      </c>
      <c r="W4" s="3">
        <v>5</v>
      </c>
      <c r="X4" s="3">
        <v>5</v>
      </c>
      <c r="Y4" s="3">
        <v>5</v>
      </c>
      <c r="Z4" s="3">
        <v>5</v>
      </c>
      <c r="AA4" s="3">
        <v>5</v>
      </c>
      <c r="AB4" s="3">
        <v>5</v>
      </c>
    </row>
    <row r="5" spans="1:31" ht="12.75" x14ac:dyDescent="0.2">
      <c r="A5" s="2">
        <v>44015.407913553237</v>
      </c>
      <c r="B5" s="3" t="s">
        <v>48</v>
      </c>
      <c r="C5" s="3" t="s">
        <v>49</v>
      </c>
      <c r="D5" s="4" t="s">
        <v>50</v>
      </c>
      <c r="E5" s="3" t="s">
        <v>34</v>
      </c>
      <c r="F5" s="3">
        <v>25</v>
      </c>
      <c r="H5" s="3" t="s">
        <v>51</v>
      </c>
      <c r="I5" s="3" t="s">
        <v>45</v>
      </c>
      <c r="J5" s="3" t="s">
        <v>187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3">
        <v>1</v>
      </c>
      <c r="R5" s="3" t="s">
        <v>52</v>
      </c>
      <c r="T5" s="3">
        <v>5</v>
      </c>
      <c r="U5" s="3">
        <v>5</v>
      </c>
      <c r="V5" s="3">
        <v>5</v>
      </c>
      <c r="W5" s="3">
        <v>5</v>
      </c>
      <c r="X5" s="3">
        <v>5</v>
      </c>
      <c r="Y5" s="3">
        <v>4</v>
      </c>
      <c r="Z5" s="3">
        <v>5</v>
      </c>
      <c r="AA5" s="3">
        <v>4</v>
      </c>
      <c r="AB5" s="3">
        <v>5</v>
      </c>
    </row>
    <row r="6" spans="1:31" ht="12.75" x14ac:dyDescent="0.2">
      <c r="A6" s="2">
        <v>44015.407925451393</v>
      </c>
      <c r="B6" s="3" t="s">
        <v>53</v>
      </c>
      <c r="C6" s="3" t="s">
        <v>54</v>
      </c>
      <c r="D6" s="4" t="s">
        <v>55</v>
      </c>
      <c r="E6" s="3" t="s">
        <v>43</v>
      </c>
      <c r="F6" s="3">
        <v>34</v>
      </c>
      <c r="G6" s="3" t="s">
        <v>56</v>
      </c>
      <c r="I6" s="3" t="s">
        <v>117</v>
      </c>
      <c r="J6" s="12" t="s">
        <v>421</v>
      </c>
      <c r="K6" s="12">
        <v>0</v>
      </c>
      <c r="L6" s="3">
        <v>1</v>
      </c>
      <c r="M6" s="12">
        <v>0</v>
      </c>
      <c r="N6" s="12">
        <v>0</v>
      </c>
      <c r="O6" s="12">
        <v>0</v>
      </c>
      <c r="P6" s="3">
        <v>1</v>
      </c>
      <c r="Q6" s="3">
        <v>1</v>
      </c>
      <c r="R6" s="3" t="s">
        <v>47</v>
      </c>
      <c r="S6" s="3">
        <v>5</v>
      </c>
      <c r="T6" s="3">
        <v>5</v>
      </c>
      <c r="U6" s="3">
        <v>5</v>
      </c>
      <c r="V6" s="3">
        <v>5</v>
      </c>
      <c r="W6" s="3">
        <v>5</v>
      </c>
      <c r="X6" s="3">
        <v>5</v>
      </c>
      <c r="Y6" s="3">
        <v>5</v>
      </c>
      <c r="Z6" s="3">
        <v>5</v>
      </c>
      <c r="AA6" s="3">
        <v>5</v>
      </c>
      <c r="AB6" s="3">
        <v>5</v>
      </c>
      <c r="AD6" s="12" t="s">
        <v>57</v>
      </c>
      <c r="AE6" s="12" t="s">
        <v>58</v>
      </c>
    </row>
    <row r="7" spans="1:31" ht="12.75" x14ac:dyDescent="0.2">
      <c r="A7" s="2">
        <v>44015.408019629627</v>
      </c>
      <c r="B7" s="3" t="s">
        <v>59</v>
      </c>
      <c r="C7" s="3" t="s">
        <v>60</v>
      </c>
      <c r="D7" s="4" t="s">
        <v>61</v>
      </c>
      <c r="E7" s="3" t="s">
        <v>34</v>
      </c>
      <c r="F7" s="3">
        <v>22</v>
      </c>
      <c r="G7" s="3" t="s">
        <v>62</v>
      </c>
      <c r="I7" s="3" t="s">
        <v>202</v>
      </c>
      <c r="J7" s="3" t="s">
        <v>63</v>
      </c>
      <c r="K7" s="3">
        <v>1</v>
      </c>
      <c r="L7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3" t="s">
        <v>52</v>
      </c>
      <c r="S7" s="3">
        <v>3</v>
      </c>
      <c r="T7" s="3">
        <v>3</v>
      </c>
      <c r="U7" s="3">
        <v>4</v>
      </c>
      <c r="V7" s="3">
        <v>3</v>
      </c>
      <c r="W7" s="3">
        <v>3</v>
      </c>
      <c r="X7" s="3">
        <v>4</v>
      </c>
      <c r="Y7" s="3">
        <v>4</v>
      </c>
      <c r="Z7" s="3">
        <v>4</v>
      </c>
      <c r="AA7" s="3">
        <v>4</v>
      </c>
      <c r="AB7" s="3">
        <v>4</v>
      </c>
    </row>
    <row r="8" spans="1:31" ht="12.75" x14ac:dyDescent="0.2">
      <c r="A8" s="2">
        <v>44015.409518506945</v>
      </c>
      <c r="B8" s="3" t="s">
        <v>64</v>
      </c>
      <c r="C8" s="3" t="s">
        <v>65</v>
      </c>
      <c r="D8" s="4" t="s">
        <v>66</v>
      </c>
      <c r="E8" s="3" t="s">
        <v>34</v>
      </c>
      <c r="F8" s="3">
        <v>26</v>
      </c>
      <c r="G8" s="3" t="s">
        <v>35</v>
      </c>
      <c r="I8" s="3" t="s">
        <v>202</v>
      </c>
      <c r="J8" s="3" t="s">
        <v>63</v>
      </c>
      <c r="K8" s="3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3">
        <v>1</v>
      </c>
      <c r="R8" s="3" t="s">
        <v>47</v>
      </c>
      <c r="S8" s="3">
        <v>4</v>
      </c>
      <c r="T8" s="3">
        <v>4</v>
      </c>
      <c r="U8" s="3">
        <v>5</v>
      </c>
      <c r="V8" s="3">
        <v>5</v>
      </c>
      <c r="W8" s="3">
        <v>4</v>
      </c>
      <c r="X8" s="3">
        <v>3</v>
      </c>
      <c r="Y8" s="3">
        <v>4</v>
      </c>
      <c r="Z8" s="3">
        <v>5</v>
      </c>
      <c r="AA8" s="3">
        <v>4</v>
      </c>
      <c r="AB8" s="3">
        <v>3</v>
      </c>
    </row>
    <row r="9" spans="1:31" ht="12.75" x14ac:dyDescent="0.2">
      <c r="A9" s="2">
        <v>44015.409648090281</v>
      </c>
      <c r="B9" s="3" t="s">
        <v>67</v>
      </c>
      <c r="C9" s="3" t="s">
        <v>68</v>
      </c>
      <c r="D9" s="4" t="s">
        <v>69</v>
      </c>
      <c r="E9" s="3" t="s">
        <v>34</v>
      </c>
      <c r="F9" s="3">
        <v>23</v>
      </c>
      <c r="G9" s="3" t="s">
        <v>44</v>
      </c>
      <c r="I9" s="3" t="s">
        <v>45</v>
      </c>
      <c r="J9" s="3" t="s">
        <v>461</v>
      </c>
      <c r="K9" s="3">
        <v>1</v>
      </c>
      <c r="L9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3" t="s">
        <v>47</v>
      </c>
      <c r="S9" s="3">
        <v>5</v>
      </c>
      <c r="T9" s="3">
        <v>4</v>
      </c>
      <c r="U9" s="3">
        <v>4</v>
      </c>
      <c r="V9" s="3">
        <v>3</v>
      </c>
      <c r="W9" s="3">
        <v>2</v>
      </c>
      <c r="X9" s="3">
        <v>3</v>
      </c>
      <c r="Y9" s="3">
        <v>3</v>
      </c>
      <c r="Z9" s="3">
        <v>4</v>
      </c>
      <c r="AA9" s="3">
        <v>4</v>
      </c>
      <c r="AB9" s="3">
        <v>4</v>
      </c>
    </row>
    <row r="10" spans="1:31" ht="12.75" x14ac:dyDescent="0.2">
      <c r="A10" s="2">
        <v>44015.410500486112</v>
      </c>
      <c r="B10" s="3" t="s">
        <v>70</v>
      </c>
      <c r="C10" s="3" t="s">
        <v>71</v>
      </c>
      <c r="D10" s="4" t="s">
        <v>72</v>
      </c>
      <c r="E10" s="3" t="s">
        <v>34</v>
      </c>
      <c r="F10" s="3">
        <v>28</v>
      </c>
      <c r="G10" s="3" t="s">
        <v>35</v>
      </c>
      <c r="I10" s="3" t="s">
        <v>45</v>
      </c>
      <c r="J10" s="3" t="s">
        <v>73</v>
      </c>
      <c r="K10" s="3">
        <v>1</v>
      </c>
      <c r="L10" s="12">
        <v>0</v>
      </c>
      <c r="M10" s="12">
        <v>0</v>
      </c>
      <c r="N10" s="12">
        <v>0</v>
      </c>
      <c r="O10" s="12">
        <v>0</v>
      </c>
      <c r="P10" s="3">
        <v>0</v>
      </c>
      <c r="Q10" s="12">
        <v>0</v>
      </c>
      <c r="R10" s="3" t="s">
        <v>52</v>
      </c>
      <c r="S10" s="3">
        <v>5</v>
      </c>
      <c r="T10" s="3">
        <v>5</v>
      </c>
      <c r="U10" s="3">
        <v>5</v>
      </c>
      <c r="V10" s="3">
        <v>5</v>
      </c>
      <c r="W10" s="3">
        <v>5</v>
      </c>
      <c r="X10" s="3">
        <v>5</v>
      </c>
      <c r="Y10" s="3">
        <v>5</v>
      </c>
      <c r="Z10" s="3">
        <v>4</v>
      </c>
      <c r="AA10" s="3">
        <v>5</v>
      </c>
      <c r="AB10" s="3">
        <v>5</v>
      </c>
    </row>
    <row r="11" spans="1:31" ht="12.75" x14ac:dyDescent="0.2">
      <c r="A11" s="2">
        <v>44015.413576990744</v>
      </c>
      <c r="B11" s="3" t="s">
        <v>74</v>
      </c>
      <c r="C11" s="3" t="s">
        <v>75</v>
      </c>
      <c r="D11" s="4" t="s">
        <v>76</v>
      </c>
      <c r="E11" s="3" t="s">
        <v>43</v>
      </c>
      <c r="F11" s="3">
        <v>25</v>
      </c>
      <c r="G11" s="3" t="s">
        <v>44</v>
      </c>
      <c r="I11" s="3" t="s">
        <v>77</v>
      </c>
      <c r="J11" s="3" t="s">
        <v>78</v>
      </c>
      <c r="K11" s="12">
        <v>0</v>
      </c>
      <c r="L11">
        <v>0</v>
      </c>
      <c r="M11" s="12">
        <v>0</v>
      </c>
      <c r="N11" s="12">
        <v>0</v>
      </c>
      <c r="O11" s="12">
        <v>0</v>
      </c>
      <c r="P11" s="12">
        <v>1</v>
      </c>
      <c r="Q11" s="3">
        <v>1</v>
      </c>
      <c r="R11" s="3" t="s">
        <v>47</v>
      </c>
      <c r="S11" s="3">
        <v>5</v>
      </c>
      <c r="T11" s="3">
        <v>5</v>
      </c>
      <c r="U11" s="3">
        <v>5</v>
      </c>
      <c r="V11" s="3">
        <v>5</v>
      </c>
      <c r="W11" s="3">
        <v>5</v>
      </c>
      <c r="X11" s="3">
        <v>5</v>
      </c>
      <c r="Y11" s="3">
        <v>5</v>
      </c>
      <c r="Z11" s="3">
        <v>5</v>
      </c>
      <c r="AA11" s="3">
        <v>5</v>
      </c>
      <c r="AB11" s="3">
        <v>5</v>
      </c>
    </row>
    <row r="12" spans="1:31" ht="12.75" x14ac:dyDescent="0.2">
      <c r="A12" s="2">
        <v>44015.414504386572</v>
      </c>
      <c r="B12" s="3" t="s">
        <v>79</v>
      </c>
      <c r="C12" s="3" t="s">
        <v>80</v>
      </c>
      <c r="D12" s="4" t="s">
        <v>81</v>
      </c>
      <c r="E12" s="3" t="s">
        <v>34</v>
      </c>
      <c r="F12" s="3">
        <v>25</v>
      </c>
      <c r="H12" s="3" t="s">
        <v>51</v>
      </c>
      <c r="I12" s="3" t="s">
        <v>45</v>
      </c>
      <c r="J12" s="3" t="s">
        <v>187</v>
      </c>
      <c r="K12" s="3">
        <v>1</v>
      </c>
      <c r="L12" s="12">
        <v>0</v>
      </c>
      <c r="M12" s="3">
        <v>0</v>
      </c>
      <c r="N12" s="3">
        <v>1</v>
      </c>
      <c r="O12" s="12">
        <v>0</v>
      </c>
      <c r="P12" s="3">
        <v>0</v>
      </c>
      <c r="Q12" s="3">
        <v>1</v>
      </c>
      <c r="R12" s="3" t="s">
        <v>47</v>
      </c>
      <c r="S12" s="3">
        <v>4</v>
      </c>
      <c r="T12" s="3">
        <v>4</v>
      </c>
      <c r="U12" s="3">
        <v>4</v>
      </c>
      <c r="V12" s="3">
        <v>5</v>
      </c>
      <c r="W12" s="3">
        <v>3</v>
      </c>
      <c r="X12" s="3">
        <v>4</v>
      </c>
      <c r="Y12" s="3">
        <v>4</v>
      </c>
      <c r="Z12" s="3">
        <v>4</v>
      </c>
      <c r="AA12" s="3">
        <v>4</v>
      </c>
      <c r="AB12" s="3">
        <v>5</v>
      </c>
    </row>
    <row r="13" spans="1:31" ht="12.75" x14ac:dyDescent="0.2">
      <c r="A13" s="2">
        <v>44015.41625894676</v>
      </c>
      <c r="B13" s="3" t="s">
        <v>82</v>
      </c>
      <c r="C13" s="3" t="s">
        <v>83</v>
      </c>
      <c r="D13" s="4" t="s">
        <v>84</v>
      </c>
      <c r="E13" s="3" t="s">
        <v>34</v>
      </c>
      <c r="F13" s="3">
        <v>23</v>
      </c>
      <c r="G13" s="3" t="s">
        <v>85</v>
      </c>
      <c r="I13" s="3" t="s">
        <v>36</v>
      </c>
      <c r="J13" s="3" t="s">
        <v>206</v>
      </c>
      <c r="K13" s="3">
        <v>1</v>
      </c>
      <c r="L13">
        <v>0</v>
      </c>
      <c r="M13" s="12">
        <v>1</v>
      </c>
      <c r="N13" s="12">
        <v>0</v>
      </c>
      <c r="O13" s="12">
        <v>0</v>
      </c>
      <c r="P13" s="12">
        <v>0</v>
      </c>
      <c r="Q13" s="3">
        <v>1</v>
      </c>
      <c r="R13" s="3" t="s">
        <v>47</v>
      </c>
      <c r="S13" s="3">
        <v>3</v>
      </c>
      <c r="T13" s="3">
        <v>4</v>
      </c>
      <c r="U13" s="3">
        <v>4</v>
      </c>
      <c r="V13" s="3">
        <v>4</v>
      </c>
      <c r="W13" s="3">
        <v>4</v>
      </c>
      <c r="X13" s="3">
        <v>4</v>
      </c>
      <c r="Y13" s="3">
        <v>4</v>
      </c>
      <c r="Z13" s="3">
        <v>4</v>
      </c>
      <c r="AA13" s="3">
        <v>4</v>
      </c>
      <c r="AB13" s="3">
        <v>4</v>
      </c>
    </row>
    <row r="14" spans="1:31" ht="12.75" x14ac:dyDescent="0.2">
      <c r="A14" s="2">
        <v>44015.422095729169</v>
      </c>
      <c r="B14" s="3" t="s">
        <v>86</v>
      </c>
      <c r="C14" s="3" t="s">
        <v>87</v>
      </c>
      <c r="D14" s="4" t="s">
        <v>88</v>
      </c>
      <c r="E14" s="3" t="s">
        <v>34</v>
      </c>
      <c r="F14" s="3">
        <v>26</v>
      </c>
      <c r="G14" s="3" t="s">
        <v>35</v>
      </c>
      <c r="I14" s="3" t="s">
        <v>36</v>
      </c>
      <c r="J14" s="3" t="s">
        <v>89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  <c r="R14" s="3" t="s">
        <v>52</v>
      </c>
      <c r="S14" s="3">
        <v>4</v>
      </c>
      <c r="T14" s="3">
        <v>5</v>
      </c>
      <c r="U14" s="3">
        <v>3</v>
      </c>
      <c r="V14" s="3">
        <v>4</v>
      </c>
      <c r="W14" s="3">
        <v>4</v>
      </c>
      <c r="X14" s="3">
        <v>4</v>
      </c>
      <c r="Y14" s="3">
        <v>4</v>
      </c>
      <c r="Z14" s="3">
        <v>4</v>
      </c>
      <c r="AA14" s="3">
        <v>4</v>
      </c>
      <c r="AB14" s="3">
        <v>4</v>
      </c>
    </row>
    <row r="15" spans="1:31" ht="12.75" x14ac:dyDescent="0.2">
      <c r="A15" s="2">
        <v>44015.424343009261</v>
      </c>
      <c r="B15" s="3" t="s">
        <v>90</v>
      </c>
      <c r="C15" s="3" t="s">
        <v>91</v>
      </c>
      <c r="D15" s="4" t="s">
        <v>92</v>
      </c>
      <c r="E15" s="3" t="s">
        <v>43</v>
      </c>
      <c r="F15" s="3">
        <v>41</v>
      </c>
      <c r="H15" s="3" t="s">
        <v>51</v>
      </c>
      <c r="I15" s="3" t="s">
        <v>77</v>
      </c>
      <c r="J15" s="12" t="s">
        <v>247</v>
      </c>
      <c r="K15" s="3">
        <v>1</v>
      </c>
      <c r="L15" s="3">
        <v>1</v>
      </c>
      <c r="M15" s="3">
        <v>1</v>
      </c>
      <c r="N15" s="3">
        <v>0</v>
      </c>
      <c r="O15" s="3">
        <v>1</v>
      </c>
      <c r="P15" s="3">
        <v>1</v>
      </c>
      <c r="Q15" s="3">
        <v>1</v>
      </c>
      <c r="R15" s="3" t="s">
        <v>47</v>
      </c>
      <c r="S15" s="3">
        <v>4</v>
      </c>
      <c r="T15" s="3">
        <v>5</v>
      </c>
      <c r="U15" s="3">
        <v>4</v>
      </c>
      <c r="V15" s="3">
        <v>4</v>
      </c>
      <c r="W15" s="3">
        <v>3</v>
      </c>
      <c r="X15" s="3">
        <v>4</v>
      </c>
      <c r="Y15" s="3">
        <v>4</v>
      </c>
      <c r="Z15" s="3">
        <v>4</v>
      </c>
      <c r="AA15" s="3">
        <v>3</v>
      </c>
      <c r="AB15" s="3">
        <v>4</v>
      </c>
    </row>
    <row r="16" spans="1:31" ht="12.75" x14ac:dyDescent="0.2">
      <c r="A16" s="2">
        <v>44015.425381076391</v>
      </c>
      <c r="B16" s="3" t="s">
        <v>93</v>
      </c>
      <c r="C16" s="3" t="s">
        <v>94</v>
      </c>
      <c r="D16" s="4" t="s">
        <v>95</v>
      </c>
      <c r="E16" s="3" t="s">
        <v>34</v>
      </c>
      <c r="F16" s="3">
        <v>24</v>
      </c>
      <c r="G16" s="3" t="s">
        <v>96</v>
      </c>
      <c r="I16" s="3" t="s">
        <v>97</v>
      </c>
      <c r="J16" s="3" t="s">
        <v>97</v>
      </c>
      <c r="K16" s="3">
        <v>1</v>
      </c>
      <c r="L16" s="3">
        <v>0</v>
      </c>
      <c r="M16" s="3">
        <v>1</v>
      </c>
      <c r="N16" s="3">
        <v>0</v>
      </c>
      <c r="O16" s="3">
        <v>1</v>
      </c>
      <c r="P16" s="3">
        <v>1</v>
      </c>
      <c r="Q16" s="3">
        <v>1</v>
      </c>
      <c r="R16" s="3" t="s">
        <v>98</v>
      </c>
      <c r="S16" s="3">
        <v>2</v>
      </c>
      <c r="T16" s="3">
        <v>2</v>
      </c>
      <c r="U16" s="3">
        <v>5</v>
      </c>
      <c r="V16" s="3">
        <v>4</v>
      </c>
      <c r="W16" s="3">
        <v>4</v>
      </c>
      <c r="X16" s="3">
        <v>4</v>
      </c>
      <c r="Y16" s="3">
        <v>5</v>
      </c>
      <c r="Z16" s="3">
        <v>5</v>
      </c>
      <c r="AA16" s="3">
        <v>4</v>
      </c>
      <c r="AB16" s="3">
        <v>4</v>
      </c>
    </row>
    <row r="17" spans="1:31" ht="12.75" x14ac:dyDescent="0.2">
      <c r="A17" s="2">
        <v>44015.427369965277</v>
      </c>
      <c r="B17" s="3" t="s">
        <v>99</v>
      </c>
      <c r="C17" s="3" t="s">
        <v>100</v>
      </c>
      <c r="D17" s="4" t="s">
        <v>101</v>
      </c>
      <c r="E17" s="3" t="s">
        <v>34</v>
      </c>
      <c r="F17" s="3">
        <v>27</v>
      </c>
      <c r="G17" s="3" t="s">
        <v>35</v>
      </c>
      <c r="I17" s="3" t="s">
        <v>36</v>
      </c>
      <c r="J17" s="3" t="s">
        <v>252</v>
      </c>
      <c r="K17" s="3">
        <v>1</v>
      </c>
      <c r="L17" s="3">
        <v>1</v>
      </c>
      <c r="M17" s="12">
        <v>0</v>
      </c>
      <c r="N17" s="12">
        <v>0</v>
      </c>
      <c r="O17" s="3">
        <v>1</v>
      </c>
      <c r="P17" s="3">
        <v>1</v>
      </c>
      <c r="Q17" s="3">
        <v>1</v>
      </c>
      <c r="R17" s="3" t="s">
        <v>47</v>
      </c>
      <c r="S17" s="3">
        <v>3</v>
      </c>
      <c r="T17" s="3">
        <v>3</v>
      </c>
      <c r="U17" s="3">
        <v>4</v>
      </c>
      <c r="V17" s="3">
        <v>3</v>
      </c>
      <c r="W17" s="3">
        <v>4</v>
      </c>
      <c r="X17" s="3">
        <v>4</v>
      </c>
      <c r="Y17" s="3">
        <v>4</v>
      </c>
      <c r="Z17" s="3">
        <v>4</v>
      </c>
      <c r="AA17" s="3">
        <v>5</v>
      </c>
      <c r="AB17" s="3">
        <v>4</v>
      </c>
    </row>
    <row r="18" spans="1:31" ht="12.75" x14ac:dyDescent="0.2">
      <c r="A18" s="2">
        <v>44015.4332278125</v>
      </c>
      <c r="B18" s="3" t="s">
        <v>102</v>
      </c>
      <c r="C18" s="3" t="s">
        <v>103</v>
      </c>
      <c r="D18" s="4" t="s">
        <v>104</v>
      </c>
      <c r="E18" s="3" t="s">
        <v>43</v>
      </c>
      <c r="F18" s="3">
        <v>30</v>
      </c>
      <c r="G18" s="3" t="s">
        <v>35</v>
      </c>
      <c r="I18" s="3" t="s">
        <v>36</v>
      </c>
      <c r="J18" s="3" t="s">
        <v>252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3">
        <v>1</v>
      </c>
      <c r="Q18" s="3">
        <v>1</v>
      </c>
      <c r="R18" s="3" t="s">
        <v>98</v>
      </c>
      <c r="S18" s="3">
        <v>4</v>
      </c>
      <c r="T18" s="3">
        <v>4</v>
      </c>
      <c r="U18" s="3">
        <v>4</v>
      </c>
      <c r="V18" s="3">
        <v>4</v>
      </c>
      <c r="W18" s="3">
        <v>4</v>
      </c>
      <c r="X18" s="3">
        <v>4</v>
      </c>
      <c r="Y18" s="3">
        <v>4</v>
      </c>
      <c r="Z18" s="3">
        <v>4</v>
      </c>
      <c r="AA18" s="3">
        <v>4</v>
      </c>
      <c r="AB18" s="3">
        <v>4</v>
      </c>
      <c r="AC18" s="3" t="s">
        <v>39</v>
      </c>
      <c r="AD18" s="3" t="s">
        <v>39</v>
      </c>
      <c r="AE18" s="3" t="s">
        <v>39</v>
      </c>
    </row>
    <row r="19" spans="1:31" ht="12.75" x14ac:dyDescent="0.2">
      <c r="A19" s="2">
        <v>44015.434308425931</v>
      </c>
      <c r="B19" s="3" t="s">
        <v>105</v>
      </c>
      <c r="C19" s="3" t="s">
        <v>106</v>
      </c>
      <c r="D19" s="4" t="s">
        <v>107</v>
      </c>
      <c r="E19" s="3" t="s">
        <v>34</v>
      </c>
      <c r="F19" s="3">
        <v>23</v>
      </c>
      <c r="G19" s="3" t="s">
        <v>35</v>
      </c>
      <c r="I19" s="3" t="s">
        <v>45</v>
      </c>
      <c r="J19" s="3" t="s">
        <v>187</v>
      </c>
      <c r="K19" s="3">
        <v>1</v>
      </c>
      <c r="L19" s="12">
        <v>0</v>
      </c>
      <c r="M19" s="12">
        <v>0</v>
      </c>
      <c r="N19" s="3">
        <v>1</v>
      </c>
      <c r="O19" s="12">
        <v>0</v>
      </c>
      <c r="P19" s="12">
        <v>0</v>
      </c>
      <c r="Q19" s="3">
        <v>1</v>
      </c>
      <c r="R19" s="3" t="s">
        <v>52</v>
      </c>
      <c r="S19" s="3">
        <v>5</v>
      </c>
      <c r="T19" s="3">
        <v>5</v>
      </c>
      <c r="U19" s="3">
        <v>5</v>
      </c>
      <c r="V19" s="3">
        <v>5</v>
      </c>
      <c r="W19" s="3">
        <v>5</v>
      </c>
      <c r="X19" s="3">
        <v>5</v>
      </c>
      <c r="Y19" s="3">
        <v>5</v>
      </c>
      <c r="Z19" s="3">
        <v>5</v>
      </c>
      <c r="AA19" s="3">
        <v>5</v>
      </c>
      <c r="AB19" s="3">
        <v>5</v>
      </c>
    </row>
    <row r="20" spans="1:31" ht="12.75" x14ac:dyDescent="0.2">
      <c r="A20" s="2">
        <v>44015.438413807875</v>
      </c>
      <c r="B20" s="3" t="s">
        <v>108</v>
      </c>
      <c r="C20" s="3" t="s">
        <v>109</v>
      </c>
      <c r="D20" s="4" t="s">
        <v>110</v>
      </c>
      <c r="E20" s="3" t="s">
        <v>43</v>
      </c>
      <c r="F20" s="3">
        <v>31</v>
      </c>
      <c r="G20" s="3" t="s">
        <v>35</v>
      </c>
      <c r="I20" s="3" t="s">
        <v>36</v>
      </c>
      <c r="J20" s="3" t="s">
        <v>252</v>
      </c>
      <c r="K20" s="3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">
        <v>1</v>
      </c>
      <c r="R20" s="3" t="s">
        <v>47</v>
      </c>
      <c r="S20" s="3">
        <v>5</v>
      </c>
      <c r="T20" s="3">
        <v>5</v>
      </c>
      <c r="U20" s="3">
        <v>5</v>
      </c>
      <c r="V20" s="3">
        <v>5</v>
      </c>
      <c r="W20" s="3">
        <v>5</v>
      </c>
      <c r="X20" s="3">
        <v>5</v>
      </c>
      <c r="Y20" s="3">
        <v>5</v>
      </c>
      <c r="Z20" s="3">
        <v>5</v>
      </c>
      <c r="AA20" s="3">
        <v>5</v>
      </c>
      <c r="AB20" s="3">
        <v>5</v>
      </c>
    </row>
    <row r="21" spans="1:31" ht="12.75" x14ac:dyDescent="0.2">
      <c r="A21" s="2">
        <v>44015.441622361112</v>
      </c>
      <c r="B21" s="3" t="s">
        <v>111</v>
      </c>
      <c r="C21" s="3" t="s">
        <v>112</v>
      </c>
      <c r="D21" s="4" t="s">
        <v>113</v>
      </c>
      <c r="E21" s="3" t="s">
        <v>34</v>
      </c>
      <c r="F21" s="3">
        <v>31</v>
      </c>
      <c r="G21" s="3" t="s">
        <v>35</v>
      </c>
      <c r="I21" s="3" t="s">
        <v>117</v>
      </c>
      <c r="J21" s="12" t="s">
        <v>158</v>
      </c>
      <c r="K21" s="12">
        <v>0</v>
      </c>
      <c r="L21" s="12">
        <v>0</v>
      </c>
      <c r="M21" s="3">
        <v>1</v>
      </c>
      <c r="N21" s="12">
        <v>0</v>
      </c>
      <c r="O21" s="3">
        <v>1</v>
      </c>
      <c r="P21" s="3">
        <v>1</v>
      </c>
      <c r="Q21" s="3">
        <v>1</v>
      </c>
      <c r="R21" s="3" t="s">
        <v>52</v>
      </c>
      <c r="S21" s="3">
        <v>4</v>
      </c>
      <c r="T21" s="3">
        <v>5</v>
      </c>
      <c r="U21" s="3">
        <v>5</v>
      </c>
      <c r="V21" s="3">
        <v>5</v>
      </c>
      <c r="W21" s="3">
        <v>5</v>
      </c>
      <c r="X21" s="3">
        <v>5</v>
      </c>
      <c r="Y21" s="3">
        <v>5</v>
      </c>
      <c r="Z21" s="3">
        <v>5</v>
      </c>
      <c r="AA21" s="3">
        <v>5</v>
      </c>
      <c r="AB21" s="3">
        <v>4</v>
      </c>
    </row>
    <row r="22" spans="1:31" ht="12.75" x14ac:dyDescent="0.2">
      <c r="A22" s="2">
        <v>44015.454018611112</v>
      </c>
      <c r="B22" s="3" t="s">
        <v>114</v>
      </c>
      <c r="C22" s="3" t="s">
        <v>115</v>
      </c>
      <c r="D22" s="4" t="s">
        <v>116</v>
      </c>
      <c r="E22" s="3" t="s">
        <v>43</v>
      </c>
      <c r="F22" s="3">
        <v>39</v>
      </c>
      <c r="G22" s="3" t="s">
        <v>56</v>
      </c>
      <c r="I22" s="3" t="s">
        <v>117</v>
      </c>
      <c r="J22" s="12" t="s">
        <v>158</v>
      </c>
      <c r="K22" s="3">
        <v>1</v>
      </c>
      <c r="L22" s="12">
        <v>0</v>
      </c>
      <c r="M22" s="12">
        <v>0</v>
      </c>
      <c r="N22" s="12">
        <v>0</v>
      </c>
      <c r="O22" s="3">
        <v>1</v>
      </c>
      <c r="P22" s="12">
        <v>0</v>
      </c>
      <c r="Q22" s="3">
        <v>1</v>
      </c>
      <c r="R22" s="3" t="s">
        <v>47</v>
      </c>
      <c r="S22" s="3">
        <v>1</v>
      </c>
      <c r="T22" s="3">
        <v>4</v>
      </c>
      <c r="U22" s="3">
        <v>3</v>
      </c>
      <c r="V22" s="3">
        <v>4</v>
      </c>
      <c r="W22" s="3">
        <v>4</v>
      </c>
      <c r="X22" s="3">
        <v>4</v>
      </c>
      <c r="Y22" s="3">
        <v>4</v>
      </c>
      <c r="Z22" s="3">
        <v>4</v>
      </c>
      <c r="AA22" s="3">
        <v>4</v>
      </c>
      <c r="AB22" s="3">
        <v>5</v>
      </c>
      <c r="AC22" s="3" t="s">
        <v>118</v>
      </c>
      <c r="AD22" s="3" t="s">
        <v>119</v>
      </c>
      <c r="AE22" s="3" t="s">
        <v>118</v>
      </c>
    </row>
    <row r="23" spans="1:31" ht="12.75" x14ac:dyDescent="0.2">
      <c r="A23" s="2">
        <v>44015.467174097226</v>
      </c>
      <c r="B23" s="3" t="s">
        <v>120</v>
      </c>
      <c r="C23" s="3" t="s">
        <v>121</v>
      </c>
      <c r="D23" s="4" t="s">
        <v>122</v>
      </c>
      <c r="E23" s="3" t="s">
        <v>34</v>
      </c>
      <c r="F23" s="3">
        <v>25</v>
      </c>
      <c r="G23" s="3" t="s">
        <v>35</v>
      </c>
      <c r="I23" s="3" t="s">
        <v>36</v>
      </c>
      <c r="J23" s="3" t="s">
        <v>123</v>
      </c>
      <c r="K23" s="3">
        <v>1</v>
      </c>
      <c r="L23" s="3">
        <v>1</v>
      </c>
      <c r="M23" s="12">
        <v>0</v>
      </c>
      <c r="N23" s="12">
        <v>0</v>
      </c>
      <c r="O23" s="12">
        <v>0</v>
      </c>
      <c r="P23" s="3">
        <v>1</v>
      </c>
      <c r="Q23" s="3">
        <v>1</v>
      </c>
      <c r="R23" s="3" t="s">
        <v>47</v>
      </c>
      <c r="S23" s="3">
        <v>5</v>
      </c>
      <c r="T23" s="3">
        <v>5</v>
      </c>
      <c r="U23" s="3">
        <v>5</v>
      </c>
      <c r="V23" s="3">
        <v>4</v>
      </c>
      <c r="W23" s="3">
        <v>4</v>
      </c>
      <c r="X23" s="3">
        <v>4</v>
      </c>
      <c r="Y23" s="3">
        <v>4</v>
      </c>
      <c r="Z23" s="3">
        <v>4</v>
      </c>
      <c r="AA23" s="3">
        <v>4</v>
      </c>
      <c r="AB23" s="3">
        <v>4</v>
      </c>
      <c r="AC23" s="3" t="s">
        <v>39</v>
      </c>
      <c r="AD23" s="3" t="s">
        <v>39</v>
      </c>
      <c r="AE23" s="3" t="s">
        <v>39</v>
      </c>
    </row>
    <row r="24" spans="1:31" ht="12.75" x14ac:dyDescent="0.2">
      <c r="A24" s="2">
        <v>44015.477260960644</v>
      </c>
      <c r="B24" s="3" t="s">
        <v>124</v>
      </c>
      <c r="C24" s="3" t="s">
        <v>125</v>
      </c>
      <c r="D24" s="4" t="s">
        <v>126</v>
      </c>
      <c r="E24" s="3" t="s">
        <v>34</v>
      </c>
      <c r="F24" s="3">
        <v>35</v>
      </c>
      <c r="H24" s="3" t="s">
        <v>127</v>
      </c>
      <c r="I24" s="3" t="s">
        <v>117</v>
      </c>
      <c r="J24" s="3" t="s">
        <v>158</v>
      </c>
      <c r="K24" s="12">
        <v>0</v>
      </c>
      <c r="L24" s="12">
        <v>0</v>
      </c>
      <c r="M24" s="12">
        <v>0</v>
      </c>
      <c r="N24" s="12">
        <v>0</v>
      </c>
      <c r="O24" s="3">
        <v>1</v>
      </c>
      <c r="P24" s="3">
        <v>1</v>
      </c>
      <c r="Q24" s="3">
        <v>1</v>
      </c>
      <c r="R24" s="3" t="s">
        <v>52</v>
      </c>
      <c r="S24" s="3">
        <v>4</v>
      </c>
      <c r="T24" s="3">
        <v>5</v>
      </c>
      <c r="U24" s="3">
        <v>3</v>
      </c>
      <c r="V24" s="3">
        <v>4</v>
      </c>
      <c r="W24" s="3">
        <v>5</v>
      </c>
      <c r="X24" s="3">
        <v>5</v>
      </c>
      <c r="Y24" s="3">
        <v>5</v>
      </c>
      <c r="Z24" s="3">
        <v>5</v>
      </c>
      <c r="AA24" s="3">
        <v>5</v>
      </c>
      <c r="AB24" s="3">
        <v>5</v>
      </c>
    </row>
    <row r="25" spans="1:31" ht="12.75" x14ac:dyDescent="0.2">
      <c r="A25" s="2">
        <v>44015.477535601851</v>
      </c>
      <c r="B25" s="3" t="s">
        <v>128</v>
      </c>
      <c r="C25" s="3" t="s">
        <v>129</v>
      </c>
      <c r="D25" s="4" t="s">
        <v>130</v>
      </c>
      <c r="E25" s="3" t="s">
        <v>43</v>
      </c>
      <c r="F25" s="3">
        <v>37</v>
      </c>
      <c r="H25" s="3" t="s">
        <v>51</v>
      </c>
      <c r="I25" s="3" t="s">
        <v>131</v>
      </c>
      <c r="J25" s="3" t="s">
        <v>132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3">
        <v>1</v>
      </c>
      <c r="Q25" s="3">
        <v>1</v>
      </c>
      <c r="R25" s="3" t="s">
        <v>52</v>
      </c>
      <c r="S25" s="3">
        <v>5</v>
      </c>
      <c r="T25" s="3">
        <v>5</v>
      </c>
      <c r="U25" s="3">
        <v>5</v>
      </c>
      <c r="V25" s="3">
        <v>5</v>
      </c>
      <c r="W25" s="3">
        <v>5</v>
      </c>
      <c r="X25" s="3">
        <v>5</v>
      </c>
      <c r="Y25" s="3">
        <v>4</v>
      </c>
      <c r="Z25" s="3">
        <v>4</v>
      </c>
      <c r="AA25" s="3">
        <v>4</v>
      </c>
      <c r="AB25" s="3">
        <v>5</v>
      </c>
    </row>
    <row r="26" spans="1:31" ht="12.75" x14ac:dyDescent="0.2">
      <c r="A26" s="2">
        <v>44015.48222612268</v>
      </c>
      <c r="B26" s="3" t="s">
        <v>133</v>
      </c>
      <c r="C26" s="3" t="s">
        <v>134</v>
      </c>
      <c r="D26" s="4" t="s">
        <v>135</v>
      </c>
      <c r="E26" s="3" t="s">
        <v>34</v>
      </c>
      <c r="F26" s="3">
        <v>25</v>
      </c>
      <c r="G26" s="3" t="s">
        <v>62</v>
      </c>
      <c r="I26" s="3" t="s">
        <v>97</v>
      </c>
      <c r="J26" s="3" t="s">
        <v>97</v>
      </c>
      <c r="K26" s="3">
        <v>1</v>
      </c>
      <c r="L26" s="12">
        <v>0</v>
      </c>
      <c r="M26" s="3">
        <v>1</v>
      </c>
      <c r="N26" s="12">
        <v>0</v>
      </c>
      <c r="O26" s="3">
        <v>1</v>
      </c>
      <c r="P26" s="3">
        <v>1</v>
      </c>
      <c r="Q26" s="3">
        <v>1</v>
      </c>
      <c r="R26" s="3" t="s">
        <v>47</v>
      </c>
      <c r="S26" s="3">
        <v>5</v>
      </c>
      <c r="T26" s="3">
        <v>5</v>
      </c>
      <c r="U26" s="3">
        <v>5</v>
      </c>
      <c r="V26" s="3">
        <v>5</v>
      </c>
      <c r="W26" s="3">
        <v>5</v>
      </c>
      <c r="X26" s="3">
        <v>5</v>
      </c>
      <c r="Y26" s="3">
        <v>5</v>
      </c>
      <c r="Z26" s="3">
        <v>5</v>
      </c>
      <c r="AA26" s="3">
        <v>5</v>
      </c>
      <c r="AB26" s="3">
        <v>5</v>
      </c>
    </row>
    <row r="27" spans="1:31" ht="12.75" x14ac:dyDescent="0.2">
      <c r="A27" s="2">
        <v>44015.495180868056</v>
      </c>
      <c r="B27" s="3" t="s">
        <v>136</v>
      </c>
      <c r="C27" s="3" t="s">
        <v>137</v>
      </c>
      <c r="D27" s="4" t="s">
        <v>138</v>
      </c>
      <c r="E27" s="3" t="s">
        <v>43</v>
      </c>
      <c r="F27" s="3">
        <v>22</v>
      </c>
      <c r="G27" s="3" t="s">
        <v>62</v>
      </c>
      <c r="I27" s="3" t="s">
        <v>416</v>
      </c>
      <c r="J27" s="3" t="s">
        <v>139</v>
      </c>
      <c r="K27" s="12">
        <v>0</v>
      </c>
      <c r="L27" s="12">
        <v>0</v>
      </c>
      <c r="M27" s="12">
        <v>0</v>
      </c>
      <c r="N27" s="12">
        <v>0</v>
      </c>
      <c r="O27" s="3">
        <v>1</v>
      </c>
      <c r="P27" s="3">
        <v>1</v>
      </c>
      <c r="Q27" s="12">
        <v>0</v>
      </c>
      <c r="R27" s="3" t="s">
        <v>98</v>
      </c>
      <c r="S27" s="3">
        <v>2</v>
      </c>
      <c r="T27" s="3">
        <v>3</v>
      </c>
      <c r="U27" s="3">
        <v>3</v>
      </c>
      <c r="V27" s="3">
        <v>5</v>
      </c>
      <c r="W27" s="3">
        <v>4</v>
      </c>
      <c r="X27" s="3">
        <v>4</v>
      </c>
      <c r="Y27" s="3">
        <v>3</v>
      </c>
      <c r="Z27" s="3">
        <v>3</v>
      </c>
      <c r="AA27" s="3">
        <v>3</v>
      </c>
      <c r="AB27" s="3">
        <v>3</v>
      </c>
    </row>
    <row r="28" spans="1:31" ht="12.75" x14ac:dyDescent="0.2">
      <c r="A28" s="2">
        <v>44015.51119222222</v>
      </c>
      <c r="B28" s="3" t="s">
        <v>140</v>
      </c>
      <c r="C28" s="3" t="s">
        <v>141</v>
      </c>
      <c r="D28" s="4" t="s">
        <v>142</v>
      </c>
      <c r="E28" s="3" t="s">
        <v>43</v>
      </c>
      <c r="F28" s="3">
        <v>28</v>
      </c>
      <c r="G28" s="3" t="s">
        <v>35</v>
      </c>
      <c r="I28" s="3" t="s">
        <v>117</v>
      </c>
      <c r="J28" s="12" t="s">
        <v>158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 t="s">
        <v>98</v>
      </c>
      <c r="S28" s="3">
        <v>5</v>
      </c>
      <c r="T28" s="3">
        <v>5</v>
      </c>
      <c r="U28" s="3">
        <v>5</v>
      </c>
      <c r="V28" s="3">
        <v>5</v>
      </c>
      <c r="W28" s="3">
        <v>5</v>
      </c>
      <c r="X28" s="3">
        <v>5</v>
      </c>
      <c r="Y28" s="3">
        <v>5</v>
      </c>
      <c r="Z28" s="3">
        <v>5</v>
      </c>
      <c r="AA28" s="3">
        <v>5</v>
      </c>
      <c r="AB28" s="3">
        <v>5</v>
      </c>
      <c r="AC28" s="3" t="s">
        <v>39</v>
      </c>
      <c r="AD28" s="3" t="s">
        <v>39</v>
      </c>
    </row>
    <row r="29" spans="1:31" ht="12.75" x14ac:dyDescent="0.2">
      <c r="A29" s="2">
        <v>44015.515396712959</v>
      </c>
      <c r="B29" s="3" t="s">
        <v>143</v>
      </c>
      <c r="C29" s="3" t="s">
        <v>144</v>
      </c>
      <c r="D29" s="4" t="s">
        <v>145</v>
      </c>
      <c r="E29" s="3" t="s">
        <v>34</v>
      </c>
      <c r="F29" s="3">
        <v>27</v>
      </c>
      <c r="G29" s="3" t="s">
        <v>35</v>
      </c>
      <c r="I29" s="3" t="s">
        <v>36</v>
      </c>
      <c r="J29" s="3" t="s">
        <v>146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">
        <v>1</v>
      </c>
      <c r="R29" s="3" t="s">
        <v>52</v>
      </c>
      <c r="S29" s="3">
        <v>4</v>
      </c>
      <c r="T29" s="3">
        <v>5</v>
      </c>
      <c r="U29" s="3">
        <v>5</v>
      </c>
      <c r="V29" s="3">
        <v>5</v>
      </c>
      <c r="W29" s="3">
        <v>5</v>
      </c>
      <c r="X29" s="3">
        <v>4</v>
      </c>
      <c r="Y29" s="3">
        <v>4</v>
      </c>
      <c r="Z29" s="3">
        <v>4</v>
      </c>
      <c r="AA29" s="3">
        <v>4</v>
      </c>
      <c r="AB29" s="3">
        <v>5</v>
      </c>
      <c r="AC29" s="3" t="s">
        <v>147</v>
      </c>
      <c r="AD29" s="12" t="s">
        <v>148</v>
      </c>
      <c r="AE29" s="3" t="s">
        <v>39</v>
      </c>
    </row>
    <row r="30" spans="1:31" ht="12.75" x14ac:dyDescent="0.2">
      <c r="A30" s="2">
        <v>44015.544658217594</v>
      </c>
      <c r="B30" s="3" t="s">
        <v>149</v>
      </c>
      <c r="C30" s="3" t="s">
        <v>150</v>
      </c>
      <c r="D30" s="4" t="s">
        <v>151</v>
      </c>
      <c r="E30" s="3" t="s">
        <v>34</v>
      </c>
      <c r="F30" s="3">
        <v>31</v>
      </c>
      <c r="G30" s="3" t="s">
        <v>35</v>
      </c>
      <c r="I30" s="3" t="s">
        <v>36</v>
      </c>
      <c r="J30" s="3" t="s">
        <v>266</v>
      </c>
      <c r="K30" s="12">
        <v>0</v>
      </c>
      <c r="L30" s="12">
        <v>0</v>
      </c>
      <c r="M30" s="12">
        <v>0</v>
      </c>
      <c r="N30" s="12">
        <v>0</v>
      </c>
      <c r="O30" s="3">
        <v>1</v>
      </c>
      <c r="P30" s="12">
        <v>0</v>
      </c>
      <c r="Q30" s="3">
        <v>1</v>
      </c>
      <c r="R30" s="3" t="s">
        <v>98</v>
      </c>
      <c r="S30" s="3">
        <v>3</v>
      </c>
      <c r="T30" s="3">
        <v>3</v>
      </c>
      <c r="U30" s="3">
        <v>4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4</v>
      </c>
      <c r="AB30" s="3">
        <v>4</v>
      </c>
      <c r="AC30" s="3" t="s">
        <v>39</v>
      </c>
      <c r="AD30" s="3" t="s">
        <v>39</v>
      </c>
      <c r="AE30" s="3" t="s">
        <v>39</v>
      </c>
    </row>
    <row r="31" spans="1:31" ht="12.75" x14ac:dyDescent="0.2">
      <c r="A31" s="2">
        <v>44015.552252743058</v>
      </c>
      <c r="B31" s="3" t="s">
        <v>152</v>
      </c>
      <c r="C31" s="3" t="s">
        <v>153</v>
      </c>
      <c r="D31" s="4" t="s">
        <v>154</v>
      </c>
      <c r="E31" s="3" t="s">
        <v>34</v>
      </c>
      <c r="F31" s="3">
        <v>37</v>
      </c>
      <c r="H31" s="3" t="s">
        <v>127</v>
      </c>
      <c r="I31" s="3" t="s">
        <v>97</v>
      </c>
      <c r="J31" s="3" t="s">
        <v>97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 t="s">
        <v>37</v>
      </c>
      <c r="S31" s="3">
        <v>5</v>
      </c>
      <c r="T31" s="3">
        <v>5</v>
      </c>
      <c r="U31" s="3">
        <v>5</v>
      </c>
      <c r="V31" s="3">
        <v>5</v>
      </c>
      <c r="W31" s="3">
        <v>5</v>
      </c>
      <c r="X31" s="3">
        <v>5</v>
      </c>
      <c r="Y31" s="3">
        <v>5</v>
      </c>
      <c r="Z31" s="3">
        <v>5</v>
      </c>
      <c r="AA31" s="3">
        <v>5</v>
      </c>
      <c r="AB31" s="3">
        <v>5</v>
      </c>
    </row>
    <row r="32" spans="1:31" ht="12.75" x14ac:dyDescent="0.2">
      <c r="A32" s="2">
        <v>44015.562242650463</v>
      </c>
      <c r="B32" s="3" t="s">
        <v>155</v>
      </c>
      <c r="C32" s="3" t="s">
        <v>156</v>
      </c>
      <c r="D32" s="4" t="s">
        <v>157</v>
      </c>
      <c r="E32" s="3" t="s">
        <v>34</v>
      </c>
      <c r="F32" s="3">
        <v>35</v>
      </c>
      <c r="H32" s="3" t="s">
        <v>127</v>
      </c>
      <c r="I32" s="3" t="s">
        <v>117</v>
      </c>
      <c r="J32" s="3" t="s">
        <v>159</v>
      </c>
      <c r="K32" s="12">
        <v>0</v>
      </c>
      <c r="L32" s="12">
        <v>0</v>
      </c>
      <c r="M32" s="12">
        <v>0</v>
      </c>
      <c r="N32" s="12">
        <v>0</v>
      </c>
      <c r="O32" s="3">
        <v>1</v>
      </c>
      <c r="P32" s="3">
        <v>1</v>
      </c>
      <c r="Q32" s="3">
        <v>1</v>
      </c>
      <c r="R32" s="3" t="s">
        <v>52</v>
      </c>
      <c r="S32" s="3">
        <v>3</v>
      </c>
      <c r="T32" s="3">
        <v>5</v>
      </c>
      <c r="U32" s="3">
        <v>4</v>
      </c>
      <c r="V32" s="3">
        <v>3</v>
      </c>
      <c r="W32" s="3">
        <v>4</v>
      </c>
      <c r="X32" s="3">
        <v>5</v>
      </c>
      <c r="Y32" s="3">
        <v>4</v>
      </c>
      <c r="Z32" s="3">
        <v>4</v>
      </c>
      <c r="AA32" s="3">
        <v>4</v>
      </c>
      <c r="AB32" s="3">
        <v>4</v>
      </c>
      <c r="AC32" s="3" t="s">
        <v>160</v>
      </c>
      <c r="AD32" s="3" t="s">
        <v>161</v>
      </c>
    </row>
    <row r="33" spans="1:31" ht="12.75" x14ac:dyDescent="0.2">
      <c r="A33" s="2">
        <v>44015.567728263894</v>
      </c>
      <c r="B33" s="3" t="s">
        <v>162</v>
      </c>
      <c r="C33" s="3" t="s">
        <v>163</v>
      </c>
      <c r="D33" s="4" t="s">
        <v>164</v>
      </c>
      <c r="E33" s="3" t="s">
        <v>34</v>
      </c>
      <c r="F33" s="3">
        <v>40</v>
      </c>
      <c r="H33" s="3" t="s">
        <v>51</v>
      </c>
      <c r="I33" s="3" t="s">
        <v>45</v>
      </c>
      <c r="J33" s="3" t="s">
        <v>187</v>
      </c>
      <c r="K33" s="3">
        <v>1</v>
      </c>
      <c r="L33" s="3">
        <v>1</v>
      </c>
      <c r="M33" s="3">
        <v>1</v>
      </c>
      <c r="N33" s="12">
        <v>0</v>
      </c>
      <c r="O33" s="3">
        <v>1</v>
      </c>
      <c r="P33" s="3">
        <v>1</v>
      </c>
      <c r="Q33" s="3">
        <v>1</v>
      </c>
      <c r="R33" s="3" t="s">
        <v>52</v>
      </c>
      <c r="S33" s="3">
        <v>4</v>
      </c>
      <c r="T33" s="3">
        <v>4</v>
      </c>
      <c r="U33" s="3">
        <v>5</v>
      </c>
      <c r="V33" s="3">
        <v>5</v>
      </c>
      <c r="W33" s="3">
        <v>5</v>
      </c>
      <c r="X33" s="3">
        <v>5</v>
      </c>
      <c r="Y33" s="3">
        <v>5</v>
      </c>
      <c r="Z33" s="3">
        <v>5</v>
      </c>
      <c r="AA33" s="3">
        <v>5</v>
      </c>
      <c r="AB33" s="3">
        <v>5</v>
      </c>
      <c r="AC33" s="3" t="s">
        <v>39</v>
      </c>
      <c r="AD33" s="3" t="s">
        <v>39</v>
      </c>
      <c r="AE33" s="3" t="s">
        <v>39</v>
      </c>
    </row>
    <row r="34" spans="1:31" ht="12.75" x14ac:dyDescent="0.2">
      <c r="A34" s="2">
        <v>44015.568186296296</v>
      </c>
      <c r="B34" s="3" t="s">
        <v>165</v>
      </c>
      <c r="C34" s="3" t="s">
        <v>166</v>
      </c>
      <c r="D34" s="4" t="s">
        <v>167</v>
      </c>
      <c r="E34" s="3" t="s">
        <v>43</v>
      </c>
      <c r="F34" s="3">
        <v>33</v>
      </c>
      <c r="G34" s="3" t="s">
        <v>44</v>
      </c>
      <c r="I34" s="3" t="s">
        <v>97</v>
      </c>
      <c r="J34" s="3" t="s">
        <v>97</v>
      </c>
      <c r="K34" s="3">
        <v>1</v>
      </c>
      <c r="L34" s="12">
        <v>0</v>
      </c>
      <c r="M34" s="3">
        <v>1</v>
      </c>
      <c r="N34" s="12">
        <v>0</v>
      </c>
      <c r="O34" s="3">
        <v>1</v>
      </c>
      <c r="P34" s="3">
        <v>1</v>
      </c>
      <c r="Q34" s="3">
        <v>1</v>
      </c>
      <c r="R34" s="3" t="s">
        <v>37</v>
      </c>
      <c r="S34" s="3">
        <v>4</v>
      </c>
      <c r="T34" s="3">
        <v>5</v>
      </c>
      <c r="U34" s="3">
        <v>4</v>
      </c>
      <c r="V34" s="3">
        <v>4</v>
      </c>
      <c r="W34" s="3">
        <v>5</v>
      </c>
      <c r="X34" s="3">
        <v>5</v>
      </c>
      <c r="Y34" s="3">
        <v>4</v>
      </c>
      <c r="Z34" s="3">
        <v>5</v>
      </c>
      <c r="AA34" s="3">
        <v>5</v>
      </c>
    </row>
    <row r="35" spans="1:31" ht="12.75" x14ac:dyDescent="0.2">
      <c r="A35" s="2">
        <v>44015.58501127315</v>
      </c>
      <c r="B35" s="3" t="s">
        <v>168</v>
      </c>
      <c r="C35" s="3" t="s">
        <v>169</v>
      </c>
      <c r="D35" s="4" t="s">
        <v>170</v>
      </c>
      <c r="E35" s="3" t="s">
        <v>34</v>
      </c>
      <c r="F35" s="3">
        <v>28</v>
      </c>
      <c r="G35" s="3" t="s">
        <v>171</v>
      </c>
      <c r="I35" s="3" t="s">
        <v>202</v>
      </c>
      <c r="J35" s="3" t="s">
        <v>172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3">
        <v>1</v>
      </c>
      <c r="Q35" s="3">
        <v>1</v>
      </c>
      <c r="R35" s="3" t="s">
        <v>47</v>
      </c>
      <c r="S35" s="3">
        <v>4</v>
      </c>
      <c r="T35" s="3">
        <v>5</v>
      </c>
      <c r="U35" s="3">
        <v>4</v>
      </c>
      <c r="V35" s="3">
        <v>5</v>
      </c>
      <c r="W35" s="3">
        <v>5</v>
      </c>
      <c r="X35" s="3">
        <v>5</v>
      </c>
      <c r="Y35" s="3">
        <v>4</v>
      </c>
      <c r="Z35" s="3">
        <v>4</v>
      </c>
      <c r="AA35" s="3">
        <v>5</v>
      </c>
      <c r="AB35" s="3">
        <v>5</v>
      </c>
      <c r="AC35" s="3" t="s">
        <v>39</v>
      </c>
      <c r="AD35" s="3" t="s">
        <v>39</v>
      </c>
      <c r="AE35" s="3" t="s">
        <v>39</v>
      </c>
    </row>
    <row r="36" spans="1:31" ht="12.75" x14ac:dyDescent="0.2">
      <c r="A36" s="2">
        <v>44015.606589930554</v>
      </c>
      <c r="B36" s="3" t="s">
        <v>173</v>
      </c>
      <c r="C36" s="3" t="s">
        <v>174</v>
      </c>
      <c r="D36" s="4" t="s">
        <v>175</v>
      </c>
      <c r="E36" s="3" t="s">
        <v>34</v>
      </c>
      <c r="F36" s="3">
        <v>43</v>
      </c>
      <c r="H36" s="3" t="s">
        <v>127</v>
      </c>
      <c r="I36" s="3" t="s">
        <v>36</v>
      </c>
      <c r="J36" s="3" t="s">
        <v>176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3">
        <v>1</v>
      </c>
      <c r="Q36" s="12">
        <v>0</v>
      </c>
      <c r="R36" s="3" t="s">
        <v>52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</row>
    <row r="37" spans="1:31" ht="12.75" x14ac:dyDescent="0.2">
      <c r="A37" s="2">
        <v>44015.608945046297</v>
      </c>
      <c r="B37" s="3" t="s">
        <v>177</v>
      </c>
      <c r="C37" s="3" t="s">
        <v>178</v>
      </c>
      <c r="D37" s="4" t="s">
        <v>179</v>
      </c>
      <c r="E37" s="3" t="s">
        <v>34</v>
      </c>
      <c r="F37" s="3">
        <v>29</v>
      </c>
      <c r="G37" s="3" t="s">
        <v>35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3">
        <v>1</v>
      </c>
      <c r="Q37" s="12">
        <v>0</v>
      </c>
      <c r="R37" s="3" t="s">
        <v>52</v>
      </c>
      <c r="S37" s="3">
        <v>3</v>
      </c>
      <c r="T37" s="3">
        <v>1</v>
      </c>
      <c r="U37" s="3">
        <v>4</v>
      </c>
      <c r="V37" s="3">
        <v>4</v>
      </c>
      <c r="W37" s="3">
        <v>3</v>
      </c>
      <c r="X37" s="3">
        <v>5</v>
      </c>
      <c r="Y37" s="3">
        <v>5</v>
      </c>
      <c r="Z37" s="3">
        <v>4</v>
      </c>
      <c r="AA37" s="3">
        <v>4</v>
      </c>
      <c r="AB37" s="3">
        <v>4</v>
      </c>
    </row>
    <row r="38" spans="1:31" ht="12.75" x14ac:dyDescent="0.2">
      <c r="A38" s="2">
        <v>44015.60918266204</v>
      </c>
      <c r="B38" s="3" t="s">
        <v>180</v>
      </c>
      <c r="C38" s="3" t="s">
        <v>181</v>
      </c>
      <c r="D38" s="4" t="s">
        <v>182</v>
      </c>
      <c r="E38" s="3" t="s">
        <v>34</v>
      </c>
      <c r="F38" s="3">
        <v>25</v>
      </c>
      <c r="G38" s="3" t="s">
        <v>35</v>
      </c>
      <c r="I38" s="3" t="s">
        <v>36</v>
      </c>
      <c r="J38" s="3" t="s">
        <v>252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3">
        <v>1</v>
      </c>
      <c r="Q38" s="3">
        <v>1</v>
      </c>
      <c r="R38" s="3" t="s">
        <v>47</v>
      </c>
      <c r="S38" s="3">
        <v>4</v>
      </c>
      <c r="T38" s="3">
        <v>4</v>
      </c>
      <c r="U38" s="3">
        <v>4</v>
      </c>
      <c r="V38" s="3">
        <v>3</v>
      </c>
      <c r="W38" s="3">
        <v>4</v>
      </c>
      <c r="X38" s="3">
        <v>3</v>
      </c>
      <c r="Y38" s="3">
        <v>3</v>
      </c>
      <c r="Z38" s="3">
        <v>3</v>
      </c>
      <c r="AA38" s="3">
        <v>3</v>
      </c>
      <c r="AB38" s="3">
        <v>3</v>
      </c>
      <c r="AC38" s="3" t="s">
        <v>39</v>
      </c>
      <c r="AD38" s="3" t="s">
        <v>39</v>
      </c>
      <c r="AE38" s="3" t="s">
        <v>39</v>
      </c>
    </row>
    <row r="39" spans="1:31" ht="12.75" x14ac:dyDescent="0.2">
      <c r="A39" s="2">
        <v>44015.609251620372</v>
      </c>
      <c r="B39" s="3" t="s">
        <v>183</v>
      </c>
      <c r="C39" s="3" t="s">
        <v>184</v>
      </c>
      <c r="D39" s="4" t="s">
        <v>185</v>
      </c>
      <c r="E39" s="3" t="s">
        <v>43</v>
      </c>
      <c r="F39" s="3">
        <v>27</v>
      </c>
      <c r="G39" s="3" t="s">
        <v>186</v>
      </c>
      <c r="I39" s="3" t="s">
        <v>45</v>
      </c>
      <c r="J39" s="3" t="s">
        <v>187</v>
      </c>
      <c r="K39" s="3">
        <v>1</v>
      </c>
      <c r="L39" s="12">
        <v>0</v>
      </c>
      <c r="M39" s="12">
        <v>0</v>
      </c>
      <c r="N39" s="12">
        <v>0</v>
      </c>
      <c r="O39" s="3">
        <v>1</v>
      </c>
      <c r="P39" s="12">
        <v>0</v>
      </c>
      <c r="Q39" s="12">
        <v>1</v>
      </c>
      <c r="R39" s="3" t="s">
        <v>52</v>
      </c>
      <c r="S39" s="3">
        <v>3</v>
      </c>
      <c r="T39" s="3">
        <v>4</v>
      </c>
      <c r="U39" s="3">
        <v>4</v>
      </c>
      <c r="V39" s="3">
        <v>3</v>
      </c>
      <c r="W39" s="3">
        <v>4</v>
      </c>
      <c r="X39" s="3">
        <v>4</v>
      </c>
      <c r="Y39" s="3">
        <v>4</v>
      </c>
      <c r="Z39" s="3">
        <v>4</v>
      </c>
      <c r="AA39" s="3">
        <v>4</v>
      </c>
      <c r="AB39" s="3">
        <v>4</v>
      </c>
    </row>
    <row r="40" spans="1:31" ht="12.75" x14ac:dyDescent="0.2">
      <c r="A40" s="2">
        <v>44015.610376620374</v>
      </c>
      <c r="B40" s="3" t="s">
        <v>188</v>
      </c>
      <c r="C40" s="3" t="s">
        <v>189</v>
      </c>
      <c r="D40" s="4" t="s">
        <v>190</v>
      </c>
      <c r="E40" s="3" t="s">
        <v>34</v>
      </c>
      <c r="F40" s="3">
        <v>25</v>
      </c>
      <c r="G40" s="3" t="s">
        <v>85</v>
      </c>
      <c r="I40" s="3" t="s">
        <v>117</v>
      </c>
      <c r="J40" s="12" t="s">
        <v>421</v>
      </c>
      <c r="K40" s="12">
        <v>0</v>
      </c>
      <c r="L40" s="12">
        <v>0</v>
      </c>
      <c r="M40" s="3">
        <v>1</v>
      </c>
      <c r="N40" s="12">
        <v>0</v>
      </c>
      <c r="O40" s="3">
        <v>1</v>
      </c>
      <c r="P40" s="3">
        <v>1</v>
      </c>
      <c r="Q40" s="12">
        <v>1</v>
      </c>
      <c r="R40" s="3" t="s">
        <v>47</v>
      </c>
      <c r="S40" s="3">
        <v>4</v>
      </c>
      <c r="T40" s="3">
        <v>4</v>
      </c>
      <c r="U40" s="3">
        <v>5</v>
      </c>
      <c r="V40" s="3">
        <v>5</v>
      </c>
      <c r="W40" s="3">
        <v>5</v>
      </c>
      <c r="X40" s="3">
        <v>5</v>
      </c>
      <c r="Y40" s="3">
        <v>5</v>
      </c>
      <c r="Z40" s="3">
        <v>5</v>
      </c>
      <c r="AA40" s="3">
        <v>5</v>
      </c>
      <c r="AB40" s="3">
        <v>5</v>
      </c>
      <c r="AC40" s="3" t="s">
        <v>39</v>
      </c>
      <c r="AD40" s="3" t="s">
        <v>39</v>
      </c>
      <c r="AE40" s="3" t="s">
        <v>39</v>
      </c>
    </row>
    <row r="41" spans="1:31" ht="12.75" x14ac:dyDescent="0.2">
      <c r="A41" s="2">
        <v>44015.610923055559</v>
      </c>
      <c r="B41" s="3" t="s">
        <v>191</v>
      </c>
      <c r="C41" s="3" t="s">
        <v>192</v>
      </c>
      <c r="D41" s="4" t="s">
        <v>193</v>
      </c>
      <c r="E41" s="3" t="s">
        <v>34</v>
      </c>
      <c r="F41" s="3">
        <v>22</v>
      </c>
      <c r="G41" s="3" t="s">
        <v>85</v>
      </c>
      <c r="I41" s="3" t="s">
        <v>306</v>
      </c>
      <c r="J41" s="3" t="s">
        <v>306</v>
      </c>
      <c r="K41" s="12">
        <v>0</v>
      </c>
      <c r="L41" s="12">
        <v>0</v>
      </c>
      <c r="M41" s="12">
        <v>0</v>
      </c>
      <c r="N41" s="12">
        <v>0</v>
      </c>
      <c r="O41" s="3">
        <v>1</v>
      </c>
      <c r="P41" s="3">
        <v>1</v>
      </c>
      <c r="Q41" s="12">
        <v>1</v>
      </c>
      <c r="R41" s="3" t="s">
        <v>52</v>
      </c>
      <c r="S41" s="3">
        <v>5</v>
      </c>
      <c r="T41" s="3">
        <v>5</v>
      </c>
      <c r="U41" s="3">
        <v>4</v>
      </c>
      <c r="V41" s="3">
        <v>5</v>
      </c>
      <c r="W41" s="3">
        <v>5</v>
      </c>
      <c r="X41" s="3">
        <v>5</v>
      </c>
      <c r="Y41" s="3">
        <v>4</v>
      </c>
      <c r="Z41" s="3">
        <v>5</v>
      </c>
      <c r="AA41" s="3">
        <v>5</v>
      </c>
      <c r="AB41" s="3">
        <v>5</v>
      </c>
    </row>
    <row r="42" spans="1:31" ht="12.75" x14ac:dyDescent="0.2">
      <c r="A42" s="2">
        <v>44015.614579675923</v>
      </c>
      <c r="B42" s="3" t="s">
        <v>194</v>
      </c>
      <c r="C42" s="3" t="s">
        <v>195</v>
      </c>
      <c r="D42" s="4" t="s">
        <v>196</v>
      </c>
      <c r="E42" s="3" t="s">
        <v>34</v>
      </c>
      <c r="F42" s="3">
        <v>25</v>
      </c>
      <c r="G42" s="3" t="s">
        <v>56</v>
      </c>
      <c r="I42" s="3" t="s">
        <v>197</v>
      </c>
      <c r="J42" s="3" t="s">
        <v>198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3">
        <v>1</v>
      </c>
      <c r="Q42" s="12">
        <v>1</v>
      </c>
      <c r="R42" s="3" t="s">
        <v>37</v>
      </c>
      <c r="S42" s="3">
        <v>5</v>
      </c>
      <c r="T42" s="3">
        <v>5</v>
      </c>
      <c r="U42" s="3">
        <v>4</v>
      </c>
      <c r="V42" s="3">
        <v>4</v>
      </c>
      <c r="W42" s="3">
        <v>5</v>
      </c>
      <c r="X42" s="3">
        <v>4</v>
      </c>
      <c r="Y42" s="3">
        <v>5</v>
      </c>
      <c r="Z42" s="3">
        <v>4</v>
      </c>
      <c r="AA42" s="3">
        <v>4</v>
      </c>
      <c r="AB42" s="3">
        <v>4</v>
      </c>
    </row>
    <row r="43" spans="1:31" ht="12.75" x14ac:dyDescent="0.2">
      <c r="A43" s="2">
        <v>44015.619763541668</v>
      </c>
      <c r="B43" s="3" t="s">
        <v>199</v>
      </c>
      <c r="C43" s="3" t="s">
        <v>200</v>
      </c>
      <c r="D43" s="4" t="s">
        <v>201</v>
      </c>
      <c r="E43" s="3" t="s">
        <v>34</v>
      </c>
      <c r="F43" s="3">
        <v>22</v>
      </c>
      <c r="G43" s="3" t="s">
        <v>62</v>
      </c>
      <c r="I43" s="3" t="s">
        <v>202</v>
      </c>
      <c r="J43" s="3" t="s">
        <v>172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3">
        <v>1</v>
      </c>
      <c r="Q43" s="12">
        <v>1</v>
      </c>
      <c r="R43" s="3" t="s">
        <v>47</v>
      </c>
      <c r="S43" s="3">
        <v>5</v>
      </c>
      <c r="T43" s="3">
        <v>5</v>
      </c>
      <c r="U43" s="3">
        <v>5</v>
      </c>
      <c r="V43" s="3">
        <v>5</v>
      </c>
      <c r="W43" s="3">
        <v>5</v>
      </c>
      <c r="X43" s="3">
        <v>5</v>
      </c>
      <c r="Y43" s="3">
        <v>5</v>
      </c>
      <c r="Z43" s="3">
        <v>5</v>
      </c>
      <c r="AA43" s="3">
        <v>5</v>
      </c>
      <c r="AB43" s="3">
        <v>5</v>
      </c>
    </row>
    <row r="44" spans="1:31" ht="12.75" x14ac:dyDescent="0.2">
      <c r="A44" s="2">
        <v>44015.622361562499</v>
      </c>
      <c r="B44" s="3" t="s">
        <v>203</v>
      </c>
      <c r="C44" s="3" t="s">
        <v>204</v>
      </c>
      <c r="D44" s="4" t="s">
        <v>205</v>
      </c>
      <c r="E44" s="3" t="s">
        <v>34</v>
      </c>
      <c r="F44" s="3">
        <v>28</v>
      </c>
      <c r="G44" s="3" t="s">
        <v>35</v>
      </c>
      <c r="I44" s="3" t="s">
        <v>36</v>
      </c>
      <c r="J44" s="3" t="s">
        <v>206</v>
      </c>
      <c r="K44" s="3">
        <v>1</v>
      </c>
      <c r="L44" s="12">
        <v>0</v>
      </c>
      <c r="M44" s="12">
        <v>0</v>
      </c>
      <c r="N44" s="3">
        <v>1</v>
      </c>
      <c r="O44" s="3">
        <v>0</v>
      </c>
      <c r="P44" s="3">
        <v>1</v>
      </c>
      <c r="Q44" s="12">
        <v>1</v>
      </c>
      <c r="R44" s="3" t="s">
        <v>37</v>
      </c>
      <c r="S44" s="3">
        <v>4</v>
      </c>
      <c r="T44" s="3">
        <v>5</v>
      </c>
      <c r="U44" s="3">
        <v>5</v>
      </c>
      <c r="V44" s="3">
        <v>5</v>
      </c>
      <c r="W44" s="3">
        <v>5</v>
      </c>
      <c r="X44" s="3">
        <v>5</v>
      </c>
      <c r="Y44" s="3">
        <v>5</v>
      </c>
      <c r="Z44" s="3">
        <v>5</v>
      </c>
      <c r="AA44" s="3">
        <v>5</v>
      </c>
      <c r="AB44" s="3">
        <v>5</v>
      </c>
      <c r="AC44" s="3" t="s">
        <v>39</v>
      </c>
      <c r="AD44" s="3" t="s">
        <v>39</v>
      </c>
      <c r="AE44" s="3" t="s">
        <v>39</v>
      </c>
    </row>
    <row r="45" spans="1:31" ht="12.75" x14ac:dyDescent="0.2">
      <c r="A45" s="2">
        <v>44015.623225185183</v>
      </c>
      <c r="B45" s="3" t="s">
        <v>207</v>
      </c>
      <c r="C45" s="3" t="s">
        <v>208</v>
      </c>
      <c r="D45" s="4" t="s">
        <v>209</v>
      </c>
      <c r="E45" s="3" t="s">
        <v>34</v>
      </c>
      <c r="F45" s="3">
        <v>30</v>
      </c>
      <c r="G45" s="3" t="s">
        <v>35</v>
      </c>
      <c r="I45" s="3" t="s">
        <v>202</v>
      </c>
      <c r="J45" s="3" t="s">
        <v>63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12">
        <v>1</v>
      </c>
      <c r="R45" s="3" t="s">
        <v>52</v>
      </c>
      <c r="S45" s="3">
        <v>2</v>
      </c>
      <c r="T45" s="3">
        <v>4</v>
      </c>
      <c r="U45" s="3">
        <v>4</v>
      </c>
      <c r="V45" s="3">
        <v>3</v>
      </c>
      <c r="W45" s="3">
        <v>3</v>
      </c>
      <c r="X45" s="3">
        <v>4</v>
      </c>
      <c r="Y45" s="3">
        <v>4</v>
      </c>
      <c r="Z45" s="3">
        <v>4</v>
      </c>
      <c r="AA45" s="3">
        <v>4</v>
      </c>
      <c r="AB45" s="3">
        <v>4</v>
      </c>
      <c r="AC45" s="3" t="s">
        <v>39</v>
      </c>
      <c r="AD45" s="3" t="s">
        <v>39</v>
      </c>
      <c r="AE45" s="3" t="s">
        <v>39</v>
      </c>
    </row>
    <row r="46" spans="1:31" ht="12.75" x14ac:dyDescent="0.2">
      <c r="A46" s="2">
        <v>44015.633117141202</v>
      </c>
      <c r="B46" s="3" t="s">
        <v>210</v>
      </c>
      <c r="C46" s="3" t="s">
        <v>211</v>
      </c>
      <c r="D46" s="4" t="s">
        <v>212</v>
      </c>
      <c r="E46" s="3" t="s">
        <v>43</v>
      </c>
      <c r="F46" s="3">
        <v>36</v>
      </c>
      <c r="G46" s="3" t="s">
        <v>186</v>
      </c>
      <c r="I46" s="3" t="s">
        <v>202</v>
      </c>
      <c r="J46" s="3" t="s">
        <v>172</v>
      </c>
      <c r="K46" s="3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1</v>
      </c>
      <c r="R46" s="3" t="s">
        <v>52</v>
      </c>
      <c r="S46" s="3">
        <v>5</v>
      </c>
      <c r="T46" s="3">
        <v>3</v>
      </c>
      <c r="U46" s="3">
        <v>5</v>
      </c>
      <c r="V46" s="3">
        <v>5</v>
      </c>
      <c r="W46" s="3">
        <v>5</v>
      </c>
      <c r="X46" s="3">
        <v>5</v>
      </c>
      <c r="Y46" s="3">
        <v>5</v>
      </c>
      <c r="Z46" s="3">
        <v>5</v>
      </c>
      <c r="AA46" s="3">
        <v>5</v>
      </c>
      <c r="AB46" s="3">
        <v>5</v>
      </c>
    </row>
    <row r="47" spans="1:31" ht="12.75" x14ac:dyDescent="0.2">
      <c r="A47" s="2">
        <v>44015.635470208334</v>
      </c>
      <c r="B47" s="3" t="s">
        <v>213</v>
      </c>
      <c r="C47" s="3" t="s">
        <v>214</v>
      </c>
      <c r="D47" s="4" t="s">
        <v>215</v>
      </c>
      <c r="E47" s="3" t="s">
        <v>43</v>
      </c>
      <c r="F47" s="3">
        <v>24</v>
      </c>
      <c r="G47" s="3" t="s">
        <v>62</v>
      </c>
      <c r="I47" s="3" t="s">
        <v>117</v>
      </c>
      <c r="J47" s="12" t="s">
        <v>158</v>
      </c>
      <c r="K47" s="12">
        <v>0</v>
      </c>
      <c r="L47" s="12">
        <v>0</v>
      </c>
      <c r="M47" s="12">
        <v>0</v>
      </c>
      <c r="N47" s="12">
        <v>0</v>
      </c>
      <c r="O47" s="3">
        <v>1</v>
      </c>
      <c r="P47" s="12">
        <v>0</v>
      </c>
      <c r="Q47" s="12">
        <v>1</v>
      </c>
      <c r="R47" s="3" t="s">
        <v>47</v>
      </c>
      <c r="S47" s="3">
        <v>3</v>
      </c>
      <c r="T47" s="3">
        <v>3</v>
      </c>
      <c r="U47" s="3">
        <v>4</v>
      </c>
      <c r="V47" s="3">
        <v>5</v>
      </c>
      <c r="W47" s="3">
        <v>4</v>
      </c>
      <c r="X47" s="3">
        <v>5</v>
      </c>
      <c r="Y47" s="3">
        <v>4</v>
      </c>
      <c r="Z47" s="3">
        <v>5</v>
      </c>
      <c r="AA47" s="3">
        <v>5</v>
      </c>
      <c r="AB47" s="3">
        <v>4</v>
      </c>
      <c r="AC47" s="3" t="s">
        <v>216</v>
      </c>
    </row>
    <row r="48" spans="1:31" ht="12.75" x14ac:dyDescent="0.2">
      <c r="A48" s="2">
        <v>44015.639659386579</v>
      </c>
      <c r="B48" s="3" t="s">
        <v>217</v>
      </c>
      <c r="C48" s="3" t="s">
        <v>218</v>
      </c>
      <c r="D48" s="4" t="s">
        <v>219</v>
      </c>
      <c r="E48" s="3" t="s">
        <v>43</v>
      </c>
      <c r="F48" s="3">
        <v>27</v>
      </c>
      <c r="G48" s="3" t="s">
        <v>35</v>
      </c>
      <c r="I48" s="3" t="s">
        <v>36</v>
      </c>
      <c r="J48" s="3" t="s">
        <v>206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3">
        <v>1</v>
      </c>
      <c r="Q48" s="12">
        <v>1</v>
      </c>
      <c r="R48" s="3" t="s">
        <v>52</v>
      </c>
      <c r="S48" s="3">
        <v>2</v>
      </c>
      <c r="T48" s="3">
        <v>4</v>
      </c>
      <c r="U48" s="3">
        <v>4</v>
      </c>
      <c r="V48" s="3">
        <v>3</v>
      </c>
      <c r="W48" s="3">
        <v>2</v>
      </c>
      <c r="X48" s="3">
        <v>4</v>
      </c>
      <c r="Y48" s="3">
        <v>3</v>
      </c>
      <c r="Z48" s="3">
        <v>3</v>
      </c>
      <c r="AA48" s="3">
        <v>4</v>
      </c>
      <c r="AB48" s="3">
        <v>3</v>
      </c>
      <c r="AC48" s="3" t="s">
        <v>220</v>
      </c>
    </row>
    <row r="49" spans="1:31" ht="12.75" x14ac:dyDescent="0.2">
      <c r="A49" s="2">
        <v>44015.640028078706</v>
      </c>
      <c r="B49" s="3" t="s">
        <v>221</v>
      </c>
      <c r="C49" s="3" t="s">
        <v>222</v>
      </c>
      <c r="D49" s="4" t="s">
        <v>223</v>
      </c>
      <c r="E49" s="3" t="s">
        <v>43</v>
      </c>
      <c r="F49" s="3">
        <v>34</v>
      </c>
      <c r="H49" s="3" t="s">
        <v>51</v>
      </c>
      <c r="I49" s="3" t="s">
        <v>197</v>
      </c>
      <c r="J49" s="3" t="s">
        <v>197</v>
      </c>
      <c r="K49" s="3">
        <v>1</v>
      </c>
      <c r="L49" s="12">
        <v>0</v>
      </c>
      <c r="M49" s="12">
        <v>0</v>
      </c>
      <c r="N49" s="12">
        <v>0</v>
      </c>
      <c r="O49" s="3">
        <v>1</v>
      </c>
      <c r="P49" s="12">
        <v>0</v>
      </c>
      <c r="Q49" s="12">
        <v>1</v>
      </c>
      <c r="R49" s="3" t="s">
        <v>47</v>
      </c>
      <c r="S49" s="3">
        <v>3</v>
      </c>
      <c r="T49" s="3">
        <v>3</v>
      </c>
      <c r="U49" s="3">
        <v>3</v>
      </c>
      <c r="V49" s="3">
        <v>3</v>
      </c>
      <c r="W49" s="3">
        <v>4</v>
      </c>
      <c r="X49" s="3">
        <v>4</v>
      </c>
      <c r="Y49" s="3">
        <v>4</v>
      </c>
      <c r="Z49" s="3">
        <v>4</v>
      </c>
      <c r="AA49" s="3">
        <v>3</v>
      </c>
      <c r="AB49" s="3">
        <v>4</v>
      </c>
    </row>
    <row r="50" spans="1:31" ht="12.75" x14ac:dyDescent="0.2">
      <c r="A50" s="2">
        <v>44015.643346342593</v>
      </c>
      <c r="B50" s="3" t="s">
        <v>224</v>
      </c>
      <c r="C50" s="3" t="s">
        <v>225</v>
      </c>
      <c r="D50" s="4" t="s">
        <v>226</v>
      </c>
      <c r="E50" s="3" t="s">
        <v>34</v>
      </c>
      <c r="F50" s="3">
        <v>32</v>
      </c>
      <c r="G50" s="3" t="s">
        <v>35</v>
      </c>
      <c r="I50" s="3" t="s">
        <v>36</v>
      </c>
      <c r="J50" s="3" t="s">
        <v>252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3">
        <v>1</v>
      </c>
      <c r="Q50" s="12">
        <v>1</v>
      </c>
      <c r="R50" s="3" t="s">
        <v>47</v>
      </c>
      <c r="S50" s="3">
        <v>3</v>
      </c>
      <c r="T50" s="3">
        <v>4</v>
      </c>
      <c r="U50" s="3">
        <v>4</v>
      </c>
      <c r="V50" s="3">
        <v>4</v>
      </c>
      <c r="W50" s="3">
        <v>4</v>
      </c>
      <c r="X50" s="3">
        <v>4</v>
      </c>
      <c r="Y50" s="3">
        <v>4</v>
      </c>
      <c r="Z50" s="3">
        <v>3</v>
      </c>
      <c r="AA50" s="3">
        <v>4</v>
      </c>
      <c r="AB50" s="3">
        <v>3</v>
      </c>
    </row>
    <row r="51" spans="1:31" ht="12.75" x14ac:dyDescent="0.2">
      <c r="A51" s="2">
        <v>44015.647377118061</v>
      </c>
      <c r="B51" s="3" t="s">
        <v>227</v>
      </c>
      <c r="C51" s="3" t="s">
        <v>228</v>
      </c>
      <c r="D51" s="4" t="s">
        <v>229</v>
      </c>
      <c r="E51" s="3" t="s">
        <v>34</v>
      </c>
      <c r="F51" s="3">
        <v>42</v>
      </c>
      <c r="H51" s="3" t="s">
        <v>127</v>
      </c>
      <c r="I51" s="3" t="s">
        <v>36</v>
      </c>
      <c r="J51" s="3" t="s">
        <v>252</v>
      </c>
      <c r="K51" s="3">
        <v>1</v>
      </c>
      <c r="L51" s="12">
        <v>0</v>
      </c>
      <c r="M51" s="12">
        <v>0</v>
      </c>
      <c r="N51" s="12">
        <v>0</v>
      </c>
      <c r="O51" s="3">
        <v>1</v>
      </c>
      <c r="P51" s="12">
        <v>0</v>
      </c>
      <c r="Q51" s="12">
        <v>1</v>
      </c>
      <c r="R51" s="3" t="s">
        <v>47</v>
      </c>
      <c r="S51" s="3">
        <v>4</v>
      </c>
      <c r="T51" s="3">
        <v>5</v>
      </c>
      <c r="U51" s="3">
        <v>5</v>
      </c>
      <c r="V51" s="3">
        <v>5</v>
      </c>
      <c r="W51" s="3">
        <v>5</v>
      </c>
      <c r="X51" s="3">
        <v>5</v>
      </c>
      <c r="Y51" s="3">
        <v>5</v>
      </c>
      <c r="Z51" s="3">
        <v>5</v>
      </c>
      <c r="AA51" s="3">
        <v>5</v>
      </c>
      <c r="AB51" s="3">
        <v>5</v>
      </c>
    </row>
    <row r="52" spans="1:31" ht="12.75" x14ac:dyDescent="0.2">
      <c r="A52" s="2">
        <v>44015.652592569444</v>
      </c>
      <c r="B52" s="3" t="s">
        <v>230</v>
      </c>
      <c r="C52" s="3" t="s">
        <v>231</v>
      </c>
      <c r="D52" s="4" t="s">
        <v>232</v>
      </c>
      <c r="E52" s="3" t="s">
        <v>43</v>
      </c>
      <c r="F52" s="3">
        <v>22</v>
      </c>
      <c r="G52" s="3" t="s">
        <v>233</v>
      </c>
      <c r="I52" s="3" t="s">
        <v>77</v>
      </c>
      <c r="J52" s="3" t="s">
        <v>234</v>
      </c>
      <c r="K52" s="3">
        <v>1</v>
      </c>
      <c r="L52" s="12">
        <v>0</v>
      </c>
      <c r="M52" s="12">
        <v>0</v>
      </c>
      <c r="N52" s="12">
        <v>0</v>
      </c>
      <c r="O52" s="12">
        <v>0</v>
      </c>
      <c r="P52" s="3">
        <v>1</v>
      </c>
      <c r="Q52" s="12">
        <v>0</v>
      </c>
      <c r="R52" s="3" t="s">
        <v>47</v>
      </c>
      <c r="S52" s="3">
        <v>4</v>
      </c>
      <c r="T52" s="3">
        <v>5</v>
      </c>
      <c r="U52" s="3">
        <v>5</v>
      </c>
      <c r="V52" s="3">
        <v>3</v>
      </c>
      <c r="W52" s="3">
        <v>4</v>
      </c>
      <c r="X52" s="3">
        <v>4</v>
      </c>
      <c r="Y52" s="3">
        <v>3</v>
      </c>
      <c r="Z52" s="3">
        <v>4</v>
      </c>
      <c r="AA52" s="3">
        <v>4</v>
      </c>
      <c r="AB52" s="3">
        <v>4</v>
      </c>
    </row>
    <row r="53" spans="1:31" ht="12.75" x14ac:dyDescent="0.2">
      <c r="A53" s="2">
        <v>44015.668226956019</v>
      </c>
      <c r="B53" s="3" t="s">
        <v>235</v>
      </c>
      <c r="C53" s="3" t="s">
        <v>236</v>
      </c>
      <c r="D53" s="4" t="s">
        <v>237</v>
      </c>
      <c r="E53" s="3" t="s">
        <v>43</v>
      </c>
      <c r="F53" s="3">
        <v>46</v>
      </c>
      <c r="H53" s="3" t="s">
        <v>127</v>
      </c>
      <c r="I53" s="3" t="s">
        <v>97</v>
      </c>
      <c r="J53" s="3" t="s">
        <v>97</v>
      </c>
      <c r="K53" s="3">
        <v>1</v>
      </c>
      <c r="L53" s="12">
        <v>0</v>
      </c>
      <c r="M53" s="3">
        <v>1</v>
      </c>
      <c r="N53" s="12">
        <v>0</v>
      </c>
      <c r="O53" s="12">
        <v>0</v>
      </c>
      <c r="P53" s="12">
        <v>0</v>
      </c>
      <c r="Q53" s="3">
        <v>1</v>
      </c>
      <c r="R53" s="3" t="s">
        <v>52</v>
      </c>
      <c r="S53" s="3">
        <v>4</v>
      </c>
      <c r="T53" s="3">
        <v>4</v>
      </c>
      <c r="U53" s="3">
        <v>4</v>
      </c>
      <c r="V53" s="3">
        <v>4</v>
      </c>
      <c r="W53" s="3">
        <v>4</v>
      </c>
      <c r="X53" s="3">
        <v>3</v>
      </c>
      <c r="Y53" s="3">
        <v>3</v>
      </c>
      <c r="Z53" s="3">
        <v>4</v>
      </c>
      <c r="AA53" s="3">
        <v>4</v>
      </c>
      <c r="AB53" s="3">
        <v>5</v>
      </c>
    </row>
    <row r="54" spans="1:31" ht="12.75" x14ac:dyDescent="0.2">
      <c r="A54" s="2">
        <v>44015.673915277774</v>
      </c>
      <c r="B54" s="3" t="s">
        <v>238</v>
      </c>
      <c r="C54" s="3" t="s">
        <v>239</v>
      </c>
      <c r="D54" s="4" t="s">
        <v>240</v>
      </c>
      <c r="E54" s="3" t="s">
        <v>43</v>
      </c>
      <c r="F54" s="3">
        <v>31</v>
      </c>
      <c r="G54" s="3" t="s">
        <v>35</v>
      </c>
      <c r="I54" s="3" t="s">
        <v>36</v>
      </c>
      <c r="J54" s="3" t="s">
        <v>252</v>
      </c>
      <c r="K54" s="3">
        <v>1</v>
      </c>
      <c r="L54" s="12">
        <v>0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 t="s">
        <v>47</v>
      </c>
      <c r="S54" s="3">
        <v>4</v>
      </c>
      <c r="T54" s="3">
        <v>4</v>
      </c>
      <c r="U54" s="3">
        <v>4</v>
      </c>
      <c r="V54" s="3">
        <v>4</v>
      </c>
      <c r="W54" s="3">
        <v>4</v>
      </c>
      <c r="X54" s="3">
        <v>4</v>
      </c>
      <c r="Y54" s="3">
        <v>4</v>
      </c>
      <c r="Z54" s="3">
        <v>4</v>
      </c>
      <c r="AA54" s="3">
        <v>4</v>
      </c>
      <c r="AB54" s="3">
        <v>5</v>
      </c>
    </row>
    <row r="55" spans="1:31" ht="12.75" x14ac:dyDescent="0.2">
      <c r="A55" s="2">
        <v>44015.67549956018</v>
      </c>
      <c r="B55" s="3" t="s">
        <v>241</v>
      </c>
      <c r="C55" s="3" t="s">
        <v>242</v>
      </c>
      <c r="D55" s="4" t="s">
        <v>243</v>
      </c>
      <c r="E55" s="3" t="s">
        <v>34</v>
      </c>
      <c r="F55" s="3">
        <v>32</v>
      </c>
      <c r="H55" s="3" t="s">
        <v>44</v>
      </c>
      <c r="I55" s="3" t="s">
        <v>36</v>
      </c>
      <c r="J55" s="3" t="s">
        <v>176</v>
      </c>
      <c r="K55" s="12">
        <v>0</v>
      </c>
      <c r="L55" s="3">
        <v>1</v>
      </c>
      <c r="M55" s="3">
        <v>1</v>
      </c>
      <c r="N55" s="12">
        <v>0</v>
      </c>
      <c r="O55" s="12">
        <v>0</v>
      </c>
      <c r="P55" s="3">
        <v>1</v>
      </c>
      <c r="Q55" s="12">
        <v>0</v>
      </c>
      <c r="R55" s="3" t="s">
        <v>52</v>
      </c>
      <c r="S55" s="3">
        <v>3</v>
      </c>
      <c r="T55" s="3">
        <v>4</v>
      </c>
      <c r="U55" s="3">
        <v>4</v>
      </c>
      <c r="V55" s="3">
        <v>3</v>
      </c>
      <c r="W55" s="3">
        <v>4</v>
      </c>
      <c r="X55" s="3">
        <v>4</v>
      </c>
      <c r="Y55" s="3">
        <v>4</v>
      </c>
      <c r="Z55" s="3">
        <v>4</v>
      </c>
      <c r="AA55" s="3">
        <v>4</v>
      </c>
      <c r="AB55" s="3">
        <v>4</v>
      </c>
    </row>
    <row r="56" spans="1:31" ht="12.75" x14ac:dyDescent="0.2">
      <c r="A56" s="2">
        <v>44015.676720925927</v>
      </c>
      <c r="B56" s="3" t="s">
        <v>244</v>
      </c>
      <c r="C56" s="3" t="s">
        <v>245</v>
      </c>
      <c r="D56" s="4" t="s">
        <v>246</v>
      </c>
      <c r="E56" s="3" t="s">
        <v>43</v>
      </c>
      <c r="F56" s="3">
        <v>22</v>
      </c>
      <c r="G56" s="3" t="s">
        <v>186</v>
      </c>
      <c r="I56" s="3" t="s">
        <v>77</v>
      </c>
      <c r="J56" s="3" t="s">
        <v>247</v>
      </c>
      <c r="K56" s="3">
        <v>1</v>
      </c>
      <c r="L56" s="12">
        <v>1</v>
      </c>
      <c r="M56" s="12">
        <v>0</v>
      </c>
      <c r="N56" s="12">
        <v>0</v>
      </c>
      <c r="O56" s="3">
        <v>1</v>
      </c>
      <c r="P56" s="3">
        <v>1</v>
      </c>
      <c r="Q56" s="3">
        <v>1</v>
      </c>
      <c r="R56" s="3" t="s">
        <v>47</v>
      </c>
      <c r="S56" s="3">
        <v>4</v>
      </c>
      <c r="T56" s="3">
        <v>4</v>
      </c>
      <c r="U56" s="3">
        <v>5</v>
      </c>
      <c r="V56" s="3">
        <v>4</v>
      </c>
      <c r="W56" s="3">
        <v>4</v>
      </c>
      <c r="X56" s="3">
        <v>4</v>
      </c>
      <c r="Y56" s="3">
        <v>4</v>
      </c>
      <c r="Z56" s="3">
        <v>4</v>
      </c>
      <c r="AA56" s="3">
        <v>4</v>
      </c>
      <c r="AB56" s="3">
        <v>4</v>
      </c>
    </row>
    <row r="57" spans="1:31" ht="12.75" x14ac:dyDescent="0.2">
      <c r="A57" s="2">
        <v>44015.684399317128</v>
      </c>
      <c r="B57" s="3" t="s">
        <v>248</v>
      </c>
      <c r="C57" s="3" t="s">
        <v>249</v>
      </c>
      <c r="D57" s="4" t="s">
        <v>250</v>
      </c>
      <c r="E57" s="3" t="s">
        <v>43</v>
      </c>
      <c r="F57" s="3">
        <v>36</v>
      </c>
      <c r="G57" s="3" t="s">
        <v>251</v>
      </c>
      <c r="I57" s="3" t="s">
        <v>36</v>
      </c>
      <c r="J57" s="3" t="s">
        <v>252</v>
      </c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11</v>
      </c>
      <c r="R57" s="3" t="s">
        <v>47</v>
      </c>
      <c r="S57" s="3">
        <v>4</v>
      </c>
      <c r="T57" s="3">
        <v>4</v>
      </c>
      <c r="U57" s="3">
        <v>5</v>
      </c>
      <c r="V57" s="3">
        <v>4</v>
      </c>
      <c r="W57" s="3">
        <v>5</v>
      </c>
      <c r="X57" s="3">
        <v>4</v>
      </c>
      <c r="Y57" s="3">
        <v>4</v>
      </c>
      <c r="Z57" s="3">
        <v>4</v>
      </c>
      <c r="AA57" s="3">
        <v>4</v>
      </c>
      <c r="AB57" s="3">
        <v>4</v>
      </c>
    </row>
    <row r="58" spans="1:31" ht="12.75" x14ac:dyDescent="0.2">
      <c r="A58" s="2">
        <v>44015.696234155097</v>
      </c>
      <c r="B58" s="3" t="s">
        <v>253</v>
      </c>
      <c r="C58" s="3" t="s">
        <v>254</v>
      </c>
      <c r="D58" s="4" t="s">
        <v>255</v>
      </c>
      <c r="E58" s="3" t="s">
        <v>43</v>
      </c>
      <c r="F58" s="3">
        <v>31</v>
      </c>
      <c r="H58" s="3" t="s">
        <v>127</v>
      </c>
      <c r="I58" s="3" t="s">
        <v>36</v>
      </c>
      <c r="J58" s="3" t="s">
        <v>176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 t="s">
        <v>37</v>
      </c>
      <c r="S58" s="3">
        <v>4</v>
      </c>
      <c r="T58" s="3">
        <v>4</v>
      </c>
      <c r="U58" s="3">
        <v>4</v>
      </c>
      <c r="V58" s="3">
        <v>3</v>
      </c>
      <c r="W58" s="3">
        <v>4</v>
      </c>
      <c r="X58" s="3">
        <v>4</v>
      </c>
      <c r="Y58" s="3">
        <v>5</v>
      </c>
      <c r="Z58" s="3">
        <v>5</v>
      </c>
      <c r="AA58" s="3">
        <v>5</v>
      </c>
      <c r="AB58" s="3">
        <v>5</v>
      </c>
      <c r="AC58" s="3" t="s">
        <v>39</v>
      </c>
      <c r="AE58" s="12" t="s">
        <v>256</v>
      </c>
    </row>
    <row r="59" spans="1:31" ht="12.75" x14ac:dyDescent="0.2">
      <c r="A59" s="2">
        <v>44015.706442349532</v>
      </c>
      <c r="B59" s="3" t="s">
        <v>257</v>
      </c>
      <c r="C59" s="3" t="s">
        <v>258</v>
      </c>
      <c r="D59" s="4" t="s">
        <v>259</v>
      </c>
      <c r="E59" s="3" t="s">
        <v>34</v>
      </c>
      <c r="F59" s="3">
        <v>41</v>
      </c>
      <c r="H59" s="3" t="s">
        <v>233</v>
      </c>
      <c r="I59" s="3" t="s">
        <v>36</v>
      </c>
      <c r="J59" s="3" t="s">
        <v>252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 t="s">
        <v>52</v>
      </c>
      <c r="S59" s="3">
        <v>5</v>
      </c>
      <c r="T59" s="3">
        <v>5</v>
      </c>
      <c r="U59" s="3">
        <v>5</v>
      </c>
      <c r="V59" s="3">
        <v>5</v>
      </c>
      <c r="W59" s="3">
        <v>5</v>
      </c>
      <c r="X59" s="3">
        <v>5</v>
      </c>
      <c r="Y59" s="3">
        <v>5</v>
      </c>
      <c r="Z59" s="3">
        <v>5</v>
      </c>
      <c r="AA59" s="3">
        <v>5</v>
      </c>
      <c r="AB59" s="3">
        <v>5</v>
      </c>
    </row>
    <row r="60" spans="1:31" ht="12.75" x14ac:dyDescent="0.2">
      <c r="A60" s="2">
        <v>44015.708586712964</v>
      </c>
      <c r="B60" s="3" t="s">
        <v>260</v>
      </c>
      <c r="C60" s="3" t="s">
        <v>261</v>
      </c>
      <c r="D60" s="4" t="s">
        <v>262</v>
      </c>
      <c r="E60" s="3" t="s">
        <v>34</v>
      </c>
      <c r="F60" s="3">
        <v>36</v>
      </c>
      <c r="H60" s="3" t="s">
        <v>127</v>
      </c>
      <c r="I60" s="3" t="s">
        <v>36</v>
      </c>
      <c r="J60" s="3" t="s">
        <v>176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47</v>
      </c>
      <c r="S60" s="3">
        <v>5</v>
      </c>
      <c r="T60" s="3">
        <v>5</v>
      </c>
      <c r="U60" s="3">
        <v>5</v>
      </c>
      <c r="V60" s="3">
        <v>5</v>
      </c>
      <c r="W60" s="3">
        <v>5</v>
      </c>
      <c r="X60" s="3">
        <v>5</v>
      </c>
      <c r="Y60" s="3">
        <v>5</v>
      </c>
      <c r="Z60" s="3">
        <v>5</v>
      </c>
      <c r="AA60" s="3">
        <v>5</v>
      </c>
      <c r="AB60" s="3">
        <v>5</v>
      </c>
      <c r="AC60" s="3" t="s">
        <v>39</v>
      </c>
      <c r="AD60" s="3" t="s">
        <v>39</v>
      </c>
      <c r="AE60" s="3" t="s">
        <v>39</v>
      </c>
    </row>
    <row r="61" spans="1:31" ht="89.25" x14ac:dyDescent="0.2">
      <c r="A61" s="2">
        <v>44015.717536053242</v>
      </c>
      <c r="B61" s="3" t="s">
        <v>263</v>
      </c>
      <c r="C61" s="3" t="s">
        <v>264</v>
      </c>
      <c r="D61" s="4" t="s">
        <v>265</v>
      </c>
      <c r="E61" s="3" t="s">
        <v>34</v>
      </c>
      <c r="F61" s="3">
        <v>22</v>
      </c>
      <c r="G61" s="3" t="s">
        <v>62</v>
      </c>
      <c r="I61" s="3" t="s">
        <v>36</v>
      </c>
      <c r="J61" s="3" t="s">
        <v>266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">
        <v>1</v>
      </c>
      <c r="R61" s="3" t="s">
        <v>52</v>
      </c>
      <c r="S61" s="3">
        <v>5</v>
      </c>
      <c r="T61" s="3">
        <v>5</v>
      </c>
      <c r="U61" s="3">
        <v>3</v>
      </c>
      <c r="V61" s="3">
        <v>4</v>
      </c>
      <c r="W61" s="3">
        <v>5</v>
      </c>
      <c r="X61" s="3">
        <v>5</v>
      </c>
      <c r="Y61" s="3">
        <v>5</v>
      </c>
      <c r="Z61" s="3">
        <v>5</v>
      </c>
      <c r="AA61" s="3">
        <v>5</v>
      </c>
      <c r="AB61" s="3">
        <v>4</v>
      </c>
      <c r="AC61" s="125" t="s">
        <v>267</v>
      </c>
    </row>
    <row r="62" spans="1:31" ht="12.75" x14ac:dyDescent="0.2">
      <c r="A62" s="2">
        <v>44015.75766614583</v>
      </c>
      <c r="B62" s="3" t="s">
        <v>268</v>
      </c>
      <c r="C62" s="3" t="s">
        <v>269</v>
      </c>
      <c r="D62" s="4" t="s">
        <v>270</v>
      </c>
      <c r="E62" s="3" t="s">
        <v>34</v>
      </c>
      <c r="F62" s="3">
        <v>38</v>
      </c>
      <c r="H62" s="3" t="s">
        <v>251</v>
      </c>
      <c r="I62" s="3" t="s">
        <v>36</v>
      </c>
      <c r="J62" s="3" t="s">
        <v>252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">
        <v>1</v>
      </c>
      <c r="R62" s="3" t="s">
        <v>52</v>
      </c>
      <c r="S62" s="3">
        <v>5</v>
      </c>
      <c r="T62" s="3">
        <v>3</v>
      </c>
      <c r="U62" s="3">
        <v>5</v>
      </c>
      <c r="V62" s="3">
        <v>4</v>
      </c>
      <c r="W62" s="3">
        <v>4</v>
      </c>
      <c r="X62" s="3">
        <v>4</v>
      </c>
      <c r="Y62" s="3">
        <v>4</v>
      </c>
      <c r="Z62" s="3">
        <v>4</v>
      </c>
      <c r="AA62" s="3">
        <v>4</v>
      </c>
      <c r="AB62" s="3">
        <v>4</v>
      </c>
    </row>
    <row r="63" spans="1:31" ht="12.75" x14ac:dyDescent="0.2">
      <c r="A63" s="2">
        <v>44015.759518819439</v>
      </c>
      <c r="B63" s="3" t="s">
        <v>271</v>
      </c>
      <c r="C63" s="3" t="s">
        <v>272</v>
      </c>
      <c r="D63" s="4" t="s">
        <v>273</v>
      </c>
      <c r="E63" s="3" t="s">
        <v>43</v>
      </c>
      <c r="F63" s="3">
        <v>23</v>
      </c>
      <c r="G63" s="3" t="s">
        <v>62</v>
      </c>
      <c r="I63" s="3" t="s">
        <v>77</v>
      </c>
      <c r="J63" s="12" t="s">
        <v>247</v>
      </c>
      <c r="K63" s="3">
        <v>1</v>
      </c>
      <c r="L63" s="12">
        <v>0</v>
      </c>
      <c r="M63" s="3">
        <v>1</v>
      </c>
      <c r="N63" s="12">
        <v>0</v>
      </c>
      <c r="O63" s="12">
        <v>0</v>
      </c>
      <c r="P63" s="3">
        <v>1</v>
      </c>
      <c r="Q63" s="3">
        <v>1</v>
      </c>
      <c r="R63" s="3" t="s">
        <v>47</v>
      </c>
      <c r="S63" s="3">
        <v>5</v>
      </c>
      <c r="T63" s="3">
        <v>5</v>
      </c>
      <c r="U63" s="3">
        <v>5</v>
      </c>
      <c r="V63" s="3">
        <v>5</v>
      </c>
      <c r="W63" s="3">
        <v>5</v>
      </c>
      <c r="X63" s="3">
        <v>5</v>
      </c>
      <c r="Y63" s="3">
        <v>5</v>
      </c>
      <c r="Z63" s="3">
        <v>5</v>
      </c>
      <c r="AA63" s="3">
        <v>5</v>
      </c>
      <c r="AB63" s="3">
        <v>5</v>
      </c>
    </row>
    <row r="64" spans="1:31" ht="12.75" x14ac:dyDescent="0.2">
      <c r="A64" s="2">
        <v>44015.770477812504</v>
      </c>
      <c r="B64" s="3" t="s">
        <v>274</v>
      </c>
      <c r="C64" s="3" t="s">
        <v>275</v>
      </c>
      <c r="D64" s="4" t="s">
        <v>276</v>
      </c>
      <c r="E64" s="3" t="s">
        <v>43</v>
      </c>
      <c r="F64" s="3">
        <v>28</v>
      </c>
      <c r="H64" s="3" t="s">
        <v>277</v>
      </c>
      <c r="I64" s="3" t="s">
        <v>416</v>
      </c>
      <c r="J64" s="3" t="s">
        <v>388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">
        <v>1</v>
      </c>
      <c r="R64" s="3" t="s">
        <v>52</v>
      </c>
      <c r="S64" s="3">
        <v>4</v>
      </c>
      <c r="T64" s="3">
        <v>4</v>
      </c>
      <c r="U64" s="3">
        <v>4</v>
      </c>
      <c r="V64" s="3">
        <v>3</v>
      </c>
      <c r="W64" s="3">
        <v>4</v>
      </c>
      <c r="X64" s="3">
        <v>4</v>
      </c>
      <c r="Y64" s="3">
        <v>4</v>
      </c>
      <c r="Z64" s="3">
        <v>4</v>
      </c>
      <c r="AA64" s="3">
        <v>4</v>
      </c>
      <c r="AB64" s="3">
        <v>4</v>
      </c>
    </row>
    <row r="65" spans="1:31" ht="12.75" x14ac:dyDescent="0.2">
      <c r="A65" s="2">
        <v>44015.786662233797</v>
      </c>
      <c r="B65" s="3" t="s">
        <v>278</v>
      </c>
      <c r="C65" s="3" t="s">
        <v>279</v>
      </c>
      <c r="D65" s="4" t="s">
        <v>280</v>
      </c>
      <c r="E65" s="3" t="s">
        <v>34</v>
      </c>
      <c r="F65" s="3">
        <v>27</v>
      </c>
      <c r="G65" s="3" t="s">
        <v>35</v>
      </c>
      <c r="I65" s="3" t="s">
        <v>202</v>
      </c>
      <c r="J65" s="3" t="s">
        <v>172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">
        <v>1</v>
      </c>
      <c r="R65" s="3" t="s">
        <v>47</v>
      </c>
      <c r="S65" s="3">
        <v>4</v>
      </c>
      <c r="T65" s="3">
        <v>5</v>
      </c>
      <c r="U65" s="3">
        <v>4</v>
      </c>
      <c r="V65" s="3">
        <v>3</v>
      </c>
      <c r="W65" s="3">
        <v>4</v>
      </c>
      <c r="X65" s="3">
        <v>4</v>
      </c>
      <c r="Y65" s="3">
        <v>4</v>
      </c>
      <c r="Z65" s="3">
        <v>4</v>
      </c>
      <c r="AA65" s="3">
        <v>4</v>
      </c>
      <c r="AB65" s="3">
        <v>4</v>
      </c>
    </row>
    <row r="66" spans="1:31" ht="12.75" x14ac:dyDescent="0.2">
      <c r="A66" s="2">
        <v>44015.786751180553</v>
      </c>
      <c r="B66" s="3" t="s">
        <v>278</v>
      </c>
      <c r="C66" s="3" t="s">
        <v>279</v>
      </c>
      <c r="D66" s="4" t="s">
        <v>280</v>
      </c>
      <c r="E66" s="3" t="s">
        <v>34</v>
      </c>
      <c r="F66" s="3">
        <v>27</v>
      </c>
      <c r="G66" s="3" t="s">
        <v>35</v>
      </c>
      <c r="I66" s="3" t="s">
        <v>202</v>
      </c>
      <c r="J66" s="3" t="s">
        <v>172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">
        <v>1</v>
      </c>
      <c r="R66" s="3" t="s">
        <v>47</v>
      </c>
      <c r="S66" s="3">
        <v>4</v>
      </c>
      <c r="T66" s="3">
        <v>5</v>
      </c>
      <c r="U66" s="3">
        <v>4</v>
      </c>
      <c r="V66" s="3">
        <v>3</v>
      </c>
      <c r="W66" s="3">
        <v>4</v>
      </c>
      <c r="X66" s="3">
        <v>4</v>
      </c>
      <c r="Y66" s="3">
        <v>4</v>
      </c>
      <c r="Z66" s="3">
        <v>4</v>
      </c>
      <c r="AA66" s="3">
        <v>4</v>
      </c>
      <c r="AB66" s="3">
        <v>4</v>
      </c>
    </row>
    <row r="67" spans="1:31" ht="12.75" x14ac:dyDescent="0.2">
      <c r="A67" s="2">
        <v>44015.789315694448</v>
      </c>
      <c r="B67" s="3" t="s">
        <v>281</v>
      </c>
      <c r="C67" s="3" t="s">
        <v>282</v>
      </c>
      <c r="D67" s="4" t="s">
        <v>283</v>
      </c>
      <c r="E67" s="3" t="s">
        <v>34</v>
      </c>
      <c r="F67" s="3">
        <v>22</v>
      </c>
      <c r="G67" s="3" t="s">
        <v>186</v>
      </c>
      <c r="I67" s="3" t="s">
        <v>45</v>
      </c>
      <c r="J67" s="3" t="s">
        <v>284</v>
      </c>
      <c r="K67" s="3">
        <v>1</v>
      </c>
      <c r="L67" s="12">
        <v>0</v>
      </c>
      <c r="M67" s="12">
        <v>0</v>
      </c>
      <c r="N67" s="3">
        <v>1</v>
      </c>
      <c r="O67" s="12">
        <v>0</v>
      </c>
      <c r="P67" s="3">
        <v>1</v>
      </c>
      <c r="Q67" s="12">
        <v>0</v>
      </c>
      <c r="R67" s="3" t="s">
        <v>47</v>
      </c>
      <c r="S67" s="3">
        <v>4</v>
      </c>
      <c r="T67" s="3">
        <v>4</v>
      </c>
      <c r="U67" s="3">
        <v>4</v>
      </c>
      <c r="V67" s="3">
        <v>4</v>
      </c>
      <c r="W67" s="3">
        <v>4</v>
      </c>
      <c r="X67" s="3">
        <v>4</v>
      </c>
      <c r="Y67" s="3">
        <v>4</v>
      </c>
      <c r="Z67" s="3">
        <v>4</v>
      </c>
      <c r="AA67" s="3">
        <v>4</v>
      </c>
      <c r="AB67" s="3">
        <v>4</v>
      </c>
    </row>
    <row r="68" spans="1:31" ht="12.75" x14ac:dyDescent="0.2">
      <c r="A68" s="2">
        <v>44015.876663425923</v>
      </c>
      <c r="B68" s="3" t="s">
        <v>285</v>
      </c>
      <c r="C68" s="3" t="s">
        <v>286</v>
      </c>
      <c r="D68" s="4" t="s">
        <v>287</v>
      </c>
      <c r="E68" s="3" t="s">
        <v>34</v>
      </c>
      <c r="F68" s="3">
        <v>26</v>
      </c>
      <c r="G68" s="3" t="s">
        <v>35</v>
      </c>
      <c r="I68" s="3" t="s">
        <v>36</v>
      </c>
      <c r="J68" s="3" t="s">
        <v>288</v>
      </c>
      <c r="K68" s="3">
        <v>1</v>
      </c>
      <c r="L68" s="3">
        <v>1</v>
      </c>
      <c r="M68" s="3">
        <v>1</v>
      </c>
      <c r="N68" s="12">
        <v>0</v>
      </c>
      <c r="O68" s="3">
        <v>1</v>
      </c>
      <c r="P68" s="3">
        <v>1</v>
      </c>
      <c r="Q68" s="3">
        <v>1</v>
      </c>
      <c r="R68" s="3" t="s">
        <v>47</v>
      </c>
      <c r="S68" s="3">
        <v>5</v>
      </c>
      <c r="T68" s="3">
        <v>5</v>
      </c>
      <c r="U68" s="3">
        <v>5</v>
      </c>
      <c r="V68" s="3">
        <v>5</v>
      </c>
      <c r="W68" s="3">
        <v>5</v>
      </c>
      <c r="X68" s="3">
        <v>5</v>
      </c>
      <c r="Y68" s="3">
        <v>5</v>
      </c>
      <c r="Z68" s="3">
        <v>5</v>
      </c>
      <c r="AA68" s="3">
        <v>5</v>
      </c>
      <c r="AB68" s="3">
        <v>5</v>
      </c>
    </row>
    <row r="69" spans="1:31" ht="12.75" x14ac:dyDescent="0.2">
      <c r="A69" s="2">
        <v>44015.87834703704</v>
      </c>
      <c r="B69" s="3" t="s">
        <v>289</v>
      </c>
      <c r="C69" s="3" t="s">
        <v>290</v>
      </c>
      <c r="D69" s="4" t="s">
        <v>291</v>
      </c>
      <c r="E69" s="3" t="s">
        <v>43</v>
      </c>
      <c r="F69" s="3">
        <v>26</v>
      </c>
      <c r="G69" s="3" t="s">
        <v>62</v>
      </c>
      <c r="I69" s="3" t="s">
        <v>36</v>
      </c>
      <c r="J69" s="3" t="s">
        <v>288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 t="s">
        <v>98</v>
      </c>
      <c r="S69" s="3">
        <v>5</v>
      </c>
      <c r="T69" s="3">
        <v>5</v>
      </c>
      <c r="U69" s="3">
        <v>5</v>
      </c>
      <c r="V69" s="3">
        <v>5</v>
      </c>
      <c r="W69" s="3">
        <v>5</v>
      </c>
      <c r="X69" s="3">
        <v>5</v>
      </c>
      <c r="Y69" s="3">
        <v>5</v>
      </c>
      <c r="Z69" s="3">
        <v>5</v>
      </c>
      <c r="AA69" s="3">
        <v>5</v>
      </c>
      <c r="AB69" s="3">
        <v>5</v>
      </c>
    </row>
    <row r="70" spans="1:31" ht="12.75" x14ac:dyDescent="0.2">
      <c r="A70" s="2">
        <v>44015.901198518521</v>
      </c>
      <c r="B70" s="3" t="s">
        <v>292</v>
      </c>
      <c r="C70" s="3" t="s">
        <v>293</v>
      </c>
      <c r="D70" s="4" t="s">
        <v>294</v>
      </c>
      <c r="E70" s="3" t="s">
        <v>34</v>
      </c>
      <c r="F70" s="3">
        <v>43</v>
      </c>
      <c r="G70" s="3" t="s">
        <v>62</v>
      </c>
      <c r="I70" s="3" t="s">
        <v>97</v>
      </c>
      <c r="J70" s="3" t="s">
        <v>97</v>
      </c>
      <c r="K70" s="3">
        <v>1</v>
      </c>
      <c r="L70" s="12">
        <v>0</v>
      </c>
      <c r="M70" s="12">
        <v>0</v>
      </c>
      <c r="N70" s="12">
        <v>0</v>
      </c>
      <c r="O70" s="12">
        <v>0</v>
      </c>
      <c r="P70" s="3">
        <v>1</v>
      </c>
      <c r="Q70" s="3">
        <v>1</v>
      </c>
      <c r="R70" s="3" t="s">
        <v>37</v>
      </c>
      <c r="S70" s="3">
        <v>4</v>
      </c>
      <c r="T70" s="3">
        <v>4</v>
      </c>
      <c r="U70" s="3">
        <v>5</v>
      </c>
      <c r="V70" s="3">
        <v>4</v>
      </c>
      <c r="W70" s="3">
        <v>4</v>
      </c>
      <c r="X70" s="3">
        <v>3</v>
      </c>
      <c r="Y70" s="3">
        <v>4</v>
      </c>
      <c r="Z70" s="3">
        <v>4</v>
      </c>
      <c r="AA70" s="3">
        <v>4</v>
      </c>
      <c r="AB70" s="3">
        <v>3</v>
      </c>
      <c r="AC70" s="3" t="s">
        <v>295</v>
      </c>
      <c r="AD70" s="3" t="s">
        <v>296</v>
      </c>
    </row>
    <row r="71" spans="1:31" ht="12.75" x14ac:dyDescent="0.2">
      <c r="A71" s="2">
        <v>44015.912348969912</v>
      </c>
      <c r="B71" s="3" t="s">
        <v>297</v>
      </c>
      <c r="C71" s="3" t="s">
        <v>298</v>
      </c>
      <c r="D71" s="4" t="s">
        <v>299</v>
      </c>
      <c r="E71" s="3" t="s">
        <v>34</v>
      </c>
      <c r="F71" s="3">
        <v>35</v>
      </c>
      <c r="G71" s="3" t="s">
        <v>35</v>
      </c>
      <c r="I71" s="3" t="s">
        <v>36</v>
      </c>
      <c r="J71" s="3" t="s">
        <v>252</v>
      </c>
      <c r="K71" s="3">
        <v>1</v>
      </c>
      <c r="L71" s="12">
        <v>0</v>
      </c>
      <c r="M71" s="12">
        <v>0</v>
      </c>
      <c r="N71" s="12">
        <v>0</v>
      </c>
      <c r="O71" s="3">
        <v>1</v>
      </c>
      <c r="P71" s="12">
        <v>0</v>
      </c>
      <c r="Q71" s="3">
        <v>1</v>
      </c>
      <c r="R71" s="3" t="s">
        <v>37</v>
      </c>
      <c r="S71" s="3">
        <v>2</v>
      </c>
      <c r="T71" s="3">
        <v>3</v>
      </c>
      <c r="U71" s="3">
        <v>4</v>
      </c>
      <c r="V71" s="3">
        <v>3</v>
      </c>
      <c r="W71" s="3">
        <v>5</v>
      </c>
      <c r="X71" s="3">
        <v>4</v>
      </c>
      <c r="Y71" s="3">
        <v>4</v>
      </c>
      <c r="Z71" s="3">
        <v>4</v>
      </c>
      <c r="AA71" s="3">
        <v>4</v>
      </c>
      <c r="AB71" s="3">
        <v>4</v>
      </c>
      <c r="AC71" s="3" t="s">
        <v>39</v>
      </c>
      <c r="AD71" s="3" t="s">
        <v>39</v>
      </c>
      <c r="AE71" s="3" t="s">
        <v>39</v>
      </c>
    </row>
    <row r="72" spans="1:31" ht="12.75" x14ac:dyDescent="0.2">
      <c r="A72" s="2">
        <v>44015.921222129633</v>
      </c>
      <c r="B72" s="3" t="s">
        <v>300</v>
      </c>
      <c r="C72" s="3" t="s">
        <v>301</v>
      </c>
      <c r="D72" s="4" t="s">
        <v>302</v>
      </c>
      <c r="E72" s="3" t="s">
        <v>43</v>
      </c>
      <c r="F72" s="3">
        <v>30</v>
      </c>
      <c r="G72" s="3" t="s">
        <v>35</v>
      </c>
      <c r="I72" s="3" t="s">
        <v>36</v>
      </c>
      <c r="J72" s="3" t="s">
        <v>252</v>
      </c>
      <c r="K72" s="3">
        <v>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3" t="s">
        <v>37</v>
      </c>
      <c r="S72" s="3">
        <v>4</v>
      </c>
      <c r="T72" s="3">
        <v>4</v>
      </c>
      <c r="U72" s="3">
        <v>4</v>
      </c>
      <c r="V72" s="3">
        <v>3</v>
      </c>
      <c r="W72" s="3">
        <v>4</v>
      </c>
      <c r="X72" s="3">
        <v>4</v>
      </c>
      <c r="Y72" s="3">
        <v>4</v>
      </c>
      <c r="Z72" s="3">
        <v>4</v>
      </c>
      <c r="AA72" s="3">
        <v>4</v>
      </c>
      <c r="AB72" s="3">
        <v>4</v>
      </c>
    </row>
    <row r="73" spans="1:31" ht="12.75" x14ac:dyDescent="0.2">
      <c r="A73" s="2">
        <v>44015.932530046295</v>
      </c>
      <c r="B73" s="3" t="s">
        <v>303</v>
      </c>
      <c r="C73" s="3" t="s">
        <v>304</v>
      </c>
      <c r="D73" s="4" t="s">
        <v>305</v>
      </c>
      <c r="E73" s="3" t="s">
        <v>43</v>
      </c>
      <c r="F73" s="3">
        <v>22</v>
      </c>
      <c r="G73" s="3" t="s">
        <v>44</v>
      </c>
      <c r="I73" s="3" t="s">
        <v>306</v>
      </c>
      <c r="J73" s="3" t="s">
        <v>307</v>
      </c>
      <c r="K73" s="3">
        <v>1</v>
      </c>
      <c r="L73" s="12">
        <v>0</v>
      </c>
      <c r="M73" s="3">
        <v>1</v>
      </c>
      <c r="N73" s="12">
        <v>0</v>
      </c>
      <c r="O73" s="12">
        <v>0</v>
      </c>
      <c r="P73" s="12">
        <v>0</v>
      </c>
      <c r="Q73" s="3">
        <v>1</v>
      </c>
      <c r="R73" s="3" t="s">
        <v>47</v>
      </c>
      <c r="S73" s="3">
        <v>2</v>
      </c>
      <c r="T73" s="3">
        <v>4</v>
      </c>
      <c r="U73" s="3">
        <v>3</v>
      </c>
      <c r="V73" s="3">
        <v>2</v>
      </c>
      <c r="W73" s="3">
        <v>2</v>
      </c>
      <c r="X73" s="3">
        <v>3</v>
      </c>
      <c r="Y73" s="3">
        <v>4</v>
      </c>
      <c r="Z73" s="3">
        <v>4</v>
      </c>
      <c r="AA73" s="3">
        <v>4</v>
      </c>
      <c r="AB73" s="3">
        <v>3</v>
      </c>
      <c r="AC73" s="3" t="s">
        <v>308</v>
      </c>
    </row>
    <row r="74" spans="1:31" ht="12.75" x14ac:dyDescent="0.2">
      <c r="A74" s="2">
        <v>44016.007422465278</v>
      </c>
      <c r="B74" s="3" t="s">
        <v>309</v>
      </c>
      <c r="C74" s="3" t="s">
        <v>310</v>
      </c>
      <c r="D74" s="4" t="s">
        <v>311</v>
      </c>
      <c r="E74" s="3" t="s">
        <v>34</v>
      </c>
      <c r="F74" s="3">
        <v>27</v>
      </c>
      <c r="G74" s="3" t="s">
        <v>35</v>
      </c>
      <c r="I74" s="3" t="s">
        <v>36</v>
      </c>
      <c r="J74" s="3" t="s">
        <v>206</v>
      </c>
      <c r="K74" s="3">
        <v>1</v>
      </c>
      <c r="L74" s="12">
        <v>0</v>
      </c>
      <c r="M74" s="12">
        <v>0</v>
      </c>
      <c r="N74" s="3">
        <v>1</v>
      </c>
      <c r="O74" s="3">
        <v>1</v>
      </c>
      <c r="P74" s="12">
        <v>0</v>
      </c>
      <c r="Q74" s="3">
        <v>1</v>
      </c>
      <c r="R74" s="3" t="s">
        <v>52</v>
      </c>
      <c r="S74" s="3">
        <v>5</v>
      </c>
      <c r="T74" s="3">
        <v>3</v>
      </c>
      <c r="U74" s="3">
        <v>4</v>
      </c>
      <c r="V74" s="3">
        <v>5</v>
      </c>
      <c r="W74" s="3">
        <v>5</v>
      </c>
      <c r="X74" s="3">
        <v>5</v>
      </c>
      <c r="Y74" s="3">
        <v>5</v>
      </c>
      <c r="Z74" s="3">
        <v>5</v>
      </c>
      <c r="AA74" s="3">
        <v>5</v>
      </c>
      <c r="AB74" s="3">
        <v>5</v>
      </c>
      <c r="AC74" s="3" t="s">
        <v>312</v>
      </c>
      <c r="AD74" s="12" t="s">
        <v>313</v>
      </c>
    </row>
    <row r="75" spans="1:31" ht="12.75" x14ac:dyDescent="0.2">
      <c r="A75" s="2">
        <v>44016.351812256944</v>
      </c>
      <c r="B75" s="3" t="s">
        <v>314</v>
      </c>
      <c r="C75" s="3" t="s">
        <v>315</v>
      </c>
      <c r="D75" s="4" t="s">
        <v>316</v>
      </c>
      <c r="E75" s="3" t="s">
        <v>34</v>
      </c>
      <c r="F75" s="3">
        <v>28</v>
      </c>
      <c r="G75" s="3" t="s">
        <v>96</v>
      </c>
      <c r="I75" s="3" t="s">
        <v>36</v>
      </c>
      <c r="J75" s="3" t="s">
        <v>89</v>
      </c>
      <c r="K75" s="3">
        <v>1</v>
      </c>
      <c r="L75" s="3">
        <v>0</v>
      </c>
      <c r="M75" s="3">
        <v>1</v>
      </c>
      <c r="N75" s="3">
        <v>0</v>
      </c>
      <c r="O75" s="3">
        <v>1</v>
      </c>
      <c r="P75" s="3">
        <v>1</v>
      </c>
      <c r="Q75" s="3">
        <v>1</v>
      </c>
      <c r="R75" s="3" t="s">
        <v>47</v>
      </c>
      <c r="S75" s="3">
        <v>4</v>
      </c>
      <c r="T75" s="3">
        <v>5</v>
      </c>
      <c r="U75" s="3">
        <v>5</v>
      </c>
      <c r="V75" s="3">
        <v>5</v>
      </c>
      <c r="W75" s="3">
        <v>5</v>
      </c>
      <c r="X75" s="3">
        <v>5</v>
      </c>
      <c r="Y75" s="3">
        <v>5</v>
      </c>
      <c r="Z75" s="3">
        <v>5</v>
      </c>
      <c r="AA75" s="3">
        <v>5</v>
      </c>
      <c r="AB75" s="3">
        <v>5</v>
      </c>
      <c r="AC75" s="3" t="s">
        <v>39</v>
      </c>
      <c r="AD75" s="3" t="s">
        <v>39</v>
      </c>
      <c r="AE75" s="3" t="s">
        <v>39</v>
      </c>
    </row>
    <row r="76" spans="1:31" ht="12.75" x14ac:dyDescent="0.2">
      <c r="A76" s="2">
        <v>44016.355429155097</v>
      </c>
      <c r="B76" s="3" t="s">
        <v>317</v>
      </c>
      <c r="C76" s="3" t="s">
        <v>318</v>
      </c>
      <c r="D76" s="4" t="s">
        <v>319</v>
      </c>
      <c r="E76" s="3" t="s">
        <v>43</v>
      </c>
      <c r="F76" s="3">
        <v>29</v>
      </c>
      <c r="G76" s="3" t="s">
        <v>35</v>
      </c>
      <c r="I76" s="3" t="s">
        <v>36</v>
      </c>
      <c r="J76" s="3" t="s">
        <v>252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3">
        <v>1</v>
      </c>
      <c r="Q76" s="3">
        <v>1</v>
      </c>
      <c r="R76" s="3" t="s">
        <v>52</v>
      </c>
      <c r="S76" s="3">
        <v>3</v>
      </c>
      <c r="T76" s="3">
        <v>3</v>
      </c>
      <c r="U76" s="3">
        <v>4</v>
      </c>
      <c r="V76" s="3">
        <v>3</v>
      </c>
      <c r="W76" s="3">
        <v>3</v>
      </c>
      <c r="X76" s="3">
        <v>3</v>
      </c>
      <c r="Y76" s="3">
        <v>3</v>
      </c>
      <c r="Z76" s="3">
        <v>3</v>
      </c>
      <c r="AA76" s="3">
        <v>3</v>
      </c>
      <c r="AB76" s="3">
        <v>3</v>
      </c>
    </row>
    <row r="77" spans="1:31" ht="12.75" x14ac:dyDescent="0.2">
      <c r="A77" s="2">
        <v>44016.357863171295</v>
      </c>
      <c r="B77" s="3" t="s">
        <v>320</v>
      </c>
      <c r="C77" s="3" t="s">
        <v>321</v>
      </c>
      <c r="D77" s="4" t="s">
        <v>322</v>
      </c>
      <c r="E77" s="3" t="s">
        <v>34</v>
      </c>
      <c r="F77" s="3">
        <v>39</v>
      </c>
      <c r="H77" s="3" t="s">
        <v>127</v>
      </c>
      <c r="I77" s="3" t="s">
        <v>36</v>
      </c>
      <c r="J77" s="3" t="s">
        <v>146</v>
      </c>
      <c r="K77" s="3">
        <v>1</v>
      </c>
      <c r="L77" s="12">
        <v>0</v>
      </c>
      <c r="M77" s="12">
        <v>0</v>
      </c>
      <c r="N77" s="12">
        <v>0</v>
      </c>
      <c r="O77" s="3">
        <v>1</v>
      </c>
      <c r="P77" s="3">
        <v>1</v>
      </c>
      <c r="Q77" s="3">
        <v>1</v>
      </c>
      <c r="R77" s="3" t="s">
        <v>52</v>
      </c>
      <c r="S77" s="3">
        <v>3</v>
      </c>
      <c r="T77" s="3">
        <v>3</v>
      </c>
      <c r="U77" s="3">
        <v>5</v>
      </c>
      <c r="V77" s="3">
        <v>4</v>
      </c>
      <c r="W77" s="3">
        <v>4</v>
      </c>
      <c r="X77" s="3">
        <v>4</v>
      </c>
      <c r="Y77" s="3">
        <v>4</v>
      </c>
      <c r="Z77" s="3">
        <v>4</v>
      </c>
      <c r="AA77" s="3">
        <v>4</v>
      </c>
      <c r="AB77" s="3">
        <v>4</v>
      </c>
    </row>
    <row r="78" spans="1:31" ht="12.75" x14ac:dyDescent="0.2">
      <c r="A78" s="2">
        <v>44016.365438067129</v>
      </c>
      <c r="B78" s="3" t="s">
        <v>120</v>
      </c>
      <c r="C78" s="3" t="s">
        <v>121</v>
      </c>
      <c r="D78" s="4" t="s">
        <v>122</v>
      </c>
      <c r="E78" s="3" t="s">
        <v>34</v>
      </c>
      <c r="F78" s="3">
        <v>25</v>
      </c>
      <c r="G78" s="3" t="s">
        <v>35</v>
      </c>
      <c r="I78" s="3" t="s">
        <v>36</v>
      </c>
      <c r="J78" s="3" t="s">
        <v>123</v>
      </c>
      <c r="K78" s="3">
        <v>1</v>
      </c>
      <c r="L78" s="3">
        <v>1</v>
      </c>
      <c r="M78" s="12">
        <v>0</v>
      </c>
      <c r="N78" s="12">
        <v>0</v>
      </c>
      <c r="O78" s="12">
        <v>0</v>
      </c>
      <c r="P78" s="3">
        <v>1</v>
      </c>
      <c r="Q78" s="3">
        <v>1</v>
      </c>
      <c r="R78" s="3" t="s">
        <v>47</v>
      </c>
      <c r="S78" s="3">
        <v>5</v>
      </c>
      <c r="T78" s="3">
        <v>5</v>
      </c>
      <c r="U78" s="3">
        <v>5</v>
      </c>
      <c r="V78" s="3">
        <v>4</v>
      </c>
      <c r="W78" s="3">
        <v>4</v>
      </c>
      <c r="X78" s="3">
        <v>4</v>
      </c>
      <c r="Y78" s="3">
        <v>4</v>
      </c>
      <c r="Z78" s="3">
        <v>4</v>
      </c>
      <c r="AA78" s="3">
        <v>4</v>
      </c>
      <c r="AB78" s="3">
        <v>4</v>
      </c>
      <c r="AC78" s="3" t="s">
        <v>39</v>
      </c>
      <c r="AD78" s="3" t="s">
        <v>39</v>
      </c>
      <c r="AE78" s="3" t="s">
        <v>39</v>
      </c>
    </row>
    <row r="79" spans="1:31" ht="12.75" x14ac:dyDescent="0.2">
      <c r="A79" s="2">
        <v>44016.470928298615</v>
      </c>
      <c r="B79" s="3" t="s">
        <v>323</v>
      </c>
      <c r="C79" s="3" t="s">
        <v>324</v>
      </c>
      <c r="D79" s="4" t="s">
        <v>325</v>
      </c>
      <c r="E79" s="3" t="s">
        <v>34</v>
      </c>
      <c r="F79" s="3">
        <v>45</v>
      </c>
      <c r="G79" s="3" t="s">
        <v>62</v>
      </c>
      <c r="I79" s="3" t="s">
        <v>326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">
        <v>1</v>
      </c>
      <c r="R79" s="3" t="s">
        <v>47</v>
      </c>
      <c r="S79" s="3">
        <v>4</v>
      </c>
      <c r="T79" s="3">
        <v>4</v>
      </c>
      <c r="U79" s="3">
        <v>4</v>
      </c>
      <c r="V79" s="3">
        <v>4</v>
      </c>
      <c r="W79" s="3">
        <v>4</v>
      </c>
      <c r="X79" s="3">
        <v>4</v>
      </c>
      <c r="Y79" s="3">
        <v>4</v>
      </c>
      <c r="Z79" s="3">
        <v>4</v>
      </c>
      <c r="AA79" s="3">
        <v>4</v>
      </c>
      <c r="AB79" s="3">
        <v>4</v>
      </c>
    </row>
    <row r="80" spans="1:31" ht="12.75" x14ac:dyDescent="0.2">
      <c r="A80" s="2">
        <v>44016.502348483795</v>
      </c>
      <c r="B80" s="3" t="s">
        <v>327</v>
      </c>
      <c r="C80" s="3" t="s">
        <v>39</v>
      </c>
      <c r="D80" s="4" t="s">
        <v>328</v>
      </c>
      <c r="E80" s="3" t="s">
        <v>43</v>
      </c>
      <c r="F80" s="3">
        <v>22</v>
      </c>
      <c r="G80" s="3" t="s">
        <v>51</v>
      </c>
      <c r="I80" s="3" t="s">
        <v>36</v>
      </c>
      <c r="J80" s="3" t="s">
        <v>206</v>
      </c>
      <c r="K80" s="3">
        <v>1</v>
      </c>
      <c r="L80" s="3">
        <v>1</v>
      </c>
      <c r="M80" s="3">
        <v>1</v>
      </c>
      <c r="N80" s="12">
        <v>0</v>
      </c>
      <c r="O80" s="12">
        <v>0</v>
      </c>
      <c r="P80" s="3">
        <v>11</v>
      </c>
      <c r="Q80" s="3">
        <v>1</v>
      </c>
      <c r="R80" s="3" t="s">
        <v>47</v>
      </c>
      <c r="S80" s="3">
        <v>5</v>
      </c>
      <c r="T80" s="3">
        <v>5</v>
      </c>
      <c r="U80" s="3">
        <v>4</v>
      </c>
      <c r="V80" s="3">
        <v>5</v>
      </c>
      <c r="W80" s="3">
        <v>5</v>
      </c>
      <c r="X80" s="3">
        <v>5</v>
      </c>
      <c r="Y80" s="3">
        <v>5</v>
      </c>
      <c r="Z80" s="3">
        <v>4</v>
      </c>
      <c r="AA80" s="3">
        <v>4</v>
      </c>
      <c r="AB80" s="3">
        <v>4</v>
      </c>
    </row>
    <row r="81" spans="1:31" ht="12.75" x14ac:dyDescent="0.2">
      <c r="A81" s="2">
        <v>44016.543089814819</v>
      </c>
      <c r="B81" s="3" t="s">
        <v>329</v>
      </c>
      <c r="C81" s="3" t="s">
        <v>330</v>
      </c>
      <c r="D81" s="4" t="s">
        <v>331</v>
      </c>
      <c r="E81" s="3" t="s">
        <v>34</v>
      </c>
      <c r="F81" s="3">
        <v>25</v>
      </c>
      <c r="G81" s="3" t="s">
        <v>35</v>
      </c>
      <c r="I81" s="3" t="s">
        <v>202</v>
      </c>
      <c r="J81" s="3" t="s">
        <v>172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3">
        <v>1</v>
      </c>
      <c r="Q81" s="3">
        <v>1</v>
      </c>
      <c r="R81" s="3" t="s">
        <v>47</v>
      </c>
      <c r="S81" s="3">
        <v>3</v>
      </c>
      <c r="T81" s="3">
        <v>5</v>
      </c>
      <c r="U81" s="3">
        <v>4</v>
      </c>
      <c r="V81" s="3">
        <v>3</v>
      </c>
      <c r="W81" s="3">
        <v>3</v>
      </c>
      <c r="X81" s="3">
        <v>3</v>
      </c>
      <c r="Y81" s="3">
        <v>4</v>
      </c>
      <c r="Z81" s="3">
        <v>4</v>
      </c>
      <c r="AA81" s="3">
        <v>4</v>
      </c>
      <c r="AB81" s="3">
        <v>4</v>
      </c>
    </row>
    <row r="82" spans="1:31" ht="12.75" x14ac:dyDescent="0.2">
      <c r="A82" s="2">
        <v>44016.565511076391</v>
      </c>
      <c r="B82" s="3" t="s">
        <v>332</v>
      </c>
      <c r="C82" s="3" t="s">
        <v>333</v>
      </c>
      <c r="D82" s="4" t="s">
        <v>334</v>
      </c>
      <c r="E82" s="3" t="s">
        <v>34</v>
      </c>
      <c r="F82" s="3">
        <v>29</v>
      </c>
      <c r="G82" s="3" t="s">
        <v>171</v>
      </c>
      <c r="I82" s="3" t="s">
        <v>36</v>
      </c>
      <c r="J82" s="3" t="s">
        <v>252</v>
      </c>
      <c r="K82" s="3">
        <v>0</v>
      </c>
      <c r="L82" s="3">
        <v>0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 t="s">
        <v>52</v>
      </c>
      <c r="S82" s="3">
        <v>4</v>
      </c>
      <c r="T82" s="3">
        <v>4</v>
      </c>
      <c r="U82" s="3">
        <v>4</v>
      </c>
      <c r="V82" s="3">
        <v>5</v>
      </c>
      <c r="W82" s="3">
        <v>5</v>
      </c>
      <c r="X82" s="3">
        <v>4</v>
      </c>
      <c r="Y82" s="3">
        <v>4</v>
      </c>
      <c r="Z82" s="3">
        <v>4</v>
      </c>
      <c r="AA82" s="3">
        <v>4</v>
      </c>
      <c r="AB82" s="3">
        <v>4</v>
      </c>
    </row>
    <row r="83" spans="1:31" ht="12.75" x14ac:dyDescent="0.2">
      <c r="A83" s="2">
        <v>44016.667334756945</v>
      </c>
      <c r="B83" s="3" t="s">
        <v>335</v>
      </c>
      <c r="C83" s="3" t="s">
        <v>336</v>
      </c>
      <c r="D83" s="4" t="s">
        <v>337</v>
      </c>
      <c r="E83" s="3" t="s">
        <v>34</v>
      </c>
      <c r="F83" s="3">
        <v>25</v>
      </c>
      <c r="G83" s="3" t="s">
        <v>96</v>
      </c>
      <c r="I83" s="3" t="s">
        <v>416</v>
      </c>
      <c r="J83" s="3" t="s">
        <v>139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 t="s">
        <v>52</v>
      </c>
      <c r="S83" s="3">
        <v>2</v>
      </c>
      <c r="T83" s="3">
        <v>5</v>
      </c>
      <c r="U83" s="3">
        <v>4</v>
      </c>
      <c r="V83" s="3">
        <v>2</v>
      </c>
      <c r="W83" s="3">
        <v>2</v>
      </c>
      <c r="X83" s="3">
        <v>2</v>
      </c>
      <c r="Y83" s="3">
        <v>2</v>
      </c>
      <c r="Z83" s="3">
        <v>2</v>
      </c>
      <c r="AA83" s="3">
        <v>2</v>
      </c>
      <c r="AB83" s="3">
        <v>2</v>
      </c>
      <c r="AC83" s="3" t="s">
        <v>338</v>
      </c>
      <c r="AD83" s="12" t="s">
        <v>339</v>
      </c>
    </row>
    <row r="84" spans="1:31" ht="12.75" x14ac:dyDescent="0.2">
      <c r="A84" s="2">
        <v>44016.679048877311</v>
      </c>
      <c r="B84" s="3" t="s">
        <v>340</v>
      </c>
      <c r="C84" s="3" t="s">
        <v>341</v>
      </c>
      <c r="D84" s="4" t="s">
        <v>342</v>
      </c>
      <c r="E84" s="3" t="s">
        <v>34</v>
      </c>
      <c r="F84" s="3">
        <v>26</v>
      </c>
      <c r="G84" s="3" t="s">
        <v>35</v>
      </c>
      <c r="I84" s="3" t="s">
        <v>36</v>
      </c>
      <c r="J84" s="3" t="s">
        <v>146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3">
        <v>1</v>
      </c>
      <c r="Q84" s="12">
        <v>0</v>
      </c>
      <c r="R84" s="3" t="s">
        <v>98</v>
      </c>
      <c r="S84" s="3">
        <v>4</v>
      </c>
      <c r="T84" s="3">
        <v>4</v>
      </c>
      <c r="U84" s="3">
        <v>3</v>
      </c>
      <c r="V84" s="3">
        <v>3</v>
      </c>
      <c r="W84" s="3">
        <v>3</v>
      </c>
      <c r="X84" s="3">
        <v>4</v>
      </c>
      <c r="Y84" s="3">
        <v>4</v>
      </c>
      <c r="Z84" s="3">
        <v>4</v>
      </c>
      <c r="AA84" s="3">
        <v>4</v>
      </c>
      <c r="AB84" s="3">
        <v>4</v>
      </c>
    </row>
    <row r="85" spans="1:31" ht="12.75" x14ac:dyDescent="0.2">
      <c r="A85" s="2">
        <v>44016.687380023148</v>
      </c>
      <c r="B85" s="3" t="s">
        <v>343</v>
      </c>
      <c r="C85" s="3" t="s">
        <v>344</v>
      </c>
      <c r="D85" s="4" t="s">
        <v>345</v>
      </c>
      <c r="E85" s="3" t="s">
        <v>34</v>
      </c>
      <c r="F85" s="3">
        <v>26</v>
      </c>
      <c r="G85" s="3" t="s">
        <v>35</v>
      </c>
      <c r="I85" s="3" t="s">
        <v>36</v>
      </c>
      <c r="J85" s="3" t="s">
        <v>252</v>
      </c>
      <c r="K85" s="3">
        <v>1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">
        <v>1</v>
      </c>
      <c r="R85" s="3" t="s">
        <v>47</v>
      </c>
      <c r="S85" s="3">
        <v>3</v>
      </c>
      <c r="T85" s="3">
        <v>3</v>
      </c>
      <c r="U85" s="3">
        <v>4</v>
      </c>
      <c r="V85" s="3">
        <v>4</v>
      </c>
      <c r="W85" s="3">
        <v>3</v>
      </c>
      <c r="X85" s="3">
        <v>4</v>
      </c>
      <c r="Y85" s="3">
        <v>4</v>
      </c>
      <c r="Z85" s="3">
        <v>5</v>
      </c>
      <c r="AA85" s="3">
        <v>5</v>
      </c>
      <c r="AB85" s="3">
        <v>4</v>
      </c>
      <c r="AC85" s="3" t="s">
        <v>346</v>
      </c>
    </row>
    <row r="86" spans="1:31" ht="12.75" x14ac:dyDescent="0.2">
      <c r="A86" s="2">
        <v>44016.863434224535</v>
      </c>
      <c r="B86" s="3" t="s">
        <v>347</v>
      </c>
      <c r="C86" s="3" t="s">
        <v>348</v>
      </c>
      <c r="D86" s="4" t="s">
        <v>349</v>
      </c>
      <c r="E86" s="3" t="s">
        <v>34</v>
      </c>
      <c r="F86" s="3">
        <v>25</v>
      </c>
      <c r="G86" s="3" t="s">
        <v>35</v>
      </c>
      <c r="I86" s="3" t="s">
        <v>36</v>
      </c>
      <c r="J86" s="3" t="s">
        <v>288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 t="s">
        <v>47</v>
      </c>
      <c r="S86" s="3">
        <v>4</v>
      </c>
      <c r="T86" s="3">
        <v>3</v>
      </c>
      <c r="U86" s="3">
        <v>3</v>
      </c>
      <c r="V86" s="3">
        <v>3</v>
      </c>
      <c r="W86" s="3">
        <v>4</v>
      </c>
      <c r="X86" s="3">
        <v>3</v>
      </c>
      <c r="Y86" s="3">
        <v>3</v>
      </c>
      <c r="Z86" s="3">
        <v>3</v>
      </c>
      <c r="AA86" s="3">
        <v>3</v>
      </c>
      <c r="AB86" s="3">
        <v>4</v>
      </c>
    </row>
    <row r="87" spans="1:31" ht="12.75" x14ac:dyDescent="0.2">
      <c r="A87" s="2">
        <v>44016.86385775463</v>
      </c>
      <c r="B87" s="3" t="s">
        <v>350</v>
      </c>
      <c r="C87" s="3" t="s">
        <v>351</v>
      </c>
      <c r="D87" s="4" t="s">
        <v>352</v>
      </c>
      <c r="E87" s="3" t="s">
        <v>34</v>
      </c>
      <c r="F87" s="3">
        <v>46</v>
      </c>
      <c r="G87" s="3" t="s">
        <v>56</v>
      </c>
      <c r="I87" s="3" t="s">
        <v>36</v>
      </c>
      <c r="J87" s="3" t="s">
        <v>206</v>
      </c>
      <c r="K87" s="3">
        <v>1</v>
      </c>
      <c r="L87" s="12">
        <v>0</v>
      </c>
      <c r="M87" s="3">
        <v>1</v>
      </c>
      <c r="N87" s="12">
        <v>0</v>
      </c>
      <c r="O87" s="3">
        <v>1</v>
      </c>
      <c r="P87" s="12">
        <v>0</v>
      </c>
      <c r="Q87" s="3">
        <v>1</v>
      </c>
      <c r="R87" s="3" t="s">
        <v>47</v>
      </c>
      <c r="S87" s="3">
        <v>4</v>
      </c>
      <c r="T87" s="3">
        <v>4</v>
      </c>
      <c r="U87" s="3">
        <v>4</v>
      </c>
      <c r="V87" s="3">
        <v>4</v>
      </c>
      <c r="W87" s="3">
        <v>4</v>
      </c>
      <c r="X87" s="3">
        <v>4</v>
      </c>
      <c r="Y87" s="3">
        <v>4</v>
      </c>
      <c r="Z87" s="3">
        <v>4</v>
      </c>
      <c r="AA87" s="3">
        <v>4</v>
      </c>
      <c r="AB87" s="3">
        <v>4</v>
      </c>
      <c r="AC87" s="3" t="s">
        <v>353</v>
      </c>
    </row>
    <row r="88" spans="1:31" ht="12.75" x14ac:dyDescent="0.2">
      <c r="A88" s="2">
        <v>44016.866200567129</v>
      </c>
      <c r="B88" s="3" t="s">
        <v>354</v>
      </c>
      <c r="C88" s="3" t="s">
        <v>355</v>
      </c>
      <c r="D88" s="4" t="s">
        <v>356</v>
      </c>
      <c r="E88" s="3" t="s">
        <v>34</v>
      </c>
      <c r="F88" s="3">
        <v>45</v>
      </c>
      <c r="H88" s="3" t="s">
        <v>44</v>
      </c>
      <c r="I88" s="3" t="s">
        <v>36</v>
      </c>
      <c r="J88" s="3" t="s">
        <v>252</v>
      </c>
      <c r="K88" s="3">
        <v>1</v>
      </c>
      <c r="L88" s="12">
        <v>0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 t="s">
        <v>52</v>
      </c>
      <c r="S88" s="3">
        <v>4</v>
      </c>
      <c r="T88" s="3">
        <v>4</v>
      </c>
      <c r="U88" s="3">
        <v>5</v>
      </c>
      <c r="V88" s="3">
        <v>5</v>
      </c>
      <c r="W88" s="3">
        <v>5</v>
      </c>
      <c r="X88" s="3">
        <v>5</v>
      </c>
      <c r="Y88" s="3">
        <v>4</v>
      </c>
      <c r="Z88" s="3">
        <v>5</v>
      </c>
      <c r="AA88" s="3">
        <v>5</v>
      </c>
      <c r="AB88" s="3">
        <v>5</v>
      </c>
    </row>
    <row r="89" spans="1:31" ht="12.75" x14ac:dyDescent="0.2">
      <c r="A89" s="2">
        <v>44016.874035925925</v>
      </c>
      <c r="B89" s="3" t="s">
        <v>357</v>
      </c>
      <c r="C89" s="3" t="s">
        <v>358</v>
      </c>
      <c r="D89" s="4" t="s">
        <v>359</v>
      </c>
      <c r="E89" s="3" t="s">
        <v>43</v>
      </c>
      <c r="F89" s="3">
        <v>43</v>
      </c>
      <c r="H89" s="3" t="s">
        <v>51</v>
      </c>
      <c r="I89" s="3" t="s">
        <v>36</v>
      </c>
      <c r="J89" s="3" t="s">
        <v>252</v>
      </c>
      <c r="K89" s="3">
        <v>1</v>
      </c>
      <c r="L89" s="12">
        <v>0</v>
      </c>
      <c r="M89" s="12">
        <v>0</v>
      </c>
      <c r="N89" s="12">
        <v>0</v>
      </c>
      <c r="O89" s="3">
        <v>1</v>
      </c>
      <c r="P89" s="3">
        <v>1</v>
      </c>
      <c r="Q89" s="3">
        <v>1</v>
      </c>
      <c r="R89" s="3" t="s">
        <v>37</v>
      </c>
      <c r="S89" s="3">
        <v>5</v>
      </c>
      <c r="T89" s="3">
        <v>4</v>
      </c>
      <c r="U89" s="3">
        <v>3</v>
      </c>
      <c r="V89" s="3">
        <v>3</v>
      </c>
      <c r="W89" s="3">
        <v>4</v>
      </c>
      <c r="X89" s="3">
        <v>3</v>
      </c>
      <c r="Y89" s="3">
        <v>4</v>
      </c>
      <c r="Z89" s="3">
        <v>4</v>
      </c>
      <c r="AA89" s="3">
        <v>4</v>
      </c>
      <c r="AB89" s="3">
        <v>4</v>
      </c>
    </row>
    <row r="90" spans="1:31" ht="12.75" x14ac:dyDescent="0.2">
      <c r="A90" s="2">
        <v>44016.893020358795</v>
      </c>
      <c r="B90" s="3" t="s">
        <v>31</v>
      </c>
      <c r="C90" s="3" t="s">
        <v>32</v>
      </c>
      <c r="D90" s="4" t="s">
        <v>33</v>
      </c>
      <c r="E90" s="3" t="s">
        <v>34</v>
      </c>
      <c r="F90" s="3">
        <v>26</v>
      </c>
      <c r="G90" s="3" t="s">
        <v>35</v>
      </c>
      <c r="I90" s="3" t="s">
        <v>36</v>
      </c>
      <c r="J90" s="3" t="s">
        <v>252</v>
      </c>
      <c r="K90" s="3">
        <v>1</v>
      </c>
      <c r="L90" s="12">
        <v>0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 t="s">
        <v>37</v>
      </c>
      <c r="S90" s="3">
        <v>5</v>
      </c>
      <c r="T90" s="3">
        <v>5</v>
      </c>
      <c r="U90" s="3">
        <v>5</v>
      </c>
      <c r="V90" s="3">
        <v>5</v>
      </c>
      <c r="W90" s="3">
        <v>5</v>
      </c>
      <c r="X90" s="3">
        <v>5</v>
      </c>
      <c r="Y90" s="3">
        <v>5</v>
      </c>
      <c r="Z90" s="3">
        <v>5</v>
      </c>
      <c r="AA90" s="3">
        <v>5</v>
      </c>
      <c r="AB90" s="3">
        <v>5</v>
      </c>
      <c r="AC90" s="3" t="s">
        <v>38</v>
      </c>
      <c r="AD90" s="3" t="s">
        <v>39</v>
      </c>
      <c r="AE90" s="3" t="s">
        <v>39</v>
      </c>
    </row>
    <row r="91" spans="1:31" ht="12.75" x14ac:dyDescent="0.2">
      <c r="A91" s="2">
        <v>44016.924677129631</v>
      </c>
      <c r="B91" s="3" t="s">
        <v>360</v>
      </c>
      <c r="C91" s="3" t="s">
        <v>361</v>
      </c>
      <c r="D91" s="4" t="s">
        <v>362</v>
      </c>
      <c r="E91" s="3" t="s">
        <v>43</v>
      </c>
      <c r="F91" s="3">
        <v>53</v>
      </c>
      <c r="H91" s="3" t="s">
        <v>51</v>
      </c>
      <c r="I91" s="3" t="s">
        <v>459</v>
      </c>
      <c r="J91" s="3" t="s">
        <v>363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1</v>
      </c>
      <c r="Q91" s="3">
        <v>1</v>
      </c>
      <c r="R91" s="3" t="s">
        <v>52</v>
      </c>
      <c r="S91" s="3">
        <v>4</v>
      </c>
      <c r="T91" s="3">
        <v>4</v>
      </c>
      <c r="U91" s="3">
        <v>3</v>
      </c>
      <c r="V91" s="3">
        <v>4</v>
      </c>
      <c r="W91" s="3">
        <v>4</v>
      </c>
      <c r="X91" s="3">
        <v>4</v>
      </c>
      <c r="Y91" s="3">
        <v>4</v>
      </c>
      <c r="Z91" s="3">
        <v>4</v>
      </c>
      <c r="AA91" s="3">
        <v>4</v>
      </c>
      <c r="AB91" s="3">
        <v>4</v>
      </c>
    </row>
    <row r="92" spans="1:31" ht="12.75" x14ac:dyDescent="0.2">
      <c r="A92" s="2">
        <v>44017.327798067126</v>
      </c>
      <c r="B92" s="3" t="s">
        <v>364</v>
      </c>
      <c r="C92" s="3" t="s">
        <v>365</v>
      </c>
      <c r="D92" s="4" t="s">
        <v>366</v>
      </c>
      <c r="E92" s="3" t="s">
        <v>43</v>
      </c>
      <c r="F92" s="3">
        <v>46</v>
      </c>
      <c r="H92" s="3" t="s">
        <v>51</v>
      </c>
      <c r="I92" s="12" t="s">
        <v>45</v>
      </c>
      <c r="J92" s="3" t="s">
        <v>46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3">
        <v>1</v>
      </c>
      <c r="R92" s="3" t="s">
        <v>47</v>
      </c>
      <c r="S92" s="3">
        <v>4</v>
      </c>
      <c r="T92" s="3">
        <v>4</v>
      </c>
      <c r="U92" s="3">
        <v>5</v>
      </c>
      <c r="V92" s="3">
        <v>5</v>
      </c>
      <c r="W92" s="3">
        <v>4</v>
      </c>
      <c r="X92" s="3">
        <v>5</v>
      </c>
      <c r="Y92" s="3">
        <v>5</v>
      </c>
      <c r="Z92" s="3">
        <v>5</v>
      </c>
      <c r="AA92" s="3">
        <v>4</v>
      </c>
      <c r="AB92" s="3">
        <v>5</v>
      </c>
    </row>
    <row r="93" spans="1:31" ht="12.75" x14ac:dyDescent="0.2">
      <c r="A93" s="2">
        <v>44017.401565601853</v>
      </c>
      <c r="B93" s="3" t="s">
        <v>367</v>
      </c>
      <c r="C93" s="3" t="s">
        <v>368</v>
      </c>
      <c r="D93" s="4" t="s">
        <v>369</v>
      </c>
      <c r="E93" s="3" t="s">
        <v>34</v>
      </c>
      <c r="F93" s="3">
        <v>27</v>
      </c>
      <c r="G93" s="3" t="s">
        <v>35</v>
      </c>
      <c r="I93" s="3" t="s">
        <v>117</v>
      </c>
      <c r="J93" s="12" t="s">
        <v>158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3">
        <v>1</v>
      </c>
      <c r="Q93" s="3">
        <v>1</v>
      </c>
      <c r="R93" s="3" t="s">
        <v>52</v>
      </c>
      <c r="S93" s="3">
        <v>2</v>
      </c>
      <c r="T93" s="3">
        <v>3</v>
      </c>
      <c r="U93" s="3">
        <v>3</v>
      </c>
      <c r="V93" s="3">
        <v>5</v>
      </c>
      <c r="W93" s="3">
        <v>2</v>
      </c>
      <c r="X93" s="3">
        <v>3</v>
      </c>
      <c r="Y93" s="3">
        <v>3</v>
      </c>
      <c r="Z93" s="3">
        <v>3</v>
      </c>
      <c r="AA93" s="3">
        <v>4</v>
      </c>
      <c r="AB93" s="3">
        <v>3</v>
      </c>
    </row>
    <row r="94" spans="1:31" ht="12.75" x14ac:dyDescent="0.2">
      <c r="A94" s="2">
        <v>44017.414070486113</v>
      </c>
      <c r="B94" s="3" t="s">
        <v>370</v>
      </c>
      <c r="C94" s="3" t="s">
        <v>371</v>
      </c>
      <c r="D94" s="4" t="s">
        <v>372</v>
      </c>
      <c r="E94" s="3" t="s">
        <v>43</v>
      </c>
      <c r="F94" s="3">
        <v>32</v>
      </c>
      <c r="G94" s="3" t="s">
        <v>35</v>
      </c>
      <c r="I94" s="3" t="s">
        <v>36</v>
      </c>
      <c r="J94" s="3" t="s">
        <v>252</v>
      </c>
      <c r="K94" s="12">
        <v>0</v>
      </c>
      <c r="L94" s="3">
        <v>1</v>
      </c>
      <c r="M94" s="12">
        <v>0</v>
      </c>
      <c r="N94" s="12">
        <v>0</v>
      </c>
      <c r="O94" s="12">
        <v>0</v>
      </c>
      <c r="P94" s="3">
        <v>1</v>
      </c>
      <c r="Q94" s="3">
        <v>1</v>
      </c>
      <c r="R94" s="3" t="s">
        <v>47</v>
      </c>
      <c r="S94" s="3">
        <v>3</v>
      </c>
      <c r="T94" s="3">
        <v>3</v>
      </c>
      <c r="U94" s="3">
        <v>3</v>
      </c>
      <c r="V94" s="3">
        <v>4</v>
      </c>
      <c r="W94" s="3">
        <v>4</v>
      </c>
      <c r="X94" s="3">
        <v>4</v>
      </c>
      <c r="Y94" s="3">
        <v>4</v>
      </c>
      <c r="Z94" s="3">
        <v>3</v>
      </c>
      <c r="AA94" s="3">
        <v>4</v>
      </c>
      <c r="AB94" s="3">
        <v>3</v>
      </c>
    </row>
    <row r="95" spans="1:31" ht="12.75" x14ac:dyDescent="0.2">
      <c r="A95" s="2">
        <v>44017.549710543986</v>
      </c>
      <c r="B95" s="3" t="s">
        <v>373</v>
      </c>
      <c r="C95" s="3" t="s">
        <v>374</v>
      </c>
      <c r="D95" s="4" t="s">
        <v>375</v>
      </c>
      <c r="E95" s="3" t="s">
        <v>34</v>
      </c>
      <c r="F95" s="3">
        <v>35</v>
      </c>
      <c r="H95" s="3" t="s">
        <v>127</v>
      </c>
      <c r="I95" s="3" t="s">
        <v>36</v>
      </c>
      <c r="J95" s="3" t="s">
        <v>252</v>
      </c>
      <c r="K95" s="3">
        <v>1</v>
      </c>
      <c r="L95" s="12">
        <v>0</v>
      </c>
      <c r="M95" s="12">
        <v>0</v>
      </c>
      <c r="N95" s="12">
        <v>0</v>
      </c>
      <c r="O95" s="3">
        <v>1</v>
      </c>
      <c r="P95" s="12">
        <v>0</v>
      </c>
      <c r="Q95" s="12">
        <v>0</v>
      </c>
      <c r="R95" s="3" t="s">
        <v>47</v>
      </c>
      <c r="S95" s="3">
        <v>3</v>
      </c>
      <c r="T95" s="3">
        <v>4</v>
      </c>
      <c r="U95" s="3">
        <v>4</v>
      </c>
      <c r="V95" s="3">
        <v>4</v>
      </c>
      <c r="W95" s="3">
        <v>4</v>
      </c>
      <c r="X95" s="3">
        <v>4</v>
      </c>
      <c r="Y95" s="3">
        <v>4</v>
      </c>
      <c r="Z95" s="3">
        <v>4</v>
      </c>
      <c r="AA95" s="3">
        <v>4</v>
      </c>
      <c r="AB95" s="3">
        <v>4</v>
      </c>
      <c r="AC95" s="3" t="s">
        <v>39</v>
      </c>
      <c r="AD95" s="3" t="s">
        <v>39</v>
      </c>
      <c r="AE95" s="3" t="s">
        <v>39</v>
      </c>
    </row>
    <row r="96" spans="1:31" ht="12.75" x14ac:dyDescent="0.2">
      <c r="A96" s="2">
        <v>44017.566726157413</v>
      </c>
      <c r="B96" s="3" t="s">
        <v>376</v>
      </c>
      <c r="C96" s="3" t="s">
        <v>377</v>
      </c>
      <c r="D96" s="4" t="s">
        <v>378</v>
      </c>
      <c r="E96" s="3" t="s">
        <v>34</v>
      </c>
      <c r="F96" s="3">
        <v>30</v>
      </c>
      <c r="H96" s="3" t="s">
        <v>127</v>
      </c>
      <c r="I96" s="3" t="s">
        <v>36</v>
      </c>
      <c r="J96" s="3" t="s">
        <v>252</v>
      </c>
      <c r="K96" s="3">
        <v>1</v>
      </c>
      <c r="L96" s="3">
        <v>1</v>
      </c>
      <c r="M96" s="3">
        <v>1</v>
      </c>
      <c r="N96" s="3">
        <v>1</v>
      </c>
      <c r="O96" s="12">
        <v>0</v>
      </c>
      <c r="P96" s="3">
        <v>1</v>
      </c>
      <c r="Q96" s="3">
        <v>1</v>
      </c>
      <c r="R96" s="3" t="s">
        <v>52</v>
      </c>
      <c r="S96" s="3">
        <v>4</v>
      </c>
      <c r="T96" s="3">
        <v>4</v>
      </c>
      <c r="U96" s="3">
        <v>5</v>
      </c>
      <c r="V96" s="3">
        <v>5</v>
      </c>
      <c r="W96" s="3">
        <v>4</v>
      </c>
      <c r="X96" s="3">
        <v>5</v>
      </c>
      <c r="Y96" s="3">
        <v>5</v>
      </c>
      <c r="Z96" s="3">
        <v>5</v>
      </c>
      <c r="AA96" s="3">
        <v>5</v>
      </c>
      <c r="AB96" s="3">
        <v>5</v>
      </c>
    </row>
    <row r="97" spans="1:31" ht="12.75" x14ac:dyDescent="0.2">
      <c r="A97" s="2">
        <v>44017.63554221065</v>
      </c>
      <c r="B97" s="3" t="s">
        <v>379</v>
      </c>
      <c r="C97" s="3" t="s">
        <v>380</v>
      </c>
      <c r="D97" s="4" t="s">
        <v>381</v>
      </c>
      <c r="E97" s="3" t="s">
        <v>34</v>
      </c>
      <c r="F97" s="3">
        <v>34</v>
      </c>
      <c r="G97" s="3" t="s">
        <v>35</v>
      </c>
      <c r="I97" s="3" t="s">
        <v>36</v>
      </c>
      <c r="J97" s="3" t="s">
        <v>252</v>
      </c>
      <c r="K97" s="3">
        <v>1</v>
      </c>
      <c r="L97" s="3">
        <v>0</v>
      </c>
      <c r="M97" s="3">
        <v>0</v>
      </c>
      <c r="N97" s="3">
        <v>1</v>
      </c>
      <c r="O97" s="3">
        <v>1</v>
      </c>
      <c r="P97" s="3">
        <v>1</v>
      </c>
      <c r="Q97" s="3">
        <v>1</v>
      </c>
      <c r="R97" s="3" t="s">
        <v>37</v>
      </c>
      <c r="S97" s="3">
        <v>3</v>
      </c>
      <c r="T97" s="3">
        <v>4</v>
      </c>
      <c r="U97" s="3">
        <v>5</v>
      </c>
      <c r="V97" s="3">
        <v>4</v>
      </c>
      <c r="W97" s="3">
        <v>3</v>
      </c>
      <c r="X97" s="3">
        <v>5</v>
      </c>
      <c r="Y97" s="3">
        <v>4</v>
      </c>
      <c r="Z97" s="3">
        <v>4</v>
      </c>
      <c r="AA97" s="3">
        <v>4</v>
      </c>
      <c r="AB97" s="3">
        <v>4</v>
      </c>
    </row>
    <row r="98" spans="1:31" ht="12.75" x14ac:dyDescent="0.2">
      <c r="A98" s="2">
        <v>44017.639937442131</v>
      </c>
      <c r="B98" s="3" t="s">
        <v>382</v>
      </c>
      <c r="C98" s="3" t="s">
        <v>383</v>
      </c>
      <c r="D98" s="4" t="s">
        <v>384</v>
      </c>
      <c r="E98" s="3" t="s">
        <v>34</v>
      </c>
      <c r="F98" s="3">
        <v>23</v>
      </c>
      <c r="G98" s="3" t="s">
        <v>62</v>
      </c>
      <c r="I98" s="3" t="s">
        <v>36</v>
      </c>
      <c r="J98" s="3" t="s">
        <v>123</v>
      </c>
      <c r="K98" s="3">
        <v>1</v>
      </c>
      <c r="L98" s="12">
        <v>0</v>
      </c>
      <c r="M98" s="3">
        <v>1</v>
      </c>
      <c r="N98" s="12">
        <v>0</v>
      </c>
      <c r="O98" s="12">
        <v>0</v>
      </c>
      <c r="P98" s="3">
        <v>1</v>
      </c>
      <c r="Q98" s="3">
        <v>1</v>
      </c>
      <c r="R98" s="3" t="s">
        <v>47</v>
      </c>
      <c r="S98" s="3">
        <v>4</v>
      </c>
      <c r="T98" s="3">
        <v>4</v>
      </c>
      <c r="U98" s="3">
        <v>5</v>
      </c>
      <c r="V98" s="3">
        <v>4</v>
      </c>
      <c r="W98" s="3">
        <v>4</v>
      </c>
      <c r="X98" s="3">
        <v>4</v>
      </c>
      <c r="Y98" s="3">
        <v>4</v>
      </c>
      <c r="Z98" s="3">
        <v>4</v>
      </c>
      <c r="AA98" s="3">
        <v>5</v>
      </c>
      <c r="AB98" s="3">
        <v>4</v>
      </c>
    </row>
    <row r="99" spans="1:31" ht="12.75" x14ac:dyDescent="0.2">
      <c r="A99" s="2">
        <v>44017.782872303243</v>
      </c>
      <c r="B99" s="3" t="s">
        <v>385</v>
      </c>
      <c r="C99" s="3" t="s">
        <v>386</v>
      </c>
      <c r="D99" s="4" t="s">
        <v>387</v>
      </c>
      <c r="E99" s="3" t="s">
        <v>34</v>
      </c>
      <c r="F99" s="3">
        <v>22</v>
      </c>
      <c r="G99" s="3" t="s">
        <v>44</v>
      </c>
      <c r="I99" s="3" t="s">
        <v>416</v>
      </c>
      <c r="J99" s="3" t="s">
        <v>388</v>
      </c>
      <c r="K99" s="3">
        <v>1</v>
      </c>
      <c r="L99" s="12">
        <v>0</v>
      </c>
      <c r="M99" s="12">
        <v>0</v>
      </c>
      <c r="N99" s="12">
        <v>0</v>
      </c>
      <c r="O99" s="12">
        <v>0</v>
      </c>
      <c r="P99" s="3">
        <v>1</v>
      </c>
      <c r="Q99" s="3">
        <v>1</v>
      </c>
      <c r="R99" s="3" t="s">
        <v>37</v>
      </c>
      <c r="S99" s="3">
        <v>4</v>
      </c>
      <c r="T99" s="3">
        <v>5</v>
      </c>
      <c r="U99" s="3">
        <v>4</v>
      </c>
      <c r="V99" s="3">
        <v>3</v>
      </c>
      <c r="W99" s="3">
        <v>5</v>
      </c>
      <c r="X99" s="3">
        <v>4</v>
      </c>
      <c r="Y99" s="3">
        <v>4</v>
      </c>
      <c r="Z99" s="3">
        <v>4</v>
      </c>
      <c r="AA99" s="3">
        <v>4</v>
      </c>
      <c r="AB99" s="3">
        <v>4</v>
      </c>
    </row>
    <row r="100" spans="1:31" ht="12.75" x14ac:dyDescent="0.2">
      <c r="A100" s="2">
        <v>44017.871125254635</v>
      </c>
      <c r="B100" s="3" t="s">
        <v>31</v>
      </c>
      <c r="C100" s="3" t="s">
        <v>32</v>
      </c>
      <c r="D100" s="4" t="s">
        <v>33</v>
      </c>
      <c r="E100" s="3" t="s">
        <v>34</v>
      </c>
      <c r="F100" s="3">
        <v>26</v>
      </c>
      <c r="G100" s="3" t="s">
        <v>35</v>
      </c>
      <c r="I100" s="3" t="s">
        <v>36</v>
      </c>
      <c r="J100" s="3" t="s">
        <v>252</v>
      </c>
      <c r="K100" s="3">
        <v>1</v>
      </c>
      <c r="L100" s="12">
        <v>0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 t="s">
        <v>37</v>
      </c>
      <c r="S100" s="3">
        <v>5</v>
      </c>
      <c r="T100" s="3">
        <v>5</v>
      </c>
      <c r="U100" s="3">
        <v>5</v>
      </c>
      <c r="V100" s="3">
        <v>5</v>
      </c>
      <c r="W100" s="3">
        <v>5</v>
      </c>
      <c r="X100" s="3">
        <v>5</v>
      </c>
      <c r="Y100" s="3">
        <v>5</v>
      </c>
      <c r="Z100" s="3">
        <v>5</v>
      </c>
      <c r="AA100" s="3">
        <v>5</v>
      </c>
      <c r="AB100" s="3">
        <v>5</v>
      </c>
      <c r="AC100" s="3" t="s">
        <v>38</v>
      </c>
      <c r="AD100" s="3" t="s">
        <v>39</v>
      </c>
      <c r="AE100" s="3" t="s">
        <v>39</v>
      </c>
    </row>
    <row r="101" spans="1:31" ht="12.75" x14ac:dyDescent="0.2">
      <c r="A101" s="2">
        <v>44017.915279398148</v>
      </c>
      <c r="B101" s="3" t="s">
        <v>389</v>
      </c>
      <c r="C101" s="3" t="s">
        <v>390</v>
      </c>
      <c r="D101" s="4" t="s">
        <v>391</v>
      </c>
      <c r="E101" s="3" t="s">
        <v>34</v>
      </c>
      <c r="F101" s="3">
        <v>23</v>
      </c>
      <c r="G101" s="3" t="s">
        <v>85</v>
      </c>
      <c r="I101" s="3" t="s">
        <v>306</v>
      </c>
      <c r="J101" s="3" t="s">
        <v>307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3">
        <v>1</v>
      </c>
      <c r="R101" s="3" t="s">
        <v>47</v>
      </c>
      <c r="S101" s="3">
        <v>4</v>
      </c>
      <c r="T101" s="3">
        <v>4</v>
      </c>
      <c r="U101" s="3">
        <v>4</v>
      </c>
      <c r="V101" s="3">
        <v>4</v>
      </c>
      <c r="W101" s="3">
        <v>4</v>
      </c>
      <c r="X101" s="3">
        <v>4</v>
      </c>
      <c r="Y101" s="3">
        <v>4</v>
      </c>
      <c r="Z101" s="3">
        <v>4</v>
      </c>
      <c r="AA101" s="3">
        <v>4</v>
      </c>
      <c r="AB101" s="3">
        <v>4</v>
      </c>
    </row>
    <row r="102" spans="1:31" ht="12.75" x14ac:dyDescent="0.2">
      <c r="A102" s="2">
        <v>44018.419245972225</v>
      </c>
      <c r="B102" s="3" t="s">
        <v>392</v>
      </c>
      <c r="C102" s="3" t="s">
        <v>393</v>
      </c>
      <c r="D102" s="4" t="s">
        <v>394</v>
      </c>
      <c r="E102" s="3" t="s">
        <v>34</v>
      </c>
      <c r="F102" s="3">
        <v>29</v>
      </c>
      <c r="G102" s="3" t="s">
        <v>44</v>
      </c>
      <c r="I102" s="12" t="s">
        <v>117</v>
      </c>
      <c r="J102" s="12" t="s">
        <v>421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3">
        <v>1</v>
      </c>
      <c r="R102" s="3" t="s">
        <v>52</v>
      </c>
      <c r="S102" s="3">
        <v>3</v>
      </c>
      <c r="T102" s="3">
        <v>3</v>
      </c>
      <c r="U102" s="3">
        <v>3</v>
      </c>
      <c r="V102" s="3">
        <v>3</v>
      </c>
      <c r="W102" s="3">
        <v>3</v>
      </c>
      <c r="X102" s="3">
        <v>3</v>
      </c>
      <c r="Y102" s="3">
        <v>3</v>
      </c>
      <c r="Z102" s="3">
        <v>4</v>
      </c>
      <c r="AA102" s="3">
        <v>3</v>
      </c>
      <c r="AB102" s="3">
        <v>3</v>
      </c>
    </row>
    <row r="103" spans="1:31" ht="12.75" x14ac:dyDescent="0.2">
      <c r="A103" s="2">
        <v>44018.463939918976</v>
      </c>
      <c r="B103" s="3" t="s">
        <v>343</v>
      </c>
      <c r="C103" s="3" t="s">
        <v>344</v>
      </c>
      <c r="D103" s="4" t="s">
        <v>345</v>
      </c>
      <c r="E103" s="3" t="s">
        <v>34</v>
      </c>
      <c r="F103" s="3">
        <v>26</v>
      </c>
      <c r="G103" s="3" t="s">
        <v>35</v>
      </c>
      <c r="I103" s="3" t="s">
        <v>36</v>
      </c>
      <c r="J103" s="3" t="s">
        <v>252</v>
      </c>
      <c r="K103" s="3">
        <v>1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3">
        <v>1</v>
      </c>
      <c r="R103" s="3" t="s">
        <v>47</v>
      </c>
      <c r="S103" s="3">
        <v>3</v>
      </c>
      <c r="T103" s="3">
        <v>3</v>
      </c>
      <c r="U103" s="3">
        <v>4</v>
      </c>
      <c r="V103" s="3">
        <v>4</v>
      </c>
      <c r="W103" s="3">
        <v>3</v>
      </c>
      <c r="X103" s="3">
        <v>4</v>
      </c>
      <c r="Y103" s="3">
        <v>4</v>
      </c>
      <c r="Z103" s="3">
        <v>5</v>
      </c>
      <c r="AA103" s="3">
        <v>5</v>
      </c>
      <c r="AB103" s="3">
        <v>4</v>
      </c>
      <c r="AC103" s="3" t="s">
        <v>346</v>
      </c>
    </row>
    <row r="104" spans="1:31" ht="12.75" x14ac:dyDescent="0.2">
      <c r="A104" s="2">
        <v>44018.871762071758</v>
      </c>
      <c r="B104" s="3" t="s">
        <v>395</v>
      </c>
      <c r="C104" s="3" t="s">
        <v>396</v>
      </c>
      <c r="D104" s="4" t="s">
        <v>397</v>
      </c>
      <c r="E104" s="3" t="s">
        <v>34</v>
      </c>
      <c r="F104" s="3">
        <v>27</v>
      </c>
      <c r="G104" s="3" t="s">
        <v>35</v>
      </c>
      <c r="I104" s="3" t="s">
        <v>36</v>
      </c>
      <c r="J104" s="3" t="s">
        <v>252</v>
      </c>
      <c r="K104" s="3">
        <v>1</v>
      </c>
      <c r="L104" s="3">
        <v>0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 t="s">
        <v>47</v>
      </c>
      <c r="S104" s="3">
        <v>3</v>
      </c>
      <c r="T104" s="3">
        <v>3</v>
      </c>
      <c r="U104" s="3">
        <v>4</v>
      </c>
      <c r="V104" s="3">
        <v>3</v>
      </c>
      <c r="W104" s="3">
        <v>4</v>
      </c>
      <c r="X104" s="3">
        <v>4</v>
      </c>
      <c r="Y104" s="3">
        <v>4</v>
      </c>
      <c r="Z104" s="3">
        <v>4</v>
      </c>
      <c r="AA104" s="3">
        <v>4</v>
      </c>
      <c r="AB104" s="3">
        <v>4</v>
      </c>
      <c r="AC104" s="3" t="s">
        <v>39</v>
      </c>
      <c r="AD104" s="3" t="s">
        <v>39</v>
      </c>
      <c r="AE104" s="3" t="s">
        <v>39</v>
      </c>
    </row>
    <row r="105" spans="1:31" ht="12.75" x14ac:dyDescent="0.2">
      <c r="A105" s="2">
        <v>44019.536517291664</v>
      </c>
      <c r="B105" s="3" t="s">
        <v>398</v>
      </c>
      <c r="C105" s="3" t="s">
        <v>399</v>
      </c>
      <c r="D105" s="4" t="s">
        <v>400</v>
      </c>
      <c r="E105" s="3" t="s">
        <v>34</v>
      </c>
      <c r="F105" s="3">
        <v>23</v>
      </c>
      <c r="G105" s="3" t="s">
        <v>35</v>
      </c>
      <c r="I105" s="3" t="s">
        <v>45</v>
      </c>
      <c r="J105" s="3" t="s">
        <v>187</v>
      </c>
      <c r="K105" s="3">
        <v>1</v>
      </c>
      <c r="L105" s="12">
        <v>1</v>
      </c>
      <c r="N105" s="3">
        <v>1</v>
      </c>
      <c r="O105" s="3">
        <v>0</v>
      </c>
      <c r="P105" s="3">
        <v>1</v>
      </c>
      <c r="Q105" s="3">
        <v>1</v>
      </c>
      <c r="R105" s="3" t="s">
        <v>98</v>
      </c>
      <c r="S105" s="3">
        <v>4</v>
      </c>
      <c r="T105" s="3">
        <v>4</v>
      </c>
      <c r="U105" s="3">
        <v>4</v>
      </c>
      <c r="V105" s="3">
        <v>4</v>
      </c>
      <c r="W105" s="3">
        <v>5</v>
      </c>
      <c r="X105" s="3">
        <v>4</v>
      </c>
      <c r="Y105" s="3">
        <v>4</v>
      </c>
      <c r="Z105" s="3">
        <v>4</v>
      </c>
      <c r="AA105" s="3">
        <v>4</v>
      </c>
      <c r="AB105" s="3">
        <v>5</v>
      </c>
    </row>
    <row r="106" spans="1:31" ht="12.75" x14ac:dyDescent="0.2">
      <c r="A106" s="2">
        <v>44019.537238819445</v>
      </c>
      <c r="B106" s="3" t="s">
        <v>401</v>
      </c>
      <c r="C106" s="3" t="s">
        <v>402</v>
      </c>
      <c r="D106" s="4" t="s">
        <v>403</v>
      </c>
      <c r="E106" s="3" t="s">
        <v>34</v>
      </c>
      <c r="F106" s="3">
        <v>24</v>
      </c>
      <c r="H106" s="3" t="s">
        <v>51</v>
      </c>
      <c r="I106" s="3" t="s">
        <v>36</v>
      </c>
      <c r="J106" s="3" t="s">
        <v>123</v>
      </c>
      <c r="K106" s="12">
        <v>0</v>
      </c>
      <c r="L106" s="12">
        <v>0</v>
      </c>
      <c r="M106" s="12">
        <v>0</v>
      </c>
      <c r="N106" s="3">
        <v>1</v>
      </c>
      <c r="O106" s="12">
        <v>0</v>
      </c>
      <c r="P106" s="12">
        <v>0</v>
      </c>
      <c r="Q106" s="3">
        <v>1</v>
      </c>
      <c r="R106" s="3" t="s">
        <v>47</v>
      </c>
      <c r="S106" s="3">
        <v>4</v>
      </c>
      <c r="T106" s="3">
        <v>5</v>
      </c>
      <c r="U106" s="3">
        <v>3</v>
      </c>
      <c r="V106" s="3">
        <v>4</v>
      </c>
      <c r="W106" s="3">
        <v>3</v>
      </c>
      <c r="X106" s="3">
        <v>4</v>
      </c>
      <c r="Y106" s="3">
        <v>4</v>
      </c>
      <c r="Z106" s="3">
        <v>4</v>
      </c>
      <c r="AA106" s="3">
        <v>5</v>
      </c>
      <c r="AB106" s="3">
        <v>4</v>
      </c>
    </row>
    <row r="107" spans="1:31" ht="12.75" x14ac:dyDescent="0.2">
      <c r="A107" s="2">
        <v>44019.615085821759</v>
      </c>
      <c r="B107" s="3" t="s">
        <v>31</v>
      </c>
      <c r="C107" s="3" t="s">
        <v>32</v>
      </c>
      <c r="D107" s="4" t="s">
        <v>33</v>
      </c>
      <c r="E107" s="3" t="s">
        <v>34</v>
      </c>
      <c r="F107" s="3">
        <v>26</v>
      </c>
      <c r="G107" s="3" t="s">
        <v>35</v>
      </c>
      <c r="I107" s="3" t="s">
        <v>36</v>
      </c>
      <c r="J107" s="3" t="s">
        <v>252</v>
      </c>
      <c r="K107" s="3">
        <v>1</v>
      </c>
      <c r="L107" s="12">
        <v>0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 t="s">
        <v>37</v>
      </c>
      <c r="S107" s="3">
        <v>5</v>
      </c>
      <c r="T107" s="3">
        <v>5</v>
      </c>
      <c r="U107" s="3">
        <v>5</v>
      </c>
      <c r="V107" s="3">
        <v>5</v>
      </c>
      <c r="W107" s="3">
        <v>5</v>
      </c>
      <c r="X107" s="3">
        <v>5</v>
      </c>
      <c r="Y107" s="3">
        <v>5</v>
      </c>
      <c r="Z107" s="3">
        <v>5</v>
      </c>
      <c r="AA107" s="3">
        <v>5</v>
      </c>
      <c r="AB107" s="3">
        <v>5</v>
      </c>
      <c r="AC107" s="3" t="s">
        <v>38</v>
      </c>
      <c r="AD107" s="3" t="s">
        <v>39</v>
      </c>
      <c r="AE107" s="3" t="s">
        <v>39</v>
      </c>
    </row>
    <row r="108" spans="1:31" ht="12.75" x14ac:dyDescent="0.2">
      <c r="A108" s="2">
        <v>44019.881354120371</v>
      </c>
      <c r="B108" s="3" t="s">
        <v>404</v>
      </c>
      <c r="C108" s="3" t="s">
        <v>405</v>
      </c>
      <c r="D108" s="4" t="s">
        <v>406</v>
      </c>
      <c r="E108" s="3" t="s">
        <v>34</v>
      </c>
      <c r="F108" s="3">
        <v>22</v>
      </c>
      <c r="G108" s="3" t="s">
        <v>56</v>
      </c>
      <c r="I108" s="3" t="s">
        <v>416</v>
      </c>
      <c r="J108" s="3" t="s">
        <v>407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3">
        <v>1</v>
      </c>
      <c r="Q108" s="3">
        <v>1</v>
      </c>
      <c r="R108" s="3" t="s">
        <v>98</v>
      </c>
      <c r="S108" s="3">
        <v>4</v>
      </c>
      <c r="T108" s="3">
        <v>4</v>
      </c>
      <c r="U108" s="3">
        <v>4</v>
      </c>
      <c r="V108" s="3">
        <v>4</v>
      </c>
      <c r="W108" s="3">
        <v>4</v>
      </c>
      <c r="X108" s="3">
        <v>4</v>
      </c>
      <c r="Y108" s="3">
        <v>4</v>
      </c>
      <c r="Z108" s="3">
        <v>4</v>
      </c>
      <c r="AA108" s="3">
        <v>4</v>
      </c>
      <c r="AB108" s="3">
        <v>4</v>
      </c>
    </row>
    <row r="109" spans="1:31" ht="12.75" x14ac:dyDescent="0.2">
      <c r="A109" s="2">
        <v>44020.413432905094</v>
      </c>
      <c r="B109" s="3" t="s">
        <v>332</v>
      </c>
      <c r="C109" s="3" t="s">
        <v>333</v>
      </c>
      <c r="D109" s="4" t="s">
        <v>334</v>
      </c>
      <c r="E109" s="3" t="s">
        <v>34</v>
      </c>
      <c r="F109" s="3">
        <v>29</v>
      </c>
      <c r="G109" s="3" t="s">
        <v>171</v>
      </c>
      <c r="I109" s="3" t="s">
        <v>36</v>
      </c>
      <c r="J109" s="3" t="s">
        <v>252</v>
      </c>
      <c r="K109" s="3">
        <v>0</v>
      </c>
      <c r="L109" s="3">
        <v>0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 t="s">
        <v>52</v>
      </c>
      <c r="S109" s="3">
        <v>4</v>
      </c>
      <c r="T109" s="3">
        <v>4</v>
      </c>
      <c r="U109" s="3">
        <v>4</v>
      </c>
      <c r="V109" s="3">
        <v>5</v>
      </c>
      <c r="W109" s="3">
        <v>5</v>
      </c>
      <c r="X109" s="3">
        <v>4</v>
      </c>
      <c r="Y109" s="3">
        <v>4</v>
      </c>
      <c r="Z109" s="3">
        <v>4</v>
      </c>
      <c r="AA109" s="3">
        <v>4</v>
      </c>
      <c r="AB109" s="3">
        <v>4</v>
      </c>
    </row>
    <row r="110" spans="1:31" ht="12.75" x14ac:dyDescent="0.2">
      <c r="A110" s="2">
        <v>44020.426835995371</v>
      </c>
      <c r="B110" s="3" t="s">
        <v>327</v>
      </c>
      <c r="C110" s="3" t="s">
        <v>39</v>
      </c>
      <c r="D110" s="4" t="s">
        <v>328</v>
      </c>
      <c r="E110" s="3" t="s">
        <v>43</v>
      </c>
      <c r="F110" s="3">
        <v>22</v>
      </c>
      <c r="G110" s="3" t="s">
        <v>51</v>
      </c>
      <c r="I110" s="3" t="s">
        <v>36</v>
      </c>
      <c r="J110" s="3" t="s">
        <v>206</v>
      </c>
      <c r="K110" s="3">
        <v>1</v>
      </c>
      <c r="L110" s="3">
        <v>1</v>
      </c>
      <c r="M110" s="3">
        <v>1</v>
      </c>
      <c r="N110" s="12">
        <v>0</v>
      </c>
      <c r="O110" s="12">
        <v>0</v>
      </c>
      <c r="P110" s="3">
        <v>1</v>
      </c>
      <c r="Q110" s="3">
        <v>1</v>
      </c>
      <c r="R110" s="3" t="s">
        <v>47</v>
      </c>
      <c r="S110" s="3">
        <v>5</v>
      </c>
      <c r="T110" s="3">
        <v>5</v>
      </c>
      <c r="U110" s="3">
        <v>4</v>
      </c>
      <c r="V110" s="3">
        <v>5</v>
      </c>
      <c r="W110" s="3">
        <v>5</v>
      </c>
      <c r="X110" s="3">
        <v>5</v>
      </c>
      <c r="Y110" s="3">
        <v>5</v>
      </c>
      <c r="Z110" s="3">
        <v>4</v>
      </c>
      <c r="AA110" s="3">
        <v>4</v>
      </c>
      <c r="AB110" s="3">
        <v>4</v>
      </c>
    </row>
    <row r="111" spans="1:31" ht="12.75" x14ac:dyDescent="0.2">
      <c r="A111" s="2">
        <v>44020.487431875001</v>
      </c>
      <c r="B111" s="3" t="s">
        <v>408</v>
      </c>
      <c r="C111" s="3" t="s">
        <v>409</v>
      </c>
      <c r="D111" s="4" t="s">
        <v>410</v>
      </c>
      <c r="E111" s="3" t="s">
        <v>34</v>
      </c>
      <c r="F111" s="3">
        <v>22</v>
      </c>
      <c r="G111" s="3" t="s">
        <v>62</v>
      </c>
      <c r="I111" s="3" t="s">
        <v>306</v>
      </c>
      <c r="J111" s="3" t="s">
        <v>411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 t="s">
        <v>37</v>
      </c>
      <c r="S111" s="3">
        <v>2</v>
      </c>
      <c r="T111" s="3">
        <v>5</v>
      </c>
      <c r="U111" s="3">
        <v>5</v>
      </c>
      <c r="V111" s="3">
        <v>4</v>
      </c>
      <c r="W111" s="3">
        <v>4</v>
      </c>
      <c r="X111" s="3">
        <v>5</v>
      </c>
      <c r="Y111" s="3">
        <v>4</v>
      </c>
      <c r="Z111" s="3">
        <v>4</v>
      </c>
      <c r="AA111" s="3">
        <v>4</v>
      </c>
      <c r="AB111" s="3">
        <v>3</v>
      </c>
    </row>
    <row r="112" spans="1:31" ht="12.75" x14ac:dyDescent="0.2">
      <c r="A112" s="2">
        <v>44020.663925497684</v>
      </c>
      <c r="B112" s="3" t="s">
        <v>412</v>
      </c>
      <c r="C112" s="3" t="s">
        <v>413</v>
      </c>
      <c r="D112" s="4" t="s">
        <v>414</v>
      </c>
      <c r="E112" s="3" t="s">
        <v>34</v>
      </c>
      <c r="F112" s="3">
        <v>22</v>
      </c>
      <c r="G112" s="3" t="s">
        <v>415</v>
      </c>
      <c r="I112" s="3" t="s">
        <v>416</v>
      </c>
      <c r="J112" s="3" t="s">
        <v>417</v>
      </c>
      <c r="K112" s="12">
        <v>0</v>
      </c>
      <c r="L112" s="12">
        <v>0</v>
      </c>
      <c r="M112" s="12">
        <v>0</v>
      </c>
      <c r="N112" s="12">
        <v>0</v>
      </c>
      <c r="O112" s="3">
        <v>1</v>
      </c>
      <c r="P112" s="3">
        <v>1</v>
      </c>
      <c r="Q112" s="3">
        <v>1</v>
      </c>
      <c r="R112" s="3" t="s">
        <v>98</v>
      </c>
      <c r="S112" s="3">
        <v>4</v>
      </c>
      <c r="T112" s="3">
        <v>4</v>
      </c>
      <c r="U112" s="3">
        <v>4</v>
      </c>
      <c r="V112" s="3">
        <v>2</v>
      </c>
      <c r="W112" s="3">
        <v>2</v>
      </c>
      <c r="X112" s="3">
        <v>3</v>
      </c>
      <c r="Y112" s="3">
        <v>3</v>
      </c>
      <c r="Z112" s="3">
        <v>3</v>
      </c>
      <c r="AA112" s="3">
        <v>3</v>
      </c>
      <c r="AB112" s="3">
        <v>3</v>
      </c>
    </row>
    <row r="113" spans="1:31" ht="12.75" x14ac:dyDescent="0.2">
      <c r="A113" s="2">
        <v>44021.301008275463</v>
      </c>
      <c r="B113" s="3" t="s">
        <v>418</v>
      </c>
      <c r="C113" s="3" t="s">
        <v>419</v>
      </c>
      <c r="D113" s="4" t="s">
        <v>420</v>
      </c>
      <c r="E113" s="3" t="s">
        <v>43</v>
      </c>
      <c r="F113" s="3">
        <v>34</v>
      </c>
      <c r="H113" s="3" t="s">
        <v>51</v>
      </c>
      <c r="I113" s="3" t="s">
        <v>117</v>
      </c>
      <c r="J113" s="3" t="s">
        <v>421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 t="s">
        <v>37</v>
      </c>
      <c r="S113" s="3">
        <v>5</v>
      </c>
      <c r="T113" s="3">
        <v>5</v>
      </c>
      <c r="U113" s="3">
        <v>5</v>
      </c>
      <c r="V113" s="3">
        <v>5</v>
      </c>
      <c r="W113" s="3">
        <v>5</v>
      </c>
      <c r="X113" s="3">
        <v>5</v>
      </c>
      <c r="Y113" s="3">
        <v>5</v>
      </c>
      <c r="Z113" s="3">
        <v>5</v>
      </c>
      <c r="AA113" s="3">
        <v>5</v>
      </c>
      <c r="AB113" s="3">
        <v>5</v>
      </c>
    </row>
    <row r="114" spans="1:31" ht="12.75" x14ac:dyDescent="0.2">
      <c r="A114" s="2">
        <v>44021.635916331019</v>
      </c>
      <c r="B114" s="3" t="s">
        <v>422</v>
      </c>
      <c r="C114" s="3" t="s">
        <v>423</v>
      </c>
      <c r="D114" s="4" t="s">
        <v>424</v>
      </c>
      <c r="E114" s="3" t="s">
        <v>34</v>
      </c>
      <c r="F114" s="3">
        <v>28</v>
      </c>
      <c r="G114" s="3" t="s">
        <v>35</v>
      </c>
      <c r="I114" s="3" t="s">
        <v>36</v>
      </c>
      <c r="J114" s="3" t="s">
        <v>252</v>
      </c>
      <c r="K114" s="12">
        <v>0</v>
      </c>
      <c r="L114" s="12">
        <v>0</v>
      </c>
      <c r="M114" s="12">
        <v>0</v>
      </c>
      <c r="N114" s="12">
        <v>0</v>
      </c>
      <c r="O114" s="12">
        <v>1</v>
      </c>
      <c r="P114" s="3">
        <v>1</v>
      </c>
      <c r="Q114" s="12">
        <v>0</v>
      </c>
      <c r="R114" s="3" t="s">
        <v>47</v>
      </c>
      <c r="S114" s="3">
        <v>4</v>
      </c>
      <c r="T114" s="3">
        <v>4</v>
      </c>
      <c r="U114" s="3">
        <v>4</v>
      </c>
      <c r="V114" s="3">
        <v>5</v>
      </c>
      <c r="W114" s="3">
        <v>4</v>
      </c>
      <c r="X114" s="3">
        <v>5</v>
      </c>
      <c r="Y114" s="3">
        <v>5</v>
      </c>
      <c r="Z114" s="3">
        <v>4</v>
      </c>
      <c r="AA114" s="3">
        <v>4</v>
      </c>
      <c r="AB114" s="3">
        <v>4</v>
      </c>
    </row>
    <row r="115" spans="1:31" ht="12.75" x14ac:dyDescent="0.2">
      <c r="A115" s="2">
        <v>44021.738794861114</v>
      </c>
      <c r="B115" s="3" t="s">
        <v>425</v>
      </c>
      <c r="C115" s="3" t="s">
        <v>426</v>
      </c>
      <c r="D115" s="4" t="s">
        <v>427</v>
      </c>
      <c r="E115" s="3" t="s">
        <v>43</v>
      </c>
      <c r="F115" s="3">
        <v>39</v>
      </c>
      <c r="G115" s="3" t="s">
        <v>35</v>
      </c>
      <c r="I115" s="3" t="s">
        <v>36</v>
      </c>
      <c r="J115" s="3" t="s">
        <v>252</v>
      </c>
      <c r="K115" s="3">
        <v>0</v>
      </c>
      <c r="L115" s="3">
        <v>1</v>
      </c>
      <c r="M115" s="3">
        <v>0</v>
      </c>
      <c r="N115" s="3">
        <v>1</v>
      </c>
      <c r="O115" s="3">
        <v>0</v>
      </c>
      <c r="P115" s="3">
        <v>0</v>
      </c>
      <c r="Q115" s="3">
        <v>1</v>
      </c>
      <c r="R115" s="3" t="s">
        <v>52</v>
      </c>
      <c r="S115" s="3">
        <v>5</v>
      </c>
      <c r="T115" s="3">
        <v>5</v>
      </c>
      <c r="U115" s="3">
        <v>5</v>
      </c>
      <c r="V115" s="3">
        <v>5</v>
      </c>
      <c r="W115" s="3">
        <v>5</v>
      </c>
      <c r="X115" s="3">
        <v>5</v>
      </c>
      <c r="Y115" s="3">
        <v>5</v>
      </c>
      <c r="Z115" s="3">
        <v>5</v>
      </c>
      <c r="AA115" s="3">
        <v>5</v>
      </c>
      <c r="AB115" s="3">
        <v>5</v>
      </c>
      <c r="AC115" s="3" t="s">
        <v>428</v>
      </c>
      <c r="AD115" s="3" t="s">
        <v>428</v>
      </c>
      <c r="AE115" s="3" t="s">
        <v>428</v>
      </c>
    </row>
    <row r="116" spans="1:31" ht="12.75" x14ac:dyDescent="0.2">
      <c r="A116" s="2">
        <v>44021.830869386569</v>
      </c>
      <c r="B116" s="3" t="s">
        <v>343</v>
      </c>
      <c r="C116" s="3" t="s">
        <v>344</v>
      </c>
      <c r="D116" s="4" t="s">
        <v>345</v>
      </c>
      <c r="E116" s="3" t="s">
        <v>34</v>
      </c>
      <c r="F116" s="3">
        <v>26</v>
      </c>
      <c r="G116" s="3" t="s">
        <v>35</v>
      </c>
      <c r="I116" s="3" t="s">
        <v>36</v>
      </c>
      <c r="J116" s="3" t="s">
        <v>252</v>
      </c>
      <c r="K116" s="3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3">
        <v>1</v>
      </c>
      <c r="R116" s="3" t="s">
        <v>47</v>
      </c>
      <c r="S116" s="3">
        <v>3</v>
      </c>
      <c r="T116" s="3">
        <v>3</v>
      </c>
      <c r="U116" s="3">
        <v>4</v>
      </c>
      <c r="V116" s="3">
        <v>4</v>
      </c>
      <c r="W116" s="3">
        <v>3</v>
      </c>
      <c r="X116" s="3">
        <v>4</v>
      </c>
      <c r="Y116" s="3">
        <v>4</v>
      </c>
      <c r="Z116" s="3">
        <v>5</v>
      </c>
      <c r="AA116" s="3">
        <v>5</v>
      </c>
      <c r="AB116" s="3">
        <v>4</v>
      </c>
      <c r="AC116" s="3" t="s">
        <v>346</v>
      </c>
    </row>
    <row r="117" spans="1:31" ht="12.75" x14ac:dyDescent="0.2">
      <c r="A117" s="2">
        <v>44021.877851307872</v>
      </c>
      <c r="B117" s="3" t="s">
        <v>429</v>
      </c>
      <c r="C117" s="3" t="s">
        <v>430</v>
      </c>
      <c r="D117" s="4" t="s">
        <v>431</v>
      </c>
      <c r="E117" s="3" t="s">
        <v>34</v>
      </c>
      <c r="F117" s="3">
        <v>27</v>
      </c>
      <c r="G117" s="3" t="s">
        <v>35</v>
      </c>
      <c r="I117" s="3" t="s">
        <v>36</v>
      </c>
      <c r="J117" s="3" t="s">
        <v>252</v>
      </c>
      <c r="K117" s="3">
        <v>1</v>
      </c>
      <c r="L117" s="3">
        <v>1</v>
      </c>
      <c r="M117" s="3">
        <v>1</v>
      </c>
      <c r="N117" s="12">
        <v>0</v>
      </c>
      <c r="O117" s="12">
        <v>0</v>
      </c>
      <c r="P117" s="3">
        <v>1</v>
      </c>
      <c r="Q117" s="12">
        <v>1</v>
      </c>
      <c r="R117" s="3" t="s">
        <v>47</v>
      </c>
      <c r="S117" s="3">
        <v>3</v>
      </c>
      <c r="T117" s="3">
        <v>3</v>
      </c>
      <c r="U117" s="3">
        <v>3</v>
      </c>
      <c r="V117" s="3">
        <v>3</v>
      </c>
      <c r="W117" s="3">
        <v>3</v>
      </c>
      <c r="X117" s="3">
        <v>4</v>
      </c>
      <c r="Y117" s="3">
        <v>4</v>
      </c>
      <c r="Z117" s="3">
        <v>4</v>
      </c>
      <c r="AA117" s="3">
        <v>4</v>
      </c>
      <c r="AB117" s="3">
        <v>4</v>
      </c>
    </row>
    <row r="118" spans="1:31" ht="12.75" x14ac:dyDescent="0.2">
      <c r="A118" s="2">
        <v>44022.305373796291</v>
      </c>
      <c r="B118" s="3" t="s">
        <v>432</v>
      </c>
      <c r="C118" s="3" t="s">
        <v>433</v>
      </c>
      <c r="D118" s="4" t="s">
        <v>434</v>
      </c>
      <c r="E118" s="3" t="s">
        <v>43</v>
      </c>
      <c r="F118" s="3">
        <v>32</v>
      </c>
      <c r="G118" s="3" t="s">
        <v>233</v>
      </c>
      <c r="I118" s="3" t="s">
        <v>36</v>
      </c>
      <c r="J118" s="3" t="s">
        <v>146</v>
      </c>
      <c r="K118" s="12">
        <v>0</v>
      </c>
      <c r="L118" s="12">
        <v>0</v>
      </c>
      <c r="M118" s="12">
        <v>0</v>
      </c>
      <c r="N118" s="12">
        <v>0</v>
      </c>
      <c r="O118" s="3">
        <v>1</v>
      </c>
      <c r="P118" s="3">
        <v>1</v>
      </c>
      <c r="R118" s="3" t="s">
        <v>47</v>
      </c>
      <c r="S118" s="3">
        <v>4</v>
      </c>
      <c r="T118" s="3">
        <v>4</v>
      </c>
      <c r="U118" s="3">
        <v>4</v>
      </c>
      <c r="V118" s="3">
        <v>4</v>
      </c>
      <c r="W118" s="3">
        <v>4</v>
      </c>
      <c r="X118" s="3">
        <v>4</v>
      </c>
      <c r="Y118" s="3">
        <v>4</v>
      </c>
      <c r="Z118" s="3">
        <v>4</v>
      </c>
      <c r="AA118" s="3">
        <v>4</v>
      </c>
      <c r="AB118" s="3">
        <v>5</v>
      </c>
    </row>
    <row r="119" spans="1:31" ht="12.75" x14ac:dyDescent="0.2">
      <c r="A119" s="2">
        <v>44022.569447789356</v>
      </c>
      <c r="B119" s="3" t="s">
        <v>435</v>
      </c>
      <c r="C119" s="3" t="s">
        <v>436</v>
      </c>
      <c r="D119" s="4" t="s">
        <v>437</v>
      </c>
      <c r="E119" s="3" t="s">
        <v>43</v>
      </c>
      <c r="F119" s="3">
        <v>23</v>
      </c>
      <c r="G119" s="3" t="s">
        <v>186</v>
      </c>
      <c r="I119" s="3" t="s">
        <v>36</v>
      </c>
      <c r="J119" s="3" t="s">
        <v>288</v>
      </c>
      <c r="K119" s="3">
        <v>1</v>
      </c>
      <c r="L119" s="3">
        <v>0</v>
      </c>
      <c r="M119" s="3">
        <v>1</v>
      </c>
      <c r="N119" s="3">
        <v>1</v>
      </c>
      <c r="O119" s="3">
        <v>1</v>
      </c>
      <c r="P119" s="3">
        <v>0</v>
      </c>
      <c r="Q119" s="3">
        <v>0</v>
      </c>
      <c r="R119" s="3" t="s">
        <v>52</v>
      </c>
      <c r="S119" s="3">
        <v>5</v>
      </c>
      <c r="T119" s="3">
        <v>3</v>
      </c>
      <c r="U119" s="3">
        <v>3</v>
      </c>
      <c r="V119" s="3">
        <v>4</v>
      </c>
      <c r="W119" s="3">
        <v>4</v>
      </c>
      <c r="X119" s="3">
        <v>4</v>
      </c>
      <c r="Y119" s="3">
        <v>4</v>
      </c>
      <c r="Z119" s="3">
        <v>4</v>
      </c>
      <c r="AA119" s="3">
        <v>4</v>
      </c>
      <c r="AB119" s="3">
        <v>4</v>
      </c>
    </row>
    <row r="120" spans="1:31" ht="12.75" x14ac:dyDescent="0.2">
      <c r="A120" s="2">
        <v>44022.912043217591</v>
      </c>
      <c r="B120" s="3" t="s">
        <v>438</v>
      </c>
      <c r="C120" s="3" t="s">
        <v>439</v>
      </c>
      <c r="D120" s="4" t="s">
        <v>440</v>
      </c>
      <c r="E120" s="3" t="s">
        <v>34</v>
      </c>
      <c r="F120" s="3">
        <v>30</v>
      </c>
      <c r="G120" s="3" t="s">
        <v>35</v>
      </c>
      <c r="I120" s="3" t="s">
        <v>117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1</v>
      </c>
      <c r="R120" s="3" t="s">
        <v>52</v>
      </c>
      <c r="S120" s="3">
        <v>2</v>
      </c>
      <c r="T120" s="3">
        <v>3</v>
      </c>
      <c r="U120" s="3">
        <v>3</v>
      </c>
      <c r="V120" s="3">
        <v>3</v>
      </c>
      <c r="W120" s="3">
        <v>4</v>
      </c>
      <c r="X120" s="3">
        <v>4</v>
      </c>
      <c r="Y120" s="3">
        <v>4</v>
      </c>
      <c r="Z120" s="3">
        <v>4</v>
      </c>
      <c r="AB120" s="3">
        <v>4</v>
      </c>
    </row>
    <row r="121" spans="1:31" ht="12.75" x14ac:dyDescent="0.2">
      <c r="A121" s="2">
        <v>44023.874291458334</v>
      </c>
      <c r="B121" s="3" t="s">
        <v>441</v>
      </c>
      <c r="C121" s="3" t="s">
        <v>442</v>
      </c>
      <c r="D121" s="4" t="s">
        <v>443</v>
      </c>
      <c r="E121" s="3" t="s">
        <v>34</v>
      </c>
      <c r="F121" s="3">
        <v>34</v>
      </c>
      <c r="G121" s="3" t="s">
        <v>44</v>
      </c>
      <c r="I121" s="3" t="s">
        <v>97</v>
      </c>
      <c r="J121" s="3" t="s">
        <v>97</v>
      </c>
      <c r="K121" s="12">
        <v>0</v>
      </c>
      <c r="L121" s="12">
        <v>0</v>
      </c>
      <c r="M121" s="3">
        <v>1</v>
      </c>
      <c r="N121" s="12">
        <v>0</v>
      </c>
      <c r="O121" s="12">
        <v>0</v>
      </c>
      <c r="P121" s="3">
        <v>1</v>
      </c>
      <c r="Q121" s="3">
        <v>1</v>
      </c>
      <c r="R121" s="3" t="s">
        <v>47</v>
      </c>
      <c r="S121" s="3">
        <v>3</v>
      </c>
      <c r="T121" s="3">
        <v>4</v>
      </c>
      <c r="U121" s="3">
        <v>3</v>
      </c>
      <c r="W121" s="3">
        <v>4</v>
      </c>
      <c r="X121" s="3">
        <v>3</v>
      </c>
      <c r="Y121" s="3">
        <v>3</v>
      </c>
      <c r="Z121" s="3">
        <v>4</v>
      </c>
      <c r="AA121" s="3">
        <v>4</v>
      </c>
      <c r="AB121" s="3">
        <v>4</v>
      </c>
    </row>
    <row r="122" spans="1:31" ht="12.75" x14ac:dyDescent="0.2">
      <c r="A122" s="2">
        <v>44024.264044085648</v>
      </c>
      <c r="B122" s="3" t="s">
        <v>343</v>
      </c>
      <c r="C122" s="3" t="s">
        <v>344</v>
      </c>
      <c r="D122" s="4" t="s">
        <v>345</v>
      </c>
      <c r="E122" s="3" t="s">
        <v>34</v>
      </c>
      <c r="F122" s="3">
        <v>26</v>
      </c>
      <c r="G122" s="3" t="s">
        <v>35</v>
      </c>
      <c r="I122" s="3" t="s">
        <v>36</v>
      </c>
      <c r="J122" s="3" t="s">
        <v>252</v>
      </c>
      <c r="K122" s="3">
        <v>1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3">
        <v>1</v>
      </c>
      <c r="R122" s="3" t="s">
        <v>47</v>
      </c>
      <c r="S122" s="3">
        <v>3</v>
      </c>
      <c r="T122" s="3">
        <v>3</v>
      </c>
      <c r="U122" s="3">
        <v>4</v>
      </c>
      <c r="V122" s="3">
        <v>4</v>
      </c>
      <c r="W122" s="3">
        <v>3</v>
      </c>
      <c r="X122" s="3">
        <v>4</v>
      </c>
      <c r="Y122" s="3">
        <v>4</v>
      </c>
      <c r="Z122" s="3">
        <v>5</v>
      </c>
      <c r="AA122" s="3">
        <v>5</v>
      </c>
      <c r="AB122" s="3">
        <v>4</v>
      </c>
      <c r="AC122" s="3" t="s">
        <v>346</v>
      </c>
    </row>
    <row r="123" spans="1:31" ht="12.75" x14ac:dyDescent="0.2">
      <c r="A123" s="2">
        <v>44024.486297673611</v>
      </c>
      <c r="B123" s="3" t="s">
        <v>444</v>
      </c>
      <c r="C123" s="3" t="s">
        <v>445</v>
      </c>
      <c r="D123" s="4" t="s">
        <v>446</v>
      </c>
      <c r="E123" s="3" t="s">
        <v>34</v>
      </c>
      <c r="F123" s="3">
        <v>38</v>
      </c>
      <c r="H123" s="3" t="s">
        <v>127</v>
      </c>
      <c r="I123" s="3" t="s">
        <v>202</v>
      </c>
      <c r="J123" s="3" t="s">
        <v>172</v>
      </c>
      <c r="K123" s="12">
        <v>0</v>
      </c>
      <c r="L123" s="12">
        <v>0</v>
      </c>
      <c r="M123" s="3">
        <v>1</v>
      </c>
      <c r="N123" s="12">
        <v>0</v>
      </c>
      <c r="O123" s="3">
        <v>1</v>
      </c>
      <c r="P123" s="3">
        <v>1</v>
      </c>
      <c r="Q123" s="3">
        <v>1</v>
      </c>
      <c r="R123" s="3" t="s">
        <v>37</v>
      </c>
      <c r="S123" s="3">
        <v>4</v>
      </c>
      <c r="T123" s="3">
        <v>5</v>
      </c>
      <c r="U123" s="3">
        <v>5</v>
      </c>
      <c r="V123" s="3">
        <v>5</v>
      </c>
      <c r="W123" s="3">
        <v>5</v>
      </c>
      <c r="X123" s="3">
        <v>5</v>
      </c>
      <c r="Y123" s="3">
        <v>5</v>
      </c>
      <c r="Z123" s="3">
        <v>5</v>
      </c>
      <c r="AA123" s="3">
        <v>5</v>
      </c>
      <c r="AB123" s="3">
        <v>5</v>
      </c>
      <c r="AC123" s="12" t="s">
        <v>447</v>
      </c>
      <c r="AD123" s="3" t="s">
        <v>39</v>
      </c>
      <c r="AE123" s="3" t="s">
        <v>39</v>
      </c>
    </row>
    <row r="124" spans="1:31" ht="12.75" x14ac:dyDescent="0.2">
      <c r="A124" s="2">
        <v>44024.86825388889</v>
      </c>
      <c r="B124" s="3" t="s">
        <v>448</v>
      </c>
      <c r="C124" s="3" t="s">
        <v>449</v>
      </c>
      <c r="D124" s="4" t="s">
        <v>450</v>
      </c>
      <c r="E124" s="3" t="s">
        <v>34</v>
      </c>
      <c r="F124" s="3">
        <v>26</v>
      </c>
      <c r="G124" s="3" t="s">
        <v>35</v>
      </c>
      <c r="I124" s="3" t="s">
        <v>36</v>
      </c>
      <c r="J124" s="3" t="s">
        <v>206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 t="s">
        <v>37</v>
      </c>
      <c r="S124" s="3">
        <v>3</v>
      </c>
      <c r="T124" s="3">
        <v>4</v>
      </c>
      <c r="U124" s="3">
        <v>4</v>
      </c>
      <c r="V124" s="3">
        <v>3</v>
      </c>
      <c r="W124" s="3">
        <v>3</v>
      </c>
      <c r="X124" s="3">
        <v>4</v>
      </c>
      <c r="Y124" s="3">
        <v>4</v>
      </c>
      <c r="Z124" s="3">
        <v>4</v>
      </c>
      <c r="AA124" s="3">
        <v>4</v>
      </c>
      <c r="AB124" s="3">
        <v>3</v>
      </c>
    </row>
    <row r="125" spans="1:31" s="14" customFormat="1" ht="15.75" customHeight="1" x14ac:dyDescent="0.2">
      <c r="K125" s="16">
        <f>COUNTIF(K2:K124,1)</f>
        <v>72</v>
      </c>
      <c r="L125" s="16">
        <f t="shared" ref="L125:Q125" si="0">COUNTIF(L2:L124,1)</f>
        <v>30</v>
      </c>
      <c r="M125" s="16">
        <f t="shared" si="0"/>
        <v>46</v>
      </c>
      <c r="N125" s="16">
        <f t="shared" si="0"/>
        <v>35</v>
      </c>
      <c r="O125" s="16">
        <f t="shared" si="0"/>
        <v>56</v>
      </c>
      <c r="P125" s="16">
        <f t="shared" si="0"/>
        <v>79</v>
      </c>
      <c r="Q125" s="16">
        <f t="shared" si="0"/>
        <v>106</v>
      </c>
      <c r="S125" s="17">
        <f>AVERAGE(S2:S124)</f>
        <v>3.884297520661157</v>
      </c>
      <c r="T125" s="17">
        <f t="shared" ref="T125:AA125" si="1">AVERAGE(T2:T124)</f>
        <v>4.1721311475409832</v>
      </c>
      <c r="U125" s="17">
        <f t="shared" si="1"/>
        <v>4.2377049180327866</v>
      </c>
      <c r="V125" s="17">
        <f t="shared" si="1"/>
        <v>4.115702479338843</v>
      </c>
      <c r="W125" s="17">
        <f>AVERAGE(W2:W124)</f>
        <v>4.1557377049180326</v>
      </c>
      <c r="X125" s="17">
        <f t="shared" si="1"/>
        <v>4.2622950819672134</v>
      </c>
      <c r="Y125" s="17">
        <f t="shared" si="1"/>
        <v>4.221311475409836</v>
      </c>
      <c r="Z125" s="17">
        <f t="shared" si="1"/>
        <v>4.278688524590164</v>
      </c>
      <c r="AA125" s="17">
        <f t="shared" si="1"/>
        <v>4.2975206611570247</v>
      </c>
      <c r="AB125" s="17">
        <f>AVERAGE(AB2:AB124)</f>
        <v>4.2396694214876032</v>
      </c>
      <c r="AC125" s="17">
        <f>AVERAGE(S2:AB124)</f>
        <v>4.1866776315789478</v>
      </c>
    </row>
    <row r="126" spans="1:31" ht="15.75" customHeight="1" x14ac:dyDescent="0.2">
      <c r="K126" s="17">
        <f>STDEV(K2:K124)</f>
        <v>0.4938313420501011</v>
      </c>
      <c r="L126" s="17">
        <f t="shared" ref="L126:Q126" si="2">STDEV(L2:L124)</f>
        <v>0.4336087279167935</v>
      </c>
      <c r="M126" s="17">
        <f t="shared" si="2"/>
        <v>0.48744569521652764</v>
      </c>
      <c r="N126" s="17">
        <f t="shared" si="2"/>
        <v>0.45417272348273424</v>
      </c>
      <c r="O126" s="17">
        <f t="shared" si="2"/>
        <v>0.50037243953022703</v>
      </c>
      <c r="P126" s="17">
        <f t="shared" si="2"/>
        <v>1.0508027524724666</v>
      </c>
      <c r="Q126" s="17">
        <f t="shared" si="2"/>
        <v>0.97411399313701696</v>
      </c>
      <c r="S126" s="17">
        <f>STDEV(S2:S124)</f>
        <v>0.95035153710463105</v>
      </c>
      <c r="T126" s="17">
        <f t="shared" ref="T126:AA126" si="3">STDEV(T2:T124)</f>
        <v>0.83014111068535323</v>
      </c>
      <c r="U126" s="17">
        <f t="shared" si="3"/>
        <v>0.70480380821529864</v>
      </c>
      <c r="V126" s="17">
        <f t="shared" si="3"/>
        <v>0.84843073420509796</v>
      </c>
      <c r="W126" s="17">
        <f t="shared" si="3"/>
        <v>0.84325708366138385</v>
      </c>
      <c r="X126" s="17">
        <f t="shared" si="3"/>
        <v>0.68999076156858374</v>
      </c>
      <c r="Y126" s="17">
        <f t="shared" si="3"/>
        <v>0.64937726153686071</v>
      </c>
      <c r="Z126" s="17">
        <f t="shared" si="3"/>
        <v>0.63326903506828669</v>
      </c>
      <c r="AA126" s="17">
        <f t="shared" si="3"/>
        <v>0.62775563317761351</v>
      </c>
      <c r="AB126" s="17">
        <f>'ตาราง 6'!D26</f>
        <v>0.63751316404448521</v>
      </c>
      <c r="AC126" s="17">
        <f>STDEV(S2:AB124)</f>
        <v>0.75937172299773137</v>
      </c>
    </row>
    <row r="127" spans="1:31" ht="15.75" customHeight="1" x14ac:dyDescent="0.2">
      <c r="S127" s="15"/>
      <c r="T127" s="15">
        <f>STDEV(S2:T124)</f>
        <v>0.90178508441250171</v>
      </c>
      <c r="V127" s="15">
        <f>STDEV(U2:V124)</f>
        <v>0.78041879650761103</v>
      </c>
      <c r="W127" s="15">
        <f>STDEV(W2:W124)</f>
        <v>0.84325708366138385</v>
      </c>
      <c r="AA127" s="15">
        <f>STDEV(X2:AA124)</f>
        <v>0.64919952101286527</v>
      </c>
      <c r="AB127" s="15">
        <f>STDEV(AB2:AB124)</f>
        <v>0.68343243251045882</v>
      </c>
    </row>
    <row r="134" spans="1:5" ht="24" x14ac:dyDescent="0.55000000000000004">
      <c r="A134" s="5" t="s">
        <v>43</v>
      </c>
      <c r="B134" s="5">
        <f>COUNTIF(E3:E124,"ชาย")</f>
        <v>38</v>
      </c>
      <c r="D134" s="5" t="s">
        <v>464</v>
      </c>
      <c r="E134" s="5">
        <v>55</v>
      </c>
    </row>
    <row r="135" spans="1:5" ht="24" x14ac:dyDescent="0.55000000000000004">
      <c r="A135" s="5" t="s">
        <v>34</v>
      </c>
      <c r="B135" s="5">
        <f>COUNTIF(E3:E124,"หญิง")</f>
        <v>84</v>
      </c>
      <c r="D135" s="5" t="s">
        <v>465</v>
      </c>
      <c r="E135" s="5">
        <v>19</v>
      </c>
    </row>
    <row r="136" spans="1:5" ht="24" x14ac:dyDescent="0.55000000000000004">
      <c r="A136" s="6" t="s">
        <v>451</v>
      </c>
      <c r="B136" s="7">
        <f>SUM(B134:B135)</f>
        <v>122</v>
      </c>
      <c r="D136" s="5" t="s">
        <v>52</v>
      </c>
      <c r="E136" s="5">
        <v>38</v>
      </c>
    </row>
    <row r="137" spans="1:5" ht="24" x14ac:dyDescent="0.55000000000000004">
      <c r="D137" s="5" t="s">
        <v>98</v>
      </c>
      <c r="E137" s="5">
        <v>10</v>
      </c>
    </row>
    <row r="138" spans="1:5" ht="24" x14ac:dyDescent="0.55000000000000004">
      <c r="A138" s="5" t="s">
        <v>452</v>
      </c>
      <c r="B138" s="5">
        <v>75</v>
      </c>
      <c r="D138" s="8" t="s">
        <v>451</v>
      </c>
      <c r="E138" s="7">
        <f>SUM(E134:E137)</f>
        <v>122</v>
      </c>
    </row>
    <row r="139" spans="1:5" ht="24" x14ac:dyDescent="0.55000000000000004">
      <c r="A139" s="5" t="s">
        <v>453</v>
      </c>
      <c r="B139" s="5">
        <v>35</v>
      </c>
    </row>
    <row r="140" spans="1:5" ht="24" x14ac:dyDescent="0.55000000000000004">
      <c r="A140" s="5" t="s">
        <v>454</v>
      </c>
      <c r="B140" s="5">
        <v>11</v>
      </c>
      <c r="D140" s="5" t="s">
        <v>535</v>
      </c>
      <c r="E140" s="5">
        <f>COUNTIF(H9:H130,"ชาย")</f>
        <v>0</v>
      </c>
    </row>
    <row r="141" spans="1:5" ht="24" x14ac:dyDescent="0.55000000000000004">
      <c r="A141" s="5" t="s">
        <v>455</v>
      </c>
      <c r="B141" s="5">
        <v>1</v>
      </c>
      <c r="D141" s="5" t="s">
        <v>536</v>
      </c>
      <c r="E141" s="5">
        <f>COUNTIF(H9:H130,"หญิง")</f>
        <v>0</v>
      </c>
    </row>
    <row r="142" spans="1:5" ht="24" x14ac:dyDescent="0.55000000000000004">
      <c r="A142" s="8" t="s">
        <v>451</v>
      </c>
      <c r="B142" s="7">
        <f>SUM(B138:B141)</f>
        <v>122</v>
      </c>
      <c r="D142" s="6" t="s">
        <v>451</v>
      </c>
      <c r="E142" s="7">
        <f>SUM(E140:E141)</f>
        <v>0</v>
      </c>
    </row>
    <row r="144" spans="1:5" ht="27.75" x14ac:dyDescent="0.65">
      <c r="A144" s="9" t="s">
        <v>456</v>
      </c>
      <c r="B144" s="9" t="s">
        <v>457</v>
      </c>
      <c r="D144" s="9" t="s">
        <v>9</v>
      </c>
      <c r="E144" s="9" t="s">
        <v>457</v>
      </c>
    </row>
    <row r="145" spans="1:5" ht="24" x14ac:dyDescent="0.55000000000000004">
      <c r="A145" s="10" t="s">
        <v>416</v>
      </c>
      <c r="B145" s="5">
        <f>COUNTIF(I2:I134,"เกษตรศาสตร์ ทรัพยากรธรรมชาติและสิ่งแวดล้อม")</f>
        <v>6</v>
      </c>
      <c r="D145" s="13" t="s">
        <v>252</v>
      </c>
      <c r="E145" s="5">
        <f>COUNTIF(J2:J125,"บริหารการศึกษา")</f>
        <v>33</v>
      </c>
    </row>
    <row r="146" spans="1:5" ht="24" x14ac:dyDescent="0.55000000000000004">
      <c r="A146" s="10" t="s">
        <v>197</v>
      </c>
      <c r="B146" s="5">
        <f>COUNTIF(I2:I135,"เภสัชศาสตร์")</f>
        <v>2</v>
      </c>
      <c r="D146" s="13" t="s">
        <v>197</v>
      </c>
      <c r="E146" s="5">
        <f>COUNTIF(J2:J126,"เภสัชศาสตร์")</f>
        <v>1</v>
      </c>
    </row>
    <row r="147" spans="1:5" ht="24" x14ac:dyDescent="0.55000000000000004">
      <c r="A147" s="10" t="s">
        <v>117</v>
      </c>
      <c r="B147" s="5">
        <f>COUNTIF(I2:I136,"บริหาธุรกิจ เศรษฐศาสตร์และการสื่อสาร")</f>
        <v>12</v>
      </c>
      <c r="D147" s="13" t="s">
        <v>206</v>
      </c>
      <c r="E147" s="5">
        <f>COUNTIF(J2:J127,"หลักสูตรและการสอน")</f>
        <v>8</v>
      </c>
    </row>
    <row r="148" spans="1:5" ht="24" x14ac:dyDescent="0.55000000000000004">
      <c r="A148" s="10" t="s">
        <v>45</v>
      </c>
      <c r="B148" s="5">
        <f>COUNTIF(I2:I137,"วิทยาศาสตร์")</f>
        <v>11</v>
      </c>
      <c r="D148" s="13" t="s">
        <v>187</v>
      </c>
      <c r="E148" s="5">
        <f>COUNTIF(J2:J128,"เคมีอุตสาหกรรม")</f>
        <v>6</v>
      </c>
    </row>
    <row r="149" spans="1:5" ht="24" x14ac:dyDescent="0.55000000000000004">
      <c r="A149" s="10" t="s">
        <v>77</v>
      </c>
      <c r="B149" s="5">
        <f>COUNTIF(I2:I138,"วิศวกรรมศาสตร์")</f>
        <v>5</v>
      </c>
      <c r="D149" s="13" t="s">
        <v>158</v>
      </c>
      <c r="E149" s="5">
        <f>COUNTIF(J2:J129,"บริหารธุรกิจ")</f>
        <v>6</v>
      </c>
    </row>
    <row r="150" spans="1:5" ht="24" x14ac:dyDescent="0.55000000000000004">
      <c r="A150" s="11" t="s">
        <v>36</v>
      </c>
      <c r="B150" s="5">
        <f>COUNTIF(I2:I139,"ศึกษาศาสตร์")</f>
        <v>61</v>
      </c>
      <c r="D150" s="13" t="s">
        <v>89</v>
      </c>
      <c r="E150" s="5">
        <f>COUNTIF(J2:J130,"เทคโนโลยีและสื่อสารการศึกษา")</f>
        <v>2</v>
      </c>
    </row>
    <row r="151" spans="1:5" ht="24" x14ac:dyDescent="0.55000000000000004">
      <c r="A151" s="11" t="s">
        <v>306</v>
      </c>
      <c r="B151" s="5">
        <f>COUNTIF(I2:I140,"วิทยาศาสตร์การแพทย์")</f>
        <v>4</v>
      </c>
      <c r="D151" s="13" t="s">
        <v>388</v>
      </c>
      <c r="E151" s="5">
        <f>COUNTIF(J2:J131,"วิทยาศาสตร์และเทคโนโลยีการอาหาร")</f>
        <v>2</v>
      </c>
    </row>
    <row r="152" spans="1:5" ht="24" x14ac:dyDescent="0.55000000000000004">
      <c r="A152" s="11" t="s">
        <v>326</v>
      </c>
      <c r="B152" s="5">
        <f>COUNTIF(I2:I141,"วิทยาศาสตร์สุขภาพ")</f>
        <v>1</v>
      </c>
      <c r="D152" s="13" t="s">
        <v>198</v>
      </c>
      <c r="E152" s="5">
        <f>COUNTIF(J2:J132,"วิทยาศาสตร์เครื่องสำอาง")</f>
        <v>1</v>
      </c>
    </row>
    <row r="153" spans="1:5" ht="24" x14ac:dyDescent="0.55000000000000004">
      <c r="A153" s="11" t="s">
        <v>459</v>
      </c>
      <c r="B153" s="5">
        <f>COUNTIF(I2:I142,"วิทยาลัยพลังงานทดแทนและสมาร์ต กริดเทคโนโลยี")</f>
        <v>1</v>
      </c>
      <c r="D153" s="13" t="s">
        <v>73</v>
      </c>
      <c r="E153" s="5">
        <f>COUNTIF(J2:J133,"เทคโนโลยีผู้ประกอบการและการจัดการนวัตกรรม")</f>
        <v>1</v>
      </c>
    </row>
    <row r="154" spans="1:5" ht="24" x14ac:dyDescent="0.55000000000000004">
      <c r="A154" s="11" t="s">
        <v>97</v>
      </c>
      <c r="B154" s="5">
        <f>COUNTIF(I2:I144,"สาธารณสุขศาสตร์")</f>
        <v>7</v>
      </c>
      <c r="D154" s="13" t="s">
        <v>407</v>
      </c>
      <c r="E154" s="5">
        <f>COUNTIF(J2:J135,"วิทยาศาสตร์การเกษตร")</f>
        <v>1</v>
      </c>
    </row>
    <row r="155" spans="1:5" ht="24" x14ac:dyDescent="0.55000000000000004">
      <c r="A155" s="11" t="s">
        <v>202</v>
      </c>
      <c r="B155" s="5">
        <f>COUNTIF(I2:I145,"มนุษยศาสตร์")</f>
        <v>10</v>
      </c>
      <c r="D155" s="13" t="s">
        <v>132</v>
      </c>
      <c r="E155" s="5">
        <f>COUNTIF(J2:J136,"เอเซียตะวันออกเฉียงใต้")</f>
        <v>1</v>
      </c>
    </row>
    <row r="156" spans="1:5" ht="24" x14ac:dyDescent="0.55000000000000004">
      <c r="A156" s="11" t="s">
        <v>460</v>
      </c>
      <c r="B156" s="5">
        <v>1</v>
      </c>
      <c r="D156" s="13" t="s">
        <v>411</v>
      </c>
      <c r="E156" s="5">
        <f>COUNTIF(J2:J137,"สรีรวิทยา")</f>
        <v>1</v>
      </c>
    </row>
    <row r="157" spans="1:5" ht="24" x14ac:dyDescent="0.55000000000000004">
      <c r="A157" s="11" t="s">
        <v>131</v>
      </c>
      <c r="B157" s="5">
        <f>COUNTIF(I4:I147,"สังคมศาสตร์")</f>
        <v>1</v>
      </c>
      <c r="D157" s="13" t="s">
        <v>462</v>
      </c>
      <c r="E157" s="5">
        <f>COUNTIF(J2:J138,"เศรษฐศาสตร์การสื่อสาร")</f>
        <v>0</v>
      </c>
    </row>
    <row r="158" spans="1:5" ht="24" x14ac:dyDescent="0.55000000000000004">
      <c r="A158" s="11" t="s">
        <v>458</v>
      </c>
      <c r="B158" s="5">
        <v>1</v>
      </c>
      <c r="D158" s="13" t="s">
        <v>363</v>
      </c>
      <c r="E158" s="5">
        <f>COUNTIF(J2:J139,"การจัดการสมาร์ทซิตี้และนวัตกรรมดิจิทัล")</f>
        <v>1</v>
      </c>
    </row>
    <row r="159" spans="1:5" ht="24" x14ac:dyDescent="0.55000000000000004">
      <c r="A159" s="7" t="s">
        <v>451</v>
      </c>
      <c r="B159" s="7">
        <f>SUM(B145:B158)</f>
        <v>123</v>
      </c>
      <c r="D159" s="13" t="s">
        <v>159</v>
      </c>
      <c r="E159" s="5">
        <f>COUNTIF(J2:J140,"การท่องเที่ยวและจิตบริการ")</f>
        <v>1</v>
      </c>
    </row>
    <row r="160" spans="1:5" ht="24" x14ac:dyDescent="0.55000000000000004">
      <c r="D160" s="13" t="s">
        <v>461</v>
      </c>
      <c r="E160" s="5">
        <f>COUNTIF(J3:J141,"การท่องเที่ยวและจิตบริการ")</f>
        <v>1</v>
      </c>
    </row>
    <row r="161" spans="4:5" ht="24" x14ac:dyDescent="0.55000000000000004">
      <c r="D161" s="13" t="s">
        <v>421</v>
      </c>
      <c r="E161" s="5">
        <v>4</v>
      </c>
    </row>
    <row r="162" spans="4:5" ht="24" x14ac:dyDescent="0.55000000000000004">
      <c r="D162" s="13" t="s">
        <v>123</v>
      </c>
      <c r="E162" s="5">
        <f>COUNTIF(J2:J141,"คณิตศาสตร์ศึกษา")</f>
        <v>4</v>
      </c>
    </row>
    <row r="163" spans="4:5" ht="24" x14ac:dyDescent="0.55000000000000004">
      <c r="D163" s="13" t="s">
        <v>307</v>
      </c>
      <c r="E163" s="5">
        <f>COUNTIF(J2:J142,"จุลชีววิทยา")</f>
        <v>2</v>
      </c>
    </row>
    <row r="164" spans="4:5" ht="24" x14ac:dyDescent="0.55000000000000004">
      <c r="D164" s="13" t="s">
        <v>176</v>
      </c>
      <c r="E164" s="5">
        <f>COUNTIF(J2:J143,"นวัตกรรมทางการวัดผลการเรียนรู้")</f>
        <v>4</v>
      </c>
    </row>
    <row r="165" spans="4:5" ht="24" x14ac:dyDescent="0.55000000000000004">
      <c r="D165" s="13" t="s">
        <v>172</v>
      </c>
      <c r="E165" s="5">
        <f>COUNTIF(J2:J144,"ภาษาไทย")</f>
        <v>7</v>
      </c>
    </row>
    <row r="166" spans="4:5" ht="24" x14ac:dyDescent="0.55000000000000004">
      <c r="D166" s="13" t="s">
        <v>63</v>
      </c>
      <c r="E166" s="5">
        <f>COUNTIF(J2:J145,"ภาษาอังกฤษ")</f>
        <v>3</v>
      </c>
    </row>
    <row r="167" spans="4:5" ht="24" x14ac:dyDescent="0.55000000000000004">
      <c r="D167" s="13" t="s">
        <v>266</v>
      </c>
      <c r="E167" s="5">
        <f>COUNTIF(J2:J146,"วิจัยและประเมินผลทางการศึกษา")</f>
        <v>2</v>
      </c>
    </row>
    <row r="168" spans="4:5" ht="24" x14ac:dyDescent="0.55000000000000004">
      <c r="D168" s="13" t="s">
        <v>306</v>
      </c>
      <c r="E168" s="5">
        <f>COUNTIF(J2:J147,"วิทยาศาสตร์การแพทย์")</f>
        <v>1</v>
      </c>
    </row>
    <row r="169" spans="4:5" ht="24" x14ac:dyDescent="0.55000000000000004">
      <c r="D169" s="13" t="s">
        <v>417</v>
      </c>
      <c r="E169" s="5">
        <f>COUNTIF(J2:J148,"วิทยาศาสตร์การประมง")</f>
        <v>1</v>
      </c>
    </row>
    <row r="170" spans="4:5" ht="24" x14ac:dyDescent="0.55000000000000004">
      <c r="D170" s="13" t="s">
        <v>284</v>
      </c>
      <c r="E170" s="5">
        <f>COUNTIF(J2:J149,"วิทยาศาสตร์ชีวภาพ")</f>
        <v>1</v>
      </c>
    </row>
    <row r="171" spans="4:5" ht="24" x14ac:dyDescent="0.55000000000000004">
      <c r="D171" s="13" t="s">
        <v>463</v>
      </c>
      <c r="E171" s="5">
        <v>2</v>
      </c>
    </row>
    <row r="172" spans="4:5" ht="24" x14ac:dyDescent="0.55000000000000004">
      <c r="D172" s="13" t="s">
        <v>146</v>
      </c>
      <c r="E172" s="5">
        <f>COUNTIF(J2:J151,"วิทยาศาสตรศึกษา")</f>
        <v>4</v>
      </c>
    </row>
    <row r="173" spans="4:5" ht="24" x14ac:dyDescent="0.55000000000000004">
      <c r="D173" s="13" t="s">
        <v>234</v>
      </c>
      <c r="E173" s="5">
        <f>COUNTIF(J2:J152,"วิศวกรรมโยธา")</f>
        <v>1</v>
      </c>
    </row>
    <row r="174" spans="4:5" ht="24" x14ac:dyDescent="0.55000000000000004">
      <c r="D174" s="13" t="s">
        <v>78</v>
      </c>
      <c r="E174" s="5">
        <f>COUNTIF(J2:J153,"วิศวกรรมไฟฟ้า")</f>
        <v>1</v>
      </c>
    </row>
    <row r="175" spans="4:5" ht="24" x14ac:dyDescent="0.55000000000000004">
      <c r="D175" s="13" t="s">
        <v>139</v>
      </c>
      <c r="E175" s="5">
        <v>3</v>
      </c>
    </row>
    <row r="176" spans="4:5" ht="24" x14ac:dyDescent="0.55000000000000004">
      <c r="D176" s="13" t="s">
        <v>46</v>
      </c>
      <c r="E176" s="5">
        <f>COUNTIF(J2:J154,"สถิติ")</f>
        <v>2</v>
      </c>
    </row>
    <row r="177" spans="4:5" ht="24" x14ac:dyDescent="0.55000000000000004">
      <c r="D177" s="13" t="s">
        <v>288</v>
      </c>
      <c r="E177" s="5">
        <f>COUNTIF(J2:J155,"สังคมศึกษา")</f>
        <v>4</v>
      </c>
    </row>
    <row r="178" spans="4:5" ht="24" x14ac:dyDescent="0.55000000000000004">
      <c r="D178" s="13" t="s">
        <v>97</v>
      </c>
      <c r="E178" s="5">
        <f>COUNTIF(J2:J156,"สาธารณสุขศาสตร์")</f>
        <v>7</v>
      </c>
    </row>
    <row r="179" spans="4:5" ht="24" x14ac:dyDescent="0.55000000000000004">
      <c r="D179" s="5" t="s">
        <v>458</v>
      </c>
      <c r="E179" s="5">
        <v>2</v>
      </c>
    </row>
    <row r="180" spans="4:5" ht="24" x14ac:dyDescent="0.55000000000000004">
      <c r="D180" s="7" t="s">
        <v>451</v>
      </c>
      <c r="E180" s="7">
        <f>SUM(E145:E179)</f>
        <v>121</v>
      </c>
    </row>
    <row r="181" spans="4:5" ht="12.75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16" zoomScale="170" zoomScaleNormal="170" workbookViewId="0">
      <selection activeCell="C17" sqref="C17"/>
    </sheetView>
  </sheetViews>
  <sheetFormatPr defaultRowHeight="21.75" x14ac:dyDescent="0.5"/>
  <cols>
    <col min="1" max="1" width="1.28515625" style="19" customWidth="1"/>
    <col min="2" max="2" width="4.42578125" style="19" customWidth="1"/>
    <col min="3" max="3" width="90.5703125" style="19" customWidth="1"/>
    <col min="4" max="4" width="51.85546875" style="19" customWidth="1"/>
    <col min="5" max="6" width="7.140625" style="19" customWidth="1"/>
    <col min="7" max="256" width="9.140625" style="19"/>
    <col min="257" max="257" width="1.28515625" style="19" customWidth="1"/>
    <col min="258" max="258" width="4.42578125" style="19" customWidth="1"/>
    <col min="259" max="259" width="48" style="19" customWidth="1"/>
    <col min="260" max="260" width="51.85546875" style="19" customWidth="1"/>
    <col min="261" max="262" width="7.140625" style="19" customWidth="1"/>
    <col min="263" max="512" width="9.140625" style="19"/>
    <col min="513" max="513" width="1.28515625" style="19" customWidth="1"/>
    <col min="514" max="514" width="4.42578125" style="19" customWidth="1"/>
    <col min="515" max="515" width="48" style="19" customWidth="1"/>
    <col min="516" max="516" width="51.85546875" style="19" customWidth="1"/>
    <col min="517" max="518" width="7.140625" style="19" customWidth="1"/>
    <col min="519" max="768" width="9.140625" style="19"/>
    <col min="769" max="769" width="1.28515625" style="19" customWidth="1"/>
    <col min="770" max="770" width="4.42578125" style="19" customWidth="1"/>
    <col min="771" max="771" width="48" style="19" customWidth="1"/>
    <col min="772" max="772" width="51.85546875" style="19" customWidth="1"/>
    <col min="773" max="774" width="7.140625" style="19" customWidth="1"/>
    <col min="775" max="1024" width="9.140625" style="19"/>
    <col min="1025" max="1025" width="1.28515625" style="19" customWidth="1"/>
    <col min="1026" max="1026" width="4.42578125" style="19" customWidth="1"/>
    <col min="1027" max="1027" width="48" style="19" customWidth="1"/>
    <col min="1028" max="1028" width="51.85546875" style="19" customWidth="1"/>
    <col min="1029" max="1030" width="7.140625" style="19" customWidth="1"/>
    <col min="1031" max="1280" width="9.140625" style="19"/>
    <col min="1281" max="1281" width="1.28515625" style="19" customWidth="1"/>
    <col min="1282" max="1282" width="4.42578125" style="19" customWidth="1"/>
    <col min="1283" max="1283" width="48" style="19" customWidth="1"/>
    <col min="1284" max="1284" width="51.85546875" style="19" customWidth="1"/>
    <col min="1285" max="1286" width="7.140625" style="19" customWidth="1"/>
    <col min="1287" max="1536" width="9.140625" style="19"/>
    <col min="1537" max="1537" width="1.28515625" style="19" customWidth="1"/>
    <col min="1538" max="1538" width="4.42578125" style="19" customWidth="1"/>
    <col min="1539" max="1539" width="48" style="19" customWidth="1"/>
    <col min="1540" max="1540" width="51.85546875" style="19" customWidth="1"/>
    <col min="1541" max="1542" width="7.140625" style="19" customWidth="1"/>
    <col min="1543" max="1792" width="9.140625" style="19"/>
    <col min="1793" max="1793" width="1.28515625" style="19" customWidth="1"/>
    <col min="1794" max="1794" width="4.42578125" style="19" customWidth="1"/>
    <col min="1795" max="1795" width="48" style="19" customWidth="1"/>
    <col min="1796" max="1796" width="51.85546875" style="19" customWidth="1"/>
    <col min="1797" max="1798" width="7.140625" style="19" customWidth="1"/>
    <col min="1799" max="2048" width="9.140625" style="19"/>
    <col min="2049" max="2049" width="1.28515625" style="19" customWidth="1"/>
    <col min="2050" max="2050" width="4.42578125" style="19" customWidth="1"/>
    <col min="2051" max="2051" width="48" style="19" customWidth="1"/>
    <col min="2052" max="2052" width="51.85546875" style="19" customWidth="1"/>
    <col min="2053" max="2054" width="7.140625" style="19" customWidth="1"/>
    <col min="2055" max="2304" width="9.140625" style="19"/>
    <col min="2305" max="2305" width="1.28515625" style="19" customWidth="1"/>
    <col min="2306" max="2306" width="4.42578125" style="19" customWidth="1"/>
    <col min="2307" max="2307" width="48" style="19" customWidth="1"/>
    <col min="2308" max="2308" width="51.85546875" style="19" customWidth="1"/>
    <col min="2309" max="2310" width="7.140625" style="19" customWidth="1"/>
    <col min="2311" max="2560" width="9.140625" style="19"/>
    <col min="2561" max="2561" width="1.28515625" style="19" customWidth="1"/>
    <col min="2562" max="2562" width="4.42578125" style="19" customWidth="1"/>
    <col min="2563" max="2563" width="48" style="19" customWidth="1"/>
    <col min="2564" max="2564" width="51.85546875" style="19" customWidth="1"/>
    <col min="2565" max="2566" width="7.140625" style="19" customWidth="1"/>
    <col min="2567" max="2816" width="9.140625" style="19"/>
    <col min="2817" max="2817" width="1.28515625" style="19" customWidth="1"/>
    <col min="2818" max="2818" width="4.42578125" style="19" customWidth="1"/>
    <col min="2819" max="2819" width="48" style="19" customWidth="1"/>
    <col min="2820" max="2820" width="51.85546875" style="19" customWidth="1"/>
    <col min="2821" max="2822" width="7.140625" style="19" customWidth="1"/>
    <col min="2823" max="3072" width="9.140625" style="19"/>
    <col min="3073" max="3073" width="1.28515625" style="19" customWidth="1"/>
    <col min="3074" max="3074" width="4.42578125" style="19" customWidth="1"/>
    <col min="3075" max="3075" width="48" style="19" customWidth="1"/>
    <col min="3076" max="3076" width="51.85546875" style="19" customWidth="1"/>
    <col min="3077" max="3078" width="7.140625" style="19" customWidth="1"/>
    <col min="3079" max="3328" width="9.140625" style="19"/>
    <col min="3329" max="3329" width="1.28515625" style="19" customWidth="1"/>
    <col min="3330" max="3330" width="4.42578125" style="19" customWidth="1"/>
    <col min="3331" max="3331" width="48" style="19" customWidth="1"/>
    <col min="3332" max="3332" width="51.85546875" style="19" customWidth="1"/>
    <col min="3333" max="3334" width="7.140625" style="19" customWidth="1"/>
    <col min="3335" max="3584" width="9.140625" style="19"/>
    <col min="3585" max="3585" width="1.28515625" style="19" customWidth="1"/>
    <col min="3586" max="3586" width="4.42578125" style="19" customWidth="1"/>
    <col min="3587" max="3587" width="48" style="19" customWidth="1"/>
    <col min="3588" max="3588" width="51.85546875" style="19" customWidth="1"/>
    <col min="3589" max="3590" width="7.140625" style="19" customWidth="1"/>
    <col min="3591" max="3840" width="9.140625" style="19"/>
    <col min="3841" max="3841" width="1.28515625" style="19" customWidth="1"/>
    <col min="3842" max="3842" width="4.42578125" style="19" customWidth="1"/>
    <col min="3843" max="3843" width="48" style="19" customWidth="1"/>
    <col min="3844" max="3844" width="51.85546875" style="19" customWidth="1"/>
    <col min="3845" max="3846" width="7.140625" style="19" customWidth="1"/>
    <col min="3847" max="4096" width="9.140625" style="19"/>
    <col min="4097" max="4097" width="1.28515625" style="19" customWidth="1"/>
    <col min="4098" max="4098" width="4.42578125" style="19" customWidth="1"/>
    <col min="4099" max="4099" width="48" style="19" customWidth="1"/>
    <col min="4100" max="4100" width="51.85546875" style="19" customWidth="1"/>
    <col min="4101" max="4102" width="7.140625" style="19" customWidth="1"/>
    <col min="4103" max="4352" width="9.140625" style="19"/>
    <col min="4353" max="4353" width="1.28515625" style="19" customWidth="1"/>
    <col min="4354" max="4354" width="4.42578125" style="19" customWidth="1"/>
    <col min="4355" max="4355" width="48" style="19" customWidth="1"/>
    <col min="4356" max="4356" width="51.85546875" style="19" customWidth="1"/>
    <col min="4357" max="4358" width="7.140625" style="19" customWidth="1"/>
    <col min="4359" max="4608" width="9.140625" style="19"/>
    <col min="4609" max="4609" width="1.28515625" style="19" customWidth="1"/>
    <col min="4610" max="4610" width="4.42578125" style="19" customWidth="1"/>
    <col min="4611" max="4611" width="48" style="19" customWidth="1"/>
    <col min="4612" max="4612" width="51.85546875" style="19" customWidth="1"/>
    <col min="4613" max="4614" width="7.140625" style="19" customWidth="1"/>
    <col min="4615" max="4864" width="9.140625" style="19"/>
    <col min="4865" max="4865" width="1.28515625" style="19" customWidth="1"/>
    <col min="4866" max="4866" width="4.42578125" style="19" customWidth="1"/>
    <col min="4867" max="4867" width="48" style="19" customWidth="1"/>
    <col min="4868" max="4868" width="51.85546875" style="19" customWidth="1"/>
    <col min="4869" max="4870" width="7.140625" style="19" customWidth="1"/>
    <col min="4871" max="5120" width="9.140625" style="19"/>
    <col min="5121" max="5121" width="1.28515625" style="19" customWidth="1"/>
    <col min="5122" max="5122" width="4.42578125" style="19" customWidth="1"/>
    <col min="5123" max="5123" width="48" style="19" customWidth="1"/>
    <col min="5124" max="5124" width="51.85546875" style="19" customWidth="1"/>
    <col min="5125" max="5126" width="7.140625" style="19" customWidth="1"/>
    <col min="5127" max="5376" width="9.140625" style="19"/>
    <col min="5377" max="5377" width="1.28515625" style="19" customWidth="1"/>
    <col min="5378" max="5378" width="4.42578125" style="19" customWidth="1"/>
    <col min="5379" max="5379" width="48" style="19" customWidth="1"/>
    <col min="5380" max="5380" width="51.85546875" style="19" customWidth="1"/>
    <col min="5381" max="5382" width="7.140625" style="19" customWidth="1"/>
    <col min="5383" max="5632" width="9.140625" style="19"/>
    <col min="5633" max="5633" width="1.28515625" style="19" customWidth="1"/>
    <col min="5634" max="5634" width="4.42578125" style="19" customWidth="1"/>
    <col min="5635" max="5635" width="48" style="19" customWidth="1"/>
    <col min="5636" max="5636" width="51.85546875" style="19" customWidth="1"/>
    <col min="5637" max="5638" width="7.140625" style="19" customWidth="1"/>
    <col min="5639" max="5888" width="9.140625" style="19"/>
    <col min="5889" max="5889" width="1.28515625" style="19" customWidth="1"/>
    <col min="5890" max="5890" width="4.42578125" style="19" customWidth="1"/>
    <col min="5891" max="5891" width="48" style="19" customWidth="1"/>
    <col min="5892" max="5892" width="51.85546875" style="19" customWidth="1"/>
    <col min="5893" max="5894" width="7.140625" style="19" customWidth="1"/>
    <col min="5895" max="6144" width="9.140625" style="19"/>
    <col min="6145" max="6145" width="1.28515625" style="19" customWidth="1"/>
    <col min="6146" max="6146" width="4.42578125" style="19" customWidth="1"/>
    <col min="6147" max="6147" width="48" style="19" customWidth="1"/>
    <col min="6148" max="6148" width="51.85546875" style="19" customWidth="1"/>
    <col min="6149" max="6150" width="7.140625" style="19" customWidth="1"/>
    <col min="6151" max="6400" width="9.140625" style="19"/>
    <col min="6401" max="6401" width="1.28515625" style="19" customWidth="1"/>
    <col min="6402" max="6402" width="4.42578125" style="19" customWidth="1"/>
    <col min="6403" max="6403" width="48" style="19" customWidth="1"/>
    <col min="6404" max="6404" width="51.85546875" style="19" customWidth="1"/>
    <col min="6405" max="6406" width="7.140625" style="19" customWidth="1"/>
    <col min="6407" max="6656" width="9.140625" style="19"/>
    <col min="6657" max="6657" width="1.28515625" style="19" customWidth="1"/>
    <col min="6658" max="6658" width="4.42578125" style="19" customWidth="1"/>
    <col min="6659" max="6659" width="48" style="19" customWidth="1"/>
    <col min="6660" max="6660" width="51.85546875" style="19" customWidth="1"/>
    <col min="6661" max="6662" width="7.140625" style="19" customWidth="1"/>
    <col min="6663" max="6912" width="9.140625" style="19"/>
    <col min="6913" max="6913" width="1.28515625" style="19" customWidth="1"/>
    <col min="6914" max="6914" width="4.42578125" style="19" customWidth="1"/>
    <col min="6915" max="6915" width="48" style="19" customWidth="1"/>
    <col min="6916" max="6916" width="51.85546875" style="19" customWidth="1"/>
    <col min="6917" max="6918" width="7.140625" style="19" customWidth="1"/>
    <col min="6919" max="7168" width="9.140625" style="19"/>
    <col min="7169" max="7169" width="1.28515625" style="19" customWidth="1"/>
    <col min="7170" max="7170" width="4.42578125" style="19" customWidth="1"/>
    <col min="7171" max="7171" width="48" style="19" customWidth="1"/>
    <col min="7172" max="7172" width="51.85546875" style="19" customWidth="1"/>
    <col min="7173" max="7174" width="7.140625" style="19" customWidth="1"/>
    <col min="7175" max="7424" width="9.140625" style="19"/>
    <col min="7425" max="7425" width="1.28515625" style="19" customWidth="1"/>
    <col min="7426" max="7426" width="4.42578125" style="19" customWidth="1"/>
    <col min="7427" max="7427" width="48" style="19" customWidth="1"/>
    <col min="7428" max="7428" width="51.85546875" style="19" customWidth="1"/>
    <col min="7429" max="7430" width="7.140625" style="19" customWidth="1"/>
    <col min="7431" max="7680" width="9.140625" style="19"/>
    <col min="7681" max="7681" width="1.28515625" style="19" customWidth="1"/>
    <col min="7682" max="7682" width="4.42578125" style="19" customWidth="1"/>
    <col min="7683" max="7683" width="48" style="19" customWidth="1"/>
    <col min="7684" max="7684" width="51.85546875" style="19" customWidth="1"/>
    <col min="7685" max="7686" width="7.140625" style="19" customWidth="1"/>
    <col min="7687" max="7936" width="9.140625" style="19"/>
    <col min="7937" max="7937" width="1.28515625" style="19" customWidth="1"/>
    <col min="7938" max="7938" width="4.42578125" style="19" customWidth="1"/>
    <col min="7939" max="7939" width="48" style="19" customWidth="1"/>
    <col min="7940" max="7940" width="51.85546875" style="19" customWidth="1"/>
    <col min="7941" max="7942" width="7.140625" style="19" customWidth="1"/>
    <col min="7943" max="8192" width="9.140625" style="19"/>
    <col min="8193" max="8193" width="1.28515625" style="19" customWidth="1"/>
    <col min="8194" max="8194" width="4.42578125" style="19" customWidth="1"/>
    <col min="8195" max="8195" width="48" style="19" customWidth="1"/>
    <col min="8196" max="8196" width="51.85546875" style="19" customWidth="1"/>
    <col min="8197" max="8198" width="7.140625" style="19" customWidth="1"/>
    <col min="8199" max="8448" width="9.140625" style="19"/>
    <col min="8449" max="8449" width="1.28515625" style="19" customWidth="1"/>
    <col min="8450" max="8450" width="4.42578125" style="19" customWidth="1"/>
    <col min="8451" max="8451" width="48" style="19" customWidth="1"/>
    <col min="8452" max="8452" width="51.85546875" style="19" customWidth="1"/>
    <col min="8453" max="8454" width="7.140625" style="19" customWidth="1"/>
    <col min="8455" max="8704" width="9.140625" style="19"/>
    <col min="8705" max="8705" width="1.28515625" style="19" customWidth="1"/>
    <col min="8706" max="8706" width="4.42578125" style="19" customWidth="1"/>
    <col min="8707" max="8707" width="48" style="19" customWidth="1"/>
    <col min="8708" max="8708" width="51.85546875" style="19" customWidth="1"/>
    <col min="8709" max="8710" width="7.140625" style="19" customWidth="1"/>
    <col min="8711" max="8960" width="9.140625" style="19"/>
    <col min="8961" max="8961" width="1.28515625" style="19" customWidth="1"/>
    <col min="8962" max="8962" width="4.42578125" style="19" customWidth="1"/>
    <col min="8963" max="8963" width="48" style="19" customWidth="1"/>
    <col min="8964" max="8964" width="51.85546875" style="19" customWidth="1"/>
    <col min="8965" max="8966" width="7.140625" style="19" customWidth="1"/>
    <col min="8967" max="9216" width="9.140625" style="19"/>
    <col min="9217" max="9217" width="1.28515625" style="19" customWidth="1"/>
    <col min="9218" max="9218" width="4.42578125" style="19" customWidth="1"/>
    <col min="9219" max="9219" width="48" style="19" customWidth="1"/>
    <col min="9220" max="9220" width="51.85546875" style="19" customWidth="1"/>
    <col min="9221" max="9222" width="7.140625" style="19" customWidth="1"/>
    <col min="9223" max="9472" width="9.140625" style="19"/>
    <col min="9473" max="9473" width="1.28515625" style="19" customWidth="1"/>
    <col min="9474" max="9474" width="4.42578125" style="19" customWidth="1"/>
    <col min="9475" max="9475" width="48" style="19" customWidth="1"/>
    <col min="9476" max="9476" width="51.85546875" style="19" customWidth="1"/>
    <col min="9477" max="9478" width="7.140625" style="19" customWidth="1"/>
    <col min="9479" max="9728" width="9.140625" style="19"/>
    <col min="9729" max="9729" width="1.28515625" style="19" customWidth="1"/>
    <col min="9730" max="9730" width="4.42578125" style="19" customWidth="1"/>
    <col min="9731" max="9731" width="48" style="19" customWidth="1"/>
    <col min="9732" max="9732" width="51.85546875" style="19" customWidth="1"/>
    <col min="9733" max="9734" width="7.140625" style="19" customWidth="1"/>
    <col min="9735" max="9984" width="9.140625" style="19"/>
    <col min="9985" max="9985" width="1.28515625" style="19" customWidth="1"/>
    <col min="9986" max="9986" width="4.42578125" style="19" customWidth="1"/>
    <col min="9987" max="9987" width="48" style="19" customWidth="1"/>
    <col min="9988" max="9988" width="51.85546875" style="19" customWidth="1"/>
    <col min="9989" max="9990" width="7.140625" style="19" customWidth="1"/>
    <col min="9991" max="10240" width="9.140625" style="19"/>
    <col min="10241" max="10241" width="1.28515625" style="19" customWidth="1"/>
    <col min="10242" max="10242" width="4.42578125" style="19" customWidth="1"/>
    <col min="10243" max="10243" width="48" style="19" customWidth="1"/>
    <col min="10244" max="10244" width="51.85546875" style="19" customWidth="1"/>
    <col min="10245" max="10246" width="7.140625" style="19" customWidth="1"/>
    <col min="10247" max="10496" width="9.140625" style="19"/>
    <col min="10497" max="10497" width="1.28515625" style="19" customWidth="1"/>
    <col min="10498" max="10498" width="4.42578125" style="19" customWidth="1"/>
    <col min="10499" max="10499" width="48" style="19" customWidth="1"/>
    <col min="10500" max="10500" width="51.85546875" style="19" customWidth="1"/>
    <col min="10501" max="10502" width="7.140625" style="19" customWidth="1"/>
    <col min="10503" max="10752" width="9.140625" style="19"/>
    <col min="10753" max="10753" width="1.28515625" style="19" customWidth="1"/>
    <col min="10754" max="10754" width="4.42578125" style="19" customWidth="1"/>
    <col min="10755" max="10755" width="48" style="19" customWidth="1"/>
    <col min="10756" max="10756" width="51.85546875" style="19" customWidth="1"/>
    <col min="10757" max="10758" width="7.140625" style="19" customWidth="1"/>
    <col min="10759" max="11008" width="9.140625" style="19"/>
    <col min="11009" max="11009" width="1.28515625" style="19" customWidth="1"/>
    <col min="11010" max="11010" width="4.42578125" style="19" customWidth="1"/>
    <col min="11011" max="11011" width="48" style="19" customWidth="1"/>
    <col min="11012" max="11012" width="51.85546875" style="19" customWidth="1"/>
    <col min="11013" max="11014" width="7.140625" style="19" customWidth="1"/>
    <col min="11015" max="11264" width="9.140625" style="19"/>
    <col min="11265" max="11265" width="1.28515625" style="19" customWidth="1"/>
    <col min="11266" max="11266" width="4.42578125" style="19" customWidth="1"/>
    <col min="11267" max="11267" width="48" style="19" customWidth="1"/>
    <col min="11268" max="11268" width="51.85546875" style="19" customWidth="1"/>
    <col min="11269" max="11270" width="7.140625" style="19" customWidth="1"/>
    <col min="11271" max="11520" width="9.140625" style="19"/>
    <col min="11521" max="11521" width="1.28515625" style="19" customWidth="1"/>
    <col min="11522" max="11522" width="4.42578125" style="19" customWidth="1"/>
    <col min="11523" max="11523" width="48" style="19" customWidth="1"/>
    <col min="11524" max="11524" width="51.85546875" style="19" customWidth="1"/>
    <col min="11525" max="11526" width="7.140625" style="19" customWidth="1"/>
    <col min="11527" max="11776" width="9.140625" style="19"/>
    <col min="11777" max="11777" width="1.28515625" style="19" customWidth="1"/>
    <col min="11778" max="11778" width="4.42578125" style="19" customWidth="1"/>
    <col min="11779" max="11779" width="48" style="19" customWidth="1"/>
    <col min="11780" max="11780" width="51.85546875" style="19" customWidth="1"/>
    <col min="11781" max="11782" width="7.140625" style="19" customWidth="1"/>
    <col min="11783" max="12032" width="9.140625" style="19"/>
    <col min="12033" max="12033" width="1.28515625" style="19" customWidth="1"/>
    <col min="12034" max="12034" width="4.42578125" style="19" customWidth="1"/>
    <col min="12035" max="12035" width="48" style="19" customWidth="1"/>
    <col min="12036" max="12036" width="51.85546875" style="19" customWidth="1"/>
    <col min="12037" max="12038" width="7.140625" style="19" customWidth="1"/>
    <col min="12039" max="12288" width="9.140625" style="19"/>
    <col min="12289" max="12289" width="1.28515625" style="19" customWidth="1"/>
    <col min="12290" max="12290" width="4.42578125" style="19" customWidth="1"/>
    <col min="12291" max="12291" width="48" style="19" customWidth="1"/>
    <col min="12292" max="12292" width="51.85546875" style="19" customWidth="1"/>
    <col min="12293" max="12294" width="7.140625" style="19" customWidth="1"/>
    <col min="12295" max="12544" width="9.140625" style="19"/>
    <col min="12545" max="12545" width="1.28515625" style="19" customWidth="1"/>
    <col min="12546" max="12546" width="4.42578125" style="19" customWidth="1"/>
    <col min="12547" max="12547" width="48" style="19" customWidth="1"/>
    <col min="12548" max="12548" width="51.85546875" style="19" customWidth="1"/>
    <col min="12549" max="12550" width="7.140625" style="19" customWidth="1"/>
    <col min="12551" max="12800" width="9.140625" style="19"/>
    <col min="12801" max="12801" width="1.28515625" style="19" customWidth="1"/>
    <col min="12802" max="12802" width="4.42578125" style="19" customWidth="1"/>
    <col min="12803" max="12803" width="48" style="19" customWidth="1"/>
    <col min="12804" max="12804" width="51.85546875" style="19" customWidth="1"/>
    <col min="12805" max="12806" width="7.140625" style="19" customWidth="1"/>
    <col min="12807" max="13056" width="9.140625" style="19"/>
    <col min="13057" max="13057" width="1.28515625" style="19" customWidth="1"/>
    <col min="13058" max="13058" width="4.42578125" style="19" customWidth="1"/>
    <col min="13059" max="13059" width="48" style="19" customWidth="1"/>
    <col min="13060" max="13060" width="51.85546875" style="19" customWidth="1"/>
    <col min="13061" max="13062" width="7.140625" style="19" customWidth="1"/>
    <col min="13063" max="13312" width="9.140625" style="19"/>
    <col min="13313" max="13313" width="1.28515625" style="19" customWidth="1"/>
    <col min="13314" max="13314" width="4.42578125" style="19" customWidth="1"/>
    <col min="13315" max="13315" width="48" style="19" customWidth="1"/>
    <col min="13316" max="13316" width="51.85546875" style="19" customWidth="1"/>
    <col min="13317" max="13318" width="7.140625" style="19" customWidth="1"/>
    <col min="13319" max="13568" width="9.140625" style="19"/>
    <col min="13569" max="13569" width="1.28515625" style="19" customWidth="1"/>
    <col min="13570" max="13570" width="4.42578125" style="19" customWidth="1"/>
    <col min="13571" max="13571" width="48" style="19" customWidth="1"/>
    <col min="13572" max="13572" width="51.85546875" style="19" customWidth="1"/>
    <col min="13573" max="13574" width="7.140625" style="19" customWidth="1"/>
    <col min="13575" max="13824" width="9.140625" style="19"/>
    <col min="13825" max="13825" width="1.28515625" style="19" customWidth="1"/>
    <col min="13826" max="13826" width="4.42578125" style="19" customWidth="1"/>
    <col min="13827" max="13827" width="48" style="19" customWidth="1"/>
    <col min="13828" max="13828" width="51.85546875" style="19" customWidth="1"/>
    <col min="13829" max="13830" width="7.140625" style="19" customWidth="1"/>
    <col min="13831" max="14080" width="9.140625" style="19"/>
    <col min="14081" max="14081" width="1.28515625" style="19" customWidth="1"/>
    <col min="14082" max="14082" width="4.42578125" style="19" customWidth="1"/>
    <col min="14083" max="14083" width="48" style="19" customWidth="1"/>
    <col min="14084" max="14084" width="51.85546875" style="19" customWidth="1"/>
    <col min="14085" max="14086" width="7.140625" style="19" customWidth="1"/>
    <col min="14087" max="14336" width="9.140625" style="19"/>
    <col min="14337" max="14337" width="1.28515625" style="19" customWidth="1"/>
    <col min="14338" max="14338" width="4.42578125" style="19" customWidth="1"/>
    <col min="14339" max="14339" width="48" style="19" customWidth="1"/>
    <col min="14340" max="14340" width="51.85546875" style="19" customWidth="1"/>
    <col min="14341" max="14342" width="7.140625" style="19" customWidth="1"/>
    <col min="14343" max="14592" width="9.140625" style="19"/>
    <col min="14593" max="14593" width="1.28515625" style="19" customWidth="1"/>
    <col min="14594" max="14594" width="4.42578125" style="19" customWidth="1"/>
    <col min="14595" max="14595" width="48" style="19" customWidth="1"/>
    <col min="14596" max="14596" width="51.85546875" style="19" customWidth="1"/>
    <col min="14597" max="14598" width="7.140625" style="19" customWidth="1"/>
    <col min="14599" max="14848" width="9.140625" style="19"/>
    <col min="14849" max="14849" width="1.28515625" style="19" customWidth="1"/>
    <col min="14850" max="14850" width="4.42578125" style="19" customWidth="1"/>
    <col min="14851" max="14851" width="48" style="19" customWidth="1"/>
    <col min="14852" max="14852" width="51.85546875" style="19" customWidth="1"/>
    <col min="14853" max="14854" width="7.140625" style="19" customWidth="1"/>
    <col min="14855" max="15104" width="9.140625" style="19"/>
    <col min="15105" max="15105" width="1.28515625" style="19" customWidth="1"/>
    <col min="15106" max="15106" width="4.42578125" style="19" customWidth="1"/>
    <col min="15107" max="15107" width="48" style="19" customWidth="1"/>
    <col min="15108" max="15108" width="51.85546875" style="19" customWidth="1"/>
    <col min="15109" max="15110" width="7.140625" style="19" customWidth="1"/>
    <col min="15111" max="15360" width="9.140625" style="19"/>
    <col min="15361" max="15361" width="1.28515625" style="19" customWidth="1"/>
    <col min="15362" max="15362" width="4.42578125" style="19" customWidth="1"/>
    <col min="15363" max="15363" width="48" style="19" customWidth="1"/>
    <col min="15364" max="15364" width="51.85546875" style="19" customWidth="1"/>
    <col min="15365" max="15366" width="7.140625" style="19" customWidth="1"/>
    <col min="15367" max="15616" width="9.140625" style="19"/>
    <col min="15617" max="15617" width="1.28515625" style="19" customWidth="1"/>
    <col min="15618" max="15618" width="4.42578125" style="19" customWidth="1"/>
    <col min="15619" max="15619" width="48" style="19" customWidth="1"/>
    <col min="15620" max="15620" width="51.85546875" style="19" customWidth="1"/>
    <col min="15621" max="15622" width="7.140625" style="19" customWidth="1"/>
    <col min="15623" max="15872" width="9.140625" style="19"/>
    <col min="15873" max="15873" width="1.28515625" style="19" customWidth="1"/>
    <col min="15874" max="15874" width="4.42578125" style="19" customWidth="1"/>
    <col min="15875" max="15875" width="48" style="19" customWidth="1"/>
    <col min="15876" max="15876" width="51.85546875" style="19" customWidth="1"/>
    <col min="15877" max="15878" width="7.140625" style="19" customWidth="1"/>
    <col min="15879" max="16128" width="9.140625" style="19"/>
    <col min="16129" max="16129" width="1.28515625" style="19" customWidth="1"/>
    <col min="16130" max="16130" width="4.42578125" style="19" customWidth="1"/>
    <col min="16131" max="16131" width="48" style="19" customWidth="1"/>
    <col min="16132" max="16132" width="51.85546875" style="19" customWidth="1"/>
    <col min="16133" max="16134" width="7.140625" style="19" customWidth="1"/>
    <col min="16135" max="16384" width="9.140625" style="19"/>
  </cols>
  <sheetData>
    <row r="2" spans="1:6" ht="30.75" x14ac:dyDescent="0.7">
      <c r="A2" s="18" t="s">
        <v>466</v>
      </c>
      <c r="B2" s="18"/>
      <c r="C2" s="18"/>
      <c r="D2" s="18"/>
      <c r="E2" s="18"/>
      <c r="F2" s="18"/>
    </row>
    <row r="3" spans="1:6" s="21" customFormat="1" ht="27.75" x14ac:dyDescent="0.65">
      <c r="A3" s="167" t="s">
        <v>635</v>
      </c>
      <c r="B3" s="167"/>
      <c r="C3" s="167"/>
      <c r="D3" s="20"/>
      <c r="E3" s="20"/>
      <c r="F3" s="20"/>
    </row>
    <row r="4" spans="1:6" s="21" customFormat="1" ht="27.75" x14ac:dyDescent="0.65">
      <c r="A4" s="167" t="s">
        <v>537</v>
      </c>
      <c r="B4" s="167"/>
      <c r="C4" s="167"/>
      <c r="D4" s="20"/>
      <c r="E4" s="20"/>
      <c r="F4" s="20"/>
    </row>
    <row r="5" spans="1:6" s="21" customFormat="1" ht="27.75" x14ac:dyDescent="0.65">
      <c r="A5" s="167" t="s">
        <v>605</v>
      </c>
      <c r="B5" s="167"/>
      <c r="C5" s="167"/>
      <c r="D5" s="20"/>
      <c r="E5" s="20"/>
      <c r="F5" s="20"/>
    </row>
    <row r="6" spans="1:6" s="21" customFormat="1" ht="24" x14ac:dyDescent="0.55000000000000004">
      <c r="B6" s="118"/>
      <c r="C6" s="166"/>
      <c r="D6" s="166"/>
      <c r="E6" s="166"/>
      <c r="F6" s="166"/>
    </row>
    <row r="7" spans="1:6" s="22" customFormat="1" ht="24" x14ac:dyDescent="0.2">
      <c r="C7" s="22" t="s">
        <v>636</v>
      </c>
    </row>
    <row r="8" spans="1:6" s="22" customFormat="1" ht="24" x14ac:dyDescent="0.2">
      <c r="B8" s="22" t="s">
        <v>624</v>
      </c>
    </row>
    <row r="9" spans="1:6" s="22" customFormat="1" ht="24" x14ac:dyDescent="0.2">
      <c r="B9" s="164" t="s">
        <v>625</v>
      </c>
      <c r="C9" s="164"/>
      <c r="D9" s="164"/>
      <c r="E9" s="164"/>
      <c r="F9" s="164"/>
    </row>
    <row r="10" spans="1:6" s="120" customFormat="1" ht="24" x14ac:dyDescent="0.2">
      <c r="B10" s="164" t="s">
        <v>626</v>
      </c>
      <c r="C10" s="164"/>
      <c r="D10" s="122"/>
      <c r="E10" s="122"/>
      <c r="F10" s="122"/>
    </row>
    <row r="11" spans="1:6" s="22" customFormat="1" ht="24" x14ac:dyDescent="0.2">
      <c r="B11" s="22" t="s">
        <v>627</v>
      </c>
    </row>
    <row r="12" spans="1:6" s="23" customFormat="1" ht="24" x14ac:dyDescent="0.2">
      <c r="C12" s="23" t="s">
        <v>606</v>
      </c>
    </row>
    <row r="13" spans="1:6" s="23" customFormat="1" ht="24" x14ac:dyDescent="0.2">
      <c r="B13" s="23" t="s">
        <v>630</v>
      </c>
    </row>
    <row r="14" spans="1:6" s="23" customFormat="1" ht="24" x14ac:dyDescent="0.2">
      <c r="B14" s="23" t="s">
        <v>629</v>
      </c>
    </row>
    <row r="15" spans="1:6" s="23" customFormat="1" ht="24" x14ac:dyDescent="0.2">
      <c r="C15" s="23" t="s">
        <v>607</v>
      </c>
    </row>
    <row r="16" spans="1:6" s="23" customFormat="1" ht="24" x14ac:dyDescent="0.2">
      <c r="B16" s="23" t="s">
        <v>609</v>
      </c>
    </row>
    <row r="17" spans="1:7" s="23" customFormat="1" ht="24" x14ac:dyDescent="0.2">
      <c r="C17" s="23" t="s">
        <v>647</v>
      </c>
    </row>
    <row r="18" spans="1:7" s="23" customFormat="1" ht="24" x14ac:dyDescent="0.2">
      <c r="B18" s="23" t="s">
        <v>637</v>
      </c>
    </row>
    <row r="19" spans="1:7" s="21" customFormat="1" ht="24" x14ac:dyDescent="0.55000000000000004">
      <c r="B19" s="21" t="s">
        <v>639</v>
      </c>
      <c r="E19" s="24"/>
      <c r="F19" s="24"/>
      <c r="G19" s="24"/>
    </row>
    <row r="20" spans="1:7" s="21" customFormat="1" ht="24" x14ac:dyDescent="0.55000000000000004">
      <c r="B20" s="21" t="s">
        <v>638</v>
      </c>
      <c r="E20" s="24"/>
      <c r="F20" s="24"/>
      <c r="G20" s="24"/>
    </row>
    <row r="21" spans="1:7" s="23" customFormat="1" ht="24" x14ac:dyDescent="0.2">
      <c r="C21" s="23" t="s">
        <v>610</v>
      </c>
    </row>
    <row r="22" spans="1:7" s="23" customFormat="1" ht="24" x14ac:dyDescent="0.2">
      <c r="B22" s="23" t="s">
        <v>611</v>
      </c>
    </row>
    <row r="23" spans="1:7" s="21" customFormat="1" ht="24" x14ac:dyDescent="0.55000000000000004">
      <c r="A23" s="26"/>
      <c r="B23" s="21" t="s">
        <v>612</v>
      </c>
      <c r="E23" s="24"/>
      <c r="F23" s="24"/>
      <c r="G23" s="24"/>
    </row>
    <row r="24" spans="1:7" s="21" customFormat="1" ht="24" x14ac:dyDescent="0.55000000000000004">
      <c r="A24" s="21" t="s">
        <v>613</v>
      </c>
    </row>
    <row r="25" spans="1:7" s="21" customFormat="1" ht="24" x14ac:dyDescent="0.55000000000000004">
      <c r="A25" s="26" t="s">
        <v>614</v>
      </c>
      <c r="B25" s="26"/>
      <c r="C25" s="26"/>
      <c r="D25" s="26"/>
      <c r="E25" s="26"/>
      <c r="F25" s="26"/>
    </row>
    <row r="26" spans="1:7" s="21" customFormat="1" ht="24" x14ac:dyDescent="0.55000000000000004">
      <c r="A26" s="26"/>
      <c r="B26" s="26"/>
      <c r="C26" s="26"/>
      <c r="D26" s="26"/>
      <c r="E26" s="26"/>
      <c r="F26" s="26"/>
    </row>
    <row r="27" spans="1:7" s="21" customFormat="1" ht="24" x14ac:dyDescent="0.55000000000000004">
      <c r="A27" s="26"/>
      <c r="B27" s="26"/>
      <c r="C27" s="26"/>
      <c r="D27" s="26"/>
      <c r="E27" s="26"/>
      <c r="F27" s="26"/>
    </row>
    <row r="28" spans="1:7" s="21" customFormat="1" ht="24" x14ac:dyDescent="0.55000000000000004">
      <c r="A28" s="26"/>
      <c r="B28" s="26"/>
      <c r="C28" s="26"/>
      <c r="D28" s="26"/>
      <c r="E28" s="26"/>
      <c r="F28" s="26"/>
    </row>
    <row r="29" spans="1:7" s="21" customFormat="1" ht="24" x14ac:dyDescent="0.55000000000000004">
      <c r="A29" s="26"/>
      <c r="B29" s="26"/>
      <c r="C29" s="26"/>
      <c r="D29" s="26"/>
      <c r="E29" s="26"/>
      <c r="F29" s="26"/>
    </row>
    <row r="30" spans="1:7" s="120" customFormat="1" ht="24" x14ac:dyDescent="0.2">
      <c r="B30" s="120" t="s">
        <v>640</v>
      </c>
    </row>
    <row r="31" spans="1:7" s="26" customFormat="1" ht="24" x14ac:dyDescent="0.55000000000000004">
      <c r="A31" s="26" t="s">
        <v>615</v>
      </c>
    </row>
    <row r="32" spans="1:7" s="117" customFormat="1" ht="24" x14ac:dyDescent="0.2">
      <c r="A32" s="165" t="s">
        <v>616</v>
      </c>
      <c r="B32" s="165"/>
      <c r="C32" s="165"/>
      <c r="D32" s="165"/>
      <c r="E32" s="165"/>
    </row>
    <row r="33" spans="1:6" s="117" customFormat="1" ht="24" x14ac:dyDescent="0.2">
      <c r="A33" s="165" t="s">
        <v>617</v>
      </c>
      <c r="B33" s="165"/>
      <c r="C33" s="165"/>
      <c r="D33" s="165"/>
      <c r="E33" s="165"/>
    </row>
    <row r="34" spans="1:6" s="117" customFormat="1" ht="24" x14ac:dyDescent="0.2">
      <c r="A34" s="165" t="s">
        <v>618</v>
      </c>
      <c r="B34" s="165"/>
      <c r="C34" s="165"/>
      <c r="D34" s="165"/>
      <c r="E34" s="165"/>
    </row>
    <row r="35" spans="1:6" s="117" customFormat="1" ht="24" x14ac:dyDescent="0.2">
      <c r="A35" s="165" t="s">
        <v>619</v>
      </c>
      <c r="B35" s="165"/>
      <c r="C35" s="165"/>
      <c r="D35" s="165"/>
      <c r="E35" s="165"/>
    </row>
    <row r="36" spans="1:6" s="117" customFormat="1" ht="24" x14ac:dyDescent="0.2">
      <c r="A36" s="165" t="s">
        <v>620</v>
      </c>
      <c r="B36" s="165"/>
      <c r="C36" s="165"/>
      <c r="D36" s="165"/>
      <c r="E36" s="165"/>
    </row>
    <row r="37" spans="1:6" s="21" customFormat="1" ht="24" x14ac:dyDescent="0.55000000000000004">
      <c r="A37" s="27" t="s">
        <v>621</v>
      </c>
      <c r="B37" s="27"/>
    </row>
    <row r="38" spans="1:6" s="21" customFormat="1" ht="24" x14ac:dyDescent="0.55000000000000004">
      <c r="B38" s="157" t="s">
        <v>623</v>
      </c>
    </row>
    <row r="39" spans="1:6" s="112" customFormat="1" ht="24" x14ac:dyDescent="0.55000000000000004">
      <c r="B39" s="160"/>
      <c r="E39" s="161"/>
      <c r="F39" s="162"/>
    </row>
    <row r="40" spans="1:6" s="163" customFormat="1" ht="24" x14ac:dyDescent="0.55000000000000004">
      <c r="C40" s="112"/>
      <c r="D40" s="112"/>
    </row>
    <row r="41" spans="1:6" ht="24" x14ac:dyDescent="0.55000000000000004">
      <c r="C41" s="21"/>
      <c r="D41" s="21"/>
    </row>
    <row r="42" spans="1:6" ht="24" x14ac:dyDescent="0.55000000000000004">
      <c r="C42" s="21"/>
      <c r="D42" s="21"/>
    </row>
  </sheetData>
  <mergeCells count="11">
    <mergeCell ref="C6:F6"/>
    <mergeCell ref="B9:F9"/>
    <mergeCell ref="A4:C4"/>
    <mergeCell ref="A3:C3"/>
    <mergeCell ref="A5:C5"/>
    <mergeCell ref="B10:C10"/>
    <mergeCell ref="A34:E34"/>
    <mergeCell ref="A35:E35"/>
    <mergeCell ref="A36:E36"/>
    <mergeCell ref="A32:E32"/>
    <mergeCell ref="A33:E33"/>
  </mergeCells>
  <pageMargins left="0.7" right="0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0"/>
  <sheetViews>
    <sheetView zoomScale="130" zoomScaleNormal="130" workbookViewId="0">
      <selection activeCell="C13" sqref="C13"/>
    </sheetView>
  </sheetViews>
  <sheetFormatPr defaultRowHeight="24" x14ac:dyDescent="0.55000000000000004"/>
  <cols>
    <col min="1" max="1" width="5.5703125" style="21" customWidth="1"/>
    <col min="2" max="2" width="21.7109375" style="21" customWidth="1"/>
    <col min="3" max="3" width="30.85546875" style="24" customWidth="1"/>
    <col min="4" max="4" width="28.28515625" style="24" customWidth="1"/>
    <col min="5" max="5" width="10" style="21" customWidth="1"/>
    <col min="6" max="256" width="9.140625" style="21"/>
    <col min="257" max="257" width="5.5703125" style="21" customWidth="1"/>
    <col min="258" max="258" width="21.7109375" style="21" customWidth="1"/>
    <col min="259" max="259" width="30.85546875" style="21" customWidth="1"/>
    <col min="260" max="260" width="28.28515625" style="21" customWidth="1"/>
    <col min="261" max="261" width="10" style="21" customWidth="1"/>
    <col min="262" max="512" width="9.140625" style="21"/>
    <col min="513" max="513" width="5.5703125" style="21" customWidth="1"/>
    <col min="514" max="514" width="21.7109375" style="21" customWidth="1"/>
    <col min="515" max="515" width="30.85546875" style="21" customWidth="1"/>
    <col min="516" max="516" width="28.28515625" style="21" customWidth="1"/>
    <col min="517" max="517" width="10" style="21" customWidth="1"/>
    <col min="518" max="768" width="9.140625" style="21"/>
    <col min="769" max="769" width="5.5703125" style="21" customWidth="1"/>
    <col min="770" max="770" width="21.7109375" style="21" customWidth="1"/>
    <col min="771" max="771" width="30.85546875" style="21" customWidth="1"/>
    <col min="772" max="772" width="28.28515625" style="21" customWidth="1"/>
    <col min="773" max="773" width="10" style="21" customWidth="1"/>
    <col min="774" max="1024" width="9.140625" style="21"/>
    <col min="1025" max="1025" width="5.5703125" style="21" customWidth="1"/>
    <col min="1026" max="1026" width="21.7109375" style="21" customWidth="1"/>
    <col min="1027" max="1027" width="30.85546875" style="21" customWidth="1"/>
    <col min="1028" max="1028" width="28.28515625" style="21" customWidth="1"/>
    <col min="1029" max="1029" width="10" style="21" customWidth="1"/>
    <col min="1030" max="1280" width="9.140625" style="21"/>
    <col min="1281" max="1281" width="5.5703125" style="21" customWidth="1"/>
    <col min="1282" max="1282" width="21.7109375" style="21" customWidth="1"/>
    <col min="1283" max="1283" width="30.85546875" style="21" customWidth="1"/>
    <col min="1284" max="1284" width="28.28515625" style="21" customWidth="1"/>
    <col min="1285" max="1285" width="10" style="21" customWidth="1"/>
    <col min="1286" max="1536" width="9.140625" style="21"/>
    <col min="1537" max="1537" width="5.5703125" style="21" customWidth="1"/>
    <col min="1538" max="1538" width="21.7109375" style="21" customWidth="1"/>
    <col min="1539" max="1539" width="30.85546875" style="21" customWidth="1"/>
    <col min="1540" max="1540" width="28.28515625" style="21" customWidth="1"/>
    <col min="1541" max="1541" width="10" style="21" customWidth="1"/>
    <col min="1542" max="1792" width="9.140625" style="21"/>
    <col min="1793" max="1793" width="5.5703125" style="21" customWidth="1"/>
    <col min="1794" max="1794" width="21.7109375" style="21" customWidth="1"/>
    <col min="1795" max="1795" width="30.85546875" style="21" customWidth="1"/>
    <col min="1796" max="1796" width="28.28515625" style="21" customWidth="1"/>
    <col min="1797" max="1797" width="10" style="21" customWidth="1"/>
    <col min="1798" max="2048" width="9.140625" style="21"/>
    <col min="2049" max="2049" width="5.5703125" style="21" customWidth="1"/>
    <col min="2050" max="2050" width="21.7109375" style="21" customWidth="1"/>
    <col min="2051" max="2051" width="30.85546875" style="21" customWidth="1"/>
    <col min="2052" max="2052" width="28.28515625" style="21" customWidth="1"/>
    <col min="2053" max="2053" width="10" style="21" customWidth="1"/>
    <col min="2054" max="2304" width="9.140625" style="21"/>
    <col min="2305" max="2305" width="5.5703125" style="21" customWidth="1"/>
    <col min="2306" max="2306" width="21.7109375" style="21" customWidth="1"/>
    <col min="2307" max="2307" width="30.85546875" style="21" customWidth="1"/>
    <col min="2308" max="2308" width="28.28515625" style="21" customWidth="1"/>
    <col min="2309" max="2309" width="10" style="21" customWidth="1"/>
    <col min="2310" max="2560" width="9.140625" style="21"/>
    <col min="2561" max="2561" width="5.5703125" style="21" customWidth="1"/>
    <col min="2562" max="2562" width="21.7109375" style="21" customWidth="1"/>
    <col min="2563" max="2563" width="30.85546875" style="21" customWidth="1"/>
    <col min="2564" max="2564" width="28.28515625" style="21" customWidth="1"/>
    <col min="2565" max="2565" width="10" style="21" customWidth="1"/>
    <col min="2566" max="2816" width="9.140625" style="21"/>
    <col min="2817" max="2817" width="5.5703125" style="21" customWidth="1"/>
    <col min="2818" max="2818" width="21.7109375" style="21" customWidth="1"/>
    <col min="2819" max="2819" width="30.85546875" style="21" customWidth="1"/>
    <col min="2820" max="2820" width="28.28515625" style="21" customWidth="1"/>
    <col min="2821" max="2821" width="10" style="21" customWidth="1"/>
    <col min="2822" max="3072" width="9.140625" style="21"/>
    <col min="3073" max="3073" width="5.5703125" style="21" customWidth="1"/>
    <col min="3074" max="3074" width="21.7109375" style="21" customWidth="1"/>
    <col min="3075" max="3075" width="30.85546875" style="21" customWidth="1"/>
    <col min="3076" max="3076" width="28.28515625" style="21" customWidth="1"/>
    <col min="3077" max="3077" width="10" style="21" customWidth="1"/>
    <col min="3078" max="3328" width="9.140625" style="21"/>
    <col min="3329" max="3329" width="5.5703125" style="21" customWidth="1"/>
    <col min="3330" max="3330" width="21.7109375" style="21" customWidth="1"/>
    <col min="3331" max="3331" width="30.85546875" style="21" customWidth="1"/>
    <col min="3332" max="3332" width="28.28515625" style="21" customWidth="1"/>
    <col min="3333" max="3333" width="10" style="21" customWidth="1"/>
    <col min="3334" max="3584" width="9.140625" style="21"/>
    <col min="3585" max="3585" width="5.5703125" style="21" customWidth="1"/>
    <col min="3586" max="3586" width="21.7109375" style="21" customWidth="1"/>
    <col min="3587" max="3587" width="30.85546875" style="21" customWidth="1"/>
    <col min="3588" max="3588" width="28.28515625" style="21" customWidth="1"/>
    <col min="3589" max="3589" width="10" style="21" customWidth="1"/>
    <col min="3590" max="3840" width="9.140625" style="21"/>
    <col min="3841" max="3841" width="5.5703125" style="21" customWidth="1"/>
    <col min="3842" max="3842" width="21.7109375" style="21" customWidth="1"/>
    <col min="3843" max="3843" width="30.85546875" style="21" customWidth="1"/>
    <col min="3844" max="3844" width="28.28515625" style="21" customWidth="1"/>
    <col min="3845" max="3845" width="10" style="21" customWidth="1"/>
    <col min="3846" max="4096" width="9.140625" style="21"/>
    <col min="4097" max="4097" width="5.5703125" style="21" customWidth="1"/>
    <col min="4098" max="4098" width="21.7109375" style="21" customWidth="1"/>
    <col min="4099" max="4099" width="30.85546875" style="21" customWidth="1"/>
    <col min="4100" max="4100" width="28.28515625" style="21" customWidth="1"/>
    <col min="4101" max="4101" width="10" style="21" customWidth="1"/>
    <col min="4102" max="4352" width="9.140625" style="21"/>
    <col min="4353" max="4353" width="5.5703125" style="21" customWidth="1"/>
    <col min="4354" max="4354" width="21.7109375" style="21" customWidth="1"/>
    <col min="4355" max="4355" width="30.85546875" style="21" customWidth="1"/>
    <col min="4356" max="4356" width="28.28515625" style="21" customWidth="1"/>
    <col min="4357" max="4357" width="10" style="21" customWidth="1"/>
    <col min="4358" max="4608" width="9.140625" style="21"/>
    <col min="4609" max="4609" width="5.5703125" style="21" customWidth="1"/>
    <col min="4610" max="4610" width="21.7109375" style="21" customWidth="1"/>
    <col min="4611" max="4611" width="30.85546875" style="21" customWidth="1"/>
    <col min="4612" max="4612" width="28.28515625" style="21" customWidth="1"/>
    <col min="4613" max="4613" width="10" style="21" customWidth="1"/>
    <col min="4614" max="4864" width="9.140625" style="21"/>
    <col min="4865" max="4865" width="5.5703125" style="21" customWidth="1"/>
    <col min="4866" max="4866" width="21.7109375" style="21" customWidth="1"/>
    <col min="4867" max="4867" width="30.85546875" style="21" customWidth="1"/>
    <col min="4868" max="4868" width="28.28515625" style="21" customWidth="1"/>
    <col min="4869" max="4869" width="10" style="21" customWidth="1"/>
    <col min="4870" max="5120" width="9.140625" style="21"/>
    <col min="5121" max="5121" width="5.5703125" style="21" customWidth="1"/>
    <col min="5122" max="5122" width="21.7109375" style="21" customWidth="1"/>
    <col min="5123" max="5123" width="30.85546875" style="21" customWidth="1"/>
    <col min="5124" max="5124" width="28.28515625" style="21" customWidth="1"/>
    <col min="5125" max="5125" width="10" style="21" customWidth="1"/>
    <col min="5126" max="5376" width="9.140625" style="21"/>
    <col min="5377" max="5377" width="5.5703125" style="21" customWidth="1"/>
    <col min="5378" max="5378" width="21.7109375" style="21" customWidth="1"/>
    <col min="5379" max="5379" width="30.85546875" style="21" customWidth="1"/>
    <col min="5380" max="5380" width="28.28515625" style="21" customWidth="1"/>
    <col min="5381" max="5381" width="10" style="21" customWidth="1"/>
    <col min="5382" max="5632" width="9.140625" style="21"/>
    <col min="5633" max="5633" width="5.5703125" style="21" customWidth="1"/>
    <col min="5634" max="5634" width="21.7109375" style="21" customWidth="1"/>
    <col min="5635" max="5635" width="30.85546875" style="21" customWidth="1"/>
    <col min="5636" max="5636" width="28.28515625" style="21" customWidth="1"/>
    <col min="5637" max="5637" width="10" style="21" customWidth="1"/>
    <col min="5638" max="5888" width="9.140625" style="21"/>
    <col min="5889" max="5889" width="5.5703125" style="21" customWidth="1"/>
    <col min="5890" max="5890" width="21.7109375" style="21" customWidth="1"/>
    <col min="5891" max="5891" width="30.85546875" style="21" customWidth="1"/>
    <col min="5892" max="5892" width="28.28515625" style="21" customWidth="1"/>
    <col min="5893" max="5893" width="10" style="21" customWidth="1"/>
    <col min="5894" max="6144" width="9.140625" style="21"/>
    <col min="6145" max="6145" width="5.5703125" style="21" customWidth="1"/>
    <col min="6146" max="6146" width="21.7109375" style="21" customWidth="1"/>
    <col min="6147" max="6147" width="30.85546875" style="21" customWidth="1"/>
    <col min="6148" max="6148" width="28.28515625" style="21" customWidth="1"/>
    <col min="6149" max="6149" width="10" style="21" customWidth="1"/>
    <col min="6150" max="6400" width="9.140625" style="21"/>
    <col min="6401" max="6401" width="5.5703125" style="21" customWidth="1"/>
    <col min="6402" max="6402" width="21.7109375" style="21" customWidth="1"/>
    <col min="6403" max="6403" width="30.85546875" style="21" customWidth="1"/>
    <col min="6404" max="6404" width="28.28515625" style="21" customWidth="1"/>
    <col min="6405" max="6405" width="10" style="21" customWidth="1"/>
    <col min="6406" max="6656" width="9.140625" style="21"/>
    <col min="6657" max="6657" width="5.5703125" style="21" customWidth="1"/>
    <col min="6658" max="6658" width="21.7109375" style="21" customWidth="1"/>
    <col min="6659" max="6659" width="30.85546875" style="21" customWidth="1"/>
    <col min="6660" max="6660" width="28.28515625" style="21" customWidth="1"/>
    <col min="6661" max="6661" width="10" style="21" customWidth="1"/>
    <col min="6662" max="6912" width="9.140625" style="21"/>
    <col min="6913" max="6913" width="5.5703125" style="21" customWidth="1"/>
    <col min="6914" max="6914" width="21.7109375" style="21" customWidth="1"/>
    <col min="6915" max="6915" width="30.85546875" style="21" customWidth="1"/>
    <col min="6916" max="6916" width="28.28515625" style="21" customWidth="1"/>
    <col min="6917" max="6917" width="10" style="21" customWidth="1"/>
    <col min="6918" max="7168" width="9.140625" style="21"/>
    <col min="7169" max="7169" width="5.5703125" style="21" customWidth="1"/>
    <col min="7170" max="7170" width="21.7109375" style="21" customWidth="1"/>
    <col min="7171" max="7171" width="30.85546875" style="21" customWidth="1"/>
    <col min="7172" max="7172" width="28.28515625" style="21" customWidth="1"/>
    <col min="7173" max="7173" width="10" style="21" customWidth="1"/>
    <col min="7174" max="7424" width="9.140625" style="21"/>
    <col min="7425" max="7425" width="5.5703125" style="21" customWidth="1"/>
    <col min="7426" max="7426" width="21.7109375" style="21" customWidth="1"/>
    <col min="7427" max="7427" width="30.85546875" style="21" customWidth="1"/>
    <col min="7428" max="7428" width="28.28515625" style="21" customWidth="1"/>
    <col min="7429" max="7429" width="10" style="21" customWidth="1"/>
    <col min="7430" max="7680" width="9.140625" style="21"/>
    <col min="7681" max="7681" width="5.5703125" style="21" customWidth="1"/>
    <col min="7682" max="7682" width="21.7109375" style="21" customWidth="1"/>
    <col min="7683" max="7683" width="30.85546875" style="21" customWidth="1"/>
    <col min="7684" max="7684" width="28.28515625" style="21" customWidth="1"/>
    <col min="7685" max="7685" width="10" style="21" customWidth="1"/>
    <col min="7686" max="7936" width="9.140625" style="21"/>
    <col min="7937" max="7937" width="5.5703125" style="21" customWidth="1"/>
    <col min="7938" max="7938" width="21.7109375" style="21" customWidth="1"/>
    <col min="7939" max="7939" width="30.85546875" style="21" customWidth="1"/>
    <col min="7940" max="7940" width="28.28515625" style="21" customWidth="1"/>
    <col min="7941" max="7941" width="10" style="21" customWidth="1"/>
    <col min="7942" max="8192" width="9.140625" style="21"/>
    <col min="8193" max="8193" width="5.5703125" style="21" customWidth="1"/>
    <col min="8194" max="8194" width="21.7109375" style="21" customWidth="1"/>
    <col min="8195" max="8195" width="30.85546875" style="21" customWidth="1"/>
    <col min="8196" max="8196" width="28.28515625" style="21" customWidth="1"/>
    <col min="8197" max="8197" width="10" style="21" customWidth="1"/>
    <col min="8198" max="8448" width="9.140625" style="21"/>
    <col min="8449" max="8449" width="5.5703125" style="21" customWidth="1"/>
    <col min="8450" max="8450" width="21.7109375" style="21" customWidth="1"/>
    <col min="8451" max="8451" width="30.85546875" style="21" customWidth="1"/>
    <col min="8452" max="8452" width="28.28515625" style="21" customWidth="1"/>
    <col min="8453" max="8453" width="10" style="21" customWidth="1"/>
    <col min="8454" max="8704" width="9.140625" style="21"/>
    <col min="8705" max="8705" width="5.5703125" style="21" customWidth="1"/>
    <col min="8706" max="8706" width="21.7109375" style="21" customWidth="1"/>
    <col min="8707" max="8707" width="30.85546875" style="21" customWidth="1"/>
    <col min="8708" max="8708" width="28.28515625" style="21" customWidth="1"/>
    <col min="8709" max="8709" width="10" style="21" customWidth="1"/>
    <col min="8710" max="8960" width="9.140625" style="21"/>
    <col min="8961" max="8961" width="5.5703125" style="21" customWidth="1"/>
    <col min="8962" max="8962" width="21.7109375" style="21" customWidth="1"/>
    <col min="8963" max="8963" width="30.85546875" style="21" customWidth="1"/>
    <col min="8964" max="8964" width="28.28515625" style="21" customWidth="1"/>
    <col min="8965" max="8965" width="10" style="21" customWidth="1"/>
    <col min="8966" max="9216" width="9.140625" style="21"/>
    <col min="9217" max="9217" width="5.5703125" style="21" customWidth="1"/>
    <col min="9218" max="9218" width="21.7109375" style="21" customWidth="1"/>
    <col min="9219" max="9219" width="30.85546875" style="21" customWidth="1"/>
    <col min="9220" max="9220" width="28.28515625" style="21" customWidth="1"/>
    <col min="9221" max="9221" width="10" style="21" customWidth="1"/>
    <col min="9222" max="9472" width="9.140625" style="21"/>
    <col min="9473" max="9473" width="5.5703125" style="21" customWidth="1"/>
    <col min="9474" max="9474" width="21.7109375" style="21" customWidth="1"/>
    <col min="9475" max="9475" width="30.85546875" style="21" customWidth="1"/>
    <col min="9476" max="9476" width="28.28515625" style="21" customWidth="1"/>
    <col min="9477" max="9477" width="10" style="21" customWidth="1"/>
    <col min="9478" max="9728" width="9.140625" style="21"/>
    <col min="9729" max="9729" width="5.5703125" style="21" customWidth="1"/>
    <col min="9730" max="9730" width="21.7109375" style="21" customWidth="1"/>
    <col min="9731" max="9731" width="30.85546875" style="21" customWidth="1"/>
    <col min="9732" max="9732" width="28.28515625" style="21" customWidth="1"/>
    <col min="9733" max="9733" width="10" style="21" customWidth="1"/>
    <col min="9734" max="9984" width="9.140625" style="21"/>
    <col min="9985" max="9985" width="5.5703125" style="21" customWidth="1"/>
    <col min="9986" max="9986" width="21.7109375" style="21" customWidth="1"/>
    <col min="9987" max="9987" width="30.85546875" style="21" customWidth="1"/>
    <col min="9988" max="9988" width="28.28515625" style="21" customWidth="1"/>
    <col min="9989" max="9989" width="10" style="21" customWidth="1"/>
    <col min="9990" max="10240" width="9.140625" style="21"/>
    <col min="10241" max="10241" width="5.5703125" style="21" customWidth="1"/>
    <col min="10242" max="10242" width="21.7109375" style="21" customWidth="1"/>
    <col min="10243" max="10243" width="30.85546875" style="21" customWidth="1"/>
    <col min="10244" max="10244" width="28.28515625" style="21" customWidth="1"/>
    <col min="10245" max="10245" width="10" style="21" customWidth="1"/>
    <col min="10246" max="10496" width="9.140625" style="21"/>
    <col min="10497" max="10497" width="5.5703125" style="21" customWidth="1"/>
    <col min="10498" max="10498" width="21.7109375" style="21" customWidth="1"/>
    <col min="10499" max="10499" width="30.85546875" style="21" customWidth="1"/>
    <col min="10500" max="10500" width="28.28515625" style="21" customWidth="1"/>
    <col min="10501" max="10501" width="10" style="21" customWidth="1"/>
    <col min="10502" max="10752" width="9.140625" style="21"/>
    <col min="10753" max="10753" width="5.5703125" style="21" customWidth="1"/>
    <col min="10754" max="10754" width="21.7109375" style="21" customWidth="1"/>
    <col min="10755" max="10755" width="30.85546875" style="21" customWidth="1"/>
    <col min="10756" max="10756" width="28.28515625" style="21" customWidth="1"/>
    <col min="10757" max="10757" width="10" style="21" customWidth="1"/>
    <col min="10758" max="11008" width="9.140625" style="21"/>
    <col min="11009" max="11009" width="5.5703125" style="21" customWidth="1"/>
    <col min="11010" max="11010" width="21.7109375" style="21" customWidth="1"/>
    <col min="11011" max="11011" width="30.85546875" style="21" customWidth="1"/>
    <col min="11012" max="11012" width="28.28515625" style="21" customWidth="1"/>
    <col min="11013" max="11013" width="10" style="21" customWidth="1"/>
    <col min="11014" max="11264" width="9.140625" style="21"/>
    <col min="11265" max="11265" width="5.5703125" style="21" customWidth="1"/>
    <col min="11266" max="11266" width="21.7109375" style="21" customWidth="1"/>
    <col min="11267" max="11267" width="30.85546875" style="21" customWidth="1"/>
    <col min="11268" max="11268" width="28.28515625" style="21" customWidth="1"/>
    <col min="11269" max="11269" width="10" style="21" customWidth="1"/>
    <col min="11270" max="11520" width="9.140625" style="21"/>
    <col min="11521" max="11521" width="5.5703125" style="21" customWidth="1"/>
    <col min="11522" max="11522" width="21.7109375" style="21" customWidth="1"/>
    <col min="11523" max="11523" width="30.85546875" style="21" customWidth="1"/>
    <col min="11524" max="11524" width="28.28515625" style="21" customWidth="1"/>
    <col min="11525" max="11525" width="10" style="21" customWidth="1"/>
    <col min="11526" max="11776" width="9.140625" style="21"/>
    <col min="11777" max="11777" width="5.5703125" style="21" customWidth="1"/>
    <col min="11778" max="11778" width="21.7109375" style="21" customWidth="1"/>
    <col min="11779" max="11779" width="30.85546875" style="21" customWidth="1"/>
    <col min="11780" max="11780" width="28.28515625" style="21" customWidth="1"/>
    <col min="11781" max="11781" width="10" style="21" customWidth="1"/>
    <col min="11782" max="12032" width="9.140625" style="21"/>
    <col min="12033" max="12033" width="5.5703125" style="21" customWidth="1"/>
    <col min="12034" max="12034" width="21.7109375" style="21" customWidth="1"/>
    <col min="12035" max="12035" width="30.85546875" style="21" customWidth="1"/>
    <col min="12036" max="12036" width="28.28515625" style="21" customWidth="1"/>
    <col min="12037" max="12037" width="10" style="21" customWidth="1"/>
    <col min="12038" max="12288" width="9.140625" style="21"/>
    <col min="12289" max="12289" width="5.5703125" style="21" customWidth="1"/>
    <col min="12290" max="12290" width="21.7109375" style="21" customWidth="1"/>
    <col min="12291" max="12291" width="30.85546875" style="21" customWidth="1"/>
    <col min="12292" max="12292" width="28.28515625" style="21" customWidth="1"/>
    <col min="12293" max="12293" width="10" style="21" customWidth="1"/>
    <col min="12294" max="12544" width="9.140625" style="21"/>
    <col min="12545" max="12545" width="5.5703125" style="21" customWidth="1"/>
    <col min="12546" max="12546" width="21.7109375" style="21" customWidth="1"/>
    <col min="12547" max="12547" width="30.85546875" style="21" customWidth="1"/>
    <col min="12548" max="12548" width="28.28515625" style="21" customWidth="1"/>
    <col min="12549" max="12549" width="10" style="21" customWidth="1"/>
    <col min="12550" max="12800" width="9.140625" style="21"/>
    <col min="12801" max="12801" width="5.5703125" style="21" customWidth="1"/>
    <col min="12802" max="12802" width="21.7109375" style="21" customWidth="1"/>
    <col min="12803" max="12803" width="30.85546875" style="21" customWidth="1"/>
    <col min="12804" max="12804" width="28.28515625" style="21" customWidth="1"/>
    <col min="12805" max="12805" width="10" style="21" customWidth="1"/>
    <col min="12806" max="13056" width="9.140625" style="21"/>
    <col min="13057" max="13057" width="5.5703125" style="21" customWidth="1"/>
    <col min="13058" max="13058" width="21.7109375" style="21" customWidth="1"/>
    <col min="13059" max="13059" width="30.85546875" style="21" customWidth="1"/>
    <col min="13060" max="13060" width="28.28515625" style="21" customWidth="1"/>
    <col min="13061" max="13061" width="10" style="21" customWidth="1"/>
    <col min="13062" max="13312" width="9.140625" style="21"/>
    <col min="13313" max="13313" width="5.5703125" style="21" customWidth="1"/>
    <col min="13314" max="13314" width="21.7109375" style="21" customWidth="1"/>
    <col min="13315" max="13315" width="30.85546875" style="21" customWidth="1"/>
    <col min="13316" max="13316" width="28.28515625" style="21" customWidth="1"/>
    <col min="13317" max="13317" width="10" style="21" customWidth="1"/>
    <col min="13318" max="13568" width="9.140625" style="21"/>
    <col min="13569" max="13569" width="5.5703125" style="21" customWidth="1"/>
    <col min="13570" max="13570" width="21.7109375" style="21" customWidth="1"/>
    <col min="13571" max="13571" width="30.85546875" style="21" customWidth="1"/>
    <col min="13572" max="13572" width="28.28515625" style="21" customWidth="1"/>
    <col min="13573" max="13573" width="10" style="21" customWidth="1"/>
    <col min="13574" max="13824" width="9.140625" style="21"/>
    <col min="13825" max="13825" width="5.5703125" style="21" customWidth="1"/>
    <col min="13826" max="13826" width="21.7109375" style="21" customWidth="1"/>
    <col min="13827" max="13827" width="30.85546875" style="21" customWidth="1"/>
    <col min="13828" max="13828" width="28.28515625" style="21" customWidth="1"/>
    <col min="13829" max="13829" width="10" style="21" customWidth="1"/>
    <col min="13830" max="14080" width="9.140625" style="21"/>
    <col min="14081" max="14081" width="5.5703125" style="21" customWidth="1"/>
    <col min="14082" max="14082" width="21.7109375" style="21" customWidth="1"/>
    <col min="14083" max="14083" width="30.85546875" style="21" customWidth="1"/>
    <col min="14084" max="14084" width="28.28515625" style="21" customWidth="1"/>
    <col min="14085" max="14085" width="10" style="21" customWidth="1"/>
    <col min="14086" max="14336" width="9.140625" style="21"/>
    <col min="14337" max="14337" width="5.5703125" style="21" customWidth="1"/>
    <col min="14338" max="14338" width="21.7109375" style="21" customWidth="1"/>
    <col min="14339" max="14339" width="30.85546875" style="21" customWidth="1"/>
    <col min="14340" max="14340" width="28.28515625" style="21" customWidth="1"/>
    <col min="14341" max="14341" width="10" style="21" customWidth="1"/>
    <col min="14342" max="14592" width="9.140625" style="21"/>
    <col min="14593" max="14593" width="5.5703125" style="21" customWidth="1"/>
    <col min="14594" max="14594" width="21.7109375" style="21" customWidth="1"/>
    <col min="14595" max="14595" width="30.85546875" style="21" customWidth="1"/>
    <col min="14596" max="14596" width="28.28515625" style="21" customWidth="1"/>
    <col min="14597" max="14597" width="10" style="21" customWidth="1"/>
    <col min="14598" max="14848" width="9.140625" style="21"/>
    <col min="14849" max="14849" width="5.5703125" style="21" customWidth="1"/>
    <col min="14850" max="14850" width="21.7109375" style="21" customWidth="1"/>
    <col min="14851" max="14851" width="30.85546875" style="21" customWidth="1"/>
    <col min="14852" max="14852" width="28.28515625" style="21" customWidth="1"/>
    <col min="14853" max="14853" width="10" style="21" customWidth="1"/>
    <col min="14854" max="15104" width="9.140625" style="21"/>
    <col min="15105" max="15105" width="5.5703125" style="21" customWidth="1"/>
    <col min="15106" max="15106" width="21.7109375" style="21" customWidth="1"/>
    <col min="15107" max="15107" width="30.85546875" style="21" customWidth="1"/>
    <col min="15108" max="15108" width="28.28515625" style="21" customWidth="1"/>
    <col min="15109" max="15109" width="10" style="21" customWidth="1"/>
    <col min="15110" max="15360" width="9.140625" style="21"/>
    <col min="15361" max="15361" width="5.5703125" style="21" customWidth="1"/>
    <col min="15362" max="15362" width="21.7109375" style="21" customWidth="1"/>
    <col min="15363" max="15363" width="30.85546875" style="21" customWidth="1"/>
    <col min="15364" max="15364" width="28.28515625" style="21" customWidth="1"/>
    <col min="15365" max="15365" width="10" style="21" customWidth="1"/>
    <col min="15366" max="15616" width="9.140625" style="21"/>
    <col min="15617" max="15617" width="5.5703125" style="21" customWidth="1"/>
    <col min="15618" max="15618" width="21.7109375" style="21" customWidth="1"/>
    <col min="15619" max="15619" width="30.85546875" style="21" customWidth="1"/>
    <col min="15620" max="15620" width="28.28515625" style="21" customWidth="1"/>
    <col min="15621" max="15621" width="10" style="21" customWidth="1"/>
    <col min="15622" max="15872" width="9.140625" style="21"/>
    <col min="15873" max="15873" width="5.5703125" style="21" customWidth="1"/>
    <col min="15874" max="15874" width="21.7109375" style="21" customWidth="1"/>
    <col min="15875" max="15875" width="30.85546875" style="21" customWidth="1"/>
    <col min="15876" max="15876" width="28.28515625" style="21" customWidth="1"/>
    <col min="15877" max="15877" width="10" style="21" customWidth="1"/>
    <col min="15878" max="16128" width="9.140625" style="21"/>
    <col min="16129" max="16129" width="5.5703125" style="21" customWidth="1"/>
    <col min="16130" max="16130" width="21.7109375" style="21" customWidth="1"/>
    <col min="16131" max="16131" width="30.85546875" style="21" customWidth="1"/>
    <col min="16132" max="16132" width="28.28515625" style="21" customWidth="1"/>
    <col min="16133" max="16133" width="10" style="21" customWidth="1"/>
    <col min="16134" max="16384" width="9.140625" style="21"/>
  </cols>
  <sheetData>
    <row r="1" spans="1:254" x14ac:dyDescent="0.55000000000000004">
      <c r="B1" s="168" t="s">
        <v>467</v>
      </c>
      <c r="C1" s="168"/>
      <c r="D1" s="168"/>
      <c r="E1" s="123"/>
      <c r="F1" s="123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x14ac:dyDescent="0.55000000000000004">
      <c r="B2" s="30"/>
      <c r="C2" s="30"/>
      <c r="D2" s="30"/>
      <c r="E2" s="30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</row>
    <row r="3" spans="1:254" ht="27.75" x14ac:dyDescent="0.65">
      <c r="A3" s="20" t="s">
        <v>635</v>
      </c>
      <c r="B3" s="20"/>
      <c r="C3" s="20"/>
      <c r="D3" s="20"/>
      <c r="E3" s="20"/>
      <c r="F3" s="20"/>
    </row>
    <row r="4" spans="1:254" ht="27.75" x14ac:dyDescent="0.65">
      <c r="A4" s="167" t="s">
        <v>537</v>
      </c>
      <c r="B4" s="167"/>
      <c r="C4" s="167"/>
      <c r="D4" s="167"/>
      <c r="E4" s="167"/>
      <c r="F4" s="20"/>
    </row>
    <row r="5" spans="1:254" ht="27.75" x14ac:dyDescent="0.65">
      <c r="A5" s="167" t="s">
        <v>605</v>
      </c>
      <c r="B5" s="167"/>
      <c r="C5" s="167"/>
      <c r="D5" s="167"/>
      <c r="E5" s="167"/>
    </row>
    <row r="6" spans="1:254" ht="27.75" x14ac:dyDescent="0.65">
      <c r="A6" s="121"/>
      <c r="B6" s="121"/>
      <c r="C6" s="121"/>
      <c r="D6" s="121"/>
      <c r="E6" s="121"/>
    </row>
    <row r="7" spans="1:254" x14ac:dyDescent="0.55000000000000004">
      <c r="B7" s="26" t="s">
        <v>641</v>
      </c>
      <c r="C7" s="26"/>
      <c r="D7" s="26"/>
      <c r="E7" s="26"/>
      <c r="F7" s="26"/>
      <c r="G7" s="26"/>
    </row>
    <row r="8" spans="1:254" x14ac:dyDescent="0.55000000000000004">
      <c r="B8" s="26" t="s">
        <v>631</v>
      </c>
      <c r="C8" s="26"/>
      <c r="D8" s="26"/>
      <c r="E8" s="26"/>
      <c r="F8" s="26"/>
      <c r="G8" s="26"/>
    </row>
    <row r="9" spans="1:254" x14ac:dyDescent="0.55000000000000004">
      <c r="B9" s="26" t="s">
        <v>642</v>
      </c>
      <c r="C9" s="26"/>
      <c r="D9" s="26"/>
      <c r="E9" s="26"/>
      <c r="F9" s="26"/>
      <c r="G9" s="26"/>
    </row>
    <row r="11" spans="1:254" x14ac:dyDescent="0.55000000000000004">
      <c r="B11" s="31" t="s">
        <v>468</v>
      </c>
    </row>
    <row r="12" spans="1:254" x14ac:dyDescent="0.55000000000000004">
      <c r="B12" s="31" t="s">
        <v>469</v>
      </c>
    </row>
    <row r="13" spans="1:254" s="23" customFormat="1" x14ac:dyDescent="0.2">
      <c r="B13" s="32" t="s">
        <v>4</v>
      </c>
      <c r="C13" s="32" t="s">
        <v>457</v>
      </c>
      <c r="D13" s="32" t="s">
        <v>470</v>
      </c>
    </row>
    <row r="14" spans="1:254" x14ac:dyDescent="0.55000000000000004">
      <c r="B14" s="33" t="s">
        <v>43</v>
      </c>
      <c r="C14" s="33">
        <v>38</v>
      </c>
      <c r="D14" s="34">
        <f>C14*100/$C$16</f>
        <v>31.147540983606557</v>
      </c>
    </row>
    <row r="15" spans="1:254" x14ac:dyDescent="0.55000000000000004">
      <c r="B15" s="33" t="s">
        <v>34</v>
      </c>
      <c r="C15" s="33">
        <v>84</v>
      </c>
      <c r="D15" s="34">
        <f>C15*100/$C$16</f>
        <v>68.852459016393439</v>
      </c>
    </row>
    <row r="16" spans="1:254" x14ac:dyDescent="0.55000000000000004">
      <c r="B16" s="32" t="s">
        <v>451</v>
      </c>
      <c r="C16" s="32">
        <f>SUM(C14:C15)</f>
        <v>122</v>
      </c>
      <c r="D16" s="35">
        <f>C16*100/$C$16</f>
        <v>100</v>
      </c>
    </row>
    <row r="18" spans="2:2" x14ac:dyDescent="0.55000000000000004">
      <c r="B18" s="27" t="s">
        <v>471</v>
      </c>
    </row>
    <row r="19" spans="2:2" x14ac:dyDescent="0.55000000000000004">
      <c r="B19" s="27" t="s">
        <v>538</v>
      </c>
    </row>
    <row r="20" spans="2:2" x14ac:dyDescent="0.55000000000000004">
      <c r="B20" s="27"/>
    </row>
  </sheetData>
  <mergeCells count="3">
    <mergeCell ref="A4:E4"/>
    <mergeCell ref="A5:E5"/>
    <mergeCell ref="B1:D1"/>
  </mergeCells>
  <pageMargins left="0.7" right="0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13"/>
  <sheetViews>
    <sheetView zoomScale="120" zoomScaleNormal="120" workbookViewId="0">
      <selection activeCell="B6" sqref="B6"/>
    </sheetView>
  </sheetViews>
  <sheetFormatPr defaultRowHeight="24" x14ac:dyDescent="0.55000000000000004"/>
  <cols>
    <col min="1" max="1" width="5.5703125" style="21" customWidth="1"/>
    <col min="2" max="2" width="25.85546875" style="21" customWidth="1"/>
    <col min="3" max="3" width="30.140625" style="24" customWidth="1"/>
    <col min="4" max="4" width="27.7109375" style="24" customWidth="1"/>
    <col min="5" max="5" width="9.140625" style="21"/>
    <col min="6" max="7" width="9.140625" style="21" hidden="1" customWidth="1"/>
    <col min="8" max="256" width="9.140625" style="21"/>
    <col min="257" max="257" width="5.5703125" style="21" customWidth="1"/>
    <col min="258" max="258" width="25.85546875" style="21" customWidth="1"/>
    <col min="259" max="259" width="30.140625" style="21" customWidth="1"/>
    <col min="260" max="260" width="27.7109375" style="21" customWidth="1"/>
    <col min="261" max="261" width="9.140625" style="21"/>
    <col min="262" max="263" width="0" style="21" hidden="1" customWidth="1"/>
    <col min="264" max="512" width="9.140625" style="21"/>
    <col min="513" max="513" width="5.5703125" style="21" customWidth="1"/>
    <col min="514" max="514" width="25.85546875" style="21" customWidth="1"/>
    <col min="515" max="515" width="30.140625" style="21" customWidth="1"/>
    <col min="516" max="516" width="27.7109375" style="21" customWidth="1"/>
    <col min="517" max="517" width="9.140625" style="21"/>
    <col min="518" max="519" width="0" style="21" hidden="1" customWidth="1"/>
    <col min="520" max="768" width="9.140625" style="21"/>
    <col min="769" max="769" width="5.5703125" style="21" customWidth="1"/>
    <col min="770" max="770" width="25.85546875" style="21" customWidth="1"/>
    <col min="771" max="771" width="30.140625" style="21" customWidth="1"/>
    <col min="772" max="772" width="27.7109375" style="21" customWidth="1"/>
    <col min="773" max="773" width="9.140625" style="21"/>
    <col min="774" max="775" width="0" style="21" hidden="1" customWidth="1"/>
    <col min="776" max="1024" width="9.140625" style="21"/>
    <col min="1025" max="1025" width="5.5703125" style="21" customWidth="1"/>
    <col min="1026" max="1026" width="25.85546875" style="21" customWidth="1"/>
    <col min="1027" max="1027" width="30.140625" style="21" customWidth="1"/>
    <col min="1028" max="1028" width="27.7109375" style="21" customWidth="1"/>
    <col min="1029" max="1029" width="9.140625" style="21"/>
    <col min="1030" max="1031" width="0" style="21" hidden="1" customWidth="1"/>
    <col min="1032" max="1280" width="9.140625" style="21"/>
    <col min="1281" max="1281" width="5.5703125" style="21" customWidth="1"/>
    <col min="1282" max="1282" width="25.85546875" style="21" customWidth="1"/>
    <col min="1283" max="1283" width="30.140625" style="21" customWidth="1"/>
    <col min="1284" max="1284" width="27.7109375" style="21" customWidth="1"/>
    <col min="1285" max="1285" width="9.140625" style="21"/>
    <col min="1286" max="1287" width="0" style="21" hidden="1" customWidth="1"/>
    <col min="1288" max="1536" width="9.140625" style="21"/>
    <col min="1537" max="1537" width="5.5703125" style="21" customWidth="1"/>
    <col min="1538" max="1538" width="25.85546875" style="21" customWidth="1"/>
    <col min="1539" max="1539" width="30.140625" style="21" customWidth="1"/>
    <col min="1540" max="1540" width="27.7109375" style="21" customWidth="1"/>
    <col min="1541" max="1541" width="9.140625" style="21"/>
    <col min="1542" max="1543" width="0" style="21" hidden="1" customWidth="1"/>
    <col min="1544" max="1792" width="9.140625" style="21"/>
    <col min="1793" max="1793" width="5.5703125" style="21" customWidth="1"/>
    <col min="1794" max="1794" width="25.85546875" style="21" customWidth="1"/>
    <col min="1795" max="1795" width="30.140625" style="21" customWidth="1"/>
    <col min="1796" max="1796" width="27.7109375" style="21" customWidth="1"/>
    <col min="1797" max="1797" width="9.140625" style="21"/>
    <col min="1798" max="1799" width="0" style="21" hidden="1" customWidth="1"/>
    <col min="1800" max="2048" width="9.140625" style="21"/>
    <col min="2049" max="2049" width="5.5703125" style="21" customWidth="1"/>
    <col min="2050" max="2050" width="25.85546875" style="21" customWidth="1"/>
    <col min="2051" max="2051" width="30.140625" style="21" customWidth="1"/>
    <col min="2052" max="2052" width="27.7109375" style="21" customWidth="1"/>
    <col min="2053" max="2053" width="9.140625" style="21"/>
    <col min="2054" max="2055" width="0" style="21" hidden="1" customWidth="1"/>
    <col min="2056" max="2304" width="9.140625" style="21"/>
    <col min="2305" max="2305" width="5.5703125" style="21" customWidth="1"/>
    <col min="2306" max="2306" width="25.85546875" style="21" customWidth="1"/>
    <col min="2307" max="2307" width="30.140625" style="21" customWidth="1"/>
    <col min="2308" max="2308" width="27.7109375" style="21" customWidth="1"/>
    <col min="2309" max="2309" width="9.140625" style="21"/>
    <col min="2310" max="2311" width="0" style="21" hidden="1" customWidth="1"/>
    <col min="2312" max="2560" width="9.140625" style="21"/>
    <col min="2561" max="2561" width="5.5703125" style="21" customWidth="1"/>
    <col min="2562" max="2562" width="25.85546875" style="21" customWidth="1"/>
    <col min="2563" max="2563" width="30.140625" style="21" customWidth="1"/>
    <col min="2564" max="2564" width="27.7109375" style="21" customWidth="1"/>
    <col min="2565" max="2565" width="9.140625" style="21"/>
    <col min="2566" max="2567" width="0" style="21" hidden="1" customWidth="1"/>
    <col min="2568" max="2816" width="9.140625" style="21"/>
    <col min="2817" max="2817" width="5.5703125" style="21" customWidth="1"/>
    <col min="2818" max="2818" width="25.85546875" style="21" customWidth="1"/>
    <col min="2819" max="2819" width="30.140625" style="21" customWidth="1"/>
    <col min="2820" max="2820" width="27.7109375" style="21" customWidth="1"/>
    <col min="2821" max="2821" width="9.140625" style="21"/>
    <col min="2822" max="2823" width="0" style="21" hidden="1" customWidth="1"/>
    <col min="2824" max="3072" width="9.140625" style="21"/>
    <col min="3073" max="3073" width="5.5703125" style="21" customWidth="1"/>
    <col min="3074" max="3074" width="25.85546875" style="21" customWidth="1"/>
    <col min="3075" max="3075" width="30.140625" style="21" customWidth="1"/>
    <col min="3076" max="3076" width="27.7109375" style="21" customWidth="1"/>
    <col min="3077" max="3077" width="9.140625" style="21"/>
    <col min="3078" max="3079" width="0" style="21" hidden="1" customWidth="1"/>
    <col min="3080" max="3328" width="9.140625" style="21"/>
    <col min="3329" max="3329" width="5.5703125" style="21" customWidth="1"/>
    <col min="3330" max="3330" width="25.85546875" style="21" customWidth="1"/>
    <col min="3331" max="3331" width="30.140625" style="21" customWidth="1"/>
    <col min="3332" max="3332" width="27.7109375" style="21" customWidth="1"/>
    <col min="3333" max="3333" width="9.140625" style="21"/>
    <col min="3334" max="3335" width="0" style="21" hidden="1" customWidth="1"/>
    <col min="3336" max="3584" width="9.140625" style="21"/>
    <col min="3585" max="3585" width="5.5703125" style="21" customWidth="1"/>
    <col min="3586" max="3586" width="25.85546875" style="21" customWidth="1"/>
    <col min="3587" max="3587" width="30.140625" style="21" customWidth="1"/>
    <col min="3588" max="3588" width="27.7109375" style="21" customWidth="1"/>
    <col min="3589" max="3589" width="9.140625" style="21"/>
    <col min="3590" max="3591" width="0" style="21" hidden="1" customWidth="1"/>
    <col min="3592" max="3840" width="9.140625" style="21"/>
    <col min="3841" max="3841" width="5.5703125" style="21" customWidth="1"/>
    <col min="3842" max="3842" width="25.85546875" style="21" customWidth="1"/>
    <col min="3843" max="3843" width="30.140625" style="21" customWidth="1"/>
    <col min="3844" max="3844" width="27.7109375" style="21" customWidth="1"/>
    <col min="3845" max="3845" width="9.140625" style="21"/>
    <col min="3846" max="3847" width="0" style="21" hidden="1" customWidth="1"/>
    <col min="3848" max="4096" width="9.140625" style="21"/>
    <col min="4097" max="4097" width="5.5703125" style="21" customWidth="1"/>
    <col min="4098" max="4098" width="25.85546875" style="21" customWidth="1"/>
    <col min="4099" max="4099" width="30.140625" style="21" customWidth="1"/>
    <col min="4100" max="4100" width="27.7109375" style="21" customWidth="1"/>
    <col min="4101" max="4101" width="9.140625" style="21"/>
    <col min="4102" max="4103" width="0" style="21" hidden="1" customWidth="1"/>
    <col min="4104" max="4352" width="9.140625" style="21"/>
    <col min="4353" max="4353" width="5.5703125" style="21" customWidth="1"/>
    <col min="4354" max="4354" width="25.85546875" style="21" customWidth="1"/>
    <col min="4355" max="4355" width="30.140625" style="21" customWidth="1"/>
    <col min="4356" max="4356" width="27.7109375" style="21" customWidth="1"/>
    <col min="4357" max="4357" width="9.140625" style="21"/>
    <col min="4358" max="4359" width="0" style="21" hidden="1" customWidth="1"/>
    <col min="4360" max="4608" width="9.140625" style="21"/>
    <col min="4609" max="4609" width="5.5703125" style="21" customWidth="1"/>
    <col min="4610" max="4610" width="25.85546875" style="21" customWidth="1"/>
    <col min="4611" max="4611" width="30.140625" style="21" customWidth="1"/>
    <col min="4612" max="4612" width="27.7109375" style="21" customWidth="1"/>
    <col min="4613" max="4613" width="9.140625" style="21"/>
    <col min="4614" max="4615" width="0" style="21" hidden="1" customWidth="1"/>
    <col min="4616" max="4864" width="9.140625" style="21"/>
    <col min="4865" max="4865" width="5.5703125" style="21" customWidth="1"/>
    <col min="4866" max="4866" width="25.85546875" style="21" customWidth="1"/>
    <col min="4867" max="4867" width="30.140625" style="21" customWidth="1"/>
    <col min="4868" max="4868" width="27.7109375" style="21" customWidth="1"/>
    <col min="4869" max="4869" width="9.140625" style="21"/>
    <col min="4870" max="4871" width="0" style="21" hidden="1" customWidth="1"/>
    <col min="4872" max="5120" width="9.140625" style="21"/>
    <col min="5121" max="5121" width="5.5703125" style="21" customWidth="1"/>
    <col min="5122" max="5122" width="25.85546875" style="21" customWidth="1"/>
    <col min="5123" max="5123" width="30.140625" style="21" customWidth="1"/>
    <col min="5124" max="5124" width="27.7109375" style="21" customWidth="1"/>
    <col min="5125" max="5125" width="9.140625" style="21"/>
    <col min="5126" max="5127" width="0" style="21" hidden="1" customWidth="1"/>
    <col min="5128" max="5376" width="9.140625" style="21"/>
    <col min="5377" max="5377" width="5.5703125" style="21" customWidth="1"/>
    <col min="5378" max="5378" width="25.85546875" style="21" customWidth="1"/>
    <col min="5379" max="5379" width="30.140625" style="21" customWidth="1"/>
    <col min="5380" max="5380" width="27.7109375" style="21" customWidth="1"/>
    <col min="5381" max="5381" width="9.140625" style="21"/>
    <col min="5382" max="5383" width="0" style="21" hidden="1" customWidth="1"/>
    <col min="5384" max="5632" width="9.140625" style="21"/>
    <col min="5633" max="5633" width="5.5703125" style="21" customWidth="1"/>
    <col min="5634" max="5634" width="25.85546875" style="21" customWidth="1"/>
    <col min="5635" max="5635" width="30.140625" style="21" customWidth="1"/>
    <col min="5636" max="5636" width="27.7109375" style="21" customWidth="1"/>
    <col min="5637" max="5637" width="9.140625" style="21"/>
    <col min="5638" max="5639" width="0" style="21" hidden="1" customWidth="1"/>
    <col min="5640" max="5888" width="9.140625" style="21"/>
    <col min="5889" max="5889" width="5.5703125" style="21" customWidth="1"/>
    <col min="5890" max="5890" width="25.85546875" style="21" customWidth="1"/>
    <col min="5891" max="5891" width="30.140625" style="21" customWidth="1"/>
    <col min="5892" max="5892" width="27.7109375" style="21" customWidth="1"/>
    <col min="5893" max="5893" width="9.140625" style="21"/>
    <col min="5894" max="5895" width="0" style="21" hidden="1" customWidth="1"/>
    <col min="5896" max="6144" width="9.140625" style="21"/>
    <col min="6145" max="6145" width="5.5703125" style="21" customWidth="1"/>
    <col min="6146" max="6146" width="25.85546875" style="21" customWidth="1"/>
    <col min="6147" max="6147" width="30.140625" style="21" customWidth="1"/>
    <col min="6148" max="6148" width="27.7109375" style="21" customWidth="1"/>
    <col min="6149" max="6149" width="9.140625" style="21"/>
    <col min="6150" max="6151" width="0" style="21" hidden="1" customWidth="1"/>
    <col min="6152" max="6400" width="9.140625" style="21"/>
    <col min="6401" max="6401" width="5.5703125" style="21" customWidth="1"/>
    <col min="6402" max="6402" width="25.85546875" style="21" customWidth="1"/>
    <col min="6403" max="6403" width="30.140625" style="21" customWidth="1"/>
    <col min="6404" max="6404" width="27.7109375" style="21" customWidth="1"/>
    <col min="6405" max="6405" width="9.140625" style="21"/>
    <col min="6406" max="6407" width="0" style="21" hidden="1" customWidth="1"/>
    <col min="6408" max="6656" width="9.140625" style="21"/>
    <col min="6657" max="6657" width="5.5703125" style="21" customWidth="1"/>
    <col min="6658" max="6658" width="25.85546875" style="21" customWidth="1"/>
    <col min="6659" max="6659" width="30.140625" style="21" customWidth="1"/>
    <col min="6660" max="6660" width="27.7109375" style="21" customWidth="1"/>
    <col min="6661" max="6661" width="9.140625" style="21"/>
    <col min="6662" max="6663" width="0" style="21" hidden="1" customWidth="1"/>
    <col min="6664" max="6912" width="9.140625" style="21"/>
    <col min="6913" max="6913" width="5.5703125" style="21" customWidth="1"/>
    <col min="6914" max="6914" width="25.85546875" style="21" customWidth="1"/>
    <col min="6915" max="6915" width="30.140625" style="21" customWidth="1"/>
    <col min="6916" max="6916" width="27.7109375" style="21" customWidth="1"/>
    <col min="6917" max="6917" width="9.140625" style="21"/>
    <col min="6918" max="6919" width="0" style="21" hidden="1" customWidth="1"/>
    <col min="6920" max="7168" width="9.140625" style="21"/>
    <col min="7169" max="7169" width="5.5703125" style="21" customWidth="1"/>
    <col min="7170" max="7170" width="25.85546875" style="21" customWidth="1"/>
    <col min="7171" max="7171" width="30.140625" style="21" customWidth="1"/>
    <col min="7172" max="7172" width="27.7109375" style="21" customWidth="1"/>
    <col min="7173" max="7173" width="9.140625" style="21"/>
    <col min="7174" max="7175" width="0" style="21" hidden="1" customWidth="1"/>
    <col min="7176" max="7424" width="9.140625" style="21"/>
    <col min="7425" max="7425" width="5.5703125" style="21" customWidth="1"/>
    <col min="7426" max="7426" width="25.85546875" style="21" customWidth="1"/>
    <col min="7427" max="7427" width="30.140625" style="21" customWidth="1"/>
    <col min="7428" max="7428" width="27.7109375" style="21" customWidth="1"/>
    <col min="7429" max="7429" width="9.140625" style="21"/>
    <col min="7430" max="7431" width="0" style="21" hidden="1" customWidth="1"/>
    <col min="7432" max="7680" width="9.140625" style="21"/>
    <col min="7681" max="7681" width="5.5703125" style="21" customWidth="1"/>
    <col min="7682" max="7682" width="25.85546875" style="21" customWidth="1"/>
    <col min="7683" max="7683" width="30.140625" style="21" customWidth="1"/>
    <col min="7684" max="7684" width="27.7109375" style="21" customWidth="1"/>
    <col min="7685" max="7685" width="9.140625" style="21"/>
    <col min="7686" max="7687" width="0" style="21" hidden="1" customWidth="1"/>
    <col min="7688" max="7936" width="9.140625" style="21"/>
    <col min="7937" max="7937" width="5.5703125" style="21" customWidth="1"/>
    <col min="7938" max="7938" width="25.85546875" style="21" customWidth="1"/>
    <col min="7939" max="7939" width="30.140625" style="21" customWidth="1"/>
    <col min="7940" max="7940" width="27.7109375" style="21" customWidth="1"/>
    <col min="7941" max="7941" width="9.140625" style="21"/>
    <col min="7942" max="7943" width="0" style="21" hidden="1" customWidth="1"/>
    <col min="7944" max="8192" width="9.140625" style="21"/>
    <col min="8193" max="8193" width="5.5703125" style="21" customWidth="1"/>
    <col min="8194" max="8194" width="25.85546875" style="21" customWidth="1"/>
    <col min="8195" max="8195" width="30.140625" style="21" customWidth="1"/>
    <col min="8196" max="8196" width="27.7109375" style="21" customWidth="1"/>
    <col min="8197" max="8197" width="9.140625" style="21"/>
    <col min="8198" max="8199" width="0" style="21" hidden="1" customWidth="1"/>
    <col min="8200" max="8448" width="9.140625" style="21"/>
    <col min="8449" max="8449" width="5.5703125" style="21" customWidth="1"/>
    <col min="8450" max="8450" width="25.85546875" style="21" customWidth="1"/>
    <col min="8451" max="8451" width="30.140625" style="21" customWidth="1"/>
    <col min="8452" max="8452" width="27.7109375" style="21" customWidth="1"/>
    <col min="8453" max="8453" width="9.140625" style="21"/>
    <col min="8454" max="8455" width="0" style="21" hidden="1" customWidth="1"/>
    <col min="8456" max="8704" width="9.140625" style="21"/>
    <col min="8705" max="8705" width="5.5703125" style="21" customWidth="1"/>
    <col min="8706" max="8706" width="25.85546875" style="21" customWidth="1"/>
    <col min="8707" max="8707" width="30.140625" style="21" customWidth="1"/>
    <col min="8708" max="8708" width="27.7109375" style="21" customWidth="1"/>
    <col min="8709" max="8709" width="9.140625" style="21"/>
    <col min="8710" max="8711" width="0" style="21" hidden="1" customWidth="1"/>
    <col min="8712" max="8960" width="9.140625" style="21"/>
    <col min="8961" max="8961" width="5.5703125" style="21" customWidth="1"/>
    <col min="8962" max="8962" width="25.85546875" style="21" customWidth="1"/>
    <col min="8963" max="8963" width="30.140625" style="21" customWidth="1"/>
    <col min="8964" max="8964" width="27.7109375" style="21" customWidth="1"/>
    <col min="8965" max="8965" width="9.140625" style="21"/>
    <col min="8966" max="8967" width="0" style="21" hidden="1" customWidth="1"/>
    <col min="8968" max="9216" width="9.140625" style="21"/>
    <col min="9217" max="9217" width="5.5703125" style="21" customWidth="1"/>
    <col min="9218" max="9218" width="25.85546875" style="21" customWidth="1"/>
    <col min="9219" max="9219" width="30.140625" style="21" customWidth="1"/>
    <col min="9220" max="9220" width="27.7109375" style="21" customWidth="1"/>
    <col min="9221" max="9221" width="9.140625" style="21"/>
    <col min="9222" max="9223" width="0" style="21" hidden="1" customWidth="1"/>
    <col min="9224" max="9472" width="9.140625" style="21"/>
    <col min="9473" max="9473" width="5.5703125" style="21" customWidth="1"/>
    <col min="9474" max="9474" width="25.85546875" style="21" customWidth="1"/>
    <col min="9475" max="9475" width="30.140625" style="21" customWidth="1"/>
    <col min="9476" max="9476" width="27.7109375" style="21" customWidth="1"/>
    <col min="9477" max="9477" width="9.140625" style="21"/>
    <col min="9478" max="9479" width="0" style="21" hidden="1" customWidth="1"/>
    <col min="9480" max="9728" width="9.140625" style="21"/>
    <col min="9729" max="9729" width="5.5703125" style="21" customWidth="1"/>
    <col min="9730" max="9730" width="25.85546875" style="21" customWidth="1"/>
    <col min="9731" max="9731" width="30.140625" style="21" customWidth="1"/>
    <col min="9732" max="9732" width="27.7109375" style="21" customWidth="1"/>
    <col min="9733" max="9733" width="9.140625" style="21"/>
    <col min="9734" max="9735" width="0" style="21" hidden="1" customWidth="1"/>
    <col min="9736" max="9984" width="9.140625" style="21"/>
    <col min="9985" max="9985" width="5.5703125" style="21" customWidth="1"/>
    <col min="9986" max="9986" width="25.85546875" style="21" customWidth="1"/>
    <col min="9987" max="9987" width="30.140625" style="21" customWidth="1"/>
    <col min="9988" max="9988" width="27.7109375" style="21" customWidth="1"/>
    <col min="9989" max="9989" width="9.140625" style="21"/>
    <col min="9990" max="9991" width="0" style="21" hidden="1" customWidth="1"/>
    <col min="9992" max="10240" width="9.140625" style="21"/>
    <col min="10241" max="10241" width="5.5703125" style="21" customWidth="1"/>
    <col min="10242" max="10242" width="25.85546875" style="21" customWidth="1"/>
    <col min="10243" max="10243" width="30.140625" style="21" customWidth="1"/>
    <col min="10244" max="10244" width="27.7109375" style="21" customWidth="1"/>
    <col min="10245" max="10245" width="9.140625" style="21"/>
    <col min="10246" max="10247" width="0" style="21" hidden="1" customWidth="1"/>
    <col min="10248" max="10496" width="9.140625" style="21"/>
    <col min="10497" max="10497" width="5.5703125" style="21" customWidth="1"/>
    <col min="10498" max="10498" width="25.85546875" style="21" customWidth="1"/>
    <col min="10499" max="10499" width="30.140625" style="21" customWidth="1"/>
    <col min="10500" max="10500" width="27.7109375" style="21" customWidth="1"/>
    <col min="10501" max="10501" width="9.140625" style="21"/>
    <col min="10502" max="10503" width="0" style="21" hidden="1" customWidth="1"/>
    <col min="10504" max="10752" width="9.140625" style="21"/>
    <col min="10753" max="10753" width="5.5703125" style="21" customWidth="1"/>
    <col min="10754" max="10754" width="25.85546875" style="21" customWidth="1"/>
    <col min="10755" max="10755" width="30.140625" style="21" customWidth="1"/>
    <col min="10756" max="10756" width="27.7109375" style="21" customWidth="1"/>
    <col min="10757" max="10757" width="9.140625" style="21"/>
    <col min="10758" max="10759" width="0" style="21" hidden="1" customWidth="1"/>
    <col min="10760" max="11008" width="9.140625" style="21"/>
    <col min="11009" max="11009" width="5.5703125" style="21" customWidth="1"/>
    <col min="11010" max="11010" width="25.85546875" style="21" customWidth="1"/>
    <col min="11011" max="11011" width="30.140625" style="21" customWidth="1"/>
    <col min="11012" max="11012" width="27.7109375" style="21" customWidth="1"/>
    <col min="11013" max="11013" width="9.140625" style="21"/>
    <col min="11014" max="11015" width="0" style="21" hidden="1" customWidth="1"/>
    <col min="11016" max="11264" width="9.140625" style="21"/>
    <col min="11265" max="11265" width="5.5703125" style="21" customWidth="1"/>
    <col min="11266" max="11266" width="25.85546875" style="21" customWidth="1"/>
    <col min="11267" max="11267" width="30.140625" style="21" customWidth="1"/>
    <col min="11268" max="11268" width="27.7109375" style="21" customWidth="1"/>
    <col min="11269" max="11269" width="9.140625" style="21"/>
    <col min="11270" max="11271" width="0" style="21" hidden="1" customWidth="1"/>
    <col min="11272" max="11520" width="9.140625" style="21"/>
    <col min="11521" max="11521" width="5.5703125" style="21" customWidth="1"/>
    <col min="11522" max="11522" width="25.85546875" style="21" customWidth="1"/>
    <col min="11523" max="11523" width="30.140625" style="21" customWidth="1"/>
    <col min="11524" max="11524" width="27.7109375" style="21" customWidth="1"/>
    <col min="11525" max="11525" width="9.140625" style="21"/>
    <col min="11526" max="11527" width="0" style="21" hidden="1" customWidth="1"/>
    <col min="11528" max="11776" width="9.140625" style="21"/>
    <col min="11777" max="11777" width="5.5703125" style="21" customWidth="1"/>
    <col min="11778" max="11778" width="25.85546875" style="21" customWidth="1"/>
    <col min="11779" max="11779" width="30.140625" style="21" customWidth="1"/>
    <col min="11780" max="11780" width="27.7109375" style="21" customWidth="1"/>
    <col min="11781" max="11781" width="9.140625" style="21"/>
    <col min="11782" max="11783" width="0" style="21" hidden="1" customWidth="1"/>
    <col min="11784" max="12032" width="9.140625" style="21"/>
    <col min="12033" max="12033" width="5.5703125" style="21" customWidth="1"/>
    <col min="12034" max="12034" width="25.85546875" style="21" customWidth="1"/>
    <col min="12035" max="12035" width="30.140625" style="21" customWidth="1"/>
    <col min="12036" max="12036" width="27.7109375" style="21" customWidth="1"/>
    <col min="12037" max="12037" width="9.140625" style="21"/>
    <col min="12038" max="12039" width="0" style="21" hidden="1" customWidth="1"/>
    <col min="12040" max="12288" width="9.140625" style="21"/>
    <col min="12289" max="12289" width="5.5703125" style="21" customWidth="1"/>
    <col min="12290" max="12290" width="25.85546875" style="21" customWidth="1"/>
    <col min="12291" max="12291" width="30.140625" style="21" customWidth="1"/>
    <col min="12292" max="12292" width="27.7109375" style="21" customWidth="1"/>
    <col min="12293" max="12293" width="9.140625" style="21"/>
    <col min="12294" max="12295" width="0" style="21" hidden="1" customWidth="1"/>
    <col min="12296" max="12544" width="9.140625" style="21"/>
    <col min="12545" max="12545" width="5.5703125" style="21" customWidth="1"/>
    <col min="12546" max="12546" width="25.85546875" style="21" customWidth="1"/>
    <col min="12547" max="12547" width="30.140625" style="21" customWidth="1"/>
    <col min="12548" max="12548" width="27.7109375" style="21" customWidth="1"/>
    <col min="12549" max="12549" width="9.140625" style="21"/>
    <col min="12550" max="12551" width="0" style="21" hidden="1" customWidth="1"/>
    <col min="12552" max="12800" width="9.140625" style="21"/>
    <col min="12801" max="12801" width="5.5703125" style="21" customWidth="1"/>
    <col min="12802" max="12802" width="25.85546875" style="21" customWidth="1"/>
    <col min="12803" max="12803" width="30.140625" style="21" customWidth="1"/>
    <col min="12804" max="12804" width="27.7109375" style="21" customWidth="1"/>
    <col min="12805" max="12805" width="9.140625" style="21"/>
    <col min="12806" max="12807" width="0" style="21" hidden="1" customWidth="1"/>
    <col min="12808" max="13056" width="9.140625" style="21"/>
    <col min="13057" max="13057" width="5.5703125" style="21" customWidth="1"/>
    <col min="13058" max="13058" width="25.85546875" style="21" customWidth="1"/>
    <col min="13059" max="13059" width="30.140625" style="21" customWidth="1"/>
    <col min="13060" max="13060" width="27.7109375" style="21" customWidth="1"/>
    <col min="13061" max="13061" width="9.140625" style="21"/>
    <col min="13062" max="13063" width="0" style="21" hidden="1" customWidth="1"/>
    <col min="13064" max="13312" width="9.140625" style="21"/>
    <col min="13313" max="13313" width="5.5703125" style="21" customWidth="1"/>
    <col min="13314" max="13314" width="25.85546875" style="21" customWidth="1"/>
    <col min="13315" max="13315" width="30.140625" style="21" customWidth="1"/>
    <col min="13316" max="13316" width="27.7109375" style="21" customWidth="1"/>
    <col min="13317" max="13317" width="9.140625" style="21"/>
    <col min="13318" max="13319" width="0" style="21" hidden="1" customWidth="1"/>
    <col min="13320" max="13568" width="9.140625" style="21"/>
    <col min="13569" max="13569" width="5.5703125" style="21" customWidth="1"/>
    <col min="13570" max="13570" width="25.85546875" style="21" customWidth="1"/>
    <col min="13571" max="13571" width="30.140625" style="21" customWidth="1"/>
    <col min="13572" max="13572" width="27.7109375" style="21" customWidth="1"/>
    <col min="13573" max="13573" width="9.140625" style="21"/>
    <col min="13574" max="13575" width="0" style="21" hidden="1" customWidth="1"/>
    <col min="13576" max="13824" width="9.140625" style="21"/>
    <col min="13825" max="13825" width="5.5703125" style="21" customWidth="1"/>
    <col min="13826" max="13826" width="25.85546875" style="21" customWidth="1"/>
    <col min="13827" max="13827" width="30.140625" style="21" customWidth="1"/>
    <col min="13828" max="13828" width="27.7109375" style="21" customWidth="1"/>
    <col min="13829" max="13829" width="9.140625" style="21"/>
    <col min="13830" max="13831" width="0" style="21" hidden="1" customWidth="1"/>
    <col min="13832" max="14080" width="9.140625" style="21"/>
    <col min="14081" max="14081" width="5.5703125" style="21" customWidth="1"/>
    <col min="14082" max="14082" width="25.85546875" style="21" customWidth="1"/>
    <col min="14083" max="14083" width="30.140625" style="21" customWidth="1"/>
    <col min="14084" max="14084" width="27.7109375" style="21" customWidth="1"/>
    <col min="14085" max="14085" width="9.140625" style="21"/>
    <col min="14086" max="14087" width="0" style="21" hidden="1" customWidth="1"/>
    <col min="14088" max="14336" width="9.140625" style="21"/>
    <col min="14337" max="14337" width="5.5703125" style="21" customWidth="1"/>
    <col min="14338" max="14338" width="25.85546875" style="21" customWidth="1"/>
    <col min="14339" max="14339" width="30.140625" style="21" customWidth="1"/>
    <col min="14340" max="14340" width="27.7109375" style="21" customWidth="1"/>
    <col min="14341" max="14341" width="9.140625" style="21"/>
    <col min="14342" max="14343" width="0" style="21" hidden="1" customWidth="1"/>
    <col min="14344" max="14592" width="9.140625" style="21"/>
    <col min="14593" max="14593" width="5.5703125" style="21" customWidth="1"/>
    <col min="14594" max="14594" width="25.85546875" style="21" customWidth="1"/>
    <col min="14595" max="14595" width="30.140625" style="21" customWidth="1"/>
    <col min="14596" max="14596" width="27.7109375" style="21" customWidth="1"/>
    <col min="14597" max="14597" width="9.140625" style="21"/>
    <col min="14598" max="14599" width="0" style="21" hidden="1" customWidth="1"/>
    <col min="14600" max="14848" width="9.140625" style="21"/>
    <col min="14849" max="14849" width="5.5703125" style="21" customWidth="1"/>
    <col min="14850" max="14850" width="25.85546875" style="21" customWidth="1"/>
    <col min="14851" max="14851" width="30.140625" style="21" customWidth="1"/>
    <col min="14852" max="14852" width="27.7109375" style="21" customWidth="1"/>
    <col min="14853" max="14853" width="9.140625" style="21"/>
    <col min="14854" max="14855" width="0" style="21" hidden="1" customWidth="1"/>
    <col min="14856" max="15104" width="9.140625" style="21"/>
    <col min="15105" max="15105" width="5.5703125" style="21" customWidth="1"/>
    <col min="15106" max="15106" width="25.85546875" style="21" customWidth="1"/>
    <col min="15107" max="15107" width="30.140625" style="21" customWidth="1"/>
    <col min="15108" max="15108" width="27.7109375" style="21" customWidth="1"/>
    <col min="15109" max="15109" width="9.140625" style="21"/>
    <col min="15110" max="15111" width="0" style="21" hidden="1" customWidth="1"/>
    <col min="15112" max="15360" width="9.140625" style="21"/>
    <col min="15361" max="15361" width="5.5703125" style="21" customWidth="1"/>
    <col min="15362" max="15362" width="25.85546875" style="21" customWidth="1"/>
    <col min="15363" max="15363" width="30.140625" style="21" customWidth="1"/>
    <col min="15364" max="15364" width="27.7109375" style="21" customWidth="1"/>
    <col min="15365" max="15365" width="9.140625" style="21"/>
    <col min="15366" max="15367" width="0" style="21" hidden="1" customWidth="1"/>
    <col min="15368" max="15616" width="9.140625" style="21"/>
    <col min="15617" max="15617" width="5.5703125" style="21" customWidth="1"/>
    <col min="15618" max="15618" width="25.85546875" style="21" customWidth="1"/>
    <col min="15619" max="15619" width="30.140625" style="21" customWidth="1"/>
    <col min="15620" max="15620" width="27.7109375" style="21" customWidth="1"/>
    <col min="15621" max="15621" width="9.140625" style="21"/>
    <col min="15622" max="15623" width="0" style="21" hidden="1" customWidth="1"/>
    <col min="15624" max="15872" width="9.140625" style="21"/>
    <col min="15873" max="15873" width="5.5703125" style="21" customWidth="1"/>
    <col min="15874" max="15874" width="25.85546875" style="21" customWidth="1"/>
    <col min="15875" max="15875" width="30.140625" style="21" customWidth="1"/>
    <col min="15876" max="15876" width="27.7109375" style="21" customWidth="1"/>
    <col min="15877" max="15877" width="9.140625" style="21"/>
    <col min="15878" max="15879" width="0" style="21" hidden="1" customWidth="1"/>
    <col min="15880" max="16128" width="9.140625" style="21"/>
    <col min="16129" max="16129" width="5.5703125" style="21" customWidth="1"/>
    <col min="16130" max="16130" width="25.85546875" style="21" customWidth="1"/>
    <col min="16131" max="16131" width="30.140625" style="21" customWidth="1"/>
    <col min="16132" max="16132" width="27.7109375" style="21" customWidth="1"/>
    <col min="16133" max="16133" width="9.140625" style="21"/>
    <col min="16134" max="16135" width="0" style="21" hidden="1" customWidth="1"/>
    <col min="16136" max="16384" width="9.140625" style="21"/>
  </cols>
  <sheetData>
    <row r="1" spans="2:255" x14ac:dyDescent="0.55000000000000004">
      <c r="B1" s="168" t="s">
        <v>472</v>
      </c>
      <c r="C1" s="168"/>
      <c r="D1" s="168"/>
      <c r="E1" s="168"/>
      <c r="F1" s="168"/>
      <c r="G1" s="16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2:255" x14ac:dyDescent="0.55000000000000004"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2:255" x14ac:dyDescent="0.55000000000000004">
      <c r="B3" s="31" t="s">
        <v>473</v>
      </c>
    </row>
    <row r="4" spans="2:255" s="23" customFormat="1" x14ac:dyDescent="0.2">
      <c r="B4" s="32" t="s">
        <v>5</v>
      </c>
      <c r="C4" s="36" t="s">
        <v>457</v>
      </c>
      <c r="D4" s="32" t="s">
        <v>470</v>
      </c>
    </row>
    <row r="5" spans="2:255" x14ac:dyDescent="0.55000000000000004">
      <c r="B5" s="37" t="s">
        <v>608</v>
      </c>
      <c r="C5" s="38">
        <v>75</v>
      </c>
      <c r="D5" s="39">
        <f>C5*100/$C$9</f>
        <v>61.475409836065573</v>
      </c>
    </row>
    <row r="6" spans="2:255" x14ac:dyDescent="0.55000000000000004">
      <c r="B6" s="37" t="s">
        <v>453</v>
      </c>
      <c r="C6" s="38">
        <v>35</v>
      </c>
      <c r="D6" s="39">
        <f t="shared" ref="D6:D9" si="0">C6*100/$C$9</f>
        <v>28.688524590163933</v>
      </c>
    </row>
    <row r="7" spans="2:255" x14ac:dyDescent="0.55000000000000004">
      <c r="B7" s="37" t="s">
        <v>454</v>
      </c>
      <c r="C7" s="38">
        <v>11</v>
      </c>
      <c r="D7" s="39">
        <f t="shared" si="0"/>
        <v>9.0163934426229506</v>
      </c>
    </row>
    <row r="8" spans="2:255" x14ac:dyDescent="0.55000000000000004">
      <c r="B8" s="37" t="s">
        <v>455</v>
      </c>
      <c r="C8" s="38">
        <v>1</v>
      </c>
      <c r="D8" s="39">
        <f t="shared" si="0"/>
        <v>0.81967213114754101</v>
      </c>
    </row>
    <row r="9" spans="2:255" x14ac:dyDescent="0.55000000000000004">
      <c r="B9" s="40" t="s">
        <v>451</v>
      </c>
      <c r="C9" s="40">
        <f>SUM(C5:C8)</f>
        <v>122</v>
      </c>
      <c r="D9" s="41">
        <f t="shared" si="0"/>
        <v>100</v>
      </c>
    </row>
    <row r="11" spans="2:255" x14ac:dyDescent="0.55000000000000004">
      <c r="B11" s="27" t="s">
        <v>474</v>
      </c>
    </row>
    <row r="12" spans="2:255" x14ac:dyDescent="0.55000000000000004">
      <c r="B12" s="27" t="s">
        <v>539</v>
      </c>
    </row>
    <row r="13" spans="2:255" x14ac:dyDescent="0.55000000000000004">
      <c r="B13" s="27" t="s">
        <v>540</v>
      </c>
    </row>
  </sheetData>
  <mergeCells count="1">
    <mergeCell ref="B1:G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67" zoomScale="170" zoomScaleNormal="170" workbookViewId="0">
      <selection activeCell="D76" sqref="D76"/>
    </sheetView>
  </sheetViews>
  <sheetFormatPr defaultRowHeight="23.25" x14ac:dyDescent="0.55000000000000004"/>
  <cols>
    <col min="1" max="1" width="12.42578125" style="85" customWidth="1"/>
    <col min="2" max="2" width="9.140625" style="85"/>
    <col min="3" max="3" width="17.7109375" style="85" customWidth="1"/>
    <col min="4" max="4" width="23.7109375" style="85" customWidth="1"/>
    <col min="5" max="5" width="12.28515625" style="84" customWidth="1"/>
    <col min="6" max="6" width="17.5703125" style="84" customWidth="1"/>
    <col min="7" max="7" width="16.42578125" style="84" customWidth="1"/>
    <col min="8" max="256" width="9.140625" style="85"/>
    <col min="257" max="257" width="12.42578125" style="85" customWidth="1"/>
    <col min="258" max="258" width="9.140625" style="85"/>
    <col min="259" max="259" width="17.7109375" style="85" customWidth="1"/>
    <col min="260" max="260" width="23.7109375" style="85" customWidth="1"/>
    <col min="261" max="261" width="12.28515625" style="85" customWidth="1"/>
    <col min="262" max="262" width="17.5703125" style="85" customWidth="1"/>
    <col min="263" max="263" width="16.42578125" style="85" customWidth="1"/>
    <col min="264" max="512" width="9.140625" style="85"/>
    <col min="513" max="513" width="12.42578125" style="85" customWidth="1"/>
    <col min="514" max="514" width="9.140625" style="85"/>
    <col min="515" max="515" width="17.7109375" style="85" customWidth="1"/>
    <col min="516" max="516" width="23.7109375" style="85" customWidth="1"/>
    <col min="517" max="517" width="12.28515625" style="85" customWidth="1"/>
    <col min="518" max="518" width="17.5703125" style="85" customWidth="1"/>
    <col min="519" max="519" width="16.42578125" style="85" customWidth="1"/>
    <col min="520" max="768" width="9.140625" style="85"/>
    <col min="769" max="769" width="12.42578125" style="85" customWidth="1"/>
    <col min="770" max="770" width="9.140625" style="85"/>
    <col min="771" max="771" width="17.7109375" style="85" customWidth="1"/>
    <col min="772" max="772" width="23.7109375" style="85" customWidth="1"/>
    <col min="773" max="773" width="12.28515625" style="85" customWidth="1"/>
    <col min="774" max="774" width="17.5703125" style="85" customWidth="1"/>
    <col min="775" max="775" width="16.42578125" style="85" customWidth="1"/>
    <col min="776" max="1024" width="9.140625" style="85"/>
    <col min="1025" max="1025" width="12.42578125" style="85" customWidth="1"/>
    <col min="1026" max="1026" width="9.140625" style="85"/>
    <col min="1027" max="1027" width="17.7109375" style="85" customWidth="1"/>
    <col min="1028" max="1028" width="23.7109375" style="85" customWidth="1"/>
    <col min="1029" max="1029" width="12.28515625" style="85" customWidth="1"/>
    <col min="1030" max="1030" width="17.5703125" style="85" customWidth="1"/>
    <col min="1031" max="1031" width="16.42578125" style="85" customWidth="1"/>
    <col min="1032" max="1280" width="9.140625" style="85"/>
    <col min="1281" max="1281" width="12.42578125" style="85" customWidth="1"/>
    <col min="1282" max="1282" width="9.140625" style="85"/>
    <col min="1283" max="1283" width="17.7109375" style="85" customWidth="1"/>
    <col min="1284" max="1284" width="23.7109375" style="85" customWidth="1"/>
    <col min="1285" max="1285" width="12.28515625" style="85" customWidth="1"/>
    <col min="1286" max="1286" width="17.5703125" style="85" customWidth="1"/>
    <col min="1287" max="1287" width="16.42578125" style="85" customWidth="1"/>
    <col min="1288" max="1536" width="9.140625" style="85"/>
    <col min="1537" max="1537" width="12.42578125" style="85" customWidth="1"/>
    <col min="1538" max="1538" width="9.140625" style="85"/>
    <col min="1539" max="1539" width="17.7109375" style="85" customWidth="1"/>
    <col min="1540" max="1540" width="23.7109375" style="85" customWidth="1"/>
    <col min="1541" max="1541" width="12.28515625" style="85" customWidth="1"/>
    <col min="1542" max="1542" width="17.5703125" style="85" customWidth="1"/>
    <col min="1543" max="1543" width="16.42578125" style="85" customWidth="1"/>
    <col min="1544" max="1792" width="9.140625" style="85"/>
    <col min="1793" max="1793" width="12.42578125" style="85" customWidth="1"/>
    <col min="1794" max="1794" width="9.140625" style="85"/>
    <col min="1795" max="1795" width="17.7109375" style="85" customWidth="1"/>
    <col min="1796" max="1796" width="23.7109375" style="85" customWidth="1"/>
    <col min="1797" max="1797" width="12.28515625" style="85" customWidth="1"/>
    <col min="1798" max="1798" width="17.5703125" style="85" customWidth="1"/>
    <col min="1799" max="1799" width="16.42578125" style="85" customWidth="1"/>
    <col min="1800" max="2048" width="9.140625" style="85"/>
    <col min="2049" max="2049" width="12.42578125" style="85" customWidth="1"/>
    <col min="2050" max="2050" width="9.140625" style="85"/>
    <col min="2051" max="2051" width="17.7109375" style="85" customWidth="1"/>
    <col min="2052" max="2052" width="23.7109375" style="85" customWidth="1"/>
    <col min="2053" max="2053" width="12.28515625" style="85" customWidth="1"/>
    <col min="2054" max="2054" width="17.5703125" style="85" customWidth="1"/>
    <col min="2055" max="2055" width="16.42578125" style="85" customWidth="1"/>
    <col min="2056" max="2304" width="9.140625" style="85"/>
    <col min="2305" max="2305" width="12.42578125" style="85" customWidth="1"/>
    <col min="2306" max="2306" width="9.140625" style="85"/>
    <col min="2307" max="2307" width="17.7109375" style="85" customWidth="1"/>
    <col min="2308" max="2308" width="23.7109375" style="85" customWidth="1"/>
    <col min="2309" max="2309" width="12.28515625" style="85" customWidth="1"/>
    <col min="2310" max="2310" width="17.5703125" style="85" customWidth="1"/>
    <col min="2311" max="2311" width="16.42578125" style="85" customWidth="1"/>
    <col min="2312" max="2560" width="9.140625" style="85"/>
    <col min="2561" max="2561" width="12.42578125" style="85" customWidth="1"/>
    <col min="2562" max="2562" width="9.140625" style="85"/>
    <col min="2563" max="2563" width="17.7109375" style="85" customWidth="1"/>
    <col min="2564" max="2564" width="23.7109375" style="85" customWidth="1"/>
    <col min="2565" max="2565" width="12.28515625" style="85" customWidth="1"/>
    <col min="2566" max="2566" width="17.5703125" style="85" customWidth="1"/>
    <col min="2567" max="2567" width="16.42578125" style="85" customWidth="1"/>
    <col min="2568" max="2816" width="9.140625" style="85"/>
    <col min="2817" max="2817" width="12.42578125" style="85" customWidth="1"/>
    <col min="2818" max="2818" width="9.140625" style="85"/>
    <col min="2819" max="2819" width="17.7109375" style="85" customWidth="1"/>
    <col min="2820" max="2820" width="23.7109375" style="85" customWidth="1"/>
    <col min="2821" max="2821" width="12.28515625" style="85" customWidth="1"/>
    <col min="2822" max="2822" width="17.5703125" style="85" customWidth="1"/>
    <col min="2823" max="2823" width="16.42578125" style="85" customWidth="1"/>
    <col min="2824" max="3072" width="9.140625" style="85"/>
    <col min="3073" max="3073" width="12.42578125" style="85" customWidth="1"/>
    <col min="3074" max="3074" width="9.140625" style="85"/>
    <col min="3075" max="3075" width="17.7109375" style="85" customWidth="1"/>
    <col min="3076" max="3076" width="23.7109375" style="85" customWidth="1"/>
    <col min="3077" max="3077" width="12.28515625" style="85" customWidth="1"/>
    <col min="3078" max="3078" width="17.5703125" style="85" customWidth="1"/>
    <col min="3079" max="3079" width="16.42578125" style="85" customWidth="1"/>
    <col min="3080" max="3328" width="9.140625" style="85"/>
    <col min="3329" max="3329" width="12.42578125" style="85" customWidth="1"/>
    <col min="3330" max="3330" width="9.140625" style="85"/>
    <col min="3331" max="3331" width="17.7109375" style="85" customWidth="1"/>
    <col min="3332" max="3332" width="23.7109375" style="85" customWidth="1"/>
    <col min="3333" max="3333" width="12.28515625" style="85" customWidth="1"/>
    <col min="3334" max="3334" width="17.5703125" style="85" customWidth="1"/>
    <col min="3335" max="3335" width="16.42578125" style="85" customWidth="1"/>
    <col min="3336" max="3584" width="9.140625" style="85"/>
    <col min="3585" max="3585" width="12.42578125" style="85" customWidth="1"/>
    <col min="3586" max="3586" width="9.140625" style="85"/>
    <col min="3587" max="3587" width="17.7109375" style="85" customWidth="1"/>
    <col min="3588" max="3588" width="23.7109375" style="85" customWidth="1"/>
    <col min="3589" max="3589" width="12.28515625" style="85" customWidth="1"/>
    <col min="3590" max="3590" width="17.5703125" style="85" customWidth="1"/>
    <col min="3591" max="3591" width="16.42578125" style="85" customWidth="1"/>
    <col min="3592" max="3840" width="9.140625" style="85"/>
    <col min="3841" max="3841" width="12.42578125" style="85" customWidth="1"/>
    <col min="3842" max="3842" width="9.140625" style="85"/>
    <col min="3843" max="3843" width="17.7109375" style="85" customWidth="1"/>
    <col min="3844" max="3844" width="23.7109375" style="85" customWidth="1"/>
    <col min="3845" max="3845" width="12.28515625" style="85" customWidth="1"/>
    <col min="3846" max="3846" width="17.5703125" style="85" customWidth="1"/>
    <col min="3847" max="3847" width="16.42578125" style="85" customWidth="1"/>
    <col min="3848" max="4096" width="9.140625" style="85"/>
    <col min="4097" max="4097" width="12.42578125" style="85" customWidth="1"/>
    <col min="4098" max="4098" width="9.140625" style="85"/>
    <col min="4099" max="4099" width="17.7109375" style="85" customWidth="1"/>
    <col min="4100" max="4100" width="23.7109375" style="85" customWidth="1"/>
    <col min="4101" max="4101" width="12.28515625" style="85" customWidth="1"/>
    <col min="4102" max="4102" width="17.5703125" style="85" customWidth="1"/>
    <col min="4103" max="4103" width="16.42578125" style="85" customWidth="1"/>
    <col min="4104" max="4352" width="9.140625" style="85"/>
    <col min="4353" max="4353" width="12.42578125" style="85" customWidth="1"/>
    <col min="4354" max="4354" width="9.140625" style="85"/>
    <col min="4355" max="4355" width="17.7109375" style="85" customWidth="1"/>
    <col min="4356" max="4356" width="23.7109375" style="85" customWidth="1"/>
    <col min="4357" max="4357" width="12.28515625" style="85" customWidth="1"/>
    <col min="4358" max="4358" width="17.5703125" style="85" customWidth="1"/>
    <col min="4359" max="4359" width="16.42578125" style="85" customWidth="1"/>
    <col min="4360" max="4608" width="9.140625" style="85"/>
    <col min="4609" max="4609" width="12.42578125" style="85" customWidth="1"/>
    <col min="4610" max="4610" width="9.140625" style="85"/>
    <col min="4611" max="4611" width="17.7109375" style="85" customWidth="1"/>
    <col min="4612" max="4612" width="23.7109375" style="85" customWidth="1"/>
    <col min="4613" max="4613" width="12.28515625" style="85" customWidth="1"/>
    <col min="4614" max="4614" width="17.5703125" style="85" customWidth="1"/>
    <col min="4615" max="4615" width="16.42578125" style="85" customWidth="1"/>
    <col min="4616" max="4864" width="9.140625" style="85"/>
    <col min="4865" max="4865" width="12.42578125" style="85" customWidth="1"/>
    <col min="4866" max="4866" width="9.140625" style="85"/>
    <col min="4867" max="4867" width="17.7109375" style="85" customWidth="1"/>
    <col min="4868" max="4868" width="23.7109375" style="85" customWidth="1"/>
    <col min="4869" max="4869" width="12.28515625" style="85" customWidth="1"/>
    <col min="4870" max="4870" width="17.5703125" style="85" customWidth="1"/>
    <col min="4871" max="4871" width="16.42578125" style="85" customWidth="1"/>
    <col min="4872" max="5120" width="9.140625" style="85"/>
    <col min="5121" max="5121" width="12.42578125" style="85" customWidth="1"/>
    <col min="5122" max="5122" width="9.140625" style="85"/>
    <col min="5123" max="5123" width="17.7109375" style="85" customWidth="1"/>
    <col min="5124" max="5124" width="23.7109375" style="85" customWidth="1"/>
    <col min="5125" max="5125" width="12.28515625" style="85" customWidth="1"/>
    <col min="5126" max="5126" width="17.5703125" style="85" customWidth="1"/>
    <col min="5127" max="5127" width="16.42578125" style="85" customWidth="1"/>
    <col min="5128" max="5376" width="9.140625" style="85"/>
    <col min="5377" max="5377" width="12.42578125" style="85" customWidth="1"/>
    <col min="5378" max="5378" width="9.140625" style="85"/>
    <col min="5379" max="5379" width="17.7109375" style="85" customWidth="1"/>
    <col min="5380" max="5380" width="23.7109375" style="85" customWidth="1"/>
    <col min="5381" max="5381" width="12.28515625" style="85" customWidth="1"/>
    <col min="5382" max="5382" width="17.5703125" style="85" customWidth="1"/>
    <col min="5383" max="5383" width="16.42578125" style="85" customWidth="1"/>
    <col min="5384" max="5632" width="9.140625" style="85"/>
    <col min="5633" max="5633" width="12.42578125" style="85" customWidth="1"/>
    <col min="5634" max="5634" width="9.140625" style="85"/>
    <col min="5635" max="5635" width="17.7109375" style="85" customWidth="1"/>
    <col min="5636" max="5636" width="23.7109375" style="85" customWidth="1"/>
    <col min="5637" max="5637" width="12.28515625" style="85" customWidth="1"/>
    <col min="5638" max="5638" width="17.5703125" style="85" customWidth="1"/>
    <col min="5639" max="5639" width="16.42578125" style="85" customWidth="1"/>
    <col min="5640" max="5888" width="9.140625" style="85"/>
    <col min="5889" max="5889" width="12.42578125" style="85" customWidth="1"/>
    <col min="5890" max="5890" width="9.140625" style="85"/>
    <col min="5891" max="5891" width="17.7109375" style="85" customWidth="1"/>
    <col min="5892" max="5892" width="23.7109375" style="85" customWidth="1"/>
    <col min="5893" max="5893" width="12.28515625" style="85" customWidth="1"/>
    <col min="5894" max="5894" width="17.5703125" style="85" customWidth="1"/>
    <col min="5895" max="5895" width="16.42578125" style="85" customWidth="1"/>
    <col min="5896" max="6144" width="9.140625" style="85"/>
    <col min="6145" max="6145" width="12.42578125" style="85" customWidth="1"/>
    <col min="6146" max="6146" width="9.140625" style="85"/>
    <col min="6147" max="6147" width="17.7109375" style="85" customWidth="1"/>
    <col min="6148" max="6148" width="23.7109375" style="85" customWidth="1"/>
    <col min="6149" max="6149" width="12.28515625" style="85" customWidth="1"/>
    <col min="6150" max="6150" width="17.5703125" style="85" customWidth="1"/>
    <col min="6151" max="6151" width="16.42578125" style="85" customWidth="1"/>
    <col min="6152" max="6400" width="9.140625" style="85"/>
    <col min="6401" max="6401" width="12.42578125" style="85" customWidth="1"/>
    <col min="6402" max="6402" width="9.140625" style="85"/>
    <col min="6403" max="6403" width="17.7109375" style="85" customWidth="1"/>
    <col min="6404" max="6404" width="23.7109375" style="85" customWidth="1"/>
    <col min="6405" max="6405" width="12.28515625" style="85" customWidth="1"/>
    <col min="6406" max="6406" width="17.5703125" style="85" customWidth="1"/>
    <col min="6407" max="6407" width="16.42578125" style="85" customWidth="1"/>
    <col min="6408" max="6656" width="9.140625" style="85"/>
    <col min="6657" max="6657" width="12.42578125" style="85" customWidth="1"/>
    <col min="6658" max="6658" width="9.140625" style="85"/>
    <col min="6659" max="6659" width="17.7109375" style="85" customWidth="1"/>
    <col min="6660" max="6660" width="23.7109375" style="85" customWidth="1"/>
    <col min="6661" max="6661" width="12.28515625" style="85" customWidth="1"/>
    <col min="6662" max="6662" width="17.5703125" style="85" customWidth="1"/>
    <col min="6663" max="6663" width="16.42578125" style="85" customWidth="1"/>
    <col min="6664" max="6912" width="9.140625" style="85"/>
    <col min="6913" max="6913" width="12.42578125" style="85" customWidth="1"/>
    <col min="6914" max="6914" width="9.140625" style="85"/>
    <col min="6915" max="6915" width="17.7109375" style="85" customWidth="1"/>
    <col min="6916" max="6916" width="23.7109375" style="85" customWidth="1"/>
    <col min="6917" max="6917" width="12.28515625" style="85" customWidth="1"/>
    <col min="6918" max="6918" width="17.5703125" style="85" customWidth="1"/>
    <col min="6919" max="6919" width="16.42578125" style="85" customWidth="1"/>
    <col min="6920" max="7168" width="9.140625" style="85"/>
    <col min="7169" max="7169" width="12.42578125" style="85" customWidth="1"/>
    <col min="7170" max="7170" width="9.140625" style="85"/>
    <col min="7171" max="7171" width="17.7109375" style="85" customWidth="1"/>
    <col min="7172" max="7172" width="23.7109375" style="85" customWidth="1"/>
    <col min="7173" max="7173" width="12.28515625" style="85" customWidth="1"/>
    <col min="7174" max="7174" width="17.5703125" style="85" customWidth="1"/>
    <col min="7175" max="7175" width="16.42578125" style="85" customWidth="1"/>
    <col min="7176" max="7424" width="9.140625" style="85"/>
    <col min="7425" max="7425" width="12.42578125" style="85" customWidth="1"/>
    <col min="7426" max="7426" width="9.140625" style="85"/>
    <col min="7427" max="7427" width="17.7109375" style="85" customWidth="1"/>
    <col min="7428" max="7428" width="23.7109375" style="85" customWidth="1"/>
    <col min="7429" max="7429" width="12.28515625" style="85" customWidth="1"/>
    <col min="7430" max="7430" width="17.5703125" style="85" customWidth="1"/>
    <col min="7431" max="7431" width="16.42578125" style="85" customWidth="1"/>
    <col min="7432" max="7680" width="9.140625" style="85"/>
    <col min="7681" max="7681" width="12.42578125" style="85" customWidth="1"/>
    <col min="7682" max="7682" width="9.140625" style="85"/>
    <col min="7683" max="7683" width="17.7109375" style="85" customWidth="1"/>
    <col min="7684" max="7684" width="23.7109375" style="85" customWidth="1"/>
    <col min="7685" max="7685" width="12.28515625" style="85" customWidth="1"/>
    <col min="7686" max="7686" width="17.5703125" style="85" customWidth="1"/>
    <col min="7687" max="7687" width="16.42578125" style="85" customWidth="1"/>
    <col min="7688" max="7936" width="9.140625" style="85"/>
    <col min="7937" max="7937" width="12.42578125" style="85" customWidth="1"/>
    <col min="7938" max="7938" width="9.140625" style="85"/>
    <col min="7939" max="7939" width="17.7109375" style="85" customWidth="1"/>
    <col min="7940" max="7940" width="23.7109375" style="85" customWidth="1"/>
    <col min="7941" max="7941" width="12.28515625" style="85" customWidth="1"/>
    <col min="7942" max="7942" width="17.5703125" style="85" customWidth="1"/>
    <col min="7943" max="7943" width="16.42578125" style="85" customWidth="1"/>
    <col min="7944" max="8192" width="9.140625" style="85"/>
    <col min="8193" max="8193" width="12.42578125" style="85" customWidth="1"/>
    <col min="8194" max="8194" width="9.140625" style="85"/>
    <col min="8195" max="8195" width="17.7109375" style="85" customWidth="1"/>
    <col min="8196" max="8196" width="23.7109375" style="85" customWidth="1"/>
    <col min="8197" max="8197" width="12.28515625" style="85" customWidth="1"/>
    <col min="8198" max="8198" width="17.5703125" style="85" customWidth="1"/>
    <col min="8199" max="8199" width="16.42578125" style="85" customWidth="1"/>
    <col min="8200" max="8448" width="9.140625" style="85"/>
    <col min="8449" max="8449" width="12.42578125" style="85" customWidth="1"/>
    <col min="8450" max="8450" width="9.140625" style="85"/>
    <col min="8451" max="8451" width="17.7109375" style="85" customWidth="1"/>
    <col min="8452" max="8452" width="23.7109375" style="85" customWidth="1"/>
    <col min="8453" max="8453" width="12.28515625" style="85" customWidth="1"/>
    <col min="8454" max="8454" width="17.5703125" style="85" customWidth="1"/>
    <col min="8455" max="8455" width="16.42578125" style="85" customWidth="1"/>
    <col min="8456" max="8704" width="9.140625" style="85"/>
    <col min="8705" max="8705" width="12.42578125" style="85" customWidth="1"/>
    <col min="8706" max="8706" width="9.140625" style="85"/>
    <col min="8707" max="8707" width="17.7109375" style="85" customWidth="1"/>
    <col min="8708" max="8708" width="23.7109375" style="85" customWidth="1"/>
    <col min="8709" max="8709" width="12.28515625" style="85" customWidth="1"/>
    <col min="8710" max="8710" width="17.5703125" style="85" customWidth="1"/>
    <col min="8711" max="8711" width="16.42578125" style="85" customWidth="1"/>
    <col min="8712" max="8960" width="9.140625" style="85"/>
    <col min="8961" max="8961" width="12.42578125" style="85" customWidth="1"/>
    <col min="8962" max="8962" width="9.140625" style="85"/>
    <col min="8963" max="8963" width="17.7109375" style="85" customWidth="1"/>
    <col min="8964" max="8964" width="23.7109375" style="85" customWidth="1"/>
    <col min="8965" max="8965" width="12.28515625" style="85" customWidth="1"/>
    <col min="8966" max="8966" width="17.5703125" style="85" customWidth="1"/>
    <col min="8967" max="8967" width="16.42578125" style="85" customWidth="1"/>
    <col min="8968" max="9216" width="9.140625" style="85"/>
    <col min="9217" max="9217" width="12.42578125" style="85" customWidth="1"/>
    <col min="9218" max="9218" width="9.140625" style="85"/>
    <col min="9219" max="9219" width="17.7109375" style="85" customWidth="1"/>
    <col min="9220" max="9220" width="23.7109375" style="85" customWidth="1"/>
    <col min="9221" max="9221" width="12.28515625" style="85" customWidth="1"/>
    <col min="9222" max="9222" width="17.5703125" style="85" customWidth="1"/>
    <col min="9223" max="9223" width="16.42578125" style="85" customWidth="1"/>
    <col min="9224" max="9472" width="9.140625" style="85"/>
    <col min="9473" max="9473" width="12.42578125" style="85" customWidth="1"/>
    <col min="9474" max="9474" width="9.140625" style="85"/>
    <col min="9475" max="9475" width="17.7109375" style="85" customWidth="1"/>
    <col min="9476" max="9476" width="23.7109375" style="85" customWidth="1"/>
    <col min="9477" max="9477" width="12.28515625" style="85" customWidth="1"/>
    <col min="9478" max="9478" width="17.5703125" style="85" customWidth="1"/>
    <col min="9479" max="9479" width="16.42578125" style="85" customWidth="1"/>
    <col min="9480" max="9728" width="9.140625" style="85"/>
    <col min="9729" max="9729" width="12.42578125" style="85" customWidth="1"/>
    <col min="9730" max="9730" width="9.140625" style="85"/>
    <col min="9731" max="9731" width="17.7109375" style="85" customWidth="1"/>
    <col min="9732" max="9732" width="23.7109375" style="85" customWidth="1"/>
    <col min="9733" max="9733" width="12.28515625" style="85" customWidth="1"/>
    <col min="9734" max="9734" width="17.5703125" style="85" customWidth="1"/>
    <col min="9735" max="9735" width="16.42578125" style="85" customWidth="1"/>
    <col min="9736" max="9984" width="9.140625" style="85"/>
    <col min="9985" max="9985" width="12.42578125" style="85" customWidth="1"/>
    <col min="9986" max="9986" width="9.140625" style="85"/>
    <col min="9987" max="9987" width="17.7109375" style="85" customWidth="1"/>
    <col min="9988" max="9988" width="23.7109375" style="85" customWidth="1"/>
    <col min="9989" max="9989" width="12.28515625" style="85" customWidth="1"/>
    <col min="9990" max="9990" width="17.5703125" style="85" customWidth="1"/>
    <col min="9991" max="9991" width="16.42578125" style="85" customWidth="1"/>
    <col min="9992" max="10240" width="9.140625" style="85"/>
    <col min="10241" max="10241" width="12.42578125" style="85" customWidth="1"/>
    <col min="10242" max="10242" width="9.140625" style="85"/>
    <col min="10243" max="10243" width="17.7109375" style="85" customWidth="1"/>
    <col min="10244" max="10244" width="23.7109375" style="85" customWidth="1"/>
    <col min="10245" max="10245" width="12.28515625" style="85" customWidth="1"/>
    <col min="10246" max="10246" width="17.5703125" style="85" customWidth="1"/>
    <col min="10247" max="10247" width="16.42578125" style="85" customWidth="1"/>
    <col min="10248" max="10496" width="9.140625" style="85"/>
    <col min="10497" max="10497" width="12.42578125" style="85" customWidth="1"/>
    <col min="10498" max="10498" width="9.140625" style="85"/>
    <col min="10499" max="10499" width="17.7109375" style="85" customWidth="1"/>
    <col min="10500" max="10500" width="23.7109375" style="85" customWidth="1"/>
    <col min="10501" max="10501" width="12.28515625" style="85" customWidth="1"/>
    <col min="10502" max="10502" width="17.5703125" style="85" customWidth="1"/>
    <col min="10503" max="10503" width="16.42578125" style="85" customWidth="1"/>
    <col min="10504" max="10752" width="9.140625" style="85"/>
    <col min="10753" max="10753" width="12.42578125" style="85" customWidth="1"/>
    <col min="10754" max="10754" width="9.140625" style="85"/>
    <col min="10755" max="10755" width="17.7109375" style="85" customWidth="1"/>
    <col min="10756" max="10756" width="23.7109375" style="85" customWidth="1"/>
    <col min="10757" max="10757" width="12.28515625" style="85" customWidth="1"/>
    <col min="10758" max="10758" width="17.5703125" style="85" customWidth="1"/>
    <col min="10759" max="10759" width="16.42578125" style="85" customWidth="1"/>
    <col min="10760" max="11008" width="9.140625" style="85"/>
    <col min="11009" max="11009" width="12.42578125" style="85" customWidth="1"/>
    <col min="11010" max="11010" width="9.140625" style="85"/>
    <col min="11011" max="11011" width="17.7109375" style="85" customWidth="1"/>
    <col min="11012" max="11012" width="23.7109375" style="85" customWidth="1"/>
    <col min="11013" max="11013" width="12.28515625" style="85" customWidth="1"/>
    <col min="11014" max="11014" width="17.5703125" style="85" customWidth="1"/>
    <col min="11015" max="11015" width="16.42578125" style="85" customWidth="1"/>
    <col min="11016" max="11264" width="9.140625" style="85"/>
    <col min="11265" max="11265" width="12.42578125" style="85" customWidth="1"/>
    <col min="11266" max="11266" width="9.140625" style="85"/>
    <col min="11267" max="11267" width="17.7109375" style="85" customWidth="1"/>
    <col min="11268" max="11268" width="23.7109375" style="85" customWidth="1"/>
    <col min="11269" max="11269" width="12.28515625" style="85" customWidth="1"/>
    <col min="11270" max="11270" width="17.5703125" style="85" customWidth="1"/>
    <col min="11271" max="11271" width="16.42578125" style="85" customWidth="1"/>
    <col min="11272" max="11520" width="9.140625" style="85"/>
    <col min="11521" max="11521" width="12.42578125" style="85" customWidth="1"/>
    <col min="11522" max="11522" width="9.140625" style="85"/>
    <col min="11523" max="11523" width="17.7109375" style="85" customWidth="1"/>
    <col min="11524" max="11524" width="23.7109375" style="85" customWidth="1"/>
    <col min="11525" max="11525" width="12.28515625" style="85" customWidth="1"/>
    <col min="11526" max="11526" width="17.5703125" style="85" customWidth="1"/>
    <col min="11527" max="11527" width="16.42578125" style="85" customWidth="1"/>
    <col min="11528" max="11776" width="9.140625" style="85"/>
    <col min="11777" max="11777" width="12.42578125" style="85" customWidth="1"/>
    <col min="11778" max="11778" width="9.140625" style="85"/>
    <col min="11779" max="11779" width="17.7109375" style="85" customWidth="1"/>
    <col min="11780" max="11780" width="23.7109375" style="85" customWidth="1"/>
    <col min="11781" max="11781" width="12.28515625" style="85" customWidth="1"/>
    <col min="11782" max="11782" width="17.5703125" style="85" customWidth="1"/>
    <col min="11783" max="11783" width="16.42578125" style="85" customWidth="1"/>
    <col min="11784" max="12032" width="9.140625" style="85"/>
    <col min="12033" max="12033" width="12.42578125" style="85" customWidth="1"/>
    <col min="12034" max="12034" width="9.140625" style="85"/>
    <col min="12035" max="12035" width="17.7109375" style="85" customWidth="1"/>
    <col min="12036" max="12036" width="23.7109375" style="85" customWidth="1"/>
    <col min="12037" max="12037" width="12.28515625" style="85" customWidth="1"/>
    <col min="12038" max="12038" width="17.5703125" style="85" customWidth="1"/>
    <col min="12039" max="12039" width="16.42578125" style="85" customWidth="1"/>
    <col min="12040" max="12288" width="9.140625" style="85"/>
    <col min="12289" max="12289" width="12.42578125" style="85" customWidth="1"/>
    <col min="12290" max="12290" width="9.140625" style="85"/>
    <col min="12291" max="12291" width="17.7109375" style="85" customWidth="1"/>
    <col min="12292" max="12292" width="23.7109375" style="85" customWidth="1"/>
    <col min="12293" max="12293" width="12.28515625" style="85" customWidth="1"/>
    <col min="12294" max="12294" width="17.5703125" style="85" customWidth="1"/>
    <col min="12295" max="12295" width="16.42578125" style="85" customWidth="1"/>
    <col min="12296" max="12544" width="9.140625" style="85"/>
    <col min="12545" max="12545" width="12.42578125" style="85" customWidth="1"/>
    <col min="12546" max="12546" width="9.140625" style="85"/>
    <col min="12547" max="12547" width="17.7109375" style="85" customWidth="1"/>
    <col min="12548" max="12548" width="23.7109375" style="85" customWidth="1"/>
    <col min="12549" max="12549" width="12.28515625" style="85" customWidth="1"/>
    <col min="12550" max="12550" width="17.5703125" style="85" customWidth="1"/>
    <col min="12551" max="12551" width="16.42578125" style="85" customWidth="1"/>
    <col min="12552" max="12800" width="9.140625" style="85"/>
    <col min="12801" max="12801" width="12.42578125" style="85" customWidth="1"/>
    <col min="12802" max="12802" width="9.140625" style="85"/>
    <col min="12803" max="12803" width="17.7109375" style="85" customWidth="1"/>
    <col min="12804" max="12804" width="23.7109375" style="85" customWidth="1"/>
    <col min="12805" max="12805" width="12.28515625" style="85" customWidth="1"/>
    <col min="12806" max="12806" width="17.5703125" style="85" customWidth="1"/>
    <col min="12807" max="12807" width="16.42578125" style="85" customWidth="1"/>
    <col min="12808" max="13056" width="9.140625" style="85"/>
    <col min="13057" max="13057" width="12.42578125" style="85" customWidth="1"/>
    <col min="13058" max="13058" width="9.140625" style="85"/>
    <col min="13059" max="13059" width="17.7109375" style="85" customWidth="1"/>
    <col min="13060" max="13060" width="23.7109375" style="85" customWidth="1"/>
    <col min="13061" max="13061" width="12.28515625" style="85" customWidth="1"/>
    <col min="13062" max="13062" width="17.5703125" style="85" customWidth="1"/>
    <col min="13063" max="13063" width="16.42578125" style="85" customWidth="1"/>
    <col min="13064" max="13312" width="9.140625" style="85"/>
    <col min="13313" max="13313" width="12.42578125" style="85" customWidth="1"/>
    <col min="13314" max="13314" width="9.140625" style="85"/>
    <col min="13315" max="13315" width="17.7109375" style="85" customWidth="1"/>
    <col min="13316" max="13316" width="23.7109375" style="85" customWidth="1"/>
    <col min="13317" max="13317" width="12.28515625" style="85" customWidth="1"/>
    <col min="13318" max="13318" width="17.5703125" style="85" customWidth="1"/>
    <col min="13319" max="13319" width="16.42578125" style="85" customWidth="1"/>
    <col min="13320" max="13568" width="9.140625" style="85"/>
    <col min="13569" max="13569" width="12.42578125" style="85" customWidth="1"/>
    <col min="13570" max="13570" width="9.140625" style="85"/>
    <col min="13571" max="13571" width="17.7109375" style="85" customWidth="1"/>
    <col min="13572" max="13572" width="23.7109375" style="85" customWidth="1"/>
    <col min="13573" max="13573" width="12.28515625" style="85" customWidth="1"/>
    <col min="13574" max="13574" width="17.5703125" style="85" customWidth="1"/>
    <col min="13575" max="13575" width="16.42578125" style="85" customWidth="1"/>
    <col min="13576" max="13824" width="9.140625" style="85"/>
    <col min="13825" max="13825" width="12.42578125" style="85" customWidth="1"/>
    <col min="13826" max="13826" width="9.140625" style="85"/>
    <col min="13827" max="13827" width="17.7109375" style="85" customWidth="1"/>
    <col min="13828" max="13828" width="23.7109375" style="85" customWidth="1"/>
    <col min="13829" max="13829" width="12.28515625" style="85" customWidth="1"/>
    <col min="13830" max="13830" width="17.5703125" style="85" customWidth="1"/>
    <col min="13831" max="13831" width="16.42578125" style="85" customWidth="1"/>
    <col min="13832" max="14080" width="9.140625" style="85"/>
    <col min="14081" max="14081" width="12.42578125" style="85" customWidth="1"/>
    <col min="14082" max="14082" width="9.140625" style="85"/>
    <col min="14083" max="14083" width="17.7109375" style="85" customWidth="1"/>
    <col min="14084" max="14084" width="23.7109375" style="85" customWidth="1"/>
    <col min="14085" max="14085" width="12.28515625" style="85" customWidth="1"/>
    <col min="14086" max="14086" width="17.5703125" style="85" customWidth="1"/>
    <col min="14087" max="14087" width="16.42578125" style="85" customWidth="1"/>
    <col min="14088" max="14336" width="9.140625" style="85"/>
    <col min="14337" max="14337" width="12.42578125" style="85" customWidth="1"/>
    <col min="14338" max="14338" width="9.140625" style="85"/>
    <col min="14339" max="14339" width="17.7109375" style="85" customWidth="1"/>
    <col min="14340" max="14340" width="23.7109375" style="85" customWidth="1"/>
    <col min="14341" max="14341" width="12.28515625" style="85" customWidth="1"/>
    <col min="14342" max="14342" width="17.5703125" style="85" customWidth="1"/>
    <col min="14343" max="14343" width="16.42578125" style="85" customWidth="1"/>
    <col min="14344" max="14592" width="9.140625" style="85"/>
    <col min="14593" max="14593" width="12.42578125" style="85" customWidth="1"/>
    <col min="14594" max="14594" width="9.140625" style="85"/>
    <col min="14595" max="14595" width="17.7109375" style="85" customWidth="1"/>
    <col min="14596" max="14596" width="23.7109375" style="85" customWidth="1"/>
    <col min="14597" max="14597" width="12.28515625" style="85" customWidth="1"/>
    <col min="14598" max="14598" width="17.5703125" style="85" customWidth="1"/>
    <col min="14599" max="14599" width="16.42578125" style="85" customWidth="1"/>
    <col min="14600" max="14848" width="9.140625" style="85"/>
    <col min="14849" max="14849" width="12.42578125" style="85" customWidth="1"/>
    <col min="14850" max="14850" width="9.140625" style="85"/>
    <col min="14851" max="14851" width="17.7109375" style="85" customWidth="1"/>
    <col min="14852" max="14852" width="23.7109375" style="85" customWidth="1"/>
    <col min="14853" max="14853" width="12.28515625" style="85" customWidth="1"/>
    <col min="14854" max="14854" width="17.5703125" style="85" customWidth="1"/>
    <col min="14855" max="14855" width="16.42578125" style="85" customWidth="1"/>
    <col min="14856" max="15104" width="9.140625" style="85"/>
    <col min="15105" max="15105" width="12.42578125" style="85" customWidth="1"/>
    <col min="15106" max="15106" width="9.140625" style="85"/>
    <col min="15107" max="15107" width="17.7109375" style="85" customWidth="1"/>
    <col min="15108" max="15108" width="23.7109375" style="85" customWidth="1"/>
    <col min="15109" max="15109" width="12.28515625" style="85" customWidth="1"/>
    <col min="15110" max="15110" width="17.5703125" style="85" customWidth="1"/>
    <col min="15111" max="15111" width="16.42578125" style="85" customWidth="1"/>
    <col min="15112" max="15360" width="9.140625" style="85"/>
    <col min="15361" max="15361" width="12.42578125" style="85" customWidth="1"/>
    <col min="15362" max="15362" width="9.140625" style="85"/>
    <col min="15363" max="15363" width="17.7109375" style="85" customWidth="1"/>
    <col min="15364" max="15364" width="23.7109375" style="85" customWidth="1"/>
    <col min="15365" max="15365" width="12.28515625" style="85" customWidth="1"/>
    <col min="15366" max="15366" width="17.5703125" style="85" customWidth="1"/>
    <col min="15367" max="15367" width="16.42578125" style="85" customWidth="1"/>
    <col min="15368" max="15616" width="9.140625" style="85"/>
    <col min="15617" max="15617" width="12.42578125" style="85" customWidth="1"/>
    <col min="15618" max="15618" width="9.140625" style="85"/>
    <col min="15619" max="15619" width="17.7109375" style="85" customWidth="1"/>
    <col min="15620" max="15620" width="23.7109375" style="85" customWidth="1"/>
    <col min="15621" max="15621" width="12.28515625" style="85" customWidth="1"/>
    <col min="15622" max="15622" width="17.5703125" style="85" customWidth="1"/>
    <col min="15623" max="15623" width="16.42578125" style="85" customWidth="1"/>
    <col min="15624" max="15872" width="9.140625" style="85"/>
    <col min="15873" max="15873" width="12.42578125" style="85" customWidth="1"/>
    <col min="15874" max="15874" width="9.140625" style="85"/>
    <col min="15875" max="15875" width="17.7109375" style="85" customWidth="1"/>
    <col min="15876" max="15876" width="23.7109375" style="85" customWidth="1"/>
    <col min="15877" max="15877" width="12.28515625" style="85" customWidth="1"/>
    <col min="15878" max="15878" width="17.5703125" style="85" customWidth="1"/>
    <col min="15879" max="15879" width="16.42578125" style="85" customWidth="1"/>
    <col min="15880" max="16128" width="9.140625" style="85"/>
    <col min="16129" max="16129" width="12.42578125" style="85" customWidth="1"/>
    <col min="16130" max="16130" width="9.140625" style="85"/>
    <col min="16131" max="16131" width="17.7109375" style="85" customWidth="1"/>
    <col min="16132" max="16132" width="23.7109375" style="85" customWidth="1"/>
    <col min="16133" max="16133" width="12.28515625" style="85" customWidth="1"/>
    <col min="16134" max="16134" width="17.5703125" style="85" customWidth="1"/>
    <col min="16135" max="16135" width="16.42578125" style="85" customWidth="1"/>
    <col min="16136" max="16384" width="9.140625" style="85"/>
  </cols>
  <sheetData>
    <row r="1" spans="1:8" s="29" customFormat="1" ht="22.5" customHeight="1" x14ac:dyDescent="0.55000000000000004">
      <c r="A1" s="173" t="s">
        <v>475</v>
      </c>
      <c r="B1" s="173"/>
      <c r="C1" s="173"/>
      <c r="D1" s="173"/>
      <c r="E1" s="173"/>
      <c r="F1" s="173"/>
      <c r="G1" s="42"/>
      <c r="H1" s="42"/>
    </row>
    <row r="2" spans="1:8" s="29" customFormat="1" ht="16.5" customHeight="1" x14ac:dyDescent="0.55000000000000004">
      <c r="A2" s="43"/>
      <c r="B2" s="43"/>
      <c r="C2" s="43"/>
      <c r="D2" s="43"/>
      <c r="E2" s="43"/>
      <c r="F2" s="43"/>
      <c r="G2" s="42"/>
      <c r="H2" s="42"/>
    </row>
    <row r="3" spans="1:8" s="29" customFormat="1" x14ac:dyDescent="0.55000000000000004">
      <c r="A3" s="44" t="s">
        <v>476</v>
      </c>
      <c r="E3" s="45"/>
      <c r="F3" s="45"/>
      <c r="G3" s="45"/>
    </row>
    <row r="4" spans="1:8" s="29" customFormat="1" x14ac:dyDescent="0.55000000000000004">
      <c r="A4" s="44"/>
      <c r="B4" s="174" t="s">
        <v>477</v>
      </c>
      <c r="C4" s="175"/>
      <c r="D4" s="175"/>
      <c r="E4" s="46" t="s">
        <v>457</v>
      </c>
      <c r="F4" s="46" t="s">
        <v>470</v>
      </c>
      <c r="G4" s="45"/>
    </row>
    <row r="5" spans="1:8" s="29" customFormat="1" x14ac:dyDescent="0.55000000000000004">
      <c r="A5" s="44"/>
      <c r="B5" s="47" t="s">
        <v>478</v>
      </c>
      <c r="C5" s="48"/>
      <c r="D5" s="49"/>
      <c r="E5" s="46">
        <v>10</v>
      </c>
      <c r="F5" s="50">
        <f t="shared" ref="F5:F23" si="0">E5*100/$E$70</f>
        <v>8.1967213114754092</v>
      </c>
      <c r="G5" s="45"/>
    </row>
    <row r="6" spans="1:8" s="29" customFormat="1" ht="21" customHeight="1" x14ac:dyDescent="0.55000000000000004">
      <c r="A6" s="44"/>
      <c r="B6" s="169" t="s">
        <v>557</v>
      </c>
      <c r="C6" s="170"/>
      <c r="D6" s="171"/>
      <c r="E6" s="51">
        <v>1</v>
      </c>
      <c r="F6" s="52">
        <f t="shared" si="0"/>
        <v>0.81967213114754101</v>
      </c>
      <c r="G6" s="45"/>
    </row>
    <row r="7" spans="1:8" s="29" customFormat="1" ht="21" customHeight="1" x14ac:dyDescent="0.55000000000000004">
      <c r="A7" s="44"/>
      <c r="B7" s="169" t="s">
        <v>558</v>
      </c>
      <c r="C7" s="170"/>
      <c r="D7" s="171"/>
      <c r="E7" s="51">
        <v>6</v>
      </c>
      <c r="F7" s="52">
        <f t="shared" si="0"/>
        <v>4.918032786885246</v>
      </c>
      <c r="G7" s="45"/>
    </row>
    <row r="8" spans="1:8" s="29" customFormat="1" ht="21" customHeight="1" x14ac:dyDescent="0.55000000000000004">
      <c r="A8" s="44"/>
      <c r="B8" s="53" t="s">
        <v>555</v>
      </c>
      <c r="C8" s="54"/>
      <c r="D8" s="55"/>
      <c r="E8" s="56">
        <v>2</v>
      </c>
      <c r="F8" s="57">
        <f t="shared" si="0"/>
        <v>1.639344262295082</v>
      </c>
      <c r="G8" s="45"/>
    </row>
    <row r="9" spans="1:8" s="29" customFormat="1" ht="21" customHeight="1" x14ac:dyDescent="0.55000000000000004">
      <c r="A9" s="44"/>
      <c r="B9" s="53" t="s">
        <v>561</v>
      </c>
      <c r="C9" s="54"/>
      <c r="D9" s="55"/>
      <c r="E9" s="56">
        <v>1</v>
      </c>
      <c r="F9" s="57">
        <f t="shared" si="0"/>
        <v>0.81967213114754101</v>
      </c>
      <c r="G9" s="45"/>
    </row>
    <row r="10" spans="1:8" s="29" customFormat="1" ht="21" customHeight="1" x14ac:dyDescent="0.55000000000000004">
      <c r="A10" s="44"/>
      <c r="B10" s="58" t="s">
        <v>479</v>
      </c>
      <c r="C10" s="59"/>
      <c r="D10" s="60"/>
      <c r="E10" s="46">
        <v>5</v>
      </c>
      <c r="F10" s="50">
        <f t="shared" si="0"/>
        <v>4.0983606557377046</v>
      </c>
      <c r="G10" s="45"/>
    </row>
    <row r="11" spans="1:8" s="29" customFormat="1" ht="21" customHeight="1" x14ac:dyDescent="0.55000000000000004">
      <c r="A11" s="44"/>
      <c r="B11" s="172" t="s">
        <v>480</v>
      </c>
      <c r="C11" s="172"/>
      <c r="D11" s="172"/>
      <c r="E11" s="61">
        <v>1</v>
      </c>
      <c r="F11" s="52">
        <f t="shared" si="0"/>
        <v>0.81967213114754101</v>
      </c>
      <c r="G11" s="45"/>
    </row>
    <row r="12" spans="1:8" s="29" customFormat="1" ht="21" customHeight="1" x14ac:dyDescent="0.55000000000000004">
      <c r="A12" s="44"/>
      <c r="B12" s="62" t="s">
        <v>556</v>
      </c>
      <c r="C12" s="63"/>
      <c r="D12" s="64"/>
      <c r="E12" s="61">
        <v>4</v>
      </c>
      <c r="F12" s="52">
        <f t="shared" si="0"/>
        <v>3.278688524590164</v>
      </c>
      <c r="G12" s="45"/>
    </row>
    <row r="13" spans="1:8" s="29" customFormat="1" ht="21" customHeight="1" x14ac:dyDescent="0.55000000000000004">
      <c r="A13" s="44"/>
      <c r="B13" s="65" t="s">
        <v>483</v>
      </c>
      <c r="C13" s="66"/>
      <c r="D13" s="66"/>
      <c r="E13" s="46">
        <v>6</v>
      </c>
      <c r="F13" s="50">
        <f t="shared" si="0"/>
        <v>4.918032786885246</v>
      </c>
      <c r="G13" s="45"/>
    </row>
    <row r="14" spans="1:8" s="29" customFormat="1" ht="21" customHeight="1" x14ac:dyDescent="0.55000000000000004">
      <c r="A14" s="44"/>
      <c r="B14" s="67" t="s">
        <v>544</v>
      </c>
      <c r="C14" s="68"/>
      <c r="D14" s="69"/>
      <c r="E14" s="61">
        <v>2</v>
      </c>
      <c r="F14" s="52">
        <f t="shared" si="0"/>
        <v>1.639344262295082</v>
      </c>
      <c r="G14" s="45"/>
    </row>
    <row r="15" spans="1:8" s="29" customFormat="1" ht="21" customHeight="1" x14ac:dyDescent="0.55000000000000004">
      <c r="A15" s="44"/>
      <c r="B15" s="67" t="s">
        <v>484</v>
      </c>
      <c r="C15" s="68"/>
      <c r="D15" s="69"/>
      <c r="E15" s="61">
        <v>1</v>
      </c>
      <c r="F15" s="52">
        <f t="shared" si="0"/>
        <v>0.81967213114754101</v>
      </c>
      <c r="G15" s="45"/>
    </row>
    <row r="16" spans="1:8" s="29" customFormat="1" ht="21" customHeight="1" x14ac:dyDescent="0.55000000000000004">
      <c r="A16" s="44"/>
      <c r="B16" s="67" t="s">
        <v>552</v>
      </c>
      <c r="C16" s="68"/>
      <c r="D16" s="69"/>
      <c r="E16" s="61">
        <v>2</v>
      </c>
      <c r="F16" s="52">
        <f t="shared" si="0"/>
        <v>1.639344262295082</v>
      </c>
      <c r="G16" s="45"/>
    </row>
    <row r="17" spans="1:7" s="29" customFormat="1" ht="21" customHeight="1" x14ac:dyDescent="0.55000000000000004">
      <c r="A17" s="44"/>
      <c r="B17" s="67" t="s">
        <v>551</v>
      </c>
      <c r="C17" s="68"/>
      <c r="D17" s="69"/>
      <c r="E17" s="61">
        <v>1</v>
      </c>
      <c r="F17" s="52">
        <f t="shared" si="0"/>
        <v>0.81967213114754101</v>
      </c>
      <c r="G17" s="45"/>
    </row>
    <row r="18" spans="1:7" s="29" customFormat="1" x14ac:dyDescent="0.55000000000000004">
      <c r="A18" s="44"/>
      <c r="B18" s="47" t="s">
        <v>485</v>
      </c>
      <c r="C18" s="48"/>
      <c r="D18" s="49"/>
      <c r="E18" s="46">
        <v>2</v>
      </c>
      <c r="F18" s="50">
        <f t="shared" si="0"/>
        <v>1.639344262295082</v>
      </c>
      <c r="G18" s="45"/>
    </row>
    <row r="19" spans="1:7" s="29" customFormat="1" x14ac:dyDescent="0.55000000000000004">
      <c r="A19" s="44"/>
      <c r="B19" s="62" t="s">
        <v>486</v>
      </c>
      <c r="C19" s="63"/>
      <c r="D19" s="64"/>
      <c r="E19" s="61">
        <v>1</v>
      </c>
      <c r="F19" s="52">
        <f t="shared" si="0"/>
        <v>0.81967213114754101</v>
      </c>
      <c r="G19" s="45"/>
    </row>
    <row r="20" spans="1:7" s="29" customFormat="1" x14ac:dyDescent="0.55000000000000004">
      <c r="A20" s="44"/>
      <c r="B20" s="62" t="s">
        <v>487</v>
      </c>
      <c r="C20" s="63"/>
      <c r="D20" s="64"/>
      <c r="E20" s="61">
        <v>1</v>
      </c>
      <c r="F20" s="52">
        <f t="shared" si="0"/>
        <v>0.81967213114754101</v>
      </c>
      <c r="G20" s="45"/>
    </row>
    <row r="21" spans="1:7" s="29" customFormat="1" x14ac:dyDescent="0.55000000000000004">
      <c r="A21" s="44"/>
      <c r="B21" s="58" t="s">
        <v>496</v>
      </c>
      <c r="C21" s="59"/>
      <c r="D21" s="60"/>
      <c r="E21" s="46">
        <v>9</v>
      </c>
      <c r="F21" s="50">
        <f t="shared" si="0"/>
        <v>7.3770491803278686</v>
      </c>
      <c r="G21" s="45"/>
    </row>
    <row r="22" spans="1:7" s="29" customFormat="1" x14ac:dyDescent="0.55000000000000004">
      <c r="A22" s="44"/>
      <c r="B22" s="172" t="s">
        <v>497</v>
      </c>
      <c r="C22" s="172"/>
      <c r="D22" s="172"/>
      <c r="E22" s="61">
        <v>6</v>
      </c>
      <c r="F22" s="52">
        <f t="shared" si="0"/>
        <v>4.918032786885246</v>
      </c>
      <c r="G22" s="45"/>
    </row>
    <row r="23" spans="1:7" s="29" customFormat="1" x14ac:dyDescent="0.55000000000000004">
      <c r="A23" s="44"/>
      <c r="B23" s="172" t="s">
        <v>549</v>
      </c>
      <c r="C23" s="172"/>
      <c r="D23" s="172"/>
      <c r="E23" s="61">
        <v>3</v>
      </c>
      <c r="F23" s="52">
        <f t="shared" si="0"/>
        <v>2.459016393442623</v>
      </c>
      <c r="G23" s="45"/>
    </row>
    <row r="24" spans="1:7" s="29" customFormat="1" x14ac:dyDescent="0.55000000000000004">
      <c r="A24" s="44"/>
      <c r="B24" s="113"/>
      <c r="C24" s="113"/>
      <c r="D24" s="113"/>
      <c r="E24" s="114"/>
      <c r="F24" s="115"/>
      <c r="G24" s="45"/>
    </row>
    <row r="25" spans="1:7" s="29" customFormat="1" x14ac:dyDescent="0.55000000000000004">
      <c r="A25" s="44"/>
      <c r="B25" s="113"/>
      <c r="C25" s="113"/>
      <c r="D25" s="113"/>
      <c r="E25" s="114"/>
      <c r="F25" s="115"/>
      <c r="G25" s="45"/>
    </row>
    <row r="26" spans="1:7" s="29" customFormat="1" x14ac:dyDescent="0.55000000000000004">
      <c r="A26" s="44"/>
      <c r="B26" s="113"/>
      <c r="C26" s="113"/>
      <c r="D26" s="113"/>
      <c r="E26" s="114"/>
      <c r="F26" s="115"/>
      <c r="G26" s="45"/>
    </row>
    <row r="27" spans="1:7" s="29" customFormat="1" x14ac:dyDescent="0.55000000000000004">
      <c r="A27" s="44"/>
      <c r="B27" s="113"/>
      <c r="C27" s="113"/>
      <c r="D27" s="113"/>
      <c r="E27" s="114"/>
      <c r="F27" s="115"/>
      <c r="G27" s="45"/>
    </row>
    <row r="28" spans="1:7" s="29" customFormat="1" x14ac:dyDescent="0.55000000000000004">
      <c r="A28" s="44"/>
      <c r="B28" s="113"/>
      <c r="C28" s="113"/>
      <c r="D28" s="113"/>
      <c r="E28" s="114"/>
      <c r="F28" s="115"/>
      <c r="G28" s="45"/>
    </row>
    <row r="29" spans="1:7" s="29" customFormat="1" x14ac:dyDescent="0.55000000000000004">
      <c r="A29" s="44"/>
      <c r="B29" s="113"/>
      <c r="C29" s="113"/>
      <c r="D29" s="113"/>
      <c r="E29" s="114"/>
      <c r="F29" s="115"/>
      <c r="G29" s="45"/>
    </row>
    <row r="30" spans="1:7" s="29" customFormat="1" x14ac:dyDescent="0.55000000000000004">
      <c r="A30" s="44"/>
      <c r="B30" s="113"/>
      <c r="C30" s="113"/>
      <c r="D30" s="113"/>
      <c r="E30" s="114"/>
      <c r="F30" s="115"/>
      <c r="G30" s="45"/>
    </row>
    <row r="31" spans="1:7" s="29" customFormat="1" x14ac:dyDescent="0.55000000000000004">
      <c r="A31" s="44"/>
      <c r="B31" s="113"/>
      <c r="C31" s="113"/>
      <c r="D31" s="113"/>
      <c r="E31" s="114"/>
      <c r="F31" s="115"/>
      <c r="G31" s="45"/>
    </row>
    <row r="32" spans="1:7" s="29" customFormat="1" x14ac:dyDescent="0.55000000000000004">
      <c r="A32" s="173" t="s">
        <v>498</v>
      </c>
      <c r="B32" s="173"/>
      <c r="C32" s="173"/>
      <c r="D32" s="173"/>
      <c r="E32" s="173"/>
      <c r="F32" s="173"/>
      <c r="G32" s="45"/>
    </row>
    <row r="33" spans="1:7" s="29" customFormat="1" x14ac:dyDescent="0.55000000000000004">
      <c r="A33" s="72"/>
      <c r="B33" s="72"/>
      <c r="C33" s="72"/>
      <c r="D33" s="72"/>
      <c r="E33" s="72"/>
      <c r="F33" s="72"/>
      <c r="G33" s="45"/>
    </row>
    <row r="34" spans="1:7" s="29" customFormat="1" x14ac:dyDescent="0.55000000000000004">
      <c r="A34" s="44"/>
      <c r="B34" s="174" t="s">
        <v>477</v>
      </c>
      <c r="C34" s="175"/>
      <c r="D34" s="175"/>
      <c r="E34" s="94" t="s">
        <v>457</v>
      </c>
      <c r="F34" s="94" t="s">
        <v>470</v>
      </c>
      <c r="G34" s="45"/>
    </row>
    <row r="35" spans="1:7" s="29" customFormat="1" x14ac:dyDescent="0.55000000000000004">
      <c r="A35" s="44"/>
      <c r="B35" s="58" t="s">
        <v>488</v>
      </c>
      <c r="C35" s="59"/>
      <c r="D35" s="60"/>
      <c r="E35" s="46">
        <v>63</v>
      </c>
      <c r="F35" s="50">
        <f t="shared" ref="F35:F57" si="1">E35*100/$E$70</f>
        <v>51.639344262295083</v>
      </c>
      <c r="G35" s="45"/>
    </row>
    <row r="36" spans="1:7" s="29" customFormat="1" x14ac:dyDescent="0.55000000000000004">
      <c r="A36" s="44"/>
      <c r="B36" s="172" t="s">
        <v>541</v>
      </c>
      <c r="C36" s="172"/>
      <c r="D36" s="172"/>
      <c r="E36" s="61">
        <v>35</v>
      </c>
      <c r="F36" s="52">
        <f t="shared" si="1"/>
        <v>28.688524590163933</v>
      </c>
      <c r="G36" s="45"/>
    </row>
    <row r="37" spans="1:7" s="29" customFormat="1" x14ac:dyDescent="0.55000000000000004">
      <c r="A37" s="44"/>
      <c r="B37" s="172" t="s">
        <v>542</v>
      </c>
      <c r="C37" s="172"/>
      <c r="D37" s="172"/>
      <c r="E37" s="61">
        <v>8</v>
      </c>
      <c r="F37" s="52">
        <f t="shared" si="1"/>
        <v>6.557377049180328</v>
      </c>
      <c r="G37" s="45"/>
    </row>
    <row r="38" spans="1:7" s="29" customFormat="1" x14ac:dyDescent="0.55000000000000004">
      <c r="A38" s="44"/>
      <c r="B38" s="172" t="s">
        <v>489</v>
      </c>
      <c r="C38" s="172"/>
      <c r="D38" s="172"/>
      <c r="E38" s="61">
        <v>2</v>
      </c>
      <c r="F38" s="52">
        <f t="shared" si="1"/>
        <v>1.639344262295082</v>
      </c>
      <c r="G38" s="45"/>
    </row>
    <row r="39" spans="1:7" s="29" customFormat="1" x14ac:dyDescent="0.55000000000000004">
      <c r="A39" s="44"/>
      <c r="B39" s="172" t="s">
        <v>548</v>
      </c>
      <c r="C39" s="172"/>
      <c r="D39" s="172"/>
      <c r="E39" s="61">
        <v>4</v>
      </c>
      <c r="F39" s="52">
        <f t="shared" si="1"/>
        <v>3.278688524590164</v>
      </c>
      <c r="G39" s="45"/>
    </row>
    <row r="40" spans="1:7" s="29" customFormat="1" x14ac:dyDescent="0.55000000000000004">
      <c r="A40" s="44"/>
      <c r="B40" s="172" t="s">
        <v>550</v>
      </c>
      <c r="C40" s="172"/>
      <c r="D40" s="172"/>
      <c r="E40" s="61">
        <v>2</v>
      </c>
      <c r="F40" s="52">
        <f t="shared" si="1"/>
        <v>1.639344262295082</v>
      </c>
      <c r="G40" s="45"/>
    </row>
    <row r="41" spans="1:7" s="29" customFormat="1" x14ac:dyDescent="0.55000000000000004">
      <c r="A41" s="44"/>
      <c r="B41" s="172" t="s">
        <v>553</v>
      </c>
      <c r="C41" s="172"/>
      <c r="D41" s="172"/>
      <c r="E41" s="61">
        <v>4</v>
      </c>
      <c r="F41" s="52">
        <f t="shared" si="1"/>
        <v>3.278688524590164</v>
      </c>
      <c r="G41" s="45"/>
    </row>
    <row r="42" spans="1:7" s="29" customFormat="1" x14ac:dyDescent="0.55000000000000004">
      <c r="A42" s="44"/>
      <c r="B42" s="172" t="s">
        <v>546</v>
      </c>
      <c r="C42" s="172"/>
      <c r="D42" s="172"/>
      <c r="E42" s="61">
        <v>4</v>
      </c>
      <c r="F42" s="52">
        <f t="shared" si="1"/>
        <v>3.278688524590164</v>
      </c>
      <c r="G42" s="45"/>
    </row>
    <row r="43" spans="1:7" s="29" customFormat="1" x14ac:dyDescent="0.55000000000000004">
      <c r="A43" s="44"/>
      <c r="B43" s="172" t="s">
        <v>556</v>
      </c>
      <c r="C43" s="172"/>
      <c r="D43" s="172"/>
      <c r="E43" s="61">
        <v>4</v>
      </c>
      <c r="F43" s="52">
        <f t="shared" si="1"/>
        <v>3.278688524590164</v>
      </c>
      <c r="G43" s="45"/>
    </row>
    <row r="44" spans="1:7" s="29" customFormat="1" x14ac:dyDescent="0.55000000000000004">
      <c r="A44" s="44"/>
      <c r="B44" s="47" t="s">
        <v>490</v>
      </c>
      <c r="C44" s="48"/>
      <c r="D44" s="49"/>
      <c r="E44" s="46">
        <v>7</v>
      </c>
      <c r="F44" s="50">
        <f t="shared" si="1"/>
        <v>5.7377049180327866</v>
      </c>
      <c r="G44" s="45"/>
    </row>
    <row r="45" spans="1:7" s="29" customFormat="1" x14ac:dyDescent="0.55000000000000004">
      <c r="A45" s="44"/>
      <c r="B45" s="172" t="s">
        <v>543</v>
      </c>
      <c r="C45" s="172"/>
      <c r="D45" s="172"/>
      <c r="E45" s="61">
        <v>2</v>
      </c>
      <c r="F45" s="52">
        <f t="shared" si="1"/>
        <v>1.639344262295082</v>
      </c>
      <c r="G45" s="45"/>
    </row>
    <row r="46" spans="1:7" s="29" customFormat="1" x14ac:dyDescent="0.55000000000000004">
      <c r="A46" s="44"/>
      <c r="B46" s="172" t="s">
        <v>491</v>
      </c>
      <c r="C46" s="172"/>
      <c r="D46" s="172"/>
      <c r="E46" s="61">
        <v>4</v>
      </c>
      <c r="F46" s="52">
        <f t="shared" si="1"/>
        <v>3.278688524590164</v>
      </c>
      <c r="G46" s="45"/>
    </row>
    <row r="47" spans="1:7" s="29" customFormat="1" x14ac:dyDescent="0.55000000000000004">
      <c r="A47" s="44"/>
      <c r="B47" s="172" t="s">
        <v>559</v>
      </c>
      <c r="C47" s="172"/>
      <c r="D47" s="172"/>
      <c r="E47" s="61">
        <v>1</v>
      </c>
      <c r="F47" s="52">
        <f t="shared" si="1"/>
        <v>0.81967213114754101</v>
      </c>
      <c r="G47" s="45"/>
    </row>
    <row r="48" spans="1:7" s="29" customFormat="1" x14ac:dyDescent="0.55000000000000004">
      <c r="A48" s="44"/>
      <c r="B48" s="47" t="s">
        <v>492</v>
      </c>
      <c r="C48" s="48"/>
      <c r="D48" s="49"/>
      <c r="E48" s="46">
        <v>1</v>
      </c>
      <c r="F48" s="50">
        <f t="shared" si="1"/>
        <v>0.81967213114754101</v>
      </c>
      <c r="G48" s="45"/>
    </row>
    <row r="49" spans="1:7" s="29" customFormat="1" x14ac:dyDescent="0.55000000000000004">
      <c r="A49" s="44"/>
      <c r="B49" s="53" t="s">
        <v>493</v>
      </c>
      <c r="C49" s="70"/>
      <c r="D49" s="71"/>
      <c r="E49" s="61">
        <v>1</v>
      </c>
      <c r="F49" s="52">
        <f t="shared" si="1"/>
        <v>0.81967213114754101</v>
      </c>
      <c r="G49" s="45"/>
    </row>
    <row r="50" spans="1:7" s="29" customFormat="1" x14ac:dyDescent="0.55000000000000004">
      <c r="A50" s="44"/>
      <c r="B50" s="47" t="s">
        <v>494</v>
      </c>
      <c r="C50" s="48"/>
      <c r="D50" s="49"/>
      <c r="E50" s="46">
        <v>7</v>
      </c>
      <c r="F50" s="50">
        <f t="shared" si="1"/>
        <v>5.7377049180327866</v>
      </c>
      <c r="G50" s="45"/>
    </row>
    <row r="51" spans="1:7" s="29" customFormat="1" x14ac:dyDescent="0.55000000000000004">
      <c r="A51" s="44"/>
      <c r="B51" s="53" t="s">
        <v>495</v>
      </c>
      <c r="C51" s="70"/>
      <c r="D51" s="71"/>
      <c r="E51" s="61">
        <v>7</v>
      </c>
      <c r="F51" s="52">
        <f t="shared" si="1"/>
        <v>5.7377049180327866</v>
      </c>
      <c r="G51" s="45"/>
    </row>
    <row r="52" spans="1:7" s="29" customFormat="1" x14ac:dyDescent="0.55000000000000004">
      <c r="A52" s="44"/>
      <c r="B52" s="47" t="s">
        <v>481</v>
      </c>
      <c r="C52" s="48"/>
      <c r="D52" s="49"/>
      <c r="E52" s="46">
        <v>5</v>
      </c>
      <c r="F52" s="50">
        <f t="shared" si="1"/>
        <v>4.0983606557377046</v>
      </c>
      <c r="G52" s="45"/>
    </row>
    <row r="53" spans="1:7" s="29" customFormat="1" x14ac:dyDescent="0.55000000000000004">
      <c r="A53" s="44"/>
      <c r="B53" s="53" t="s">
        <v>482</v>
      </c>
      <c r="C53" s="70"/>
      <c r="D53" s="71"/>
      <c r="E53" s="61">
        <v>1</v>
      </c>
      <c r="F53" s="52">
        <f t="shared" si="1"/>
        <v>0.81967213114754101</v>
      </c>
      <c r="G53" s="45"/>
    </row>
    <row r="54" spans="1:7" s="29" customFormat="1" x14ac:dyDescent="0.55000000000000004">
      <c r="A54" s="44"/>
      <c r="B54" s="53" t="s">
        <v>554</v>
      </c>
      <c r="C54" s="70"/>
      <c r="D54" s="71"/>
      <c r="E54" s="61">
        <v>1</v>
      </c>
      <c r="F54" s="52">
        <f t="shared" si="1"/>
        <v>0.81967213114754101</v>
      </c>
      <c r="G54" s="45"/>
    </row>
    <row r="55" spans="1:7" s="29" customFormat="1" x14ac:dyDescent="0.55000000000000004">
      <c r="A55" s="44"/>
      <c r="B55" s="53" t="s">
        <v>560</v>
      </c>
      <c r="C55" s="70"/>
      <c r="D55" s="71"/>
      <c r="E55" s="61">
        <v>3</v>
      </c>
      <c r="F55" s="52">
        <f t="shared" si="1"/>
        <v>2.459016393442623</v>
      </c>
      <c r="G55" s="45"/>
    </row>
    <row r="56" spans="1:7" s="29" customFormat="1" x14ac:dyDescent="0.55000000000000004">
      <c r="A56" s="44"/>
      <c r="B56" s="73" t="s">
        <v>459</v>
      </c>
      <c r="C56" s="74"/>
      <c r="D56" s="75"/>
      <c r="E56" s="76">
        <v>1</v>
      </c>
      <c r="F56" s="77">
        <f t="shared" si="1"/>
        <v>0.81967213114754101</v>
      </c>
      <c r="G56" s="45"/>
    </row>
    <row r="57" spans="1:7" s="29" customFormat="1" x14ac:dyDescent="0.55000000000000004">
      <c r="A57" s="44"/>
      <c r="B57" s="172" t="s">
        <v>545</v>
      </c>
      <c r="C57" s="172"/>
      <c r="D57" s="172"/>
      <c r="E57" s="61">
        <v>1</v>
      </c>
      <c r="F57" s="52">
        <f t="shared" si="1"/>
        <v>0.81967213114754101</v>
      </c>
      <c r="G57" s="45"/>
    </row>
    <row r="58" spans="1:7" s="29" customFormat="1" x14ac:dyDescent="0.55000000000000004">
      <c r="A58" s="44"/>
      <c r="B58" s="113"/>
      <c r="C58" s="113"/>
      <c r="D58" s="113"/>
      <c r="E58" s="114"/>
      <c r="F58" s="115"/>
      <c r="G58" s="45"/>
    </row>
    <row r="59" spans="1:7" s="29" customFormat="1" x14ac:dyDescent="0.55000000000000004">
      <c r="A59" s="44"/>
      <c r="B59" s="113"/>
      <c r="C59" s="113"/>
      <c r="D59" s="113"/>
      <c r="E59" s="114"/>
      <c r="F59" s="115"/>
      <c r="G59" s="45"/>
    </row>
    <row r="60" spans="1:7" s="29" customFormat="1" x14ac:dyDescent="0.55000000000000004">
      <c r="A60" s="44"/>
      <c r="B60" s="113"/>
      <c r="C60" s="113"/>
      <c r="D60" s="113"/>
      <c r="E60" s="114"/>
      <c r="F60" s="115"/>
      <c r="G60" s="45"/>
    </row>
    <row r="61" spans="1:7" s="29" customFormat="1" x14ac:dyDescent="0.55000000000000004">
      <c r="A61" s="44"/>
      <c r="B61" s="113"/>
      <c r="C61" s="113"/>
      <c r="D61" s="113"/>
      <c r="E61" s="114"/>
      <c r="F61" s="115"/>
      <c r="G61" s="45"/>
    </row>
    <row r="62" spans="1:7" s="29" customFormat="1" x14ac:dyDescent="0.55000000000000004">
      <c r="A62" s="173" t="s">
        <v>503</v>
      </c>
      <c r="B62" s="173"/>
      <c r="C62" s="173"/>
      <c r="D62" s="173"/>
      <c r="E62" s="173"/>
      <c r="F62" s="173"/>
      <c r="G62" s="45"/>
    </row>
    <row r="63" spans="1:7" s="29" customFormat="1" x14ac:dyDescent="0.55000000000000004">
      <c r="A63" s="72"/>
      <c r="B63" s="72"/>
      <c r="C63" s="72"/>
      <c r="D63" s="72"/>
      <c r="E63" s="72"/>
      <c r="F63" s="72"/>
      <c r="G63" s="45"/>
    </row>
    <row r="64" spans="1:7" s="29" customFormat="1" x14ac:dyDescent="0.55000000000000004">
      <c r="A64" s="44"/>
      <c r="B64" s="174" t="s">
        <v>477</v>
      </c>
      <c r="C64" s="175"/>
      <c r="D64" s="175"/>
      <c r="E64" s="94" t="s">
        <v>457</v>
      </c>
      <c r="F64" s="94" t="s">
        <v>470</v>
      </c>
      <c r="G64" s="45"/>
    </row>
    <row r="65" spans="1:7" s="29" customFormat="1" x14ac:dyDescent="0.55000000000000004">
      <c r="A65" s="44"/>
      <c r="B65" s="73" t="s">
        <v>499</v>
      </c>
      <c r="C65" s="74"/>
      <c r="D65" s="75"/>
      <c r="E65" s="76">
        <v>6</v>
      </c>
      <c r="F65" s="77">
        <f t="shared" ref="F65:F70" si="2">E65*100/$E$70</f>
        <v>4.918032786885246</v>
      </c>
      <c r="G65" s="45"/>
    </row>
    <row r="66" spans="1:7" s="29" customFormat="1" x14ac:dyDescent="0.55000000000000004">
      <c r="A66" s="44"/>
      <c r="B66" s="172" t="s">
        <v>547</v>
      </c>
      <c r="C66" s="172"/>
      <c r="D66" s="172"/>
      <c r="E66" s="61">
        <v>2</v>
      </c>
      <c r="F66" s="52">
        <f t="shared" si="2"/>
        <v>1.639344262295082</v>
      </c>
      <c r="G66" s="45"/>
    </row>
    <row r="67" spans="1:7" s="29" customFormat="1" x14ac:dyDescent="0.55000000000000004">
      <c r="A67" s="44"/>
      <c r="B67" s="172" t="s">
        <v>501</v>
      </c>
      <c r="C67" s="172"/>
      <c r="D67" s="172"/>
      <c r="E67" s="61">
        <v>1</v>
      </c>
      <c r="F67" s="52">
        <f t="shared" si="2"/>
        <v>0.81967213114754101</v>
      </c>
      <c r="G67" s="45"/>
    </row>
    <row r="68" spans="1:7" s="29" customFormat="1" x14ac:dyDescent="0.55000000000000004">
      <c r="A68" s="44"/>
      <c r="B68" s="172" t="s">
        <v>500</v>
      </c>
      <c r="C68" s="172"/>
      <c r="D68" s="172"/>
      <c r="E68" s="61">
        <v>1</v>
      </c>
      <c r="F68" s="52">
        <f t="shared" si="2"/>
        <v>0.81967213114754101</v>
      </c>
      <c r="G68" s="45"/>
    </row>
    <row r="69" spans="1:7" s="29" customFormat="1" x14ac:dyDescent="0.55000000000000004">
      <c r="A69" s="44"/>
      <c r="B69" s="67" t="s">
        <v>458</v>
      </c>
      <c r="C69" s="68"/>
      <c r="D69" s="78"/>
      <c r="E69" s="61">
        <v>2</v>
      </c>
      <c r="F69" s="52">
        <f t="shared" si="2"/>
        <v>1.639344262295082</v>
      </c>
      <c r="G69" s="45"/>
    </row>
    <row r="70" spans="1:7" s="29" customFormat="1" x14ac:dyDescent="0.55000000000000004">
      <c r="A70" s="44"/>
      <c r="B70" s="174" t="s">
        <v>502</v>
      </c>
      <c r="C70" s="175"/>
      <c r="D70" s="176"/>
      <c r="E70" s="79">
        <v>122</v>
      </c>
      <c r="F70" s="50">
        <f t="shared" si="2"/>
        <v>100</v>
      </c>
      <c r="G70" s="45"/>
    </row>
    <row r="71" spans="1:7" x14ac:dyDescent="0.55000000000000004">
      <c r="A71" s="80"/>
      <c r="B71" s="81"/>
      <c r="C71" s="81"/>
      <c r="D71" s="81"/>
      <c r="E71" s="82"/>
      <c r="F71" s="83"/>
    </row>
    <row r="72" spans="1:7" s="21" customFormat="1" ht="24" x14ac:dyDescent="0.55000000000000004">
      <c r="B72" s="86" t="s">
        <v>562</v>
      </c>
      <c r="C72" s="87"/>
      <c r="D72" s="87"/>
      <c r="E72" s="88"/>
      <c r="F72" s="89"/>
      <c r="G72" s="24"/>
    </row>
    <row r="73" spans="1:7" s="21" customFormat="1" ht="24" x14ac:dyDescent="0.55000000000000004">
      <c r="A73" s="21" t="s">
        <v>596</v>
      </c>
      <c r="B73" s="87"/>
      <c r="C73" s="87"/>
      <c r="D73" s="87"/>
      <c r="E73" s="88"/>
      <c r="F73" s="89"/>
      <c r="G73" s="24"/>
    </row>
    <row r="74" spans="1:7" s="21" customFormat="1" ht="24" x14ac:dyDescent="0.55000000000000004">
      <c r="A74" s="21" t="s">
        <v>643</v>
      </c>
      <c r="B74" s="87"/>
      <c r="C74" s="87"/>
      <c r="D74" s="87"/>
      <c r="E74" s="88"/>
      <c r="F74" s="89"/>
      <c r="G74" s="24"/>
    </row>
    <row r="75" spans="1:7" s="21" customFormat="1" ht="24" x14ac:dyDescent="0.55000000000000004">
      <c r="A75" s="21" t="s">
        <v>645</v>
      </c>
      <c r="E75" s="24"/>
      <c r="F75" s="24"/>
      <c r="G75" s="24"/>
    </row>
    <row r="76" spans="1:7" s="90" customFormat="1" ht="24" x14ac:dyDescent="0.55000000000000004">
      <c r="A76" s="21" t="s">
        <v>644</v>
      </c>
      <c r="E76" s="91"/>
      <c r="F76" s="91"/>
      <c r="G76" s="91"/>
    </row>
  </sheetData>
  <mergeCells count="27">
    <mergeCell ref="A1:F1"/>
    <mergeCell ref="B4:D4"/>
    <mergeCell ref="B6:D6"/>
    <mergeCell ref="B11:D11"/>
    <mergeCell ref="B70:D70"/>
    <mergeCell ref="B37:D37"/>
    <mergeCell ref="B38:D38"/>
    <mergeCell ref="B39:D39"/>
    <mergeCell ref="B40:D40"/>
    <mergeCell ref="B41:D41"/>
    <mergeCell ref="B45:D45"/>
    <mergeCell ref="B57:D57"/>
    <mergeCell ref="B46:D46"/>
    <mergeCell ref="B66:D66"/>
    <mergeCell ref="A62:F62"/>
    <mergeCell ref="B64:D64"/>
    <mergeCell ref="B68:D68"/>
    <mergeCell ref="B36:D36"/>
    <mergeCell ref="B22:D22"/>
    <mergeCell ref="B23:D23"/>
    <mergeCell ref="A32:F32"/>
    <mergeCell ref="B34:D34"/>
    <mergeCell ref="B7:D7"/>
    <mergeCell ref="B42:D42"/>
    <mergeCell ref="B43:D43"/>
    <mergeCell ref="B47:D47"/>
    <mergeCell ref="B67:D67"/>
  </mergeCells>
  <pageMargins left="0.7" right="0.2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40" zoomScaleNormal="140" workbookViewId="0">
      <selection activeCell="A17" sqref="A17"/>
    </sheetView>
  </sheetViews>
  <sheetFormatPr defaultRowHeight="12.75" x14ac:dyDescent="0.2"/>
  <cols>
    <col min="1" max="3" width="9.140625" style="96"/>
    <col min="4" max="4" width="32.85546875" style="96" customWidth="1"/>
    <col min="5" max="5" width="14.85546875" style="96" customWidth="1"/>
    <col min="6" max="6" width="17.140625" style="96" customWidth="1"/>
    <col min="7" max="7" width="7.85546875" style="96" customWidth="1"/>
    <col min="8" max="8" width="16.42578125" style="96" customWidth="1"/>
    <col min="9" max="259" width="9.140625" style="96"/>
    <col min="260" max="260" width="32.85546875" style="96" customWidth="1"/>
    <col min="261" max="261" width="16.42578125" style="96" customWidth="1"/>
    <col min="262" max="262" width="20.7109375" style="96" customWidth="1"/>
    <col min="263" max="263" width="7.85546875" style="96" customWidth="1"/>
    <col min="264" max="264" width="16.42578125" style="96" customWidth="1"/>
    <col min="265" max="515" width="9.140625" style="96"/>
    <col min="516" max="516" width="32.85546875" style="96" customWidth="1"/>
    <col min="517" max="517" width="16.42578125" style="96" customWidth="1"/>
    <col min="518" max="518" width="20.7109375" style="96" customWidth="1"/>
    <col min="519" max="519" width="7.85546875" style="96" customWidth="1"/>
    <col min="520" max="520" width="16.42578125" style="96" customWidth="1"/>
    <col min="521" max="771" width="9.140625" style="96"/>
    <col min="772" max="772" width="32.85546875" style="96" customWidth="1"/>
    <col min="773" max="773" width="16.42578125" style="96" customWidth="1"/>
    <col min="774" max="774" width="20.7109375" style="96" customWidth="1"/>
    <col min="775" max="775" width="7.85546875" style="96" customWidth="1"/>
    <col min="776" max="776" width="16.42578125" style="96" customWidth="1"/>
    <col min="777" max="1027" width="9.140625" style="96"/>
    <col min="1028" max="1028" width="32.85546875" style="96" customWidth="1"/>
    <col min="1029" max="1029" width="16.42578125" style="96" customWidth="1"/>
    <col min="1030" max="1030" width="20.7109375" style="96" customWidth="1"/>
    <col min="1031" max="1031" width="7.85546875" style="96" customWidth="1"/>
    <col min="1032" max="1032" width="16.42578125" style="96" customWidth="1"/>
    <col min="1033" max="1283" width="9.140625" style="96"/>
    <col min="1284" max="1284" width="32.85546875" style="96" customWidth="1"/>
    <col min="1285" max="1285" width="16.42578125" style="96" customWidth="1"/>
    <col min="1286" max="1286" width="20.7109375" style="96" customWidth="1"/>
    <col min="1287" max="1287" width="7.85546875" style="96" customWidth="1"/>
    <col min="1288" max="1288" width="16.42578125" style="96" customWidth="1"/>
    <col min="1289" max="1539" width="9.140625" style="96"/>
    <col min="1540" max="1540" width="32.85546875" style="96" customWidth="1"/>
    <col min="1541" max="1541" width="16.42578125" style="96" customWidth="1"/>
    <col min="1542" max="1542" width="20.7109375" style="96" customWidth="1"/>
    <col min="1543" max="1543" width="7.85546875" style="96" customWidth="1"/>
    <col min="1544" max="1544" width="16.42578125" style="96" customWidth="1"/>
    <col min="1545" max="1795" width="9.140625" style="96"/>
    <col min="1796" max="1796" width="32.85546875" style="96" customWidth="1"/>
    <col min="1797" max="1797" width="16.42578125" style="96" customWidth="1"/>
    <col min="1798" max="1798" width="20.7109375" style="96" customWidth="1"/>
    <col min="1799" max="1799" width="7.85546875" style="96" customWidth="1"/>
    <col min="1800" max="1800" width="16.42578125" style="96" customWidth="1"/>
    <col min="1801" max="2051" width="9.140625" style="96"/>
    <col min="2052" max="2052" width="32.85546875" style="96" customWidth="1"/>
    <col min="2053" max="2053" width="16.42578125" style="96" customWidth="1"/>
    <col min="2054" max="2054" width="20.7109375" style="96" customWidth="1"/>
    <col min="2055" max="2055" width="7.85546875" style="96" customWidth="1"/>
    <col min="2056" max="2056" width="16.42578125" style="96" customWidth="1"/>
    <col min="2057" max="2307" width="9.140625" style="96"/>
    <col min="2308" max="2308" width="32.85546875" style="96" customWidth="1"/>
    <col min="2309" max="2309" width="16.42578125" style="96" customWidth="1"/>
    <col min="2310" max="2310" width="20.7109375" style="96" customWidth="1"/>
    <col min="2311" max="2311" width="7.85546875" style="96" customWidth="1"/>
    <col min="2312" max="2312" width="16.42578125" style="96" customWidth="1"/>
    <col min="2313" max="2563" width="9.140625" style="96"/>
    <col min="2564" max="2564" width="32.85546875" style="96" customWidth="1"/>
    <col min="2565" max="2565" width="16.42578125" style="96" customWidth="1"/>
    <col min="2566" max="2566" width="20.7109375" style="96" customWidth="1"/>
    <col min="2567" max="2567" width="7.85546875" style="96" customWidth="1"/>
    <col min="2568" max="2568" width="16.42578125" style="96" customWidth="1"/>
    <col min="2569" max="2819" width="9.140625" style="96"/>
    <col min="2820" max="2820" width="32.85546875" style="96" customWidth="1"/>
    <col min="2821" max="2821" width="16.42578125" style="96" customWidth="1"/>
    <col min="2822" max="2822" width="20.7109375" style="96" customWidth="1"/>
    <col min="2823" max="2823" width="7.85546875" style="96" customWidth="1"/>
    <col min="2824" max="2824" width="16.42578125" style="96" customWidth="1"/>
    <col min="2825" max="3075" width="9.140625" style="96"/>
    <col min="3076" max="3076" width="32.85546875" style="96" customWidth="1"/>
    <col min="3077" max="3077" width="16.42578125" style="96" customWidth="1"/>
    <col min="3078" max="3078" width="20.7109375" style="96" customWidth="1"/>
    <col min="3079" max="3079" width="7.85546875" style="96" customWidth="1"/>
    <col min="3080" max="3080" width="16.42578125" style="96" customWidth="1"/>
    <col min="3081" max="3331" width="9.140625" style="96"/>
    <col min="3332" max="3332" width="32.85546875" style="96" customWidth="1"/>
    <col min="3333" max="3333" width="16.42578125" style="96" customWidth="1"/>
    <col min="3334" max="3334" width="20.7109375" style="96" customWidth="1"/>
    <col min="3335" max="3335" width="7.85546875" style="96" customWidth="1"/>
    <col min="3336" max="3336" width="16.42578125" style="96" customWidth="1"/>
    <col min="3337" max="3587" width="9.140625" style="96"/>
    <col min="3588" max="3588" width="32.85546875" style="96" customWidth="1"/>
    <col min="3589" max="3589" width="16.42578125" style="96" customWidth="1"/>
    <col min="3590" max="3590" width="20.7109375" style="96" customWidth="1"/>
    <col min="3591" max="3591" width="7.85546875" style="96" customWidth="1"/>
    <col min="3592" max="3592" width="16.42578125" style="96" customWidth="1"/>
    <col min="3593" max="3843" width="9.140625" style="96"/>
    <col min="3844" max="3844" width="32.85546875" style="96" customWidth="1"/>
    <col min="3845" max="3845" width="16.42578125" style="96" customWidth="1"/>
    <col min="3846" max="3846" width="20.7109375" style="96" customWidth="1"/>
    <col min="3847" max="3847" width="7.85546875" style="96" customWidth="1"/>
    <col min="3848" max="3848" width="16.42578125" style="96" customWidth="1"/>
    <col min="3849" max="4099" width="9.140625" style="96"/>
    <col min="4100" max="4100" width="32.85546875" style="96" customWidth="1"/>
    <col min="4101" max="4101" width="16.42578125" style="96" customWidth="1"/>
    <col min="4102" max="4102" width="20.7109375" style="96" customWidth="1"/>
    <col min="4103" max="4103" width="7.85546875" style="96" customWidth="1"/>
    <col min="4104" max="4104" width="16.42578125" style="96" customWidth="1"/>
    <col min="4105" max="4355" width="9.140625" style="96"/>
    <col min="4356" max="4356" width="32.85546875" style="96" customWidth="1"/>
    <col min="4357" max="4357" width="16.42578125" style="96" customWidth="1"/>
    <col min="4358" max="4358" width="20.7109375" style="96" customWidth="1"/>
    <col min="4359" max="4359" width="7.85546875" style="96" customWidth="1"/>
    <col min="4360" max="4360" width="16.42578125" style="96" customWidth="1"/>
    <col min="4361" max="4611" width="9.140625" style="96"/>
    <col min="4612" max="4612" width="32.85546875" style="96" customWidth="1"/>
    <col min="4613" max="4613" width="16.42578125" style="96" customWidth="1"/>
    <col min="4614" max="4614" width="20.7109375" style="96" customWidth="1"/>
    <col min="4615" max="4615" width="7.85546875" style="96" customWidth="1"/>
    <col min="4616" max="4616" width="16.42578125" style="96" customWidth="1"/>
    <col min="4617" max="4867" width="9.140625" style="96"/>
    <col min="4868" max="4868" width="32.85546875" style="96" customWidth="1"/>
    <col min="4869" max="4869" width="16.42578125" style="96" customWidth="1"/>
    <col min="4870" max="4870" width="20.7109375" style="96" customWidth="1"/>
    <col min="4871" max="4871" width="7.85546875" style="96" customWidth="1"/>
    <col min="4872" max="4872" width="16.42578125" style="96" customWidth="1"/>
    <col min="4873" max="5123" width="9.140625" style="96"/>
    <col min="5124" max="5124" width="32.85546875" style="96" customWidth="1"/>
    <col min="5125" max="5125" width="16.42578125" style="96" customWidth="1"/>
    <col min="5126" max="5126" width="20.7109375" style="96" customWidth="1"/>
    <col min="5127" max="5127" width="7.85546875" style="96" customWidth="1"/>
    <col min="5128" max="5128" width="16.42578125" style="96" customWidth="1"/>
    <col min="5129" max="5379" width="9.140625" style="96"/>
    <col min="5380" max="5380" width="32.85546875" style="96" customWidth="1"/>
    <col min="5381" max="5381" width="16.42578125" style="96" customWidth="1"/>
    <col min="5382" max="5382" width="20.7109375" style="96" customWidth="1"/>
    <col min="5383" max="5383" width="7.85546875" style="96" customWidth="1"/>
    <col min="5384" max="5384" width="16.42578125" style="96" customWidth="1"/>
    <col min="5385" max="5635" width="9.140625" style="96"/>
    <col min="5636" max="5636" width="32.85546875" style="96" customWidth="1"/>
    <col min="5637" max="5637" width="16.42578125" style="96" customWidth="1"/>
    <col min="5638" max="5638" width="20.7109375" style="96" customWidth="1"/>
    <col min="5639" max="5639" width="7.85546875" style="96" customWidth="1"/>
    <col min="5640" max="5640" width="16.42578125" style="96" customWidth="1"/>
    <col min="5641" max="5891" width="9.140625" style="96"/>
    <col min="5892" max="5892" width="32.85546875" style="96" customWidth="1"/>
    <col min="5893" max="5893" width="16.42578125" style="96" customWidth="1"/>
    <col min="5894" max="5894" width="20.7109375" style="96" customWidth="1"/>
    <col min="5895" max="5895" width="7.85546875" style="96" customWidth="1"/>
    <col min="5896" max="5896" width="16.42578125" style="96" customWidth="1"/>
    <col min="5897" max="6147" width="9.140625" style="96"/>
    <col min="6148" max="6148" width="32.85546875" style="96" customWidth="1"/>
    <col min="6149" max="6149" width="16.42578125" style="96" customWidth="1"/>
    <col min="6150" max="6150" width="20.7109375" style="96" customWidth="1"/>
    <col min="6151" max="6151" width="7.85546875" style="96" customWidth="1"/>
    <col min="6152" max="6152" width="16.42578125" style="96" customWidth="1"/>
    <col min="6153" max="6403" width="9.140625" style="96"/>
    <col min="6404" max="6404" width="32.85546875" style="96" customWidth="1"/>
    <col min="6405" max="6405" width="16.42578125" style="96" customWidth="1"/>
    <col min="6406" max="6406" width="20.7109375" style="96" customWidth="1"/>
    <col min="6407" max="6407" width="7.85546875" style="96" customWidth="1"/>
    <col min="6408" max="6408" width="16.42578125" style="96" customWidth="1"/>
    <col min="6409" max="6659" width="9.140625" style="96"/>
    <col min="6660" max="6660" width="32.85546875" style="96" customWidth="1"/>
    <col min="6661" max="6661" width="16.42578125" style="96" customWidth="1"/>
    <col min="6662" max="6662" width="20.7109375" style="96" customWidth="1"/>
    <col min="6663" max="6663" width="7.85546875" style="96" customWidth="1"/>
    <col min="6664" max="6664" width="16.42578125" style="96" customWidth="1"/>
    <col min="6665" max="6915" width="9.140625" style="96"/>
    <col min="6916" max="6916" width="32.85546875" style="96" customWidth="1"/>
    <col min="6917" max="6917" width="16.42578125" style="96" customWidth="1"/>
    <col min="6918" max="6918" width="20.7109375" style="96" customWidth="1"/>
    <col min="6919" max="6919" width="7.85546875" style="96" customWidth="1"/>
    <col min="6920" max="6920" width="16.42578125" style="96" customWidth="1"/>
    <col min="6921" max="7171" width="9.140625" style="96"/>
    <col min="7172" max="7172" width="32.85546875" style="96" customWidth="1"/>
    <col min="7173" max="7173" width="16.42578125" style="96" customWidth="1"/>
    <col min="7174" max="7174" width="20.7109375" style="96" customWidth="1"/>
    <col min="7175" max="7175" width="7.85546875" style="96" customWidth="1"/>
    <col min="7176" max="7176" width="16.42578125" style="96" customWidth="1"/>
    <col min="7177" max="7427" width="9.140625" style="96"/>
    <col min="7428" max="7428" width="32.85546875" style="96" customWidth="1"/>
    <col min="7429" max="7429" width="16.42578125" style="96" customWidth="1"/>
    <col min="7430" max="7430" width="20.7109375" style="96" customWidth="1"/>
    <col min="7431" max="7431" width="7.85546875" style="96" customWidth="1"/>
    <col min="7432" max="7432" width="16.42578125" style="96" customWidth="1"/>
    <col min="7433" max="7683" width="9.140625" style="96"/>
    <col min="7684" max="7684" width="32.85546875" style="96" customWidth="1"/>
    <col min="7685" max="7685" width="16.42578125" style="96" customWidth="1"/>
    <col min="7686" max="7686" width="20.7109375" style="96" customWidth="1"/>
    <col min="7687" max="7687" width="7.85546875" style="96" customWidth="1"/>
    <col min="7688" max="7688" width="16.42578125" style="96" customWidth="1"/>
    <col min="7689" max="7939" width="9.140625" style="96"/>
    <col min="7940" max="7940" width="32.85546875" style="96" customWidth="1"/>
    <col min="7941" max="7941" width="16.42578125" style="96" customWidth="1"/>
    <col min="7942" max="7942" width="20.7109375" style="96" customWidth="1"/>
    <col min="7943" max="7943" width="7.85546875" style="96" customWidth="1"/>
    <col min="7944" max="7944" width="16.42578125" style="96" customWidth="1"/>
    <col min="7945" max="8195" width="9.140625" style="96"/>
    <col min="8196" max="8196" width="32.85546875" style="96" customWidth="1"/>
    <col min="8197" max="8197" width="16.42578125" style="96" customWidth="1"/>
    <col min="8198" max="8198" width="20.7109375" style="96" customWidth="1"/>
    <col min="8199" max="8199" width="7.85546875" style="96" customWidth="1"/>
    <col min="8200" max="8200" width="16.42578125" style="96" customWidth="1"/>
    <col min="8201" max="8451" width="9.140625" style="96"/>
    <col min="8452" max="8452" width="32.85546875" style="96" customWidth="1"/>
    <col min="8453" max="8453" width="16.42578125" style="96" customWidth="1"/>
    <col min="8454" max="8454" width="20.7109375" style="96" customWidth="1"/>
    <col min="8455" max="8455" width="7.85546875" style="96" customWidth="1"/>
    <col min="8456" max="8456" width="16.42578125" style="96" customWidth="1"/>
    <col min="8457" max="8707" width="9.140625" style="96"/>
    <col min="8708" max="8708" width="32.85546875" style="96" customWidth="1"/>
    <col min="8709" max="8709" width="16.42578125" style="96" customWidth="1"/>
    <col min="8710" max="8710" width="20.7109375" style="96" customWidth="1"/>
    <col min="8711" max="8711" width="7.85546875" style="96" customWidth="1"/>
    <col min="8712" max="8712" width="16.42578125" style="96" customWidth="1"/>
    <col min="8713" max="8963" width="9.140625" style="96"/>
    <col min="8964" max="8964" width="32.85546875" style="96" customWidth="1"/>
    <col min="8965" max="8965" width="16.42578125" style="96" customWidth="1"/>
    <col min="8966" max="8966" width="20.7109375" style="96" customWidth="1"/>
    <col min="8967" max="8967" width="7.85546875" style="96" customWidth="1"/>
    <col min="8968" max="8968" width="16.42578125" style="96" customWidth="1"/>
    <col min="8969" max="9219" width="9.140625" style="96"/>
    <col min="9220" max="9220" width="32.85546875" style="96" customWidth="1"/>
    <col min="9221" max="9221" width="16.42578125" style="96" customWidth="1"/>
    <col min="9222" max="9222" width="20.7109375" style="96" customWidth="1"/>
    <col min="9223" max="9223" width="7.85546875" style="96" customWidth="1"/>
    <col min="9224" max="9224" width="16.42578125" style="96" customWidth="1"/>
    <col min="9225" max="9475" width="9.140625" style="96"/>
    <col min="9476" max="9476" width="32.85546875" style="96" customWidth="1"/>
    <col min="9477" max="9477" width="16.42578125" style="96" customWidth="1"/>
    <col min="9478" max="9478" width="20.7109375" style="96" customWidth="1"/>
    <col min="9479" max="9479" width="7.85546875" style="96" customWidth="1"/>
    <col min="9480" max="9480" width="16.42578125" style="96" customWidth="1"/>
    <col min="9481" max="9731" width="9.140625" style="96"/>
    <col min="9732" max="9732" width="32.85546875" style="96" customWidth="1"/>
    <col min="9733" max="9733" width="16.42578125" style="96" customWidth="1"/>
    <col min="9734" max="9734" width="20.7109375" style="96" customWidth="1"/>
    <col min="9735" max="9735" width="7.85546875" style="96" customWidth="1"/>
    <col min="9736" max="9736" width="16.42578125" style="96" customWidth="1"/>
    <col min="9737" max="9987" width="9.140625" style="96"/>
    <col min="9988" max="9988" width="32.85546875" style="96" customWidth="1"/>
    <col min="9989" max="9989" width="16.42578125" style="96" customWidth="1"/>
    <col min="9990" max="9990" width="20.7109375" style="96" customWidth="1"/>
    <col min="9991" max="9991" width="7.85546875" style="96" customWidth="1"/>
    <col min="9992" max="9992" width="16.42578125" style="96" customWidth="1"/>
    <col min="9993" max="10243" width="9.140625" style="96"/>
    <col min="10244" max="10244" width="32.85546875" style="96" customWidth="1"/>
    <col min="10245" max="10245" width="16.42578125" style="96" customWidth="1"/>
    <col min="10246" max="10246" width="20.7109375" style="96" customWidth="1"/>
    <col min="10247" max="10247" width="7.85546875" style="96" customWidth="1"/>
    <col min="10248" max="10248" width="16.42578125" style="96" customWidth="1"/>
    <col min="10249" max="10499" width="9.140625" style="96"/>
    <col min="10500" max="10500" width="32.85546875" style="96" customWidth="1"/>
    <col min="10501" max="10501" width="16.42578125" style="96" customWidth="1"/>
    <col min="10502" max="10502" width="20.7109375" style="96" customWidth="1"/>
    <col min="10503" max="10503" width="7.85546875" style="96" customWidth="1"/>
    <col min="10504" max="10504" width="16.42578125" style="96" customWidth="1"/>
    <col min="10505" max="10755" width="9.140625" style="96"/>
    <col min="10756" max="10756" width="32.85546875" style="96" customWidth="1"/>
    <col min="10757" max="10757" width="16.42578125" style="96" customWidth="1"/>
    <col min="10758" max="10758" width="20.7109375" style="96" customWidth="1"/>
    <col min="10759" max="10759" width="7.85546875" style="96" customWidth="1"/>
    <col min="10760" max="10760" width="16.42578125" style="96" customWidth="1"/>
    <col min="10761" max="11011" width="9.140625" style="96"/>
    <col min="11012" max="11012" width="32.85546875" style="96" customWidth="1"/>
    <col min="11013" max="11013" width="16.42578125" style="96" customWidth="1"/>
    <col min="11014" max="11014" width="20.7109375" style="96" customWidth="1"/>
    <col min="11015" max="11015" width="7.85546875" style="96" customWidth="1"/>
    <col min="11016" max="11016" width="16.42578125" style="96" customWidth="1"/>
    <col min="11017" max="11267" width="9.140625" style="96"/>
    <col min="11268" max="11268" width="32.85546875" style="96" customWidth="1"/>
    <col min="11269" max="11269" width="16.42578125" style="96" customWidth="1"/>
    <col min="11270" max="11270" width="20.7109375" style="96" customWidth="1"/>
    <col min="11271" max="11271" width="7.85546875" style="96" customWidth="1"/>
    <col min="11272" max="11272" width="16.42578125" style="96" customWidth="1"/>
    <col min="11273" max="11523" width="9.140625" style="96"/>
    <col min="11524" max="11524" width="32.85546875" style="96" customWidth="1"/>
    <col min="11525" max="11525" width="16.42578125" style="96" customWidth="1"/>
    <col min="11526" max="11526" width="20.7109375" style="96" customWidth="1"/>
    <col min="11527" max="11527" width="7.85546875" style="96" customWidth="1"/>
    <col min="11528" max="11528" width="16.42578125" style="96" customWidth="1"/>
    <col min="11529" max="11779" width="9.140625" style="96"/>
    <col min="11780" max="11780" width="32.85546875" style="96" customWidth="1"/>
    <col min="11781" max="11781" width="16.42578125" style="96" customWidth="1"/>
    <col min="11782" max="11782" width="20.7109375" style="96" customWidth="1"/>
    <col min="11783" max="11783" width="7.85546875" style="96" customWidth="1"/>
    <col min="11784" max="11784" width="16.42578125" style="96" customWidth="1"/>
    <col min="11785" max="12035" width="9.140625" style="96"/>
    <col min="12036" max="12036" width="32.85546875" style="96" customWidth="1"/>
    <col min="12037" max="12037" width="16.42578125" style="96" customWidth="1"/>
    <col min="12038" max="12038" width="20.7109375" style="96" customWidth="1"/>
    <col min="12039" max="12039" width="7.85546875" style="96" customWidth="1"/>
    <col min="12040" max="12040" width="16.42578125" style="96" customWidth="1"/>
    <col min="12041" max="12291" width="9.140625" style="96"/>
    <col min="12292" max="12292" width="32.85546875" style="96" customWidth="1"/>
    <col min="12293" max="12293" width="16.42578125" style="96" customWidth="1"/>
    <col min="12294" max="12294" width="20.7109375" style="96" customWidth="1"/>
    <col min="12295" max="12295" width="7.85546875" style="96" customWidth="1"/>
    <col min="12296" max="12296" width="16.42578125" style="96" customWidth="1"/>
    <col min="12297" max="12547" width="9.140625" style="96"/>
    <col min="12548" max="12548" width="32.85546875" style="96" customWidth="1"/>
    <col min="12549" max="12549" width="16.42578125" style="96" customWidth="1"/>
    <col min="12550" max="12550" width="20.7109375" style="96" customWidth="1"/>
    <col min="12551" max="12551" width="7.85546875" style="96" customWidth="1"/>
    <col min="12552" max="12552" width="16.42578125" style="96" customWidth="1"/>
    <col min="12553" max="12803" width="9.140625" style="96"/>
    <col min="12804" max="12804" width="32.85546875" style="96" customWidth="1"/>
    <col min="12805" max="12805" width="16.42578125" style="96" customWidth="1"/>
    <col min="12806" max="12806" width="20.7109375" style="96" customWidth="1"/>
    <col min="12807" max="12807" width="7.85546875" style="96" customWidth="1"/>
    <col min="12808" max="12808" width="16.42578125" style="96" customWidth="1"/>
    <col min="12809" max="13059" width="9.140625" style="96"/>
    <col min="13060" max="13060" width="32.85546875" style="96" customWidth="1"/>
    <col min="13061" max="13061" width="16.42578125" style="96" customWidth="1"/>
    <col min="13062" max="13062" width="20.7109375" style="96" customWidth="1"/>
    <col min="13063" max="13063" width="7.85546875" style="96" customWidth="1"/>
    <col min="13064" max="13064" width="16.42578125" style="96" customWidth="1"/>
    <col min="13065" max="13315" width="9.140625" style="96"/>
    <col min="13316" max="13316" width="32.85546875" style="96" customWidth="1"/>
    <col min="13317" max="13317" width="16.42578125" style="96" customWidth="1"/>
    <col min="13318" max="13318" width="20.7109375" style="96" customWidth="1"/>
    <col min="13319" max="13319" width="7.85546875" style="96" customWidth="1"/>
    <col min="13320" max="13320" width="16.42578125" style="96" customWidth="1"/>
    <col min="13321" max="13571" width="9.140625" style="96"/>
    <col min="13572" max="13572" width="32.85546875" style="96" customWidth="1"/>
    <col min="13573" max="13573" width="16.42578125" style="96" customWidth="1"/>
    <col min="13574" max="13574" width="20.7109375" style="96" customWidth="1"/>
    <col min="13575" max="13575" width="7.85546875" style="96" customWidth="1"/>
    <col min="13576" max="13576" width="16.42578125" style="96" customWidth="1"/>
    <col min="13577" max="13827" width="9.140625" style="96"/>
    <col min="13828" max="13828" width="32.85546875" style="96" customWidth="1"/>
    <col min="13829" max="13829" width="16.42578125" style="96" customWidth="1"/>
    <col min="13830" max="13830" width="20.7109375" style="96" customWidth="1"/>
    <col min="13831" max="13831" width="7.85546875" style="96" customWidth="1"/>
    <col min="13832" max="13832" width="16.42578125" style="96" customWidth="1"/>
    <col min="13833" max="14083" width="9.140625" style="96"/>
    <col min="14084" max="14084" width="32.85546875" style="96" customWidth="1"/>
    <col min="14085" max="14085" width="16.42578125" style="96" customWidth="1"/>
    <col min="14086" max="14086" width="20.7109375" style="96" customWidth="1"/>
    <col min="14087" max="14087" width="7.85546875" style="96" customWidth="1"/>
    <col min="14088" max="14088" width="16.42578125" style="96" customWidth="1"/>
    <col min="14089" max="14339" width="9.140625" style="96"/>
    <col min="14340" max="14340" width="32.85546875" style="96" customWidth="1"/>
    <col min="14341" max="14341" width="16.42578125" style="96" customWidth="1"/>
    <col min="14342" max="14342" width="20.7109375" style="96" customWidth="1"/>
    <col min="14343" max="14343" width="7.85546875" style="96" customWidth="1"/>
    <col min="14344" max="14344" width="16.42578125" style="96" customWidth="1"/>
    <col min="14345" max="14595" width="9.140625" style="96"/>
    <col min="14596" max="14596" width="32.85546875" style="96" customWidth="1"/>
    <col min="14597" max="14597" width="16.42578125" style="96" customWidth="1"/>
    <col min="14598" max="14598" width="20.7109375" style="96" customWidth="1"/>
    <col min="14599" max="14599" width="7.85546875" style="96" customWidth="1"/>
    <col min="14600" max="14600" width="16.42578125" style="96" customWidth="1"/>
    <col min="14601" max="14851" width="9.140625" style="96"/>
    <col min="14852" max="14852" width="32.85546875" style="96" customWidth="1"/>
    <col min="14853" max="14853" width="16.42578125" style="96" customWidth="1"/>
    <col min="14854" max="14854" width="20.7109375" style="96" customWidth="1"/>
    <col min="14855" max="14855" width="7.85546875" style="96" customWidth="1"/>
    <col min="14856" max="14856" width="16.42578125" style="96" customWidth="1"/>
    <col min="14857" max="15107" width="9.140625" style="96"/>
    <col min="15108" max="15108" width="32.85546875" style="96" customWidth="1"/>
    <col min="15109" max="15109" width="16.42578125" style="96" customWidth="1"/>
    <col min="15110" max="15110" width="20.7109375" style="96" customWidth="1"/>
    <col min="15111" max="15111" width="7.85546875" style="96" customWidth="1"/>
    <col min="15112" max="15112" width="16.42578125" style="96" customWidth="1"/>
    <col min="15113" max="15363" width="9.140625" style="96"/>
    <col min="15364" max="15364" width="32.85546875" style="96" customWidth="1"/>
    <col min="15365" max="15365" width="16.42578125" style="96" customWidth="1"/>
    <col min="15366" max="15366" width="20.7109375" style="96" customWidth="1"/>
    <col min="15367" max="15367" width="7.85546875" style="96" customWidth="1"/>
    <col min="15368" max="15368" width="16.42578125" style="96" customWidth="1"/>
    <col min="15369" max="15619" width="9.140625" style="96"/>
    <col min="15620" max="15620" width="32.85546875" style="96" customWidth="1"/>
    <col min="15621" max="15621" width="16.42578125" style="96" customWidth="1"/>
    <col min="15622" max="15622" width="20.7109375" style="96" customWidth="1"/>
    <col min="15623" max="15623" width="7.85546875" style="96" customWidth="1"/>
    <col min="15624" max="15624" width="16.42578125" style="96" customWidth="1"/>
    <col min="15625" max="15875" width="9.140625" style="96"/>
    <col min="15876" max="15876" width="32.85546875" style="96" customWidth="1"/>
    <col min="15877" max="15877" width="16.42578125" style="96" customWidth="1"/>
    <col min="15878" max="15878" width="20.7109375" style="96" customWidth="1"/>
    <col min="15879" max="15879" width="7.85546875" style="96" customWidth="1"/>
    <col min="15880" max="15880" width="16.42578125" style="96" customWidth="1"/>
    <col min="15881" max="16131" width="9.140625" style="96"/>
    <col min="16132" max="16132" width="32.85546875" style="96" customWidth="1"/>
    <col min="16133" max="16133" width="16.42578125" style="96" customWidth="1"/>
    <col min="16134" max="16134" width="20.7109375" style="96" customWidth="1"/>
    <col min="16135" max="16135" width="7.85546875" style="96" customWidth="1"/>
    <col min="16136" max="16136" width="16.42578125" style="96" customWidth="1"/>
    <col min="16137" max="16384" width="9.140625" style="96"/>
  </cols>
  <sheetData>
    <row r="1" spans="1:8" s="29" customFormat="1" ht="23.25" x14ac:dyDescent="0.55000000000000004">
      <c r="A1" s="173" t="s">
        <v>563</v>
      </c>
      <c r="B1" s="173"/>
      <c r="C1" s="173"/>
      <c r="D1" s="173"/>
      <c r="E1" s="173"/>
      <c r="F1" s="173"/>
      <c r="G1" s="173"/>
      <c r="H1" s="43"/>
    </row>
    <row r="2" spans="1:8" s="29" customFormat="1" ht="23.25" x14ac:dyDescent="0.55000000000000004">
      <c r="A2" s="92"/>
      <c r="B2" s="92"/>
    </row>
    <row r="3" spans="1:8" s="21" customFormat="1" ht="24" x14ac:dyDescent="0.55000000000000004">
      <c r="A3" s="31" t="s">
        <v>504</v>
      </c>
      <c r="E3" s="24"/>
      <c r="F3" s="24"/>
      <c r="G3" s="24"/>
    </row>
    <row r="4" spans="1:8" s="21" customFormat="1" ht="24" x14ac:dyDescent="0.55000000000000004">
      <c r="A4" s="93"/>
      <c r="B4" s="21" t="s">
        <v>505</v>
      </c>
      <c r="E4" s="24"/>
      <c r="F4" s="24"/>
      <c r="G4" s="24"/>
    </row>
    <row r="5" spans="1:8" s="29" customFormat="1" ht="23.25" x14ac:dyDescent="0.55000000000000004">
      <c r="B5" s="182" t="s">
        <v>506</v>
      </c>
      <c r="C5" s="182"/>
      <c r="D5" s="182"/>
      <c r="E5" s="46" t="s">
        <v>457</v>
      </c>
      <c r="F5" s="46" t="s">
        <v>470</v>
      </c>
      <c r="G5" s="45"/>
    </row>
    <row r="6" spans="1:8" s="21" customFormat="1" ht="24" x14ac:dyDescent="0.55000000000000004">
      <c r="B6" s="178" t="s">
        <v>564</v>
      </c>
      <c r="C6" s="179"/>
      <c r="D6" s="180"/>
      <c r="E6" s="95">
        <v>106</v>
      </c>
      <c r="F6" s="39">
        <f>E6*100/$E$13</f>
        <v>25</v>
      </c>
      <c r="G6" s="24"/>
    </row>
    <row r="7" spans="1:8" s="21" customFormat="1" ht="24" x14ac:dyDescent="0.55000000000000004">
      <c r="B7" s="178" t="s">
        <v>565</v>
      </c>
      <c r="C7" s="179"/>
      <c r="D7" s="180"/>
      <c r="E7" s="95">
        <v>79</v>
      </c>
      <c r="F7" s="39">
        <f t="shared" ref="F7:F13" si="0">E7*100/$E$13</f>
        <v>18.632075471698112</v>
      </c>
      <c r="G7" s="24"/>
    </row>
    <row r="8" spans="1:8" s="21" customFormat="1" ht="24" x14ac:dyDescent="0.55000000000000004">
      <c r="B8" s="177" t="s">
        <v>507</v>
      </c>
      <c r="C8" s="177"/>
      <c r="D8" s="177"/>
      <c r="E8" s="95">
        <v>72</v>
      </c>
      <c r="F8" s="39">
        <f t="shared" si="0"/>
        <v>16.981132075471699</v>
      </c>
      <c r="G8" s="24"/>
    </row>
    <row r="9" spans="1:8" s="21" customFormat="1" ht="24" x14ac:dyDescent="0.55000000000000004">
      <c r="B9" s="177" t="s">
        <v>508</v>
      </c>
      <c r="C9" s="177"/>
      <c r="D9" s="177"/>
      <c r="E9" s="95">
        <v>56</v>
      </c>
      <c r="F9" s="39">
        <f t="shared" si="0"/>
        <v>13.20754716981132</v>
      </c>
      <c r="G9" s="24"/>
    </row>
    <row r="10" spans="1:8" s="21" customFormat="1" ht="24" x14ac:dyDescent="0.55000000000000004">
      <c r="B10" s="177" t="s">
        <v>566</v>
      </c>
      <c r="C10" s="177"/>
      <c r="D10" s="177"/>
      <c r="E10" s="95">
        <v>46</v>
      </c>
      <c r="F10" s="39">
        <f t="shared" si="0"/>
        <v>10.849056603773585</v>
      </c>
      <c r="G10" s="24"/>
    </row>
    <row r="11" spans="1:8" s="21" customFormat="1" ht="24" x14ac:dyDescent="0.55000000000000004">
      <c r="B11" s="178" t="s">
        <v>509</v>
      </c>
      <c r="C11" s="179"/>
      <c r="D11" s="180"/>
      <c r="E11" s="95">
        <v>35</v>
      </c>
      <c r="F11" s="39">
        <f t="shared" si="0"/>
        <v>8.2547169811320753</v>
      </c>
      <c r="G11" s="24"/>
    </row>
    <row r="12" spans="1:8" s="21" customFormat="1" ht="24" x14ac:dyDescent="0.55000000000000004">
      <c r="B12" s="178" t="s">
        <v>567</v>
      </c>
      <c r="C12" s="179"/>
      <c r="D12" s="180"/>
      <c r="E12" s="95">
        <v>30</v>
      </c>
      <c r="F12" s="39">
        <f t="shared" si="0"/>
        <v>7.0754716981132075</v>
      </c>
      <c r="G12" s="24"/>
    </row>
    <row r="13" spans="1:8" s="21" customFormat="1" ht="24" x14ac:dyDescent="0.55000000000000004">
      <c r="B13" s="181" t="s">
        <v>451</v>
      </c>
      <c r="C13" s="181"/>
      <c r="D13" s="181"/>
      <c r="E13" s="97">
        <f>SUM(E6:E12)</f>
        <v>424</v>
      </c>
      <c r="F13" s="41">
        <f t="shared" si="0"/>
        <v>100</v>
      </c>
      <c r="G13" s="24"/>
    </row>
    <row r="14" spans="1:8" s="29" customFormat="1" ht="23.25" x14ac:dyDescent="0.55000000000000004">
      <c r="E14" s="45"/>
      <c r="F14" s="45"/>
      <c r="G14" s="45"/>
    </row>
    <row r="15" spans="1:8" s="21" customFormat="1" ht="24" x14ac:dyDescent="0.55000000000000004">
      <c r="A15" s="26"/>
      <c r="B15" s="21" t="s">
        <v>510</v>
      </c>
      <c r="E15" s="24"/>
      <c r="F15" s="24"/>
      <c r="G15" s="24"/>
    </row>
    <row r="16" spans="1:8" s="21" customFormat="1" ht="24" x14ac:dyDescent="0.55000000000000004">
      <c r="A16" s="21" t="s">
        <v>568</v>
      </c>
      <c r="E16" s="24"/>
      <c r="F16" s="24"/>
      <c r="G16" s="24"/>
    </row>
    <row r="17" spans="1:6" s="21" customFormat="1" ht="24" x14ac:dyDescent="0.55000000000000004">
      <c r="A17" s="21" t="s">
        <v>597</v>
      </c>
    </row>
    <row r="18" spans="1:6" s="21" customFormat="1" ht="24" x14ac:dyDescent="0.55000000000000004">
      <c r="A18" s="26" t="s">
        <v>511</v>
      </c>
      <c r="B18" s="26"/>
      <c r="C18" s="26"/>
      <c r="D18" s="26"/>
      <c r="E18" s="26"/>
      <c r="F18" s="26"/>
    </row>
  </sheetData>
  <mergeCells count="10">
    <mergeCell ref="B10:D10"/>
    <mergeCell ref="B11:D11"/>
    <mergeCell ref="B12:D12"/>
    <mergeCell ref="B13:D13"/>
    <mergeCell ref="A1:G1"/>
    <mergeCell ref="B5:D5"/>
    <mergeCell ref="B6:D6"/>
    <mergeCell ref="B7:D7"/>
    <mergeCell ref="B8:D8"/>
    <mergeCell ref="B9:D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40" zoomScaleNormal="140" workbookViewId="0">
      <selection activeCell="J9" sqref="J9"/>
    </sheetView>
  </sheetViews>
  <sheetFormatPr defaultRowHeight="12.75" x14ac:dyDescent="0.2"/>
  <cols>
    <col min="1" max="3" width="9.140625" style="96"/>
    <col min="4" max="4" width="32.85546875" style="96" customWidth="1"/>
    <col min="5" max="5" width="14.85546875" style="96" customWidth="1"/>
    <col min="6" max="6" width="16" style="96" customWidth="1"/>
    <col min="7" max="7" width="7.85546875" style="96" customWidth="1"/>
    <col min="8" max="8" width="16.42578125" style="96" customWidth="1"/>
    <col min="9" max="259" width="9.140625" style="96"/>
    <col min="260" max="260" width="32.85546875" style="96" customWidth="1"/>
    <col min="261" max="261" width="16.42578125" style="96" customWidth="1"/>
    <col min="262" max="262" width="20.7109375" style="96" customWidth="1"/>
    <col min="263" max="263" width="7.85546875" style="96" customWidth="1"/>
    <col min="264" max="264" width="16.42578125" style="96" customWidth="1"/>
    <col min="265" max="515" width="9.140625" style="96"/>
    <col min="516" max="516" width="32.85546875" style="96" customWidth="1"/>
    <col min="517" max="517" width="16.42578125" style="96" customWidth="1"/>
    <col min="518" max="518" width="20.7109375" style="96" customWidth="1"/>
    <col min="519" max="519" width="7.85546875" style="96" customWidth="1"/>
    <col min="520" max="520" width="16.42578125" style="96" customWidth="1"/>
    <col min="521" max="771" width="9.140625" style="96"/>
    <col min="772" max="772" width="32.85546875" style="96" customWidth="1"/>
    <col min="773" max="773" width="16.42578125" style="96" customWidth="1"/>
    <col min="774" max="774" width="20.7109375" style="96" customWidth="1"/>
    <col min="775" max="775" width="7.85546875" style="96" customWidth="1"/>
    <col min="776" max="776" width="16.42578125" style="96" customWidth="1"/>
    <col min="777" max="1027" width="9.140625" style="96"/>
    <col min="1028" max="1028" width="32.85546875" style="96" customWidth="1"/>
    <col min="1029" max="1029" width="16.42578125" style="96" customWidth="1"/>
    <col min="1030" max="1030" width="20.7109375" style="96" customWidth="1"/>
    <col min="1031" max="1031" width="7.85546875" style="96" customWidth="1"/>
    <col min="1032" max="1032" width="16.42578125" style="96" customWidth="1"/>
    <col min="1033" max="1283" width="9.140625" style="96"/>
    <col min="1284" max="1284" width="32.85546875" style="96" customWidth="1"/>
    <col min="1285" max="1285" width="16.42578125" style="96" customWidth="1"/>
    <col min="1286" max="1286" width="20.7109375" style="96" customWidth="1"/>
    <col min="1287" max="1287" width="7.85546875" style="96" customWidth="1"/>
    <col min="1288" max="1288" width="16.42578125" style="96" customWidth="1"/>
    <col min="1289" max="1539" width="9.140625" style="96"/>
    <col min="1540" max="1540" width="32.85546875" style="96" customWidth="1"/>
    <col min="1541" max="1541" width="16.42578125" style="96" customWidth="1"/>
    <col min="1542" max="1542" width="20.7109375" style="96" customWidth="1"/>
    <col min="1543" max="1543" width="7.85546875" style="96" customWidth="1"/>
    <col min="1544" max="1544" width="16.42578125" style="96" customWidth="1"/>
    <col min="1545" max="1795" width="9.140625" style="96"/>
    <col min="1796" max="1796" width="32.85546875" style="96" customWidth="1"/>
    <col min="1797" max="1797" width="16.42578125" style="96" customWidth="1"/>
    <col min="1798" max="1798" width="20.7109375" style="96" customWidth="1"/>
    <col min="1799" max="1799" width="7.85546875" style="96" customWidth="1"/>
    <col min="1800" max="1800" width="16.42578125" style="96" customWidth="1"/>
    <col min="1801" max="2051" width="9.140625" style="96"/>
    <col min="2052" max="2052" width="32.85546875" style="96" customWidth="1"/>
    <col min="2053" max="2053" width="16.42578125" style="96" customWidth="1"/>
    <col min="2054" max="2054" width="20.7109375" style="96" customWidth="1"/>
    <col min="2055" max="2055" width="7.85546875" style="96" customWidth="1"/>
    <col min="2056" max="2056" width="16.42578125" style="96" customWidth="1"/>
    <col min="2057" max="2307" width="9.140625" style="96"/>
    <col min="2308" max="2308" width="32.85546875" style="96" customWidth="1"/>
    <col min="2309" max="2309" width="16.42578125" style="96" customWidth="1"/>
    <col min="2310" max="2310" width="20.7109375" style="96" customWidth="1"/>
    <col min="2311" max="2311" width="7.85546875" style="96" customWidth="1"/>
    <col min="2312" max="2312" width="16.42578125" style="96" customWidth="1"/>
    <col min="2313" max="2563" width="9.140625" style="96"/>
    <col min="2564" max="2564" width="32.85546875" style="96" customWidth="1"/>
    <col min="2565" max="2565" width="16.42578125" style="96" customWidth="1"/>
    <col min="2566" max="2566" width="20.7109375" style="96" customWidth="1"/>
    <col min="2567" max="2567" width="7.85546875" style="96" customWidth="1"/>
    <col min="2568" max="2568" width="16.42578125" style="96" customWidth="1"/>
    <col min="2569" max="2819" width="9.140625" style="96"/>
    <col min="2820" max="2820" width="32.85546875" style="96" customWidth="1"/>
    <col min="2821" max="2821" width="16.42578125" style="96" customWidth="1"/>
    <col min="2822" max="2822" width="20.7109375" style="96" customWidth="1"/>
    <col min="2823" max="2823" width="7.85546875" style="96" customWidth="1"/>
    <col min="2824" max="2824" width="16.42578125" style="96" customWidth="1"/>
    <col min="2825" max="3075" width="9.140625" style="96"/>
    <col min="3076" max="3076" width="32.85546875" style="96" customWidth="1"/>
    <col min="3077" max="3077" width="16.42578125" style="96" customWidth="1"/>
    <col min="3078" max="3078" width="20.7109375" style="96" customWidth="1"/>
    <col min="3079" max="3079" width="7.85546875" style="96" customWidth="1"/>
    <col min="3080" max="3080" width="16.42578125" style="96" customWidth="1"/>
    <col min="3081" max="3331" width="9.140625" style="96"/>
    <col min="3332" max="3332" width="32.85546875" style="96" customWidth="1"/>
    <col min="3333" max="3333" width="16.42578125" style="96" customWidth="1"/>
    <col min="3334" max="3334" width="20.7109375" style="96" customWidth="1"/>
    <col min="3335" max="3335" width="7.85546875" style="96" customWidth="1"/>
    <col min="3336" max="3336" width="16.42578125" style="96" customWidth="1"/>
    <col min="3337" max="3587" width="9.140625" style="96"/>
    <col min="3588" max="3588" width="32.85546875" style="96" customWidth="1"/>
    <col min="3589" max="3589" width="16.42578125" style="96" customWidth="1"/>
    <col min="3590" max="3590" width="20.7109375" style="96" customWidth="1"/>
    <col min="3591" max="3591" width="7.85546875" style="96" customWidth="1"/>
    <col min="3592" max="3592" width="16.42578125" style="96" customWidth="1"/>
    <col min="3593" max="3843" width="9.140625" style="96"/>
    <col min="3844" max="3844" width="32.85546875" style="96" customWidth="1"/>
    <col min="3845" max="3845" width="16.42578125" style="96" customWidth="1"/>
    <col min="3846" max="3846" width="20.7109375" style="96" customWidth="1"/>
    <col min="3847" max="3847" width="7.85546875" style="96" customWidth="1"/>
    <col min="3848" max="3848" width="16.42578125" style="96" customWidth="1"/>
    <col min="3849" max="4099" width="9.140625" style="96"/>
    <col min="4100" max="4100" width="32.85546875" style="96" customWidth="1"/>
    <col min="4101" max="4101" width="16.42578125" style="96" customWidth="1"/>
    <col min="4102" max="4102" width="20.7109375" style="96" customWidth="1"/>
    <col min="4103" max="4103" width="7.85546875" style="96" customWidth="1"/>
    <col min="4104" max="4104" width="16.42578125" style="96" customWidth="1"/>
    <col min="4105" max="4355" width="9.140625" style="96"/>
    <col min="4356" max="4356" width="32.85546875" style="96" customWidth="1"/>
    <col min="4357" max="4357" width="16.42578125" style="96" customWidth="1"/>
    <col min="4358" max="4358" width="20.7109375" style="96" customWidth="1"/>
    <col min="4359" max="4359" width="7.85546875" style="96" customWidth="1"/>
    <col min="4360" max="4360" width="16.42578125" style="96" customWidth="1"/>
    <col min="4361" max="4611" width="9.140625" style="96"/>
    <col min="4612" max="4612" width="32.85546875" style="96" customWidth="1"/>
    <col min="4613" max="4613" width="16.42578125" style="96" customWidth="1"/>
    <col min="4614" max="4614" width="20.7109375" style="96" customWidth="1"/>
    <col min="4615" max="4615" width="7.85546875" style="96" customWidth="1"/>
    <col min="4616" max="4616" width="16.42578125" style="96" customWidth="1"/>
    <col min="4617" max="4867" width="9.140625" style="96"/>
    <col min="4868" max="4868" width="32.85546875" style="96" customWidth="1"/>
    <col min="4869" max="4869" width="16.42578125" style="96" customWidth="1"/>
    <col min="4870" max="4870" width="20.7109375" style="96" customWidth="1"/>
    <col min="4871" max="4871" width="7.85546875" style="96" customWidth="1"/>
    <col min="4872" max="4872" width="16.42578125" style="96" customWidth="1"/>
    <col min="4873" max="5123" width="9.140625" style="96"/>
    <col min="5124" max="5124" width="32.85546875" style="96" customWidth="1"/>
    <col min="5125" max="5125" width="16.42578125" style="96" customWidth="1"/>
    <col min="5126" max="5126" width="20.7109375" style="96" customWidth="1"/>
    <col min="5127" max="5127" width="7.85546875" style="96" customWidth="1"/>
    <col min="5128" max="5128" width="16.42578125" style="96" customWidth="1"/>
    <col min="5129" max="5379" width="9.140625" style="96"/>
    <col min="5380" max="5380" width="32.85546875" style="96" customWidth="1"/>
    <col min="5381" max="5381" width="16.42578125" style="96" customWidth="1"/>
    <col min="5382" max="5382" width="20.7109375" style="96" customWidth="1"/>
    <col min="5383" max="5383" width="7.85546875" style="96" customWidth="1"/>
    <col min="5384" max="5384" width="16.42578125" style="96" customWidth="1"/>
    <col min="5385" max="5635" width="9.140625" style="96"/>
    <col min="5636" max="5636" width="32.85546875" style="96" customWidth="1"/>
    <col min="5637" max="5637" width="16.42578125" style="96" customWidth="1"/>
    <col min="5638" max="5638" width="20.7109375" style="96" customWidth="1"/>
    <col min="5639" max="5639" width="7.85546875" style="96" customWidth="1"/>
    <col min="5640" max="5640" width="16.42578125" style="96" customWidth="1"/>
    <col min="5641" max="5891" width="9.140625" style="96"/>
    <col min="5892" max="5892" width="32.85546875" style="96" customWidth="1"/>
    <col min="5893" max="5893" width="16.42578125" style="96" customWidth="1"/>
    <col min="5894" max="5894" width="20.7109375" style="96" customWidth="1"/>
    <col min="5895" max="5895" width="7.85546875" style="96" customWidth="1"/>
    <col min="5896" max="5896" width="16.42578125" style="96" customWidth="1"/>
    <col min="5897" max="6147" width="9.140625" style="96"/>
    <col min="6148" max="6148" width="32.85546875" style="96" customWidth="1"/>
    <col min="6149" max="6149" width="16.42578125" style="96" customWidth="1"/>
    <col min="6150" max="6150" width="20.7109375" style="96" customWidth="1"/>
    <col min="6151" max="6151" width="7.85546875" style="96" customWidth="1"/>
    <col min="6152" max="6152" width="16.42578125" style="96" customWidth="1"/>
    <col min="6153" max="6403" width="9.140625" style="96"/>
    <col min="6404" max="6404" width="32.85546875" style="96" customWidth="1"/>
    <col min="6405" max="6405" width="16.42578125" style="96" customWidth="1"/>
    <col min="6406" max="6406" width="20.7109375" style="96" customWidth="1"/>
    <col min="6407" max="6407" width="7.85546875" style="96" customWidth="1"/>
    <col min="6408" max="6408" width="16.42578125" style="96" customWidth="1"/>
    <col min="6409" max="6659" width="9.140625" style="96"/>
    <col min="6660" max="6660" width="32.85546875" style="96" customWidth="1"/>
    <col min="6661" max="6661" width="16.42578125" style="96" customWidth="1"/>
    <col min="6662" max="6662" width="20.7109375" style="96" customWidth="1"/>
    <col min="6663" max="6663" width="7.85546875" style="96" customWidth="1"/>
    <col min="6664" max="6664" width="16.42578125" style="96" customWidth="1"/>
    <col min="6665" max="6915" width="9.140625" style="96"/>
    <col min="6916" max="6916" width="32.85546875" style="96" customWidth="1"/>
    <col min="6917" max="6917" width="16.42578125" style="96" customWidth="1"/>
    <col min="6918" max="6918" width="20.7109375" style="96" customWidth="1"/>
    <col min="6919" max="6919" width="7.85546875" style="96" customWidth="1"/>
    <col min="6920" max="6920" width="16.42578125" style="96" customWidth="1"/>
    <col min="6921" max="7171" width="9.140625" style="96"/>
    <col min="7172" max="7172" width="32.85546875" style="96" customWidth="1"/>
    <col min="7173" max="7173" width="16.42578125" style="96" customWidth="1"/>
    <col min="7174" max="7174" width="20.7109375" style="96" customWidth="1"/>
    <col min="7175" max="7175" width="7.85546875" style="96" customWidth="1"/>
    <col min="7176" max="7176" width="16.42578125" style="96" customWidth="1"/>
    <col min="7177" max="7427" width="9.140625" style="96"/>
    <col min="7428" max="7428" width="32.85546875" style="96" customWidth="1"/>
    <col min="7429" max="7429" width="16.42578125" style="96" customWidth="1"/>
    <col min="7430" max="7430" width="20.7109375" style="96" customWidth="1"/>
    <col min="7431" max="7431" width="7.85546875" style="96" customWidth="1"/>
    <col min="7432" max="7432" width="16.42578125" style="96" customWidth="1"/>
    <col min="7433" max="7683" width="9.140625" style="96"/>
    <col min="7684" max="7684" width="32.85546875" style="96" customWidth="1"/>
    <col min="7685" max="7685" width="16.42578125" style="96" customWidth="1"/>
    <col min="7686" max="7686" width="20.7109375" style="96" customWidth="1"/>
    <col min="7687" max="7687" width="7.85546875" style="96" customWidth="1"/>
    <col min="7688" max="7688" width="16.42578125" style="96" customWidth="1"/>
    <col min="7689" max="7939" width="9.140625" style="96"/>
    <col min="7940" max="7940" width="32.85546875" style="96" customWidth="1"/>
    <col min="7941" max="7941" width="16.42578125" style="96" customWidth="1"/>
    <col min="7942" max="7942" width="20.7109375" style="96" customWidth="1"/>
    <col min="7943" max="7943" width="7.85546875" style="96" customWidth="1"/>
    <col min="7944" max="7944" width="16.42578125" style="96" customWidth="1"/>
    <col min="7945" max="8195" width="9.140625" style="96"/>
    <col min="8196" max="8196" width="32.85546875" style="96" customWidth="1"/>
    <col min="8197" max="8197" width="16.42578125" style="96" customWidth="1"/>
    <col min="8198" max="8198" width="20.7109375" style="96" customWidth="1"/>
    <col min="8199" max="8199" width="7.85546875" style="96" customWidth="1"/>
    <col min="8200" max="8200" width="16.42578125" style="96" customWidth="1"/>
    <col min="8201" max="8451" width="9.140625" style="96"/>
    <col min="8452" max="8452" width="32.85546875" style="96" customWidth="1"/>
    <col min="8453" max="8453" width="16.42578125" style="96" customWidth="1"/>
    <col min="8454" max="8454" width="20.7109375" style="96" customWidth="1"/>
    <col min="8455" max="8455" width="7.85546875" style="96" customWidth="1"/>
    <col min="8456" max="8456" width="16.42578125" style="96" customWidth="1"/>
    <col min="8457" max="8707" width="9.140625" style="96"/>
    <col min="8708" max="8708" width="32.85546875" style="96" customWidth="1"/>
    <col min="8709" max="8709" width="16.42578125" style="96" customWidth="1"/>
    <col min="8710" max="8710" width="20.7109375" style="96" customWidth="1"/>
    <col min="8711" max="8711" width="7.85546875" style="96" customWidth="1"/>
    <col min="8712" max="8712" width="16.42578125" style="96" customWidth="1"/>
    <col min="8713" max="8963" width="9.140625" style="96"/>
    <col min="8964" max="8964" width="32.85546875" style="96" customWidth="1"/>
    <col min="8965" max="8965" width="16.42578125" style="96" customWidth="1"/>
    <col min="8966" max="8966" width="20.7109375" style="96" customWidth="1"/>
    <col min="8967" max="8967" width="7.85546875" style="96" customWidth="1"/>
    <col min="8968" max="8968" width="16.42578125" style="96" customWidth="1"/>
    <col min="8969" max="9219" width="9.140625" style="96"/>
    <col min="9220" max="9220" width="32.85546875" style="96" customWidth="1"/>
    <col min="9221" max="9221" width="16.42578125" style="96" customWidth="1"/>
    <col min="9222" max="9222" width="20.7109375" style="96" customWidth="1"/>
    <col min="9223" max="9223" width="7.85546875" style="96" customWidth="1"/>
    <col min="9224" max="9224" width="16.42578125" style="96" customWidth="1"/>
    <col min="9225" max="9475" width="9.140625" style="96"/>
    <col min="9476" max="9476" width="32.85546875" style="96" customWidth="1"/>
    <col min="9477" max="9477" width="16.42578125" style="96" customWidth="1"/>
    <col min="9478" max="9478" width="20.7109375" style="96" customWidth="1"/>
    <col min="9479" max="9479" width="7.85546875" style="96" customWidth="1"/>
    <col min="9480" max="9480" width="16.42578125" style="96" customWidth="1"/>
    <col min="9481" max="9731" width="9.140625" style="96"/>
    <col min="9732" max="9732" width="32.85546875" style="96" customWidth="1"/>
    <col min="9733" max="9733" width="16.42578125" style="96" customWidth="1"/>
    <col min="9734" max="9734" width="20.7109375" style="96" customWidth="1"/>
    <col min="9735" max="9735" width="7.85546875" style="96" customWidth="1"/>
    <col min="9736" max="9736" width="16.42578125" style="96" customWidth="1"/>
    <col min="9737" max="9987" width="9.140625" style="96"/>
    <col min="9988" max="9988" width="32.85546875" style="96" customWidth="1"/>
    <col min="9989" max="9989" width="16.42578125" style="96" customWidth="1"/>
    <col min="9990" max="9990" width="20.7109375" style="96" customWidth="1"/>
    <col min="9991" max="9991" width="7.85546875" style="96" customWidth="1"/>
    <col min="9992" max="9992" width="16.42578125" style="96" customWidth="1"/>
    <col min="9993" max="10243" width="9.140625" style="96"/>
    <col min="10244" max="10244" width="32.85546875" style="96" customWidth="1"/>
    <col min="10245" max="10245" width="16.42578125" style="96" customWidth="1"/>
    <col min="10246" max="10246" width="20.7109375" style="96" customWidth="1"/>
    <col min="10247" max="10247" width="7.85546875" style="96" customWidth="1"/>
    <col min="10248" max="10248" width="16.42578125" style="96" customWidth="1"/>
    <col min="10249" max="10499" width="9.140625" style="96"/>
    <col min="10500" max="10500" width="32.85546875" style="96" customWidth="1"/>
    <col min="10501" max="10501" width="16.42578125" style="96" customWidth="1"/>
    <col min="10502" max="10502" width="20.7109375" style="96" customWidth="1"/>
    <col min="10503" max="10503" width="7.85546875" style="96" customWidth="1"/>
    <col min="10504" max="10504" width="16.42578125" style="96" customWidth="1"/>
    <col min="10505" max="10755" width="9.140625" style="96"/>
    <col min="10756" max="10756" width="32.85546875" style="96" customWidth="1"/>
    <col min="10757" max="10757" width="16.42578125" style="96" customWidth="1"/>
    <col min="10758" max="10758" width="20.7109375" style="96" customWidth="1"/>
    <col min="10759" max="10759" width="7.85546875" style="96" customWidth="1"/>
    <col min="10760" max="10760" width="16.42578125" style="96" customWidth="1"/>
    <col min="10761" max="11011" width="9.140625" style="96"/>
    <col min="11012" max="11012" width="32.85546875" style="96" customWidth="1"/>
    <col min="11013" max="11013" width="16.42578125" style="96" customWidth="1"/>
    <col min="11014" max="11014" width="20.7109375" style="96" customWidth="1"/>
    <col min="11015" max="11015" width="7.85546875" style="96" customWidth="1"/>
    <col min="11016" max="11016" width="16.42578125" style="96" customWidth="1"/>
    <col min="11017" max="11267" width="9.140625" style="96"/>
    <col min="11268" max="11268" width="32.85546875" style="96" customWidth="1"/>
    <col min="11269" max="11269" width="16.42578125" style="96" customWidth="1"/>
    <col min="11270" max="11270" width="20.7109375" style="96" customWidth="1"/>
    <col min="11271" max="11271" width="7.85546875" style="96" customWidth="1"/>
    <col min="11272" max="11272" width="16.42578125" style="96" customWidth="1"/>
    <col min="11273" max="11523" width="9.140625" style="96"/>
    <col min="11524" max="11524" width="32.85546875" style="96" customWidth="1"/>
    <col min="11525" max="11525" width="16.42578125" style="96" customWidth="1"/>
    <col min="11526" max="11526" width="20.7109375" style="96" customWidth="1"/>
    <col min="11527" max="11527" width="7.85546875" style="96" customWidth="1"/>
    <col min="11528" max="11528" width="16.42578125" style="96" customWidth="1"/>
    <col min="11529" max="11779" width="9.140625" style="96"/>
    <col min="11780" max="11780" width="32.85546875" style="96" customWidth="1"/>
    <col min="11781" max="11781" width="16.42578125" style="96" customWidth="1"/>
    <col min="11782" max="11782" width="20.7109375" style="96" customWidth="1"/>
    <col min="11783" max="11783" width="7.85546875" style="96" customWidth="1"/>
    <col min="11784" max="11784" width="16.42578125" style="96" customWidth="1"/>
    <col min="11785" max="12035" width="9.140625" style="96"/>
    <col min="12036" max="12036" width="32.85546875" style="96" customWidth="1"/>
    <col min="12037" max="12037" width="16.42578125" style="96" customWidth="1"/>
    <col min="12038" max="12038" width="20.7109375" style="96" customWidth="1"/>
    <col min="12039" max="12039" width="7.85546875" style="96" customWidth="1"/>
    <col min="12040" max="12040" width="16.42578125" style="96" customWidth="1"/>
    <col min="12041" max="12291" width="9.140625" style="96"/>
    <col min="12292" max="12292" width="32.85546875" style="96" customWidth="1"/>
    <col min="12293" max="12293" width="16.42578125" style="96" customWidth="1"/>
    <col min="12294" max="12294" width="20.7109375" style="96" customWidth="1"/>
    <col min="12295" max="12295" width="7.85546875" style="96" customWidth="1"/>
    <col min="12296" max="12296" width="16.42578125" style="96" customWidth="1"/>
    <col min="12297" max="12547" width="9.140625" style="96"/>
    <col min="12548" max="12548" width="32.85546875" style="96" customWidth="1"/>
    <col min="12549" max="12549" width="16.42578125" style="96" customWidth="1"/>
    <col min="12550" max="12550" width="20.7109375" style="96" customWidth="1"/>
    <col min="12551" max="12551" width="7.85546875" style="96" customWidth="1"/>
    <col min="12552" max="12552" width="16.42578125" style="96" customWidth="1"/>
    <col min="12553" max="12803" width="9.140625" style="96"/>
    <col min="12804" max="12804" width="32.85546875" style="96" customWidth="1"/>
    <col min="12805" max="12805" width="16.42578125" style="96" customWidth="1"/>
    <col min="12806" max="12806" width="20.7109375" style="96" customWidth="1"/>
    <col min="12807" max="12807" width="7.85546875" style="96" customWidth="1"/>
    <col min="12808" max="12808" width="16.42578125" style="96" customWidth="1"/>
    <col min="12809" max="13059" width="9.140625" style="96"/>
    <col min="13060" max="13060" width="32.85546875" style="96" customWidth="1"/>
    <col min="13061" max="13061" width="16.42578125" style="96" customWidth="1"/>
    <col min="13062" max="13062" width="20.7109375" style="96" customWidth="1"/>
    <col min="13063" max="13063" width="7.85546875" style="96" customWidth="1"/>
    <col min="13064" max="13064" width="16.42578125" style="96" customWidth="1"/>
    <col min="13065" max="13315" width="9.140625" style="96"/>
    <col min="13316" max="13316" width="32.85546875" style="96" customWidth="1"/>
    <col min="13317" max="13317" width="16.42578125" style="96" customWidth="1"/>
    <col min="13318" max="13318" width="20.7109375" style="96" customWidth="1"/>
    <col min="13319" max="13319" width="7.85546875" style="96" customWidth="1"/>
    <col min="13320" max="13320" width="16.42578125" style="96" customWidth="1"/>
    <col min="13321" max="13571" width="9.140625" style="96"/>
    <col min="13572" max="13572" width="32.85546875" style="96" customWidth="1"/>
    <col min="13573" max="13573" width="16.42578125" style="96" customWidth="1"/>
    <col min="13574" max="13574" width="20.7109375" style="96" customWidth="1"/>
    <col min="13575" max="13575" width="7.85546875" style="96" customWidth="1"/>
    <col min="13576" max="13576" width="16.42578125" style="96" customWidth="1"/>
    <col min="13577" max="13827" width="9.140625" style="96"/>
    <col min="13828" max="13828" width="32.85546875" style="96" customWidth="1"/>
    <col min="13829" max="13829" width="16.42578125" style="96" customWidth="1"/>
    <col min="13830" max="13830" width="20.7109375" style="96" customWidth="1"/>
    <col min="13831" max="13831" width="7.85546875" style="96" customWidth="1"/>
    <col min="13832" max="13832" width="16.42578125" style="96" customWidth="1"/>
    <col min="13833" max="14083" width="9.140625" style="96"/>
    <col min="14084" max="14084" width="32.85546875" style="96" customWidth="1"/>
    <col min="14085" max="14085" width="16.42578125" style="96" customWidth="1"/>
    <col min="14086" max="14086" width="20.7109375" style="96" customWidth="1"/>
    <col min="14087" max="14087" width="7.85546875" style="96" customWidth="1"/>
    <col min="14088" max="14088" width="16.42578125" style="96" customWidth="1"/>
    <col min="14089" max="14339" width="9.140625" style="96"/>
    <col min="14340" max="14340" width="32.85546875" style="96" customWidth="1"/>
    <col min="14341" max="14341" width="16.42578125" style="96" customWidth="1"/>
    <col min="14342" max="14342" width="20.7109375" style="96" customWidth="1"/>
    <col min="14343" max="14343" width="7.85546875" style="96" customWidth="1"/>
    <col min="14344" max="14344" width="16.42578125" style="96" customWidth="1"/>
    <col min="14345" max="14595" width="9.140625" style="96"/>
    <col min="14596" max="14596" width="32.85546875" style="96" customWidth="1"/>
    <col min="14597" max="14597" width="16.42578125" style="96" customWidth="1"/>
    <col min="14598" max="14598" width="20.7109375" style="96" customWidth="1"/>
    <col min="14599" max="14599" width="7.85546875" style="96" customWidth="1"/>
    <col min="14600" max="14600" width="16.42578125" style="96" customWidth="1"/>
    <col min="14601" max="14851" width="9.140625" style="96"/>
    <col min="14852" max="14852" width="32.85546875" style="96" customWidth="1"/>
    <col min="14853" max="14853" width="16.42578125" style="96" customWidth="1"/>
    <col min="14854" max="14854" width="20.7109375" style="96" customWidth="1"/>
    <col min="14855" max="14855" width="7.85546875" style="96" customWidth="1"/>
    <col min="14856" max="14856" width="16.42578125" style="96" customWidth="1"/>
    <col min="14857" max="15107" width="9.140625" style="96"/>
    <col min="15108" max="15108" width="32.85546875" style="96" customWidth="1"/>
    <col min="15109" max="15109" width="16.42578125" style="96" customWidth="1"/>
    <col min="15110" max="15110" width="20.7109375" style="96" customWidth="1"/>
    <col min="15111" max="15111" width="7.85546875" style="96" customWidth="1"/>
    <col min="15112" max="15112" width="16.42578125" style="96" customWidth="1"/>
    <col min="15113" max="15363" width="9.140625" style="96"/>
    <col min="15364" max="15364" width="32.85546875" style="96" customWidth="1"/>
    <col min="15365" max="15365" width="16.42578125" style="96" customWidth="1"/>
    <col min="15366" max="15366" width="20.7109375" style="96" customWidth="1"/>
    <col min="15367" max="15367" width="7.85546875" style="96" customWidth="1"/>
    <col min="15368" max="15368" width="16.42578125" style="96" customWidth="1"/>
    <col min="15369" max="15619" width="9.140625" style="96"/>
    <col min="15620" max="15620" width="32.85546875" style="96" customWidth="1"/>
    <col min="15621" max="15621" width="16.42578125" style="96" customWidth="1"/>
    <col min="15622" max="15622" width="20.7109375" style="96" customWidth="1"/>
    <col min="15623" max="15623" width="7.85546875" style="96" customWidth="1"/>
    <col min="15624" max="15624" width="16.42578125" style="96" customWidth="1"/>
    <col min="15625" max="15875" width="9.140625" style="96"/>
    <col min="15876" max="15876" width="32.85546875" style="96" customWidth="1"/>
    <col min="15877" max="15877" width="16.42578125" style="96" customWidth="1"/>
    <col min="15878" max="15878" width="20.7109375" style="96" customWidth="1"/>
    <col min="15879" max="15879" width="7.85546875" style="96" customWidth="1"/>
    <col min="15880" max="15880" width="16.42578125" style="96" customWidth="1"/>
    <col min="15881" max="16131" width="9.140625" style="96"/>
    <col min="16132" max="16132" width="32.85546875" style="96" customWidth="1"/>
    <col min="16133" max="16133" width="16.42578125" style="96" customWidth="1"/>
    <col min="16134" max="16134" width="20.7109375" style="96" customWidth="1"/>
    <col min="16135" max="16135" width="7.85546875" style="96" customWidth="1"/>
    <col min="16136" max="16136" width="16.42578125" style="96" customWidth="1"/>
    <col min="16137" max="16384" width="9.140625" style="96"/>
  </cols>
  <sheetData>
    <row r="1" spans="1:8" s="29" customFormat="1" ht="23.25" x14ac:dyDescent="0.55000000000000004">
      <c r="A1" s="173" t="s">
        <v>569</v>
      </c>
      <c r="B1" s="173"/>
      <c r="C1" s="173"/>
      <c r="D1" s="173"/>
      <c r="E1" s="173"/>
      <c r="F1" s="173"/>
      <c r="G1" s="173"/>
      <c r="H1" s="43"/>
    </row>
    <row r="2" spans="1:8" s="29" customFormat="1" ht="23.25" x14ac:dyDescent="0.55000000000000004">
      <c r="A2" s="92"/>
      <c r="B2" s="92"/>
    </row>
    <row r="3" spans="1:8" s="21" customFormat="1" ht="24" x14ac:dyDescent="0.55000000000000004">
      <c r="A3" s="31" t="s">
        <v>512</v>
      </c>
      <c r="E3" s="24"/>
      <c r="F3" s="24"/>
      <c r="G3" s="24"/>
    </row>
    <row r="4" spans="1:8" s="29" customFormat="1" ht="23.25" x14ac:dyDescent="0.55000000000000004">
      <c r="B4" s="182" t="s">
        <v>513</v>
      </c>
      <c r="C4" s="182"/>
      <c r="D4" s="182"/>
      <c r="E4" s="46" t="s">
        <v>457</v>
      </c>
      <c r="F4" s="46" t="s">
        <v>470</v>
      </c>
      <c r="G4" s="45"/>
    </row>
    <row r="5" spans="1:8" s="21" customFormat="1" ht="24" x14ac:dyDescent="0.55000000000000004">
      <c r="B5" s="178" t="s">
        <v>464</v>
      </c>
      <c r="C5" s="179"/>
      <c r="D5" s="180"/>
      <c r="E5" s="95">
        <v>55</v>
      </c>
      <c r="F5" s="39">
        <f>E5*100/$E$9</f>
        <v>45.081967213114751</v>
      </c>
      <c r="G5" s="24"/>
    </row>
    <row r="6" spans="1:8" s="21" customFormat="1" ht="24" x14ac:dyDescent="0.55000000000000004">
      <c r="B6" s="178" t="s">
        <v>465</v>
      </c>
      <c r="C6" s="179"/>
      <c r="D6" s="180"/>
      <c r="E6" s="95">
        <v>19</v>
      </c>
      <c r="F6" s="39">
        <f>E6*100/$E$9</f>
        <v>15.573770491803279</v>
      </c>
      <c r="G6" s="24"/>
    </row>
    <row r="7" spans="1:8" s="21" customFormat="1" ht="24" x14ac:dyDescent="0.55000000000000004">
      <c r="B7" s="178" t="s">
        <v>52</v>
      </c>
      <c r="C7" s="179"/>
      <c r="D7" s="180"/>
      <c r="E7" s="95">
        <v>38</v>
      </c>
      <c r="F7" s="39">
        <f>E7*100/$E$9</f>
        <v>31.147540983606557</v>
      </c>
      <c r="G7" s="24"/>
    </row>
    <row r="8" spans="1:8" s="21" customFormat="1" ht="24" x14ac:dyDescent="0.55000000000000004">
      <c r="B8" s="178" t="s">
        <v>98</v>
      </c>
      <c r="C8" s="179"/>
      <c r="D8" s="180"/>
      <c r="E8" s="95">
        <v>10</v>
      </c>
      <c r="F8" s="39">
        <f>E8*100/$E$9</f>
        <v>8.1967213114754092</v>
      </c>
      <c r="G8" s="24"/>
    </row>
    <row r="9" spans="1:8" s="21" customFormat="1" ht="24" x14ac:dyDescent="0.55000000000000004">
      <c r="B9" s="181" t="s">
        <v>451</v>
      </c>
      <c r="C9" s="181"/>
      <c r="D9" s="181"/>
      <c r="E9" s="97">
        <f>SUM(E5:E8)</f>
        <v>122</v>
      </c>
      <c r="F9" s="41">
        <f>E9*100/$E$9</f>
        <v>100</v>
      </c>
      <c r="G9" s="24"/>
    </row>
    <row r="10" spans="1:8" s="29" customFormat="1" ht="23.25" x14ac:dyDescent="0.55000000000000004">
      <c r="E10" s="45"/>
      <c r="F10" s="45"/>
      <c r="G10" s="45"/>
    </row>
    <row r="11" spans="1:8" s="21" customFormat="1" ht="24" x14ac:dyDescent="0.55000000000000004">
      <c r="A11" s="26"/>
      <c r="B11" s="21" t="s">
        <v>514</v>
      </c>
      <c r="E11" s="24"/>
      <c r="F11" s="24"/>
      <c r="G11" s="24"/>
    </row>
    <row r="12" spans="1:8" s="21" customFormat="1" ht="24" x14ac:dyDescent="0.55000000000000004">
      <c r="A12" s="21" t="s">
        <v>570</v>
      </c>
      <c r="E12" s="24"/>
      <c r="F12" s="24"/>
      <c r="G12" s="24"/>
    </row>
    <row r="13" spans="1:8" s="21" customFormat="1" ht="24" x14ac:dyDescent="0.55000000000000004">
      <c r="A13" s="21" t="s">
        <v>571</v>
      </c>
    </row>
    <row r="14" spans="1:8" s="21" customFormat="1" ht="24" x14ac:dyDescent="0.55000000000000004">
      <c r="A14" s="26" t="s">
        <v>572</v>
      </c>
      <c r="B14" s="26"/>
      <c r="C14" s="26"/>
      <c r="D14" s="26"/>
      <c r="E14" s="26"/>
      <c r="F14" s="26"/>
    </row>
  </sheetData>
  <mergeCells count="7">
    <mergeCell ref="B9:D9"/>
    <mergeCell ref="A1:G1"/>
    <mergeCell ref="B4:D4"/>
    <mergeCell ref="B5:D5"/>
    <mergeCell ref="B6:D6"/>
    <mergeCell ref="B7:D7"/>
    <mergeCell ref="B8:D8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160" zoomScaleNormal="160" workbookViewId="0">
      <selection activeCell="B30" sqref="B30"/>
    </sheetView>
  </sheetViews>
  <sheetFormatPr defaultRowHeight="23.25" x14ac:dyDescent="0.55000000000000004"/>
  <cols>
    <col min="1" max="1" width="3.140625" style="29" customWidth="1"/>
    <col min="2" max="2" width="62.42578125" style="29" customWidth="1"/>
    <col min="3" max="3" width="9.85546875" style="29" customWidth="1"/>
    <col min="4" max="4" width="8.85546875" style="29" customWidth="1"/>
    <col min="5" max="5" width="13.140625" style="29" customWidth="1"/>
    <col min="6" max="6" width="10.5703125" style="29" customWidth="1"/>
    <col min="7" max="9" width="9.140625" style="29" customWidth="1"/>
    <col min="10" max="256" width="9.140625" style="29"/>
    <col min="257" max="257" width="3.140625" style="29" customWidth="1"/>
    <col min="258" max="258" width="62.42578125" style="29" customWidth="1"/>
    <col min="259" max="259" width="9.85546875" style="29" customWidth="1"/>
    <col min="260" max="260" width="8.85546875" style="29" customWidth="1"/>
    <col min="261" max="261" width="13.140625" style="29" customWidth="1"/>
    <col min="262" max="262" width="10.5703125" style="29" customWidth="1"/>
    <col min="263" max="265" width="9.140625" style="29" customWidth="1"/>
    <col min="266" max="512" width="9.140625" style="29"/>
    <col min="513" max="513" width="3.140625" style="29" customWidth="1"/>
    <col min="514" max="514" width="62.42578125" style="29" customWidth="1"/>
    <col min="515" max="515" width="9.85546875" style="29" customWidth="1"/>
    <col min="516" max="516" width="8.85546875" style="29" customWidth="1"/>
    <col min="517" max="517" width="13.140625" style="29" customWidth="1"/>
    <col min="518" max="518" width="10.5703125" style="29" customWidth="1"/>
    <col min="519" max="521" width="9.140625" style="29" customWidth="1"/>
    <col min="522" max="768" width="9.140625" style="29"/>
    <col min="769" max="769" width="3.140625" style="29" customWidth="1"/>
    <col min="770" max="770" width="62.42578125" style="29" customWidth="1"/>
    <col min="771" max="771" width="9.85546875" style="29" customWidth="1"/>
    <col min="772" max="772" width="8.85546875" style="29" customWidth="1"/>
    <col min="773" max="773" width="13.140625" style="29" customWidth="1"/>
    <col min="774" max="774" width="10.5703125" style="29" customWidth="1"/>
    <col min="775" max="777" width="9.140625" style="29" customWidth="1"/>
    <col min="778" max="1024" width="9.140625" style="29"/>
    <col min="1025" max="1025" width="3.140625" style="29" customWidth="1"/>
    <col min="1026" max="1026" width="62.42578125" style="29" customWidth="1"/>
    <col min="1027" max="1027" width="9.85546875" style="29" customWidth="1"/>
    <col min="1028" max="1028" width="8.85546875" style="29" customWidth="1"/>
    <col min="1029" max="1029" width="13.140625" style="29" customWidth="1"/>
    <col min="1030" max="1030" width="10.5703125" style="29" customWidth="1"/>
    <col min="1031" max="1033" width="9.140625" style="29" customWidth="1"/>
    <col min="1034" max="1280" width="9.140625" style="29"/>
    <col min="1281" max="1281" width="3.140625" style="29" customWidth="1"/>
    <col min="1282" max="1282" width="62.42578125" style="29" customWidth="1"/>
    <col min="1283" max="1283" width="9.85546875" style="29" customWidth="1"/>
    <col min="1284" max="1284" width="8.85546875" style="29" customWidth="1"/>
    <col min="1285" max="1285" width="13.140625" style="29" customWidth="1"/>
    <col min="1286" max="1286" width="10.5703125" style="29" customWidth="1"/>
    <col min="1287" max="1289" width="9.140625" style="29" customWidth="1"/>
    <col min="1290" max="1536" width="9.140625" style="29"/>
    <col min="1537" max="1537" width="3.140625" style="29" customWidth="1"/>
    <col min="1538" max="1538" width="62.42578125" style="29" customWidth="1"/>
    <col min="1539" max="1539" width="9.85546875" style="29" customWidth="1"/>
    <col min="1540" max="1540" width="8.85546875" style="29" customWidth="1"/>
    <col min="1541" max="1541" width="13.140625" style="29" customWidth="1"/>
    <col min="1542" max="1542" width="10.5703125" style="29" customWidth="1"/>
    <col min="1543" max="1545" width="9.140625" style="29" customWidth="1"/>
    <col min="1546" max="1792" width="9.140625" style="29"/>
    <col min="1793" max="1793" width="3.140625" style="29" customWidth="1"/>
    <col min="1794" max="1794" width="62.42578125" style="29" customWidth="1"/>
    <col min="1795" max="1795" width="9.85546875" style="29" customWidth="1"/>
    <col min="1796" max="1796" width="8.85546875" style="29" customWidth="1"/>
    <col min="1797" max="1797" width="13.140625" style="29" customWidth="1"/>
    <col min="1798" max="1798" width="10.5703125" style="29" customWidth="1"/>
    <col min="1799" max="1801" width="9.140625" style="29" customWidth="1"/>
    <col min="1802" max="2048" width="9.140625" style="29"/>
    <col min="2049" max="2049" width="3.140625" style="29" customWidth="1"/>
    <col min="2050" max="2050" width="62.42578125" style="29" customWidth="1"/>
    <col min="2051" max="2051" width="9.85546875" style="29" customWidth="1"/>
    <col min="2052" max="2052" width="8.85546875" style="29" customWidth="1"/>
    <col min="2053" max="2053" width="13.140625" style="29" customWidth="1"/>
    <col min="2054" max="2054" width="10.5703125" style="29" customWidth="1"/>
    <col min="2055" max="2057" width="9.140625" style="29" customWidth="1"/>
    <col min="2058" max="2304" width="9.140625" style="29"/>
    <col min="2305" max="2305" width="3.140625" style="29" customWidth="1"/>
    <col min="2306" max="2306" width="62.42578125" style="29" customWidth="1"/>
    <col min="2307" max="2307" width="9.85546875" style="29" customWidth="1"/>
    <col min="2308" max="2308" width="8.85546875" style="29" customWidth="1"/>
    <col min="2309" max="2309" width="13.140625" style="29" customWidth="1"/>
    <col min="2310" max="2310" width="10.5703125" style="29" customWidth="1"/>
    <col min="2311" max="2313" width="9.140625" style="29" customWidth="1"/>
    <col min="2314" max="2560" width="9.140625" style="29"/>
    <col min="2561" max="2561" width="3.140625" style="29" customWidth="1"/>
    <col min="2562" max="2562" width="62.42578125" style="29" customWidth="1"/>
    <col min="2563" max="2563" width="9.85546875" style="29" customWidth="1"/>
    <col min="2564" max="2564" width="8.85546875" style="29" customWidth="1"/>
    <col min="2565" max="2565" width="13.140625" style="29" customWidth="1"/>
    <col min="2566" max="2566" width="10.5703125" style="29" customWidth="1"/>
    <col min="2567" max="2569" width="9.140625" style="29" customWidth="1"/>
    <col min="2570" max="2816" width="9.140625" style="29"/>
    <col min="2817" max="2817" width="3.140625" style="29" customWidth="1"/>
    <col min="2818" max="2818" width="62.42578125" style="29" customWidth="1"/>
    <col min="2819" max="2819" width="9.85546875" style="29" customWidth="1"/>
    <col min="2820" max="2820" width="8.85546875" style="29" customWidth="1"/>
    <col min="2821" max="2821" width="13.140625" style="29" customWidth="1"/>
    <col min="2822" max="2822" width="10.5703125" style="29" customWidth="1"/>
    <col min="2823" max="2825" width="9.140625" style="29" customWidth="1"/>
    <col min="2826" max="3072" width="9.140625" style="29"/>
    <col min="3073" max="3073" width="3.140625" style="29" customWidth="1"/>
    <col min="3074" max="3074" width="62.42578125" style="29" customWidth="1"/>
    <col min="3075" max="3075" width="9.85546875" style="29" customWidth="1"/>
    <col min="3076" max="3076" width="8.85546875" style="29" customWidth="1"/>
    <col min="3077" max="3077" width="13.140625" style="29" customWidth="1"/>
    <col min="3078" max="3078" width="10.5703125" style="29" customWidth="1"/>
    <col min="3079" max="3081" width="9.140625" style="29" customWidth="1"/>
    <col min="3082" max="3328" width="9.140625" style="29"/>
    <col min="3329" max="3329" width="3.140625" style="29" customWidth="1"/>
    <col min="3330" max="3330" width="62.42578125" style="29" customWidth="1"/>
    <col min="3331" max="3331" width="9.85546875" style="29" customWidth="1"/>
    <col min="3332" max="3332" width="8.85546875" style="29" customWidth="1"/>
    <col min="3333" max="3333" width="13.140625" style="29" customWidth="1"/>
    <col min="3334" max="3334" width="10.5703125" style="29" customWidth="1"/>
    <col min="3335" max="3337" width="9.140625" style="29" customWidth="1"/>
    <col min="3338" max="3584" width="9.140625" style="29"/>
    <col min="3585" max="3585" width="3.140625" style="29" customWidth="1"/>
    <col min="3586" max="3586" width="62.42578125" style="29" customWidth="1"/>
    <col min="3587" max="3587" width="9.85546875" style="29" customWidth="1"/>
    <col min="3588" max="3588" width="8.85546875" style="29" customWidth="1"/>
    <col min="3589" max="3589" width="13.140625" style="29" customWidth="1"/>
    <col min="3590" max="3590" width="10.5703125" style="29" customWidth="1"/>
    <col min="3591" max="3593" width="9.140625" style="29" customWidth="1"/>
    <col min="3594" max="3840" width="9.140625" style="29"/>
    <col min="3841" max="3841" width="3.140625" style="29" customWidth="1"/>
    <col min="3842" max="3842" width="62.42578125" style="29" customWidth="1"/>
    <col min="3843" max="3843" width="9.85546875" style="29" customWidth="1"/>
    <col min="3844" max="3844" width="8.85546875" style="29" customWidth="1"/>
    <col min="3845" max="3845" width="13.140625" style="29" customWidth="1"/>
    <col min="3846" max="3846" width="10.5703125" style="29" customWidth="1"/>
    <col min="3847" max="3849" width="9.140625" style="29" customWidth="1"/>
    <col min="3850" max="4096" width="9.140625" style="29"/>
    <col min="4097" max="4097" width="3.140625" style="29" customWidth="1"/>
    <col min="4098" max="4098" width="62.42578125" style="29" customWidth="1"/>
    <col min="4099" max="4099" width="9.85546875" style="29" customWidth="1"/>
    <col min="4100" max="4100" width="8.85546875" style="29" customWidth="1"/>
    <col min="4101" max="4101" width="13.140625" style="29" customWidth="1"/>
    <col min="4102" max="4102" width="10.5703125" style="29" customWidth="1"/>
    <col min="4103" max="4105" width="9.140625" style="29" customWidth="1"/>
    <col min="4106" max="4352" width="9.140625" style="29"/>
    <col min="4353" max="4353" width="3.140625" style="29" customWidth="1"/>
    <col min="4354" max="4354" width="62.42578125" style="29" customWidth="1"/>
    <col min="4355" max="4355" width="9.85546875" style="29" customWidth="1"/>
    <col min="4356" max="4356" width="8.85546875" style="29" customWidth="1"/>
    <col min="4357" max="4357" width="13.140625" style="29" customWidth="1"/>
    <col min="4358" max="4358" width="10.5703125" style="29" customWidth="1"/>
    <col min="4359" max="4361" width="9.140625" style="29" customWidth="1"/>
    <col min="4362" max="4608" width="9.140625" style="29"/>
    <col min="4609" max="4609" width="3.140625" style="29" customWidth="1"/>
    <col min="4610" max="4610" width="62.42578125" style="29" customWidth="1"/>
    <col min="4611" max="4611" width="9.85546875" style="29" customWidth="1"/>
    <col min="4612" max="4612" width="8.85546875" style="29" customWidth="1"/>
    <col min="4613" max="4613" width="13.140625" style="29" customWidth="1"/>
    <col min="4614" max="4614" width="10.5703125" style="29" customWidth="1"/>
    <col min="4615" max="4617" width="9.140625" style="29" customWidth="1"/>
    <col min="4618" max="4864" width="9.140625" style="29"/>
    <col min="4865" max="4865" width="3.140625" style="29" customWidth="1"/>
    <col min="4866" max="4866" width="62.42578125" style="29" customWidth="1"/>
    <col min="4867" max="4867" width="9.85546875" style="29" customWidth="1"/>
    <col min="4868" max="4868" width="8.85546875" style="29" customWidth="1"/>
    <col min="4869" max="4869" width="13.140625" style="29" customWidth="1"/>
    <col min="4870" max="4870" width="10.5703125" style="29" customWidth="1"/>
    <col min="4871" max="4873" width="9.140625" style="29" customWidth="1"/>
    <col min="4874" max="5120" width="9.140625" style="29"/>
    <col min="5121" max="5121" width="3.140625" style="29" customWidth="1"/>
    <col min="5122" max="5122" width="62.42578125" style="29" customWidth="1"/>
    <col min="5123" max="5123" width="9.85546875" style="29" customWidth="1"/>
    <col min="5124" max="5124" width="8.85546875" style="29" customWidth="1"/>
    <col min="5125" max="5125" width="13.140625" style="29" customWidth="1"/>
    <col min="5126" max="5126" width="10.5703125" style="29" customWidth="1"/>
    <col min="5127" max="5129" width="9.140625" style="29" customWidth="1"/>
    <col min="5130" max="5376" width="9.140625" style="29"/>
    <col min="5377" max="5377" width="3.140625" style="29" customWidth="1"/>
    <col min="5378" max="5378" width="62.42578125" style="29" customWidth="1"/>
    <col min="5379" max="5379" width="9.85546875" style="29" customWidth="1"/>
    <col min="5380" max="5380" width="8.85546875" style="29" customWidth="1"/>
    <col min="5381" max="5381" width="13.140625" style="29" customWidth="1"/>
    <col min="5382" max="5382" width="10.5703125" style="29" customWidth="1"/>
    <col min="5383" max="5385" width="9.140625" style="29" customWidth="1"/>
    <col min="5386" max="5632" width="9.140625" style="29"/>
    <col min="5633" max="5633" width="3.140625" style="29" customWidth="1"/>
    <col min="5634" max="5634" width="62.42578125" style="29" customWidth="1"/>
    <col min="5635" max="5635" width="9.85546875" style="29" customWidth="1"/>
    <col min="5636" max="5636" width="8.85546875" style="29" customWidth="1"/>
    <col min="5637" max="5637" width="13.140625" style="29" customWidth="1"/>
    <col min="5638" max="5638" width="10.5703125" style="29" customWidth="1"/>
    <col min="5639" max="5641" width="9.140625" style="29" customWidth="1"/>
    <col min="5642" max="5888" width="9.140625" style="29"/>
    <col min="5889" max="5889" width="3.140625" style="29" customWidth="1"/>
    <col min="5890" max="5890" width="62.42578125" style="29" customWidth="1"/>
    <col min="5891" max="5891" width="9.85546875" style="29" customWidth="1"/>
    <col min="5892" max="5892" width="8.85546875" style="29" customWidth="1"/>
    <col min="5893" max="5893" width="13.140625" style="29" customWidth="1"/>
    <col min="5894" max="5894" width="10.5703125" style="29" customWidth="1"/>
    <col min="5895" max="5897" width="9.140625" style="29" customWidth="1"/>
    <col min="5898" max="6144" width="9.140625" style="29"/>
    <col min="6145" max="6145" width="3.140625" style="29" customWidth="1"/>
    <col min="6146" max="6146" width="62.42578125" style="29" customWidth="1"/>
    <col min="6147" max="6147" width="9.85546875" style="29" customWidth="1"/>
    <col min="6148" max="6148" width="8.85546875" style="29" customWidth="1"/>
    <col min="6149" max="6149" width="13.140625" style="29" customWidth="1"/>
    <col min="6150" max="6150" width="10.5703125" style="29" customWidth="1"/>
    <col min="6151" max="6153" width="9.140625" style="29" customWidth="1"/>
    <col min="6154" max="6400" width="9.140625" style="29"/>
    <col min="6401" max="6401" width="3.140625" style="29" customWidth="1"/>
    <col min="6402" max="6402" width="62.42578125" style="29" customWidth="1"/>
    <col min="6403" max="6403" width="9.85546875" style="29" customWidth="1"/>
    <col min="6404" max="6404" width="8.85546875" style="29" customWidth="1"/>
    <col min="6405" max="6405" width="13.140625" style="29" customWidth="1"/>
    <col min="6406" max="6406" width="10.5703125" style="29" customWidth="1"/>
    <col min="6407" max="6409" width="9.140625" style="29" customWidth="1"/>
    <col min="6410" max="6656" width="9.140625" style="29"/>
    <col min="6657" max="6657" width="3.140625" style="29" customWidth="1"/>
    <col min="6658" max="6658" width="62.42578125" style="29" customWidth="1"/>
    <col min="6659" max="6659" width="9.85546875" style="29" customWidth="1"/>
    <col min="6660" max="6660" width="8.85546875" style="29" customWidth="1"/>
    <col min="6661" max="6661" width="13.140625" style="29" customWidth="1"/>
    <col min="6662" max="6662" width="10.5703125" style="29" customWidth="1"/>
    <col min="6663" max="6665" width="9.140625" style="29" customWidth="1"/>
    <col min="6666" max="6912" width="9.140625" style="29"/>
    <col min="6913" max="6913" width="3.140625" style="29" customWidth="1"/>
    <col min="6914" max="6914" width="62.42578125" style="29" customWidth="1"/>
    <col min="6915" max="6915" width="9.85546875" style="29" customWidth="1"/>
    <col min="6916" max="6916" width="8.85546875" style="29" customWidth="1"/>
    <col min="6917" max="6917" width="13.140625" style="29" customWidth="1"/>
    <col min="6918" max="6918" width="10.5703125" style="29" customWidth="1"/>
    <col min="6919" max="6921" width="9.140625" style="29" customWidth="1"/>
    <col min="6922" max="7168" width="9.140625" style="29"/>
    <col min="7169" max="7169" width="3.140625" style="29" customWidth="1"/>
    <col min="7170" max="7170" width="62.42578125" style="29" customWidth="1"/>
    <col min="7171" max="7171" width="9.85546875" style="29" customWidth="1"/>
    <col min="7172" max="7172" width="8.85546875" style="29" customWidth="1"/>
    <col min="7173" max="7173" width="13.140625" style="29" customWidth="1"/>
    <col min="7174" max="7174" width="10.5703125" style="29" customWidth="1"/>
    <col min="7175" max="7177" width="9.140625" style="29" customWidth="1"/>
    <col min="7178" max="7424" width="9.140625" style="29"/>
    <col min="7425" max="7425" width="3.140625" style="29" customWidth="1"/>
    <col min="7426" max="7426" width="62.42578125" style="29" customWidth="1"/>
    <col min="7427" max="7427" width="9.85546875" style="29" customWidth="1"/>
    <col min="7428" max="7428" width="8.85546875" style="29" customWidth="1"/>
    <col min="7429" max="7429" width="13.140625" style="29" customWidth="1"/>
    <col min="7430" max="7430" width="10.5703125" style="29" customWidth="1"/>
    <col min="7431" max="7433" width="9.140625" style="29" customWidth="1"/>
    <col min="7434" max="7680" width="9.140625" style="29"/>
    <col min="7681" max="7681" width="3.140625" style="29" customWidth="1"/>
    <col min="7682" max="7682" width="62.42578125" style="29" customWidth="1"/>
    <col min="7683" max="7683" width="9.85546875" style="29" customWidth="1"/>
    <col min="7684" max="7684" width="8.85546875" style="29" customWidth="1"/>
    <col min="7685" max="7685" width="13.140625" style="29" customWidth="1"/>
    <col min="7686" max="7686" width="10.5703125" style="29" customWidth="1"/>
    <col min="7687" max="7689" width="9.140625" style="29" customWidth="1"/>
    <col min="7690" max="7936" width="9.140625" style="29"/>
    <col min="7937" max="7937" width="3.140625" style="29" customWidth="1"/>
    <col min="7938" max="7938" width="62.42578125" style="29" customWidth="1"/>
    <col min="7939" max="7939" width="9.85546875" style="29" customWidth="1"/>
    <col min="7940" max="7940" width="8.85546875" style="29" customWidth="1"/>
    <col min="7941" max="7941" width="13.140625" style="29" customWidth="1"/>
    <col min="7942" max="7942" width="10.5703125" style="29" customWidth="1"/>
    <col min="7943" max="7945" width="9.140625" style="29" customWidth="1"/>
    <col min="7946" max="8192" width="9.140625" style="29"/>
    <col min="8193" max="8193" width="3.140625" style="29" customWidth="1"/>
    <col min="8194" max="8194" width="62.42578125" style="29" customWidth="1"/>
    <col min="8195" max="8195" width="9.85546875" style="29" customWidth="1"/>
    <col min="8196" max="8196" width="8.85546875" style="29" customWidth="1"/>
    <col min="8197" max="8197" width="13.140625" style="29" customWidth="1"/>
    <col min="8198" max="8198" width="10.5703125" style="29" customWidth="1"/>
    <col min="8199" max="8201" width="9.140625" style="29" customWidth="1"/>
    <col min="8202" max="8448" width="9.140625" style="29"/>
    <col min="8449" max="8449" width="3.140625" style="29" customWidth="1"/>
    <col min="8450" max="8450" width="62.42578125" style="29" customWidth="1"/>
    <col min="8451" max="8451" width="9.85546875" style="29" customWidth="1"/>
    <col min="8452" max="8452" width="8.85546875" style="29" customWidth="1"/>
    <col min="8453" max="8453" width="13.140625" style="29" customWidth="1"/>
    <col min="8454" max="8454" width="10.5703125" style="29" customWidth="1"/>
    <col min="8455" max="8457" width="9.140625" style="29" customWidth="1"/>
    <col min="8458" max="8704" width="9.140625" style="29"/>
    <col min="8705" max="8705" width="3.140625" style="29" customWidth="1"/>
    <col min="8706" max="8706" width="62.42578125" style="29" customWidth="1"/>
    <col min="8707" max="8707" width="9.85546875" style="29" customWidth="1"/>
    <col min="8708" max="8708" width="8.85546875" style="29" customWidth="1"/>
    <col min="8709" max="8709" width="13.140625" style="29" customWidth="1"/>
    <col min="8710" max="8710" width="10.5703125" style="29" customWidth="1"/>
    <col min="8711" max="8713" width="9.140625" style="29" customWidth="1"/>
    <col min="8714" max="8960" width="9.140625" style="29"/>
    <col min="8961" max="8961" width="3.140625" style="29" customWidth="1"/>
    <col min="8962" max="8962" width="62.42578125" style="29" customWidth="1"/>
    <col min="8963" max="8963" width="9.85546875" style="29" customWidth="1"/>
    <col min="8964" max="8964" width="8.85546875" style="29" customWidth="1"/>
    <col min="8965" max="8965" width="13.140625" style="29" customWidth="1"/>
    <col min="8966" max="8966" width="10.5703125" style="29" customWidth="1"/>
    <col min="8967" max="8969" width="9.140625" style="29" customWidth="1"/>
    <col min="8970" max="9216" width="9.140625" style="29"/>
    <col min="9217" max="9217" width="3.140625" style="29" customWidth="1"/>
    <col min="9218" max="9218" width="62.42578125" style="29" customWidth="1"/>
    <col min="9219" max="9219" width="9.85546875" style="29" customWidth="1"/>
    <col min="9220" max="9220" width="8.85546875" style="29" customWidth="1"/>
    <col min="9221" max="9221" width="13.140625" style="29" customWidth="1"/>
    <col min="9222" max="9222" width="10.5703125" style="29" customWidth="1"/>
    <col min="9223" max="9225" width="9.140625" style="29" customWidth="1"/>
    <col min="9226" max="9472" width="9.140625" style="29"/>
    <col min="9473" max="9473" width="3.140625" style="29" customWidth="1"/>
    <col min="9474" max="9474" width="62.42578125" style="29" customWidth="1"/>
    <col min="9475" max="9475" width="9.85546875" style="29" customWidth="1"/>
    <col min="9476" max="9476" width="8.85546875" style="29" customWidth="1"/>
    <col min="9477" max="9477" width="13.140625" style="29" customWidth="1"/>
    <col min="9478" max="9478" width="10.5703125" style="29" customWidth="1"/>
    <col min="9479" max="9481" width="9.140625" style="29" customWidth="1"/>
    <col min="9482" max="9728" width="9.140625" style="29"/>
    <col min="9729" max="9729" width="3.140625" style="29" customWidth="1"/>
    <col min="9730" max="9730" width="62.42578125" style="29" customWidth="1"/>
    <col min="9731" max="9731" width="9.85546875" style="29" customWidth="1"/>
    <col min="9732" max="9732" width="8.85546875" style="29" customWidth="1"/>
    <col min="9733" max="9733" width="13.140625" style="29" customWidth="1"/>
    <col min="9734" max="9734" width="10.5703125" style="29" customWidth="1"/>
    <col min="9735" max="9737" width="9.140625" style="29" customWidth="1"/>
    <col min="9738" max="9984" width="9.140625" style="29"/>
    <col min="9985" max="9985" width="3.140625" style="29" customWidth="1"/>
    <col min="9986" max="9986" width="62.42578125" style="29" customWidth="1"/>
    <col min="9987" max="9987" width="9.85546875" style="29" customWidth="1"/>
    <col min="9988" max="9988" width="8.85546875" style="29" customWidth="1"/>
    <col min="9989" max="9989" width="13.140625" style="29" customWidth="1"/>
    <col min="9990" max="9990" width="10.5703125" style="29" customWidth="1"/>
    <col min="9991" max="9993" width="9.140625" style="29" customWidth="1"/>
    <col min="9994" max="10240" width="9.140625" style="29"/>
    <col min="10241" max="10241" width="3.140625" style="29" customWidth="1"/>
    <col min="10242" max="10242" width="62.42578125" style="29" customWidth="1"/>
    <col min="10243" max="10243" width="9.85546875" style="29" customWidth="1"/>
    <col min="10244" max="10244" width="8.85546875" style="29" customWidth="1"/>
    <col min="10245" max="10245" width="13.140625" style="29" customWidth="1"/>
    <col min="10246" max="10246" width="10.5703125" style="29" customWidth="1"/>
    <col min="10247" max="10249" width="9.140625" style="29" customWidth="1"/>
    <col min="10250" max="10496" width="9.140625" style="29"/>
    <col min="10497" max="10497" width="3.140625" style="29" customWidth="1"/>
    <col min="10498" max="10498" width="62.42578125" style="29" customWidth="1"/>
    <col min="10499" max="10499" width="9.85546875" style="29" customWidth="1"/>
    <col min="10500" max="10500" width="8.85546875" style="29" customWidth="1"/>
    <col min="10501" max="10501" width="13.140625" style="29" customWidth="1"/>
    <col min="10502" max="10502" width="10.5703125" style="29" customWidth="1"/>
    <col min="10503" max="10505" width="9.140625" style="29" customWidth="1"/>
    <col min="10506" max="10752" width="9.140625" style="29"/>
    <col min="10753" max="10753" width="3.140625" style="29" customWidth="1"/>
    <col min="10754" max="10754" width="62.42578125" style="29" customWidth="1"/>
    <col min="10755" max="10755" width="9.85546875" style="29" customWidth="1"/>
    <col min="10756" max="10756" width="8.85546875" style="29" customWidth="1"/>
    <col min="10757" max="10757" width="13.140625" style="29" customWidth="1"/>
    <col min="10758" max="10758" width="10.5703125" style="29" customWidth="1"/>
    <col min="10759" max="10761" width="9.140625" style="29" customWidth="1"/>
    <col min="10762" max="11008" width="9.140625" style="29"/>
    <col min="11009" max="11009" width="3.140625" style="29" customWidth="1"/>
    <col min="11010" max="11010" width="62.42578125" style="29" customWidth="1"/>
    <col min="11011" max="11011" width="9.85546875" style="29" customWidth="1"/>
    <col min="11012" max="11012" width="8.85546875" style="29" customWidth="1"/>
    <col min="11013" max="11013" width="13.140625" style="29" customWidth="1"/>
    <col min="11014" max="11014" width="10.5703125" style="29" customWidth="1"/>
    <col min="11015" max="11017" width="9.140625" style="29" customWidth="1"/>
    <col min="11018" max="11264" width="9.140625" style="29"/>
    <col min="11265" max="11265" width="3.140625" style="29" customWidth="1"/>
    <col min="11266" max="11266" width="62.42578125" style="29" customWidth="1"/>
    <col min="11267" max="11267" width="9.85546875" style="29" customWidth="1"/>
    <col min="11268" max="11268" width="8.85546875" style="29" customWidth="1"/>
    <col min="11269" max="11269" width="13.140625" style="29" customWidth="1"/>
    <col min="11270" max="11270" width="10.5703125" style="29" customWidth="1"/>
    <col min="11271" max="11273" width="9.140625" style="29" customWidth="1"/>
    <col min="11274" max="11520" width="9.140625" style="29"/>
    <col min="11521" max="11521" width="3.140625" style="29" customWidth="1"/>
    <col min="11522" max="11522" width="62.42578125" style="29" customWidth="1"/>
    <col min="11523" max="11523" width="9.85546875" style="29" customWidth="1"/>
    <col min="11524" max="11524" width="8.85546875" style="29" customWidth="1"/>
    <col min="11525" max="11525" width="13.140625" style="29" customWidth="1"/>
    <col min="11526" max="11526" width="10.5703125" style="29" customWidth="1"/>
    <col min="11527" max="11529" width="9.140625" style="29" customWidth="1"/>
    <col min="11530" max="11776" width="9.140625" style="29"/>
    <col min="11777" max="11777" width="3.140625" style="29" customWidth="1"/>
    <col min="11778" max="11778" width="62.42578125" style="29" customWidth="1"/>
    <col min="11779" max="11779" width="9.85546875" style="29" customWidth="1"/>
    <col min="11780" max="11780" width="8.85546875" style="29" customWidth="1"/>
    <col min="11781" max="11781" width="13.140625" style="29" customWidth="1"/>
    <col min="11782" max="11782" width="10.5703125" style="29" customWidth="1"/>
    <col min="11783" max="11785" width="9.140625" style="29" customWidth="1"/>
    <col min="11786" max="12032" width="9.140625" style="29"/>
    <col min="12033" max="12033" width="3.140625" style="29" customWidth="1"/>
    <col min="12034" max="12034" width="62.42578125" style="29" customWidth="1"/>
    <col min="12035" max="12035" width="9.85546875" style="29" customWidth="1"/>
    <col min="12036" max="12036" width="8.85546875" style="29" customWidth="1"/>
    <col min="12037" max="12037" width="13.140625" style="29" customWidth="1"/>
    <col min="12038" max="12038" width="10.5703125" style="29" customWidth="1"/>
    <col min="12039" max="12041" width="9.140625" style="29" customWidth="1"/>
    <col min="12042" max="12288" width="9.140625" style="29"/>
    <col min="12289" max="12289" width="3.140625" style="29" customWidth="1"/>
    <col min="12290" max="12290" width="62.42578125" style="29" customWidth="1"/>
    <col min="12291" max="12291" width="9.85546875" style="29" customWidth="1"/>
    <col min="12292" max="12292" width="8.85546875" style="29" customWidth="1"/>
    <col min="12293" max="12293" width="13.140625" style="29" customWidth="1"/>
    <col min="12294" max="12294" width="10.5703125" style="29" customWidth="1"/>
    <col min="12295" max="12297" width="9.140625" style="29" customWidth="1"/>
    <col min="12298" max="12544" width="9.140625" style="29"/>
    <col min="12545" max="12545" width="3.140625" style="29" customWidth="1"/>
    <col min="12546" max="12546" width="62.42578125" style="29" customWidth="1"/>
    <col min="12547" max="12547" width="9.85546875" style="29" customWidth="1"/>
    <col min="12548" max="12548" width="8.85546875" style="29" customWidth="1"/>
    <col min="12549" max="12549" width="13.140625" style="29" customWidth="1"/>
    <col min="12550" max="12550" width="10.5703125" style="29" customWidth="1"/>
    <col min="12551" max="12553" width="9.140625" style="29" customWidth="1"/>
    <col min="12554" max="12800" width="9.140625" style="29"/>
    <col min="12801" max="12801" width="3.140625" style="29" customWidth="1"/>
    <col min="12802" max="12802" width="62.42578125" style="29" customWidth="1"/>
    <col min="12803" max="12803" width="9.85546875" style="29" customWidth="1"/>
    <col min="12804" max="12804" width="8.85546875" style="29" customWidth="1"/>
    <col min="12805" max="12805" width="13.140625" style="29" customWidth="1"/>
    <col min="12806" max="12806" width="10.5703125" style="29" customWidth="1"/>
    <col min="12807" max="12809" width="9.140625" style="29" customWidth="1"/>
    <col min="12810" max="13056" width="9.140625" style="29"/>
    <col min="13057" max="13057" width="3.140625" style="29" customWidth="1"/>
    <col min="13058" max="13058" width="62.42578125" style="29" customWidth="1"/>
    <col min="13059" max="13059" width="9.85546875" style="29" customWidth="1"/>
    <col min="13060" max="13060" width="8.85546875" style="29" customWidth="1"/>
    <col min="13061" max="13061" width="13.140625" style="29" customWidth="1"/>
    <col min="13062" max="13062" width="10.5703125" style="29" customWidth="1"/>
    <col min="13063" max="13065" width="9.140625" style="29" customWidth="1"/>
    <col min="13066" max="13312" width="9.140625" style="29"/>
    <col min="13313" max="13313" width="3.140625" style="29" customWidth="1"/>
    <col min="13314" max="13314" width="62.42578125" style="29" customWidth="1"/>
    <col min="13315" max="13315" width="9.85546875" style="29" customWidth="1"/>
    <col min="13316" max="13316" width="8.85546875" style="29" customWidth="1"/>
    <col min="13317" max="13317" width="13.140625" style="29" customWidth="1"/>
    <col min="13318" max="13318" width="10.5703125" style="29" customWidth="1"/>
    <col min="13319" max="13321" width="9.140625" style="29" customWidth="1"/>
    <col min="13322" max="13568" width="9.140625" style="29"/>
    <col min="13569" max="13569" width="3.140625" style="29" customWidth="1"/>
    <col min="13570" max="13570" width="62.42578125" style="29" customWidth="1"/>
    <col min="13571" max="13571" width="9.85546875" style="29" customWidth="1"/>
    <col min="13572" max="13572" width="8.85546875" style="29" customWidth="1"/>
    <col min="13573" max="13573" width="13.140625" style="29" customWidth="1"/>
    <col min="13574" max="13574" width="10.5703125" style="29" customWidth="1"/>
    <col min="13575" max="13577" width="9.140625" style="29" customWidth="1"/>
    <col min="13578" max="13824" width="9.140625" style="29"/>
    <col min="13825" max="13825" width="3.140625" style="29" customWidth="1"/>
    <col min="13826" max="13826" width="62.42578125" style="29" customWidth="1"/>
    <col min="13827" max="13827" width="9.85546875" style="29" customWidth="1"/>
    <col min="13828" max="13828" width="8.85546875" style="29" customWidth="1"/>
    <col min="13829" max="13829" width="13.140625" style="29" customWidth="1"/>
    <col min="13830" max="13830" width="10.5703125" style="29" customWidth="1"/>
    <col min="13831" max="13833" width="9.140625" style="29" customWidth="1"/>
    <col min="13834" max="14080" width="9.140625" style="29"/>
    <col min="14081" max="14081" width="3.140625" style="29" customWidth="1"/>
    <col min="14082" max="14082" width="62.42578125" style="29" customWidth="1"/>
    <col min="14083" max="14083" width="9.85546875" style="29" customWidth="1"/>
    <col min="14084" max="14084" width="8.85546875" style="29" customWidth="1"/>
    <col min="14085" max="14085" width="13.140625" style="29" customWidth="1"/>
    <col min="14086" max="14086" width="10.5703125" style="29" customWidth="1"/>
    <col min="14087" max="14089" width="9.140625" style="29" customWidth="1"/>
    <col min="14090" max="14336" width="9.140625" style="29"/>
    <col min="14337" max="14337" width="3.140625" style="29" customWidth="1"/>
    <col min="14338" max="14338" width="62.42578125" style="29" customWidth="1"/>
    <col min="14339" max="14339" width="9.85546875" style="29" customWidth="1"/>
    <col min="14340" max="14340" width="8.85546875" style="29" customWidth="1"/>
    <col min="14341" max="14341" width="13.140625" style="29" customWidth="1"/>
    <col min="14342" max="14342" width="10.5703125" style="29" customWidth="1"/>
    <col min="14343" max="14345" width="9.140625" style="29" customWidth="1"/>
    <col min="14346" max="14592" width="9.140625" style="29"/>
    <col min="14593" max="14593" width="3.140625" style="29" customWidth="1"/>
    <col min="14594" max="14594" width="62.42578125" style="29" customWidth="1"/>
    <col min="14595" max="14595" width="9.85546875" style="29" customWidth="1"/>
    <col min="14596" max="14596" width="8.85546875" style="29" customWidth="1"/>
    <col min="14597" max="14597" width="13.140625" style="29" customWidth="1"/>
    <col min="14598" max="14598" width="10.5703125" style="29" customWidth="1"/>
    <col min="14599" max="14601" width="9.140625" style="29" customWidth="1"/>
    <col min="14602" max="14848" width="9.140625" style="29"/>
    <col min="14849" max="14849" width="3.140625" style="29" customWidth="1"/>
    <col min="14850" max="14850" width="62.42578125" style="29" customWidth="1"/>
    <col min="14851" max="14851" width="9.85546875" style="29" customWidth="1"/>
    <col min="14852" max="14852" width="8.85546875" style="29" customWidth="1"/>
    <col min="14853" max="14853" width="13.140625" style="29" customWidth="1"/>
    <col min="14854" max="14854" width="10.5703125" style="29" customWidth="1"/>
    <col min="14855" max="14857" width="9.140625" style="29" customWidth="1"/>
    <col min="14858" max="15104" width="9.140625" style="29"/>
    <col min="15105" max="15105" width="3.140625" style="29" customWidth="1"/>
    <col min="15106" max="15106" width="62.42578125" style="29" customWidth="1"/>
    <col min="15107" max="15107" width="9.85546875" style="29" customWidth="1"/>
    <col min="15108" max="15108" width="8.85546875" style="29" customWidth="1"/>
    <col min="15109" max="15109" width="13.140625" style="29" customWidth="1"/>
    <col min="15110" max="15110" width="10.5703125" style="29" customWidth="1"/>
    <col min="15111" max="15113" width="9.140625" style="29" customWidth="1"/>
    <col min="15114" max="15360" width="9.140625" style="29"/>
    <col min="15361" max="15361" width="3.140625" style="29" customWidth="1"/>
    <col min="15362" max="15362" width="62.42578125" style="29" customWidth="1"/>
    <col min="15363" max="15363" width="9.85546875" style="29" customWidth="1"/>
    <col min="15364" max="15364" width="8.85546875" style="29" customWidth="1"/>
    <col min="15365" max="15365" width="13.140625" style="29" customWidth="1"/>
    <col min="15366" max="15366" width="10.5703125" style="29" customWidth="1"/>
    <col min="15367" max="15369" width="9.140625" style="29" customWidth="1"/>
    <col min="15370" max="15616" width="9.140625" style="29"/>
    <col min="15617" max="15617" width="3.140625" style="29" customWidth="1"/>
    <col min="15618" max="15618" width="62.42578125" style="29" customWidth="1"/>
    <col min="15619" max="15619" width="9.85546875" style="29" customWidth="1"/>
    <col min="15620" max="15620" width="8.85546875" style="29" customWidth="1"/>
    <col min="15621" max="15621" width="13.140625" style="29" customWidth="1"/>
    <col min="15622" max="15622" width="10.5703125" style="29" customWidth="1"/>
    <col min="15623" max="15625" width="9.140625" style="29" customWidth="1"/>
    <col min="15626" max="15872" width="9.140625" style="29"/>
    <col min="15873" max="15873" width="3.140625" style="29" customWidth="1"/>
    <col min="15874" max="15874" width="62.42578125" style="29" customWidth="1"/>
    <col min="15875" max="15875" width="9.85546875" style="29" customWidth="1"/>
    <col min="15876" max="15876" width="8.85546875" style="29" customWidth="1"/>
    <col min="15877" max="15877" width="13.140625" style="29" customWidth="1"/>
    <col min="15878" max="15878" width="10.5703125" style="29" customWidth="1"/>
    <col min="15879" max="15881" width="9.140625" style="29" customWidth="1"/>
    <col min="15882" max="16128" width="9.140625" style="29"/>
    <col min="16129" max="16129" width="3.140625" style="29" customWidth="1"/>
    <col min="16130" max="16130" width="62.42578125" style="29" customWidth="1"/>
    <col min="16131" max="16131" width="9.85546875" style="29" customWidth="1"/>
    <col min="16132" max="16132" width="8.85546875" style="29" customWidth="1"/>
    <col min="16133" max="16133" width="13.140625" style="29" customWidth="1"/>
    <col min="16134" max="16134" width="10.5703125" style="29" customWidth="1"/>
    <col min="16135" max="16137" width="9.140625" style="29" customWidth="1"/>
    <col min="16138" max="16384" width="9.140625" style="29"/>
  </cols>
  <sheetData>
    <row r="1" spans="1:8" x14ac:dyDescent="0.55000000000000004">
      <c r="A1" s="183" t="s">
        <v>573</v>
      </c>
      <c r="B1" s="183"/>
      <c r="C1" s="183"/>
      <c r="D1" s="183"/>
      <c r="E1" s="183"/>
      <c r="F1" s="43"/>
      <c r="G1" s="43"/>
      <c r="H1" s="43"/>
    </row>
    <row r="2" spans="1:8" ht="13.5" customHeight="1" x14ac:dyDescent="0.55000000000000004">
      <c r="B2" s="43"/>
      <c r="C2" s="43"/>
      <c r="D2" s="43"/>
      <c r="E2" s="43"/>
      <c r="F2" s="43"/>
      <c r="G2" s="43"/>
      <c r="H2" s="43"/>
    </row>
    <row r="3" spans="1:8" ht="21" customHeight="1" x14ac:dyDescent="0.55000000000000004">
      <c r="A3" s="31" t="s">
        <v>515</v>
      </c>
      <c r="B3" s="21"/>
      <c r="C3" s="21"/>
      <c r="D3" s="21"/>
      <c r="E3" s="21"/>
    </row>
    <row r="4" spans="1:8" s="98" customFormat="1" ht="24" x14ac:dyDescent="0.55000000000000004">
      <c r="A4" s="184" t="s">
        <v>603</v>
      </c>
      <c r="B4" s="185"/>
      <c r="C4" s="185"/>
      <c r="D4" s="185"/>
      <c r="E4" s="185"/>
    </row>
    <row r="5" spans="1:8" s="99" customFormat="1" ht="24" x14ac:dyDescent="0.55000000000000004">
      <c r="A5" s="186" t="s">
        <v>516</v>
      </c>
      <c r="B5" s="187"/>
      <c r="C5" s="188" t="s">
        <v>574</v>
      </c>
      <c r="D5" s="188"/>
      <c r="E5" s="137" t="s">
        <v>517</v>
      </c>
    </row>
    <row r="6" spans="1:8" s="99" customFormat="1" ht="24" x14ac:dyDescent="0.55000000000000004">
      <c r="A6" s="138"/>
      <c r="B6" s="139"/>
      <c r="C6" s="103"/>
      <c r="D6" s="140" t="s">
        <v>518</v>
      </c>
      <c r="E6" s="126" t="s">
        <v>519</v>
      </c>
    </row>
    <row r="7" spans="1:8" s="99" customFormat="1" ht="24" x14ac:dyDescent="0.55000000000000004">
      <c r="A7" s="141">
        <v>1</v>
      </c>
      <c r="B7" s="31" t="s">
        <v>520</v>
      </c>
      <c r="C7" s="142"/>
      <c r="D7" s="143"/>
      <c r="E7" s="142"/>
    </row>
    <row r="8" spans="1:8" s="99" customFormat="1" ht="24" x14ac:dyDescent="0.55000000000000004">
      <c r="A8" s="144"/>
      <c r="B8" s="21" t="s">
        <v>575</v>
      </c>
      <c r="C8" s="145">
        <f>'Form Responses 1'!S125</f>
        <v>3.884297520661157</v>
      </c>
      <c r="D8" s="145">
        <f>'Form Responses 1'!S126</f>
        <v>0.95035153710463105</v>
      </c>
      <c r="E8" s="130" t="str">
        <f>IF(C8&gt;4.5,"มากที่สุด",IF(C8&gt;3.5,"มาก",IF(C8&gt;2.5,"ปานกลาง",IF(C8&gt;1.5,"น้อย",IF(C8&lt;=1.5,"น้อยที่สุด")))))</f>
        <v>มาก</v>
      </c>
    </row>
    <row r="9" spans="1:8" s="99" customFormat="1" ht="24" x14ac:dyDescent="0.55000000000000004">
      <c r="A9" s="144"/>
      <c r="B9" s="21" t="s">
        <v>576</v>
      </c>
      <c r="C9" s="145">
        <f>'Form Responses 1'!T125</f>
        <v>4.1721311475409832</v>
      </c>
      <c r="D9" s="145">
        <f>'Form Responses 1'!T126</f>
        <v>0.83014111068535323</v>
      </c>
      <c r="E9" s="130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8" s="100" customFormat="1" ht="24" x14ac:dyDescent="0.55000000000000004">
      <c r="A10" s="111"/>
      <c r="B10" s="146" t="s">
        <v>521</v>
      </c>
      <c r="C10" s="41">
        <f>AVERAGE(C8:C9)</f>
        <v>4.0282143341010705</v>
      </c>
      <c r="D10" s="41">
        <f>'Form Responses 1'!T127</f>
        <v>0.90178508441250171</v>
      </c>
      <c r="E10" s="40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8" s="99" customFormat="1" ht="24" x14ac:dyDescent="0.55000000000000004">
      <c r="A11" s="147">
        <v>2</v>
      </c>
      <c r="B11" s="31" t="s">
        <v>522</v>
      </c>
      <c r="C11" s="148"/>
      <c r="D11" s="148"/>
      <c r="E11" s="149"/>
    </row>
    <row r="12" spans="1:8" s="99" customFormat="1" ht="48" x14ac:dyDescent="0.55000000000000004">
      <c r="A12" s="144"/>
      <c r="B12" s="150" t="s">
        <v>577</v>
      </c>
      <c r="C12" s="151">
        <f>'Form Responses 1'!U125</f>
        <v>4.2377049180327866</v>
      </c>
      <c r="D12" s="151">
        <f>'Form Responses 1'!U126</f>
        <v>0.70480380821529864</v>
      </c>
      <c r="E12" s="152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s="99" customFormat="1" ht="48" x14ac:dyDescent="0.55000000000000004">
      <c r="A13" s="144"/>
      <c r="B13" s="150" t="s">
        <v>604</v>
      </c>
      <c r="C13" s="151">
        <f>'Form Responses 1'!V125</f>
        <v>4.115702479338843</v>
      </c>
      <c r="D13" s="151">
        <f>'Form Responses 1'!V126</f>
        <v>0.84843073420509796</v>
      </c>
      <c r="E13" s="152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100" customFormat="1" ht="24" x14ac:dyDescent="0.55000000000000004">
      <c r="A14" s="111"/>
      <c r="B14" s="146" t="s">
        <v>521</v>
      </c>
      <c r="C14" s="41">
        <f>AVERAGE(C12:C12)</f>
        <v>4.2377049180327866</v>
      </c>
      <c r="D14" s="41">
        <f>'Form Responses 1'!V127</f>
        <v>0.78041879650761103</v>
      </c>
      <c r="E14" s="40" t="str">
        <f t="shared" ref="E14:E24" si="0">IF(C14&gt;4.5,"มากที่สุด",IF(C14&gt;3.5,"มาก",IF(C14&gt;2.5,"ปานกลาง",IF(C14&gt;1.5,"น้อย",IF(C14&lt;=1.5,"น้อยที่สุด")))))</f>
        <v>มาก</v>
      </c>
    </row>
    <row r="15" spans="1:8" s="99" customFormat="1" ht="24" x14ac:dyDescent="0.55000000000000004">
      <c r="A15" s="147">
        <v>3</v>
      </c>
      <c r="B15" s="31" t="s">
        <v>523</v>
      </c>
      <c r="C15" s="148"/>
      <c r="D15" s="148"/>
      <c r="E15" s="130"/>
    </row>
    <row r="16" spans="1:8" s="99" customFormat="1" ht="24" x14ac:dyDescent="0.55000000000000004">
      <c r="A16" s="144"/>
      <c r="B16" s="21" t="s">
        <v>578</v>
      </c>
      <c r="C16" s="145">
        <f>'Form Responses 1'!W125</f>
        <v>4.1557377049180326</v>
      </c>
      <c r="D16" s="145">
        <f>'Form Responses 1'!W126</f>
        <v>0.84325708366138385</v>
      </c>
      <c r="E16" s="130" t="str">
        <f t="shared" si="0"/>
        <v>มาก</v>
      </c>
    </row>
    <row r="17" spans="1:8" s="100" customFormat="1" ht="24" x14ac:dyDescent="0.55000000000000004">
      <c r="A17" s="111"/>
      <c r="B17" s="146" t="s">
        <v>521</v>
      </c>
      <c r="C17" s="41">
        <f>AVERAGE(C16:C16)</f>
        <v>4.1557377049180326</v>
      </c>
      <c r="D17" s="41">
        <f>'Form Responses 1'!W127</f>
        <v>0.84325708366138385</v>
      </c>
      <c r="E17" s="40" t="str">
        <f t="shared" si="0"/>
        <v>มาก</v>
      </c>
    </row>
    <row r="18" spans="1:8" s="99" customFormat="1" ht="24" x14ac:dyDescent="0.55000000000000004">
      <c r="A18" s="147">
        <v>4</v>
      </c>
      <c r="B18" s="31" t="s">
        <v>524</v>
      </c>
      <c r="C18" s="148"/>
      <c r="D18" s="148"/>
      <c r="E18" s="130"/>
    </row>
    <row r="19" spans="1:8" s="99" customFormat="1" ht="24" x14ac:dyDescent="0.55000000000000004">
      <c r="A19" s="144"/>
      <c r="B19" s="21" t="s">
        <v>525</v>
      </c>
      <c r="C19" s="145"/>
      <c r="D19" s="145"/>
      <c r="E19" s="130"/>
    </row>
    <row r="20" spans="1:8" s="99" customFormat="1" ht="24" x14ac:dyDescent="0.55000000000000004">
      <c r="A20" s="144"/>
      <c r="B20" s="21" t="s">
        <v>526</v>
      </c>
      <c r="C20" s="145">
        <f>'Form Responses 1'!X125</f>
        <v>4.2622950819672134</v>
      </c>
      <c r="D20" s="145">
        <f>'Form Responses 1'!X126</f>
        <v>0.68999076156858374</v>
      </c>
      <c r="E20" s="130" t="str">
        <f t="shared" si="0"/>
        <v>มาก</v>
      </c>
    </row>
    <row r="21" spans="1:8" s="99" customFormat="1" ht="24" x14ac:dyDescent="0.55000000000000004">
      <c r="A21" s="144"/>
      <c r="B21" s="21" t="s">
        <v>528</v>
      </c>
      <c r="C21" s="145">
        <f>'Form Responses 1'!Y125</f>
        <v>4.221311475409836</v>
      </c>
      <c r="D21" s="145">
        <f>'Form Responses 1'!Y126</f>
        <v>0.64937726153686071</v>
      </c>
      <c r="E21" s="130" t="str">
        <f>IF(C21&gt;4.5,"มากที่สุด",IF(C21&gt;3.5,"มาก",IF(C21&gt;2.5,"ปานกลาง",IF(C21&gt;1.5,"น้อย",IF(C21&lt;=1.5,"น้อยที่สุด")))))</f>
        <v>มาก</v>
      </c>
    </row>
    <row r="22" spans="1:8" s="99" customFormat="1" ht="24" x14ac:dyDescent="0.55000000000000004">
      <c r="A22" s="144"/>
      <c r="B22" s="21" t="s">
        <v>527</v>
      </c>
      <c r="C22" s="145">
        <f>'Form Responses 1'!Z125</f>
        <v>4.278688524590164</v>
      </c>
      <c r="D22" s="145">
        <f>'Form Responses 1'!Z126</f>
        <v>0.63326903506828669</v>
      </c>
      <c r="E22" s="130" t="str">
        <f>IF(C22&gt;4.5,"มากที่สุด",IF(C22&gt;3.5,"มาก",IF(C22&gt;2.5,"ปานกลาง",IF(C22&gt;1.5,"น้อย",IF(C22&lt;=1.5,"น้อยที่สุด")))))</f>
        <v>มาก</v>
      </c>
    </row>
    <row r="23" spans="1:8" s="99" customFormat="1" ht="24" x14ac:dyDescent="0.55000000000000004">
      <c r="A23" s="144"/>
      <c r="B23" s="21" t="s">
        <v>579</v>
      </c>
      <c r="C23" s="145">
        <f>'Form Responses 1'!AA125</f>
        <v>4.2975206611570247</v>
      </c>
      <c r="D23" s="145">
        <f>'Form Responses 1'!AA126</f>
        <v>0.62775563317761351</v>
      </c>
      <c r="E23" s="130" t="str">
        <f t="shared" si="0"/>
        <v>มาก</v>
      </c>
    </row>
    <row r="24" spans="1:8" s="100" customFormat="1" ht="24" x14ac:dyDescent="0.55000000000000004">
      <c r="A24" s="153"/>
      <c r="B24" s="146" t="s">
        <v>521</v>
      </c>
      <c r="C24" s="41">
        <f>AVERAGE(C20:C23)</f>
        <v>4.26495393578106</v>
      </c>
      <c r="D24" s="41">
        <f>'Form Responses 1'!AA127</f>
        <v>0.64919952101286527</v>
      </c>
      <c r="E24" s="40" t="str">
        <f t="shared" si="0"/>
        <v>มาก</v>
      </c>
    </row>
    <row r="25" spans="1:8" s="99" customFormat="1" ht="24.75" thickBot="1" x14ac:dyDescent="0.6">
      <c r="A25" s="189" t="s">
        <v>529</v>
      </c>
      <c r="B25" s="190"/>
      <c r="C25" s="154">
        <f>'Form Responses 1'!AC125</f>
        <v>4.1866776315789478</v>
      </c>
      <c r="D25" s="154">
        <f>'Form Responses 1'!AC126</f>
        <v>0.75937172299773137</v>
      </c>
      <c r="E25" s="155" t="str">
        <f>IF(C25&gt;4.5,"มากที่สุด",IF(C25&gt;3.5,"มาก",IF(C25&gt;2.5,"ปานกลาง",IF(C25&gt;1.5,"น้อย",IF(C25&lt;=1.5,"น้อยที่สุด")))))</f>
        <v>มาก</v>
      </c>
    </row>
    <row r="26" spans="1:8" s="99" customFormat="1" ht="24.75" thickTop="1" x14ac:dyDescent="0.55000000000000004">
      <c r="A26" s="153">
        <v>6</v>
      </c>
      <c r="B26" s="156" t="s">
        <v>530</v>
      </c>
      <c r="C26" s="41">
        <f>'Form Responses 1'!AB125</f>
        <v>4.2396694214876032</v>
      </c>
      <c r="D26" s="41">
        <f>[1]data!AP46</f>
        <v>0.63751316404448521</v>
      </c>
      <c r="E26" s="40" t="str">
        <f>IF(C26&gt;4.5,"มากที่สุด",IF(C26&gt;3.5,"มาก",IF(C26&gt;2.5,"ปานกลาง",IF(C26&gt;1.5,"น้อย",IF(C26&lt;=1.5,"น้อยที่สุด")))))</f>
        <v>มาก</v>
      </c>
    </row>
    <row r="27" spans="1:8" s="99" customFormat="1" ht="24" x14ac:dyDescent="0.55000000000000004">
      <c r="A27" s="157"/>
      <c r="B27" s="158"/>
      <c r="C27" s="159"/>
      <c r="D27" s="159"/>
      <c r="E27" s="28"/>
    </row>
    <row r="28" spans="1:8" ht="24" x14ac:dyDescent="0.55000000000000004">
      <c r="A28" s="191" t="s">
        <v>632</v>
      </c>
      <c r="B28" s="191"/>
      <c r="C28" s="191"/>
      <c r="D28" s="191"/>
      <c r="E28" s="191"/>
      <c r="F28" s="30"/>
      <c r="G28" s="43"/>
      <c r="H28" s="43"/>
    </row>
    <row r="29" spans="1:8" ht="24" x14ac:dyDescent="0.55000000000000004">
      <c r="A29" s="21"/>
      <c r="B29" s="119"/>
      <c r="C29" s="119"/>
      <c r="D29" s="119"/>
      <c r="E29" s="119"/>
      <c r="F29" s="30"/>
      <c r="G29" s="30"/>
      <c r="H29" s="30"/>
    </row>
    <row r="30" spans="1:8" s="26" customFormat="1" ht="24" x14ac:dyDescent="0.55000000000000004">
      <c r="A30" s="25"/>
      <c r="B30" s="25" t="s">
        <v>646</v>
      </c>
    </row>
    <row r="31" spans="1:8" s="26" customFormat="1" ht="24" x14ac:dyDescent="0.55000000000000004">
      <c r="A31" s="25" t="s">
        <v>580</v>
      </c>
      <c r="B31" s="25"/>
    </row>
    <row r="32" spans="1:8" s="22" customFormat="1" ht="24" x14ac:dyDescent="0.2">
      <c r="A32" s="165" t="s">
        <v>581</v>
      </c>
      <c r="B32" s="165"/>
      <c r="C32" s="165"/>
      <c r="D32" s="165"/>
      <c r="E32" s="165"/>
    </row>
    <row r="33" spans="1:5" s="22" customFormat="1" ht="24" x14ac:dyDescent="0.2">
      <c r="A33" s="165" t="s">
        <v>582</v>
      </c>
      <c r="B33" s="165"/>
      <c r="C33" s="165"/>
      <c r="D33" s="165"/>
      <c r="E33" s="165"/>
    </row>
    <row r="34" spans="1:5" s="22" customFormat="1" ht="24" x14ac:dyDescent="0.2">
      <c r="A34" s="165" t="s">
        <v>598</v>
      </c>
      <c r="B34" s="165"/>
      <c r="C34" s="165"/>
      <c r="D34" s="165"/>
      <c r="E34" s="165"/>
    </row>
    <row r="35" spans="1:5" s="22" customFormat="1" ht="24" x14ac:dyDescent="0.2">
      <c r="A35" s="165" t="s">
        <v>599</v>
      </c>
      <c r="B35" s="165"/>
      <c r="C35" s="165"/>
      <c r="D35" s="165"/>
      <c r="E35" s="165"/>
    </row>
    <row r="36" spans="1:5" s="22" customFormat="1" ht="24" x14ac:dyDescent="0.2">
      <c r="A36" s="165" t="s">
        <v>600</v>
      </c>
      <c r="B36" s="165"/>
      <c r="C36" s="165"/>
      <c r="D36" s="165"/>
      <c r="E36" s="165"/>
    </row>
    <row r="37" spans="1:5" s="22" customFormat="1" ht="24" x14ac:dyDescent="0.2">
      <c r="A37" s="165" t="s">
        <v>601</v>
      </c>
      <c r="B37" s="165"/>
      <c r="C37" s="165"/>
      <c r="D37" s="165"/>
      <c r="E37" s="165"/>
    </row>
    <row r="38" spans="1:5" s="21" customFormat="1" ht="24" x14ac:dyDescent="0.55000000000000004">
      <c r="A38" s="27" t="s">
        <v>602</v>
      </c>
      <c r="B38" s="27"/>
    </row>
    <row r="39" spans="1:5" x14ac:dyDescent="0.55000000000000004">
      <c r="A39" s="92"/>
      <c r="B39" s="92"/>
    </row>
    <row r="40" spans="1:5" x14ac:dyDescent="0.55000000000000004">
      <c r="A40" s="92"/>
      <c r="B40" s="92"/>
    </row>
    <row r="41" spans="1:5" x14ac:dyDescent="0.55000000000000004">
      <c r="A41" s="92"/>
      <c r="B41" s="92"/>
    </row>
    <row r="42" spans="1:5" x14ac:dyDescent="0.55000000000000004">
      <c r="A42" s="92"/>
      <c r="B42" s="92"/>
    </row>
    <row r="43" spans="1:5" x14ac:dyDescent="0.55000000000000004">
      <c r="A43" s="92"/>
      <c r="B43" s="92"/>
    </row>
    <row r="44" spans="1:5" x14ac:dyDescent="0.55000000000000004">
      <c r="A44" s="92"/>
      <c r="B44" s="92"/>
    </row>
    <row r="45" spans="1:5" x14ac:dyDescent="0.55000000000000004">
      <c r="A45" s="92"/>
      <c r="B45" s="92"/>
    </row>
    <row r="46" spans="1:5" x14ac:dyDescent="0.55000000000000004">
      <c r="A46" s="92"/>
      <c r="B46" s="92"/>
    </row>
    <row r="47" spans="1:5" x14ac:dyDescent="0.55000000000000004">
      <c r="A47" s="92"/>
      <c r="B47" s="92"/>
    </row>
    <row r="48" spans="1:5" x14ac:dyDescent="0.55000000000000004">
      <c r="A48" s="92"/>
      <c r="B48" s="92"/>
    </row>
    <row r="49" spans="1:7" x14ac:dyDescent="0.55000000000000004">
      <c r="A49" s="92"/>
      <c r="B49" s="92"/>
    </row>
    <row r="50" spans="1:7" x14ac:dyDescent="0.55000000000000004">
      <c r="A50" s="92"/>
      <c r="B50" s="92"/>
    </row>
    <row r="51" spans="1:7" x14ac:dyDescent="0.55000000000000004">
      <c r="A51" s="92"/>
      <c r="B51" s="92"/>
    </row>
    <row r="52" spans="1:7" x14ac:dyDescent="0.55000000000000004">
      <c r="A52" s="92"/>
      <c r="B52" s="92"/>
    </row>
    <row r="53" spans="1:7" x14ac:dyDescent="0.55000000000000004">
      <c r="A53" s="92"/>
      <c r="B53" s="92"/>
    </row>
    <row r="54" spans="1:7" x14ac:dyDescent="0.55000000000000004">
      <c r="A54" s="92"/>
      <c r="B54" s="92"/>
    </row>
    <row r="55" spans="1:7" x14ac:dyDescent="0.55000000000000004">
      <c r="A55" s="92"/>
      <c r="B55" s="92"/>
    </row>
    <row r="56" spans="1:7" x14ac:dyDescent="0.55000000000000004">
      <c r="A56" s="92"/>
      <c r="B56" s="92"/>
    </row>
    <row r="57" spans="1:7" x14ac:dyDescent="0.55000000000000004">
      <c r="A57" s="92"/>
      <c r="B57" s="92"/>
    </row>
    <row r="58" spans="1:7" x14ac:dyDescent="0.55000000000000004">
      <c r="A58" s="92"/>
      <c r="B58" s="92"/>
    </row>
    <row r="59" spans="1:7" x14ac:dyDescent="0.55000000000000004">
      <c r="A59" s="92"/>
      <c r="B59" s="92"/>
    </row>
    <row r="60" spans="1:7" x14ac:dyDescent="0.55000000000000004">
      <c r="A60" s="92"/>
      <c r="B60" s="92"/>
    </row>
    <row r="61" spans="1:7" x14ac:dyDescent="0.55000000000000004">
      <c r="E61" s="45"/>
      <c r="F61" s="45"/>
      <c r="G61" s="45"/>
    </row>
    <row r="62" spans="1:7" s="21" customFormat="1" ht="24" x14ac:dyDescent="0.55000000000000004">
      <c r="A62" s="26"/>
      <c r="E62" s="24"/>
      <c r="F62" s="24"/>
      <c r="G62" s="24"/>
    </row>
    <row r="63" spans="1:7" s="21" customFormat="1" ht="24" x14ac:dyDescent="0.55000000000000004">
      <c r="E63" s="24"/>
      <c r="F63" s="24"/>
      <c r="G63" s="24"/>
    </row>
    <row r="64" spans="1:7" s="21" customFormat="1" ht="24" x14ac:dyDescent="0.55000000000000004"/>
  </sheetData>
  <mergeCells count="12">
    <mergeCell ref="A37:E37"/>
    <mergeCell ref="A1:E1"/>
    <mergeCell ref="A4:E4"/>
    <mergeCell ref="A5:B5"/>
    <mergeCell ref="C5:D5"/>
    <mergeCell ref="A25:B25"/>
    <mergeCell ref="A28:E28"/>
    <mergeCell ref="A32:E32"/>
    <mergeCell ref="A33:E33"/>
    <mergeCell ref="A34:E34"/>
    <mergeCell ref="A35:E35"/>
    <mergeCell ref="A36:E36"/>
  </mergeCells>
  <pageMargins left="0.7" right="0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opLeftCell="A10" zoomScale="130" zoomScaleNormal="130" workbookViewId="0">
      <selection activeCell="C17" sqref="C17"/>
    </sheetView>
  </sheetViews>
  <sheetFormatPr defaultColWidth="7.42578125" defaultRowHeight="24" x14ac:dyDescent="0.55000000000000004"/>
  <cols>
    <col min="1" max="1" width="4.7109375" style="21" customWidth="1"/>
    <col min="2" max="2" width="4.5703125" style="21" customWidth="1"/>
    <col min="3" max="3" width="64.5703125" style="21" customWidth="1"/>
    <col min="4" max="4" width="7.42578125" style="21" customWidth="1"/>
    <col min="5" max="252" width="9.140625" style="21" customWidth="1"/>
    <col min="253" max="253" width="5.85546875" style="21" customWidth="1"/>
    <col min="254" max="254" width="5.5703125" style="21" customWidth="1"/>
    <col min="255" max="255" width="69.28515625" style="21" customWidth="1"/>
    <col min="256" max="256" width="7.42578125" style="21"/>
    <col min="257" max="257" width="4.7109375" style="21" customWidth="1"/>
    <col min="258" max="258" width="4.5703125" style="21" customWidth="1"/>
    <col min="259" max="259" width="64.5703125" style="21" customWidth="1"/>
    <col min="260" max="260" width="7.42578125" style="21" customWidth="1"/>
    <col min="261" max="508" width="9.140625" style="21" customWidth="1"/>
    <col min="509" max="509" width="5.85546875" style="21" customWidth="1"/>
    <col min="510" max="510" width="5.5703125" style="21" customWidth="1"/>
    <col min="511" max="511" width="69.28515625" style="21" customWidth="1"/>
    <col min="512" max="512" width="7.42578125" style="21"/>
    <col min="513" max="513" width="4.7109375" style="21" customWidth="1"/>
    <col min="514" max="514" width="4.5703125" style="21" customWidth="1"/>
    <col min="515" max="515" width="64.5703125" style="21" customWidth="1"/>
    <col min="516" max="516" width="7.42578125" style="21" customWidth="1"/>
    <col min="517" max="764" width="9.140625" style="21" customWidth="1"/>
    <col min="765" max="765" width="5.85546875" style="21" customWidth="1"/>
    <col min="766" max="766" width="5.5703125" style="21" customWidth="1"/>
    <col min="767" max="767" width="69.28515625" style="21" customWidth="1"/>
    <col min="768" max="768" width="7.42578125" style="21"/>
    <col min="769" max="769" width="4.7109375" style="21" customWidth="1"/>
    <col min="770" max="770" width="4.5703125" style="21" customWidth="1"/>
    <col min="771" max="771" width="64.5703125" style="21" customWidth="1"/>
    <col min="772" max="772" width="7.42578125" style="21" customWidth="1"/>
    <col min="773" max="1020" width="9.140625" style="21" customWidth="1"/>
    <col min="1021" max="1021" width="5.85546875" style="21" customWidth="1"/>
    <col min="1022" max="1022" width="5.5703125" style="21" customWidth="1"/>
    <col min="1023" max="1023" width="69.28515625" style="21" customWidth="1"/>
    <col min="1024" max="1024" width="7.42578125" style="21"/>
    <col min="1025" max="1025" width="4.7109375" style="21" customWidth="1"/>
    <col min="1026" max="1026" width="4.5703125" style="21" customWidth="1"/>
    <col min="1027" max="1027" width="64.5703125" style="21" customWidth="1"/>
    <col min="1028" max="1028" width="7.42578125" style="21" customWidth="1"/>
    <col min="1029" max="1276" width="9.140625" style="21" customWidth="1"/>
    <col min="1277" max="1277" width="5.85546875" style="21" customWidth="1"/>
    <col min="1278" max="1278" width="5.5703125" style="21" customWidth="1"/>
    <col min="1279" max="1279" width="69.28515625" style="21" customWidth="1"/>
    <col min="1280" max="1280" width="7.42578125" style="21"/>
    <col min="1281" max="1281" width="4.7109375" style="21" customWidth="1"/>
    <col min="1282" max="1282" width="4.5703125" style="21" customWidth="1"/>
    <col min="1283" max="1283" width="64.5703125" style="21" customWidth="1"/>
    <col min="1284" max="1284" width="7.42578125" style="21" customWidth="1"/>
    <col min="1285" max="1532" width="9.140625" style="21" customWidth="1"/>
    <col min="1533" max="1533" width="5.85546875" style="21" customWidth="1"/>
    <col min="1534" max="1534" width="5.5703125" style="21" customWidth="1"/>
    <col min="1535" max="1535" width="69.28515625" style="21" customWidth="1"/>
    <col min="1536" max="1536" width="7.42578125" style="21"/>
    <col min="1537" max="1537" width="4.7109375" style="21" customWidth="1"/>
    <col min="1538" max="1538" width="4.5703125" style="21" customWidth="1"/>
    <col min="1539" max="1539" width="64.5703125" style="21" customWidth="1"/>
    <col min="1540" max="1540" width="7.42578125" style="21" customWidth="1"/>
    <col min="1541" max="1788" width="9.140625" style="21" customWidth="1"/>
    <col min="1789" max="1789" width="5.85546875" style="21" customWidth="1"/>
    <col min="1790" max="1790" width="5.5703125" style="21" customWidth="1"/>
    <col min="1791" max="1791" width="69.28515625" style="21" customWidth="1"/>
    <col min="1792" max="1792" width="7.42578125" style="21"/>
    <col min="1793" max="1793" width="4.7109375" style="21" customWidth="1"/>
    <col min="1794" max="1794" width="4.5703125" style="21" customWidth="1"/>
    <col min="1795" max="1795" width="64.5703125" style="21" customWidth="1"/>
    <col min="1796" max="1796" width="7.42578125" style="21" customWidth="1"/>
    <col min="1797" max="2044" width="9.140625" style="21" customWidth="1"/>
    <col min="2045" max="2045" width="5.85546875" style="21" customWidth="1"/>
    <col min="2046" max="2046" width="5.5703125" style="21" customWidth="1"/>
    <col min="2047" max="2047" width="69.28515625" style="21" customWidth="1"/>
    <col min="2048" max="2048" width="7.42578125" style="21"/>
    <col min="2049" max="2049" width="4.7109375" style="21" customWidth="1"/>
    <col min="2050" max="2050" width="4.5703125" style="21" customWidth="1"/>
    <col min="2051" max="2051" width="64.5703125" style="21" customWidth="1"/>
    <col min="2052" max="2052" width="7.42578125" style="21" customWidth="1"/>
    <col min="2053" max="2300" width="9.140625" style="21" customWidth="1"/>
    <col min="2301" max="2301" width="5.85546875" style="21" customWidth="1"/>
    <col min="2302" max="2302" width="5.5703125" style="21" customWidth="1"/>
    <col min="2303" max="2303" width="69.28515625" style="21" customWidth="1"/>
    <col min="2304" max="2304" width="7.42578125" style="21"/>
    <col min="2305" max="2305" width="4.7109375" style="21" customWidth="1"/>
    <col min="2306" max="2306" width="4.5703125" style="21" customWidth="1"/>
    <col min="2307" max="2307" width="64.5703125" style="21" customWidth="1"/>
    <col min="2308" max="2308" width="7.42578125" style="21" customWidth="1"/>
    <col min="2309" max="2556" width="9.140625" style="21" customWidth="1"/>
    <col min="2557" max="2557" width="5.85546875" style="21" customWidth="1"/>
    <col min="2558" max="2558" width="5.5703125" style="21" customWidth="1"/>
    <col min="2559" max="2559" width="69.28515625" style="21" customWidth="1"/>
    <col min="2560" max="2560" width="7.42578125" style="21"/>
    <col min="2561" max="2561" width="4.7109375" style="21" customWidth="1"/>
    <col min="2562" max="2562" width="4.5703125" style="21" customWidth="1"/>
    <col min="2563" max="2563" width="64.5703125" style="21" customWidth="1"/>
    <col min="2564" max="2564" width="7.42578125" style="21" customWidth="1"/>
    <col min="2565" max="2812" width="9.140625" style="21" customWidth="1"/>
    <col min="2813" max="2813" width="5.85546875" style="21" customWidth="1"/>
    <col min="2814" max="2814" width="5.5703125" style="21" customWidth="1"/>
    <col min="2815" max="2815" width="69.28515625" style="21" customWidth="1"/>
    <col min="2816" max="2816" width="7.42578125" style="21"/>
    <col min="2817" max="2817" width="4.7109375" style="21" customWidth="1"/>
    <col min="2818" max="2818" width="4.5703125" style="21" customWidth="1"/>
    <col min="2819" max="2819" width="64.5703125" style="21" customWidth="1"/>
    <col min="2820" max="2820" width="7.42578125" style="21" customWidth="1"/>
    <col min="2821" max="3068" width="9.140625" style="21" customWidth="1"/>
    <col min="3069" max="3069" width="5.85546875" style="21" customWidth="1"/>
    <col min="3070" max="3070" width="5.5703125" style="21" customWidth="1"/>
    <col min="3071" max="3071" width="69.28515625" style="21" customWidth="1"/>
    <col min="3072" max="3072" width="7.42578125" style="21"/>
    <col min="3073" max="3073" width="4.7109375" style="21" customWidth="1"/>
    <col min="3074" max="3074" width="4.5703125" style="21" customWidth="1"/>
    <col min="3075" max="3075" width="64.5703125" style="21" customWidth="1"/>
    <col min="3076" max="3076" width="7.42578125" style="21" customWidth="1"/>
    <col min="3077" max="3324" width="9.140625" style="21" customWidth="1"/>
    <col min="3325" max="3325" width="5.85546875" style="21" customWidth="1"/>
    <col min="3326" max="3326" width="5.5703125" style="21" customWidth="1"/>
    <col min="3327" max="3327" width="69.28515625" style="21" customWidth="1"/>
    <col min="3328" max="3328" width="7.42578125" style="21"/>
    <col min="3329" max="3329" width="4.7109375" style="21" customWidth="1"/>
    <col min="3330" max="3330" width="4.5703125" style="21" customWidth="1"/>
    <col min="3331" max="3331" width="64.5703125" style="21" customWidth="1"/>
    <col min="3332" max="3332" width="7.42578125" style="21" customWidth="1"/>
    <col min="3333" max="3580" width="9.140625" style="21" customWidth="1"/>
    <col min="3581" max="3581" width="5.85546875" style="21" customWidth="1"/>
    <col min="3582" max="3582" width="5.5703125" style="21" customWidth="1"/>
    <col min="3583" max="3583" width="69.28515625" style="21" customWidth="1"/>
    <col min="3584" max="3584" width="7.42578125" style="21"/>
    <col min="3585" max="3585" width="4.7109375" style="21" customWidth="1"/>
    <col min="3586" max="3586" width="4.5703125" style="21" customWidth="1"/>
    <col min="3587" max="3587" width="64.5703125" style="21" customWidth="1"/>
    <col min="3588" max="3588" width="7.42578125" style="21" customWidth="1"/>
    <col min="3589" max="3836" width="9.140625" style="21" customWidth="1"/>
    <col min="3837" max="3837" width="5.85546875" style="21" customWidth="1"/>
    <col min="3838" max="3838" width="5.5703125" style="21" customWidth="1"/>
    <col min="3839" max="3839" width="69.28515625" style="21" customWidth="1"/>
    <col min="3840" max="3840" width="7.42578125" style="21"/>
    <col min="3841" max="3841" width="4.7109375" style="21" customWidth="1"/>
    <col min="3842" max="3842" width="4.5703125" style="21" customWidth="1"/>
    <col min="3843" max="3843" width="64.5703125" style="21" customWidth="1"/>
    <col min="3844" max="3844" width="7.42578125" style="21" customWidth="1"/>
    <col min="3845" max="4092" width="9.140625" style="21" customWidth="1"/>
    <col min="4093" max="4093" width="5.85546875" style="21" customWidth="1"/>
    <col min="4094" max="4094" width="5.5703125" style="21" customWidth="1"/>
    <col min="4095" max="4095" width="69.28515625" style="21" customWidth="1"/>
    <col min="4096" max="4096" width="7.42578125" style="21"/>
    <col min="4097" max="4097" width="4.7109375" style="21" customWidth="1"/>
    <col min="4098" max="4098" width="4.5703125" style="21" customWidth="1"/>
    <col min="4099" max="4099" width="64.5703125" style="21" customWidth="1"/>
    <col min="4100" max="4100" width="7.42578125" style="21" customWidth="1"/>
    <col min="4101" max="4348" width="9.140625" style="21" customWidth="1"/>
    <col min="4349" max="4349" width="5.85546875" style="21" customWidth="1"/>
    <col min="4350" max="4350" width="5.5703125" style="21" customWidth="1"/>
    <col min="4351" max="4351" width="69.28515625" style="21" customWidth="1"/>
    <col min="4352" max="4352" width="7.42578125" style="21"/>
    <col min="4353" max="4353" width="4.7109375" style="21" customWidth="1"/>
    <col min="4354" max="4354" width="4.5703125" style="21" customWidth="1"/>
    <col min="4355" max="4355" width="64.5703125" style="21" customWidth="1"/>
    <col min="4356" max="4356" width="7.42578125" style="21" customWidth="1"/>
    <col min="4357" max="4604" width="9.140625" style="21" customWidth="1"/>
    <col min="4605" max="4605" width="5.85546875" style="21" customWidth="1"/>
    <col min="4606" max="4606" width="5.5703125" style="21" customWidth="1"/>
    <col min="4607" max="4607" width="69.28515625" style="21" customWidth="1"/>
    <col min="4608" max="4608" width="7.42578125" style="21"/>
    <col min="4609" max="4609" width="4.7109375" style="21" customWidth="1"/>
    <col min="4610" max="4610" width="4.5703125" style="21" customWidth="1"/>
    <col min="4611" max="4611" width="64.5703125" style="21" customWidth="1"/>
    <col min="4612" max="4612" width="7.42578125" style="21" customWidth="1"/>
    <col min="4613" max="4860" width="9.140625" style="21" customWidth="1"/>
    <col min="4861" max="4861" width="5.85546875" style="21" customWidth="1"/>
    <col min="4862" max="4862" width="5.5703125" style="21" customWidth="1"/>
    <col min="4863" max="4863" width="69.28515625" style="21" customWidth="1"/>
    <col min="4864" max="4864" width="7.42578125" style="21"/>
    <col min="4865" max="4865" width="4.7109375" style="21" customWidth="1"/>
    <col min="4866" max="4866" width="4.5703125" style="21" customWidth="1"/>
    <col min="4867" max="4867" width="64.5703125" style="21" customWidth="1"/>
    <col min="4868" max="4868" width="7.42578125" style="21" customWidth="1"/>
    <col min="4869" max="5116" width="9.140625" style="21" customWidth="1"/>
    <col min="5117" max="5117" width="5.85546875" style="21" customWidth="1"/>
    <col min="5118" max="5118" width="5.5703125" style="21" customWidth="1"/>
    <col min="5119" max="5119" width="69.28515625" style="21" customWidth="1"/>
    <col min="5120" max="5120" width="7.42578125" style="21"/>
    <col min="5121" max="5121" width="4.7109375" style="21" customWidth="1"/>
    <col min="5122" max="5122" width="4.5703125" style="21" customWidth="1"/>
    <col min="5123" max="5123" width="64.5703125" style="21" customWidth="1"/>
    <col min="5124" max="5124" width="7.42578125" style="21" customWidth="1"/>
    <col min="5125" max="5372" width="9.140625" style="21" customWidth="1"/>
    <col min="5373" max="5373" width="5.85546875" style="21" customWidth="1"/>
    <col min="5374" max="5374" width="5.5703125" style="21" customWidth="1"/>
    <col min="5375" max="5375" width="69.28515625" style="21" customWidth="1"/>
    <col min="5376" max="5376" width="7.42578125" style="21"/>
    <col min="5377" max="5377" width="4.7109375" style="21" customWidth="1"/>
    <col min="5378" max="5378" width="4.5703125" style="21" customWidth="1"/>
    <col min="5379" max="5379" width="64.5703125" style="21" customWidth="1"/>
    <col min="5380" max="5380" width="7.42578125" style="21" customWidth="1"/>
    <col min="5381" max="5628" width="9.140625" style="21" customWidth="1"/>
    <col min="5629" max="5629" width="5.85546875" style="21" customWidth="1"/>
    <col min="5630" max="5630" width="5.5703125" style="21" customWidth="1"/>
    <col min="5631" max="5631" width="69.28515625" style="21" customWidth="1"/>
    <col min="5632" max="5632" width="7.42578125" style="21"/>
    <col min="5633" max="5633" width="4.7109375" style="21" customWidth="1"/>
    <col min="5634" max="5634" width="4.5703125" style="21" customWidth="1"/>
    <col min="5635" max="5635" width="64.5703125" style="21" customWidth="1"/>
    <col min="5636" max="5636" width="7.42578125" style="21" customWidth="1"/>
    <col min="5637" max="5884" width="9.140625" style="21" customWidth="1"/>
    <col min="5885" max="5885" width="5.85546875" style="21" customWidth="1"/>
    <col min="5886" max="5886" width="5.5703125" style="21" customWidth="1"/>
    <col min="5887" max="5887" width="69.28515625" style="21" customWidth="1"/>
    <col min="5888" max="5888" width="7.42578125" style="21"/>
    <col min="5889" max="5889" width="4.7109375" style="21" customWidth="1"/>
    <col min="5890" max="5890" width="4.5703125" style="21" customWidth="1"/>
    <col min="5891" max="5891" width="64.5703125" style="21" customWidth="1"/>
    <col min="5892" max="5892" width="7.42578125" style="21" customWidth="1"/>
    <col min="5893" max="6140" width="9.140625" style="21" customWidth="1"/>
    <col min="6141" max="6141" width="5.85546875" style="21" customWidth="1"/>
    <col min="6142" max="6142" width="5.5703125" style="21" customWidth="1"/>
    <col min="6143" max="6143" width="69.28515625" style="21" customWidth="1"/>
    <col min="6144" max="6144" width="7.42578125" style="21"/>
    <col min="6145" max="6145" width="4.7109375" style="21" customWidth="1"/>
    <col min="6146" max="6146" width="4.5703125" style="21" customWidth="1"/>
    <col min="6147" max="6147" width="64.5703125" style="21" customWidth="1"/>
    <col min="6148" max="6148" width="7.42578125" style="21" customWidth="1"/>
    <col min="6149" max="6396" width="9.140625" style="21" customWidth="1"/>
    <col min="6397" max="6397" width="5.85546875" style="21" customWidth="1"/>
    <col min="6398" max="6398" width="5.5703125" style="21" customWidth="1"/>
    <col min="6399" max="6399" width="69.28515625" style="21" customWidth="1"/>
    <col min="6400" max="6400" width="7.42578125" style="21"/>
    <col min="6401" max="6401" width="4.7109375" style="21" customWidth="1"/>
    <col min="6402" max="6402" width="4.5703125" style="21" customWidth="1"/>
    <col min="6403" max="6403" width="64.5703125" style="21" customWidth="1"/>
    <col min="6404" max="6404" width="7.42578125" style="21" customWidth="1"/>
    <col min="6405" max="6652" width="9.140625" style="21" customWidth="1"/>
    <col min="6653" max="6653" width="5.85546875" style="21" customWidth="1"/>
    <col min="6654" max="6654" width="5.5703125" style="21" customWidth="1"/>
    <col min="6655" max="6655" width="69.28515625" style="21" customWidth="1"/>
    <col min="6656" max="6656" width="7.42578125" style="21"/>
    <col min="6657" max="6657" width="4.7109375" style="21" customWidth="1"/>
    <col min="6658" max="6658" width="4.5703125" style="21" customWidth="1"/>
    <col min="6659" max="6659" width="64.5703125" style="21" customWidth="1"/>
    <col min="6660" max="6660" width="7.42578125" style="21" customWidth="1"/>
    <col min="6661" max="6908" width="9.140625" style="21" customWidth="1"/>
    <col min="6909" max="6909" width="5.85546875" style="21" customWidth="1"/>
    <col min="6910" max="6910" width="5.5703125" style="21" customWidth="1"/>
    <col min="6911" max="6911" width="69.28515625" style="21" customWidth="1"/>
    <col min="6912" max="6912" width="7.42578125" style="21"/>
    <col min="6913" max="6913" width="4.7109375" style="21" customWidth="1"/>
    <col min="6914" max="6914" width="4.5703125" style="21" customWidth="1"/>
    <col min="6915" max="6915" width="64.5703125" style="21" customWidth="1"/>
    <col min="6916" max="6916" width="7.42578125" style="21" customWidth="1"/>
    <col min="6917" max="7164" width="9.140625" style="21" customWidth="1"/>
    <col min="7165" max="7165" width="5.85546875" style="21" customWidth="1"/>
    <col min="7166" max="7166" width="5.5703125" style="21" customWidth="1"/>
    <col min="7167" max="7167" width="69.28515625" style="21" customWidth="1"/>
    <col min="7168" max="7168" width="7.42578125" style="21"/>
    <col min="7169" max="7169" width="4.7109375" style="21" customWidth="1"/>
    <col min="7170" max="7170" width="4.5703125" style="21" customWidth="1"/>
    <col min="7171" max="7171" width="64.5703125" style="21" customWidth="1"/>
    <col min="7172" max="7172" width="7.42578125" style="21" customWidth="1"/>
    <col min="7173" max="7420" width="9.140625" style="21" customWidth="1"/>
    <col min="7421" max="7421" width="5.85546875" style="21" customWidth="1"/>
    <col min="7422" max="7422" width="5.5703125" style="21" customWidth="1"/>
    <col min="7423" max="7423" width="69.28515625" style="21" customWidth="1"/>
    <col min="7424" max="7424" width="7.42578125" style="21"/>
    <col min="7425" max="7425" width="4.7109375" style="21" customWidth="1"/>
    <col min="7426" max="7426" width="4.5703125" style="21" customWidth="1"/>
    <col min="7427" max="7427" width="64.5703125" style="21" customWidth="1"/>
    <col min="7428" max="7428" width="7.42578125" style="21" customWidth="1"/>
    <col min="7429" max="7676" width="9.140625" style="21" customWidth="1"/>
    <col min="7677" max="7677" width="5.85546875" style="21" customWidth="1"/>
    <col min="7678" max="7678" width="5.5703125" style="21" customWidth="1"/>
    <col min="7679" max="7679" width="69.28515625" style="21" customWidth="1"/>
    <col min="7680" max="7680" width="7.42578125" style="21"/>
    <col min="7681" max="7681" width="4.7109375" style="21" customWidth="1"/>
    <col min="7682" max="7682" width="4.5703125" style="21" customWidth="1"/>
    <col min="7683" max="7683" width="64.5703125" style="21" customWidth="1"/>
    <col min="7684" max="7684" width="7.42578125" style="21" customWidth="1"/>
    <col min="7685" max="7932" width="9.140625" style="21" customWidth="1"/>
    <col min="7933" max="7933" width="5.85546875" style="21" customWidth="1"/>
    <col min="7934" max="7934" width="5.5703125" style="21" customWidth="1"/>
    <col min="7935" max="7935" width="69.28515625" style="21" customWidth="1"/>
    <col min="7936" max="7936" width="7.42578125" style="21"/>
    <col min="7937" max="7937" width="4.7109375" style="21" customWidth="1"/>
    <col min="7938" max="7938" width="4.5703125" style="21" customWidth="1"/>
    <col min="7939" max="7939" width="64.5703125" style="21" customWidth="1"/>
    <col min="7940" max="7940" width="7.42578125" style="21" customWidth="1"/>
    <col min="7941" max="8188" width="9.140625" style="21" customWidth="1"/>
    <col min="8189" max="8189" width="5.85546875" style="21" customWidth="1"/>
    <col min="8190" max="8190" width="5.5703125" style="21" customWidth="1"/>
    <col min="8191" max="8191" width="69.28515625" style="21" customWidth="1"/>
    <col min="8192" max="8192" width="7.42578125" style="21"/>
    <col min="8193" max="8193" width="4.7109375" style="21" customWidth="1"/>
    <col min="8194" max="8194" width="4.5703125" style="21" customWidth="1"/>
    <col min="8195" max="8195" width="64.5703125" style="21" customWidth="1"/>
    <col min="8196" max="8196" width="7.42578125" style="21" customWidth="1"/>
    <col min="8197" max="8444" width="9.140625" style="21" customWidth="1"/>
    <col min="8445" max="8445" width="5.85546875" style="21" customWidth="1"/>
    <col min="8446" max="8446" width="5.5703125" style="21" customWidth="1"/>
    <col min="8447" max="8447" width="69.28515625" style="21" customWidth="1"/>
    <col min="8448" max="8448" width="7.42578125" style="21"/>
    <col min="8449" max="8449" width="4.7109375" style="21" customWidth="1"/>
    <col min="8450" max="8450" width="4.5703125" style="21" customWidth="1"/>
    <col min="8451" max="8451" width="64.5703125" style="21" customWidth="1"/>
    <col min="8452" max="8452" width="7.42578125" style="21" customWidth="1"/>
    <col min="8453" max="8700" width="9.140625" style="21" customWidth="1"/>
    <col min="8701" max="8701" width="5.85546875" style="21" customWidth="1"/>
    <col min="8702" max="8702" width="5.5703125" style="21" customWidth="1"/>
    <col min="8703" max="8703" width="69.28515625" style="21" customWidth="1"/>
    <col min="8704" max="8704" width="7.42578125" style="21"/>
    <col min="8705" max="8705" width="4.7109375" style="21" customWidth="1"/>
    <col min="8706" max="8706" width="4.5703125" style="21" customWidth="1"/>
    <col min="8707" max="8707" width="64.5703125" style="21" customWidth="1"/>
    <col min="8708" max="8708" width="7.42578125" style="21" customWidth="1"/>
    <col min="8709" max="8956" width="9.140625" style="21" customWidth="1"/>
    <col min="8957" max="8957" width="5.85546875" style="21" customWidth="1"/>
    <col min="8958" max="8958" width="5.5703125" style="21" customWidth="1"/>
    <col min="8959" max="8959" width="69.28515625" style="21" customWidth="1"/>
    <col min="8960" max="8960" width="7.42578125" style="21"/>
    <col min="8961" max="8961" width="4.7109375" style="21" customWidth="1"/>
    <col min="8962" max="8962" width="4.5703125" style="21" customWidth="1"/>
    <col min="8963" max="8963" width="64.5703125" style="21" customWidth="1"/>
    <col min="8964" max="8964" width="7.42578125" style="21" customWidth="1"/>
    <col min="8965" max="9212" width="9.140625" style="21" customWidth="1"/>
    <col min="9213" max="9213" width="5.85546875" style="21" customWidth="1"/>
    <col min="9214" max="9214" width="5.5703125" style="21" customWidth="1"/>
    <col min="9215" max="9215" width="69.28515625" style="21" customWidth="1"/>
    <col min="9216" max="9216" width="7.42578125" style="21"/>
    <col min="9217" max="9217" width="4.7109375" style="21" customWidth="1"/>
    <col min="9218" max="9218" width="4.5703125" style="21" customWidth="1"/>
    <col min="9219" max="9219" width="64.5703125" style="21" customWidth="1"/>
    <col min="9220" max="9220" width="7.42578125" style="21" customWidth="1"/>
    <col min="9221" max="9468" width="9.140625" style="21" customWidth="1"/>
    <col min="9469" max="9469" width="5.85546875" style="21" customWidth="1"/>
    <col min="9470" max="9470" width="5.5703125" style="21" customWidth="1"/>
    <col min="9471" max="9471" width="69.28515625" style="21" customWidth="1"/>
    <col min="9472" max="9472" width="7.42578125" style="21"/>
    <col min="9473" max="9473" width="4.7109375" style="21" customWidth="1"/>
    <col min="9474" max="9474" width="4.5703125" style="21" customWidth="1"/>
    <col min="9475" max="9475" width="64.5703125" style="21" customWidth="1"/>
    <col min="9476" max="9476" width="7.42578125" style="21" customWidth="1"/>
    <col min="9477" max="9724" width="9.140625" style="21" customWidth="1"/>
    <col min="9725" max="9725" width="5.85546875" style="21" customWidth="1"/>
    <col min="9726" max="9726" width="5.5703125" style="21" customWidth="1"/>
    <col min="9727" max="9727" width="69.28515625" style="21" customWidth="1"/>
    <col min="9728" max="9728" width="7.42578125" style="21"/>
    <col min="9729" max="9729" width="4.7109375" style="21" customWidth="1"/>
    <col min="9730" max="9730" width="4.5703125" style="21" customWidth="1"/>
    <col min="9731" max="9731" width="64.5703125" style="21" customWidth="1"/>
    <col min="9732" max="9732" width="7.42578125" style="21" customWidth="1"/>
    <col min="9733" max="9980" width="9.140625" style="21" customWidth="1"/>
    <col min="9981" max="9981" width="5.85546875" style="21" customWidth="1"/>
    <col min="9982" max="9982" width="5.5703125" style="21" customWidth="1"/>
    <col min="9983" max="9983" width="69.28515625" style="21" customWidth="1"/>
    <col min="9984" max="9984" width="7.42578125" style="21"/>
    <col min="9985" max="9985" width="4.7109375" style="21" customWidth="1"/>
    <col min="9986" max="9986" width="4.5703125" style="21" customWidth="1"/>
    <col min="9987" max="9987" width="64.5703125" style="21" customWidth="1"/>
    <col min="9988" max="9988" width="7.42578125" style="21" customWidth="1"/>
    <col min="9989" max="10236" width="9.140625" style="21" customWidth="1"/>
    <col min="10237" max="10237" width="5.85546875" style="21" customWidth="1"/>
    <col min="10238" max="10238" width="5.5703125" style="21" customWidth="1"/>
    <col min="10239" max="10239" width="69.28515625" style="21" customWidth="1"/>
    <col min="10240" max="10240" width="7.42578125" style="21"/>
    <col min="10241" max="10241" width="4.7109375" style="21" customWidth="1"/>
    <col min="10242" max="10242" width="4.5703125" style="21" customWidth="1"/>
    <col min="10243" max="10243" width="64.5703125" style="21" customWidth="1"/>
    <col min="10244" max="10244" width="7.42578125" style="21" customWidth="1"/>
    <col min="10245" max="10492" width="9.140625" style="21" customWidth="1"/>
    <col min="10493" max="10493" width="5.85546875" style="21" customWidth="1"/>
    <col min="10494" max="10494" width="5.5703125" style="21" customWidth="1"/>
    <col min="10495" max="10495" width="69.28515625" style="21" customWidth="1"/>
    <col min="10496" max="10496" width="7.42578125" style="21"/>
    <col min="10497" max="10497" width="4.7109375" style="21" customWidth="1"/>
    <col min="10498" max="10498" width="4.5703125" style="21" customWidth="1"/>
    <col min="10499" max="10499" width="64.5703125" style="21" customWidth="1"/>
    <col min="10500" max="10500" width="7.42578125" style="21" customWidth="1"/>
    <col min="10501" max="10748" width="9.140625" style="21" customWidth="1"/>
    <col min="10749" max="10749" width="5.85546875" style="21" customWidth="1"/>
    <col min="10750" max="10750" width="5.5703125" style="21" customWidth="1"/>
    <col min="10751" max="10751" width="69.28515625" style="21" customWidth="1"/>
    <col min="10752" max="10752" width="7.42578125" style="21"/>
    <col min="10753" max="10753" width="4.7109375" style="21" customWidth="1"/>
    <col min="10754" max="10754" width="4.5703125" style="21" customWidth="1"/>
    <col min="10755" max="10755" width="64.5703125" style="21" customWidth="1"/>
    <col min="10756" max="10756" width="7.42578125" style="21" customWidth="1"/>
    <col min="10757" max="11004" width="9.140625" style="21" customWidth="1"/>
    <col min="11005" max="11005" width="5.85546875" style="21" customWidth="1"/>
    <col min="11006" max="11006" width="5.5703125" style="21" customWidth="1"/>
    <col min="11007" max="11007" width="69.28515625" style="21" customWidth="1"/>
    <col min="11008" max="11008" width="7.42578125" style="21"/>
    <col min="11009" max="11009" width="4.7109375" style="21" customWidth="1"/>
    <col min="11010" max="11010" width="4.5703125" style="21" customWidth="1"/>
    <col min="11011" max="11011" width="64.5703125" style="21" customWidth="1"/>
    <col min="11012" max="11012" width="7.42578125" style="21" customWidth="1"/>
    <col min="11013" max="11260" width="9.140625" style="21" customWidth="1"/>
    <col min="11261" max="11261" width="5.85546875" style="21" customWidth="1"/>
    <col min="11262" max="11262" width="5.5703125" style="21" customWidth="1"/>
    <col min="11263" max="11263" width="69.28515625" style="21" customWidth="1"/>
    <col min="11264" max="11264" width="7.42578125" style="21"/>
    <col min="11265" max="11265" width="4.7109375" style="21" customWidth="1"/>
    <col min="11266" max="11266" width="4.5703125" style="21" customWidth="1"/>
    <col min="11267" max="11267" width="64.5703125" style="21" customWidth="1"/>
    <col min="11268" max="11268" width="7.42578125" style="21" customWidth="1"/>
    <col min="11269" max="11516" width="9.140625" style="21" customWidth="1"/>
    <col min="11517" max="11517" width="5.85546875" style="21" customWidth="1"/>
    <col min="11518" max="11518" width="5.5703125" style="21" customWidth="1"/>
    <col min="11519" max="11519" width="69.28515625" style="21" customWidth="1"/>
    <col min="11520" max="11520" width="7.42578125" style="21"/>
    <col min="11521" max="11521" width="4.7109375" style="21" customWidth="1"/>
    <col min="11522" max="11522" width="4.5703125" style="21" customWidth="1"/>
    <col min="11523" max="11523" width="64.5703125" style="21" customWidth="1"/>
    <col min="11524" max="11524" width="7.42578125" style="21" customWidth="1"/>
    <col min="11525" max="11772" width="9.140625" style="21" customWidth="1"/>
    <col min="11773" max="11773" width="5.85546875" style="21" customWidth="1"/>
    <col min="11774" max="11774" width="5.5703125" style="21" customWidth="1"/>
    <col min="11775" max="11775" width="69.28515625" style="21" customWidth="1"/>
    <col min="11776" max="11776" width="7.42578125" style="21"/>
    <col min="11777" max="11777" width="4.7109375" style="21" customWidth="1"/>
    <col min="11778" max="11778" width="4.5703125" style="21" customWidth="1"/>
    <col min="11779" max="11779" width="64.5703125" style="21" customWidth="1"/>
    <col min="11780" max="11780" width="7.42578125" style="21" customWidth="1"/>
    <col min="11781" max="12028" width="9.140625" style="21" customWidth="1"/>
    <col min="12029" max="12029" width="5.85546875" style="21" customWidth="1"/>
    <col min="12030" max="12030" width="5.5703125" style="21" customWidth="1"/>
    <col min="12031" max="12031" width="69.28515625" style="21" customWidth="1"/>
    <col min="12032" max="12032" width="7.42578125" style="21"/>
    <col min="12033" max="12033" width="4.7109375" style="21" customWidth="1"/>
    <col min="12034" max="12034" width="4.5703125" style="21" customWidth="1"/>
    <col min="12035" max="12035" width="64.5703125" style="21" customWidth="1"/>
    <col min="12036" max="12036" width="7.42578125" style="21" customWidth="1"/>
    <col min="12037" max="12284" width="9.140625" style="21" customWidth="1"/>
    <col min="12285" max="12285" width="5.85546875" style="21" customWidth="1"/>
    <col min="12286" max="12286" width="5.5703125" style="21" customWidth="1"/>
    <col min="12287" max="12287" width="69.28515625" style="21" customWidth="1"/>
    <col min="12288" max="12288" width="7.42578125" style="21"/>
    <col min="12289" max="12289" width="4.7109375" style="21" customWidth="1"/>
    <col min="12290" max="12290" width="4.5703125" style="21" customWidth="1"/>
    <col min="12291" max="12291" width="64.5703125" style="21" customWidth="1"/>
    <col min="12292" max="12292" width="7.42578125" style="21" customWidth="1"/>
    <col min="12293" max="12540" width="9.140625" style="21" customWidth="1"/>
    <col min="12541" max="12541" width="5.85546875" style="21" customWidth="1"/>
    <col min="12542" max="12542" width="5.5703125" style="21" customWidth="1"/>
    <col min="12543" max="12543" width="69.28515625" style="21" customWidth="1"/>
    <col min="12544" max="12544" width="7.42578125" style="21"/>
    <col min="12545" max="12545" width="4.7109375" style="21" customWidth="1"/>
    <col min="12546" max="12546" width="4.5703125" style="21" customWidth="1"/>
    <col min="12547" max="12547" width="64.5703125" style="21" customWidth="1"/>
    <col min="12548" max="12548" width="7.42578125" style="21" customWidth="1"/>
    <col min="12549" max="12796" width="9.140625" style="21" customWidth="1"/>
    <col min="12797" max="12797" width="5.85546875" style="21" customWidth="1"/>
    <col min="12798" max="12798" width="5.5703125" style="21" customWidth="1"/>
    <col min="12799" max="12799" width="69.28515625" style="21" customWidth="1"/>
    <col min="12800" max="12800" width="7.42578125" style="21"/>
    <col min="12801" max="12801" width="4.7109375" style="21" customWidth="1"/>
    <col min="12802" max="12802" width="4.5703125" style="21" customWidth="1"/>
    <col min="12803" max="12803" width="64.5703125" style="21" customWidth="1"/>
    <col min="12804" max="12804" width="7.42578125" style="21" customWidth="1"/>
    <col min="12805" max="13052" width="9.140625" style="21" customWidth="1"/>
    <col min="13053" max="13053" width="5.85546875" style="21" customWidth="1"/>
    <col min="13054" max="13054" width="5.5703125" style="21" customWidth="1"/>
    <col min="13055" max="13055" width="69.28515625" style="21" customWidth="1"/>
    <col min="13056" max="13056" width="7.42578125" style="21"/>
    <col min="13057" max="13057" width="4.7109375" style="21" customWidth="1"/>
    <col min="13058" max="13058" width="4.5703125" style="21" customWidth="1"/>
    <col min="13059" max="13059" width="64.5703125" style="21" customWidth="1"/>
    <col min="13060" max="13060" width="7.42578125" style="21" customWidth="1"/>
    <col min="13061" max="13308" width="9.140625" style="21" customWidth="1"/>
    <col min="13309" max="13309" width="5.85546875" style="21" customWidth="1"/>
    <col min="13310" max="13310" width="5.5703125" style="21" customWidth="1"/>
    <col min="13311" max="13311" width="69.28515625" style="21" customWidth="1"/>
    <col min="13312" max="13312" width="7.42578125" style="21"/>
    <col min="13313" max="13313" width="4.7109375" style="21" customWidth="1"/>
    <col min="13314" max="13314" width="4.5703125" style="21" customWidth="1"/>
    <col min="13315" max="13315" width="64.5703125" style="21" customWidth="1"/>
    <col min="13316" max="13316" width="7.42578125" style="21" customWidth="1"/>
    <col min="13317" max="13564" width="9.140625" style="21" customWidth="1"/>
    <col min="13565" max="13565" width="5.85546875" style="21" customWidth="1"/>
    <col min="13566" max="13566" width="5.5703125" style="21" customWidth="1"/>
    <col min="13567" max="13567" width="69.28515625" style="21" customWidth="1"/>
    <col min="13568" max="13568" width="7.42578125" style="21"/>
    <col min="13569" max="13569" width="4.7109375" style="21" customWidth="1"/>
    <col min="13570" max="13570" width="4.5703125" style="21" customWidth="1"/>
    <col min="13571" max="13571" width="64.5703125" style="21" customWidth="1"/>
    <col min="13572" max="13572" width="7.42578125" style="21" customWidth="1"/>
    <col min="13573" max="13820" width="9.140625" style="21" customWidth="1"/>
    <col min="13821" max="13821" width="5.85546875" style="21" customWidth="1"/>
    <col min="13822" max="13822" width="5.5703125" style="21" customWidth="1"/>
    <col min="13823" max="13823" width="69.28515625" style="21" customWidth="1"/>
    <col min="13824" max="13824" width="7.42578125" style="21"/>
    <col min="13825" max="13825" width="4.7109375" style="21" customWidth="1"/>
    <col min="13826" max="13826" width="4.5703125" style="21" customWidth="1"/>
    <col min="13827" max="13827" width="64.5703125" style="21" customWidth="1"/>
    <col min="13828" max="13828" width="7.42578125" style="21" customWidth="1"/>
    <col min="13829" max="14076" width="9.140625" style="21" customWidth="1"/>
    <col min="14077" max="14077" width="5.85546875" style="21" customWidth="1"/>
    <col min="14078" max="14078" width="5.5703125" style="21" customWidth="1"/>
    <col min="14079" max="14079" width="69.28515625" style="21" customWidth="1"/>
    <col min="14080" max="14080" width="7.42578125" style="21"/>
    <col min="14081" max="14081" width="4.7109375" style="21" customWidth="1"/>
    <col min="14082" max="14082" width="4.5703125" style="21" customWidth="1"/>
    <col min="14083" max="14083" width="64.5703125" style="21" customWidth="1"/>
    <col min="14084" max="14084" width="7.42578125" style="21" customWidth="1"/>
    <col min="14085" max="14332" width="9.140625" style="21" customWidth="1"/>
    <col min="14333" max="14333" width="5.85546875" style="21" customWidth="1"/>
    <col min="14334" max="14334" width="5.5703125" style="21" customWidth="1"/>
    <col min="14335" max="14335" width="69.28515625" style="21" customWidth="1"/>
    <col min="14336" max="14336" width="7.42578125" style="21"/>
    <col min="14337" max="14337" width="4.7109375" style="21" customWidth="1"/>
    <col min="14338" max="14338" width="4.5703125" style="21" customWidth="1"/>
    <col min="14339" max="14339" width="64.5703125" style="21" customWidth="1"/>
    <col min="14340" max="14340" width="7.42578125" style="21" customWidth="1"/>
    <col min="14341" max="14588" width="9.140625" style="21" customWidth="1"/>
    <col min="14589" max="14589" width="5.85546875" style="21" customWidth="1"/>
    <col min="14590" max="14590" width="5.5703125" style="21" customWidth="1"/>
    <col min="14591" max="14591" width="69.28515625" style="21" customWidth="1"/>
    <col min="14592" max="14592" width="7.42578125" style="21"/>
    <col min="14593" max="14593" width="4.7109375" style="21" customWidth="1"/>
    <col min="14594" max="14594" width="4.5703125" style="21" customWidth="1"/>
    <col min="14595" max="14595" width="64.5703125" style="21" customWidth="1"/>
    <col min="14596" max="14596" width="7.42578125" style="21" customWidth="1"/>
    <col min="14597" max="14844" width="9.140625" style="21" customWidth="1"/>
    <col min="14845" max="14845" width="5.85546875" style="21" customWidth="1"/>
    <col min="14846" max="14846" width="5.5703125" style="21" customWidth="1"/>
    <col min="14847" max="14847" width="69.28515625" style="21" customWidth="1"/>
    <col min="14848" max="14848" width="7.42578125" style="21"/>
    <col min="14849" max="14849" width="4.7109375" style="21" customWidth="1"/>
    <col min="14850" max="14850" width="4.5703125" style="21" customWidth="1"/>
    <col min="14851" max="14851" width="64.5703125" style="21" customWidth="1"/>
    <col min="14852" max="14852" width="7.42578125" style="21" customWidth="1"/>
    <col min="14853" max="15100" width="9.140625" style="21" customWidth="1"/>
    <col min="15101" max="15101" width="5.85546875" style="21" customWidth="1"/>
    <col min="15102" max="15102" width="5.5703125" style="21" customWidth="1"/>
    <col min="15103" max="15103" width="69.28515625" style="21" customWidth="1"/>
    <col min="15104" max="15104" width="7.42578125" style="21"/>
    <col min="15105" max="15105" width="4.7109375" style="21" customWidth="1"/>
    <col min="15106" max="15106" width="4.5703125" style="21" customWidth="1"/>
    <col min="15107" max="15107" width="64.5703125" style="21" customWidth="1"/>
    <col min="15108" max="15108" width="7.42578125" style="21" customWidth="1"/>
    <col min="15109" max="15356" width="9.140625" style="21" customWidth="1"/>
    <col min="15357" max="15357" width="5.85546875" style="21" customWidth="1"/>
    <col min="15358" max="15358" width="5.5703125" style="21" customWidth="1"/>
    <col min="15359" max="15359" width="69.28515625" style="21" customWidth="1"/>
    <col min="15360" max="15360" width="7.42578125" style="21"/>
    <col min="15361" max="15361" width="4.7109375" style="21" customWidth="1"/>
    <col min="15362" max="15362" width="4.5703125" style="21" customWidth="1"/>
    <col min="15363" max="15363" width="64.5703125" style="21" customWidth="1"/>
    <col min="15364" max="15364" width="7.42578125" style="21" customWidth="1"/>
    <col min="15365" max="15612" width="9.140625" style="21" customWidth="1"/>
    <col min="15613" max="15613" width="5.85546875" style="21" customWidth="1"/>
    <col min="15614" max="15614" width="5.5703125" style="21" customWidth="1"/>
    <col min="15615" max="15615" width="69.28515625" style="21" customWidth="1"/>
    <col min="15616" max="15616" width="7.42578125" style="21"/>
    <col min="15617" max="15617" width="4.7109375" style="21" customWidth="1"/>
    <col min="15618" max="15618" width="4.5703125" style="21" customWidth="1"/>
    <col min="15619" max="15619" width="64.5703125" style="21" customWidth="1"/>
    <col min="15620" max="15620" width="7.42578125" style="21" customWidth="1"/>
    <col min="15621" max="15868" width="9.140625" style="21" customWidth="1"/>
    <col min="15869" max="15869" width="5.85546875" style="21" customWidth="1"/>
    <col min="15870" max="15870" width="5.5703125" style="21" customWidth="1"/>
    <col min="15871" max="15871" width="69.28515625" style="21" customWidth="1"/>
    <col min="15872" max="15872" width="7.42578125" style="21"/>
    <col min="15873" max="15873" width="4.7109375" style="21" customWidth="1"/>
    <col min="15874" max="15874" width="4.5703125" style="21" customWidth="1"/>
    <col min="15875" max="15875" width="64.5703125" style="21" customWidth="1"/>
    <col min="15876" max="15876" width="7.42578125" style="21" customWidth="1"/>
    <col min="15877" max="16124" width="9.140625" style="21" customWidth="1"/>
    <col min="16125" max="16125" width="5.85546875" style="21" customWidth="1"/>
    <col min="16126" max="16126" width="5.5703125" style="21" customWidth="1"/>
    <col min="16127" max="16127" width="69.28515625" style="21" customWidth="1"/>
    <col min="16128" max="16128" width="7.42578125" style="21"/>
    <col min="16129" max="16129" width="4.7109375" style="21" customWidth="1"/>
    <col min="16130" max="16130" width="4.5703125" style="21" customWidth="1"/>
    <col min="16131" max="16131" width="64.5703125" style="21" customWidth="1"/>
    <col min="16132" max="16132" width="7.42578125" style="21" customWidth="1"/>
    <col min="16133" max="16380" width="9.140625" style="21" customWidth="1"/>
    <col min="16381" max="16381" width="5.85546875" style="21" customWidth="1"/>
    <col min="16382" max="16382" width="5.5703125" style="21" customWidth="1"/>
    <col min="16383" max="16383" width="69.28515625" style="21" customWidth="1"/>
    <col min="16384" max="16384" width="7.42578125" style="21"/>
  </cols>
  <sheetData>
    <row r="1" spans="1:256" x14ac:dyDescent="0.55000000000000004">
      <c r="A1" s="192" t="s">
        <v>628</v>
      </c>
      <c r="B1" s="192"/>
      <c r="C1" s="192"/>
      <c r="D1" s="192"/>
      <c r="E1" s="192"/>
    </row>
    <row r="2" spans="1:256" x14ac:dyDescent="0.55000000000000004">
      <c r="A2" s="101"/>
      <c r="B2" s="101"/>
      <c r="C2" s="101"/>
    </row>
    <row r="3" spans="1:256" x14ac:dyDescent="0.55000000000000004">
      <c r="A3" s="102" t="s">
        <v>531</v>
      </c>
    </row>
    <row r="4" spans="1:256" x14ac:dyDescent="0.55000000000000004">
      <c r="A4" s="102"/>
      <c r="B4" s="193" t="s">
        <v>532</v>
      </c>
      <c r="C4" s="193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x14ac:dyDescent="0.55000000000000004">
      <c r="B5" s="40" t="s">
        <v>533</v>
      </c>
      <c r="C5" s="40" t="s">
        <v>516</v>
      </c>
      <c r="D5" s="40" t="s">
        <v>534</v>
      </c>
    </row>
    <row r="6" spans="1:256" x14ac:dyDescent="0.55000000000000004">
      <c r="B6" s="132">
        <v>1</v>
      </c>
      <c r="C6" s="127" t="s">
        <v>346</v>
      </c>
      <c r="D6" s="130">
        <v>4</v>
      </c>
    </row>
    <row r="7" spans="1:256" x14ac:dyDescent="0.55000000000000004">
      <c r="B7" s="197">
        <v>2</v>
      </c>
      <c r="C7" s="127" t="s">
        <v>585</v>
      </c>
      <c r="D7" s="131">
        <v>1</v>
      </c>
    </row>
    <row r="8" spans="1:256" x14ac:dyDescent="0.55000000000000004">
      <c r="B8" s="198"/>
      <c r="C8" s="106" t="s">
        <v>586</v>
      </c>
      <c r="D8" s="105"/>
    </row>
    <row r="9" spans="1:256" ht="48" x14ac:dyDescent="0.55000000000000004">
      <c r="B9" s="132">
        <v>3</v>
      </c>
      <c r="C9" s="104" t="s">
        <v>594</v>
      </c>
      <c r="D9" s="105">
        <v>1</v>
      </c>
    </row>
    <row r="10" spans="1:256" ht="48" x14ac:dyDescent="0.55000000000000004">
      <c r="B10" s="107">
        <v>4</v>
      </c>
      <c r="C10" s="108" t="s">
        <v>583</v>
      </c>
      <c r="D10" s="107">
        <v>1</v>
      </c>
    </row>
    <row r="11" spans="1:256" ht="72" x14ac:dyDescent="0.55000000000000004">
      <c r="B11" s="132">
        <v>5</v>
      </c>
      <c r="C11" s="104" t="s">
        <v>634</v>
      </c>
      <c r="D11" s="136">
        <v>1</v>
      </c>
    </row>
    <row r="12" spans="1:256" x14ac:dyDescent="0.55000000000000004">
      <c r="B12" s="133">
        <v>6</v>
      </c>
      <c r="C12" s="109" t="s">
        <v>584</v>
      </c>
      <c r="D12" s="105">
        <v>1</v>
      </c>
    </row>
    <row r="13" spans="1:256" x14ac:dyDescent="0.55000000000000004">
      <c r="B13" s="110"/>
      <c r="C13" s="111" t="s">
        <v>451</v>
      </c>
      <c r="D13" s="40">
        <f>SUM(D6:D12)</f>
        <v>9</v>
      </c>
    </row>
    <row r="15" spans="1:256" x14ac:dyDescent="0.55000000000000004">
      <c r="A15" s="102"/>
      <c r="B15" s="193" t="s">
        <v>587</v>
      </c>
      <c r="C15" s="19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x14ac:dyDescent="0.55000000000000004">
      <c r="B16" s="40" t="s">
        <v>533</v>
      </c>
      <c r="C16" s="40" t="s">
        <v>516</v>
      </c>
      <c r="D16" s="40" t="s">
        <v>534</v>
      </c>
    </row>
    <row r="17" spans="1:256" x14ac:dyDescent="0.55000000000000004">
      <c r="B17" s="132">
        <v>1</v>
      </c>
      <c r="C17" s="127" t="s">
        <v>622</v>
      </c>
      <c r="D17" s="130">
        <v>4</v>
      </c>
    </row>
    <row r="18" spans="1:256" x14ac:dyDescent="0.55000000000000004">
      <c r="B18" s="134">
        <v>2</v>
      </c>
      <c r="C18" s="127" t="s">
        <v>588</v>
      </c>
      <c r="D18" s="103">
        <v>1</v>
      </c>
    </row>
    <row r="19" spans="1:256" ht="48" x14ac:dyDescent="0.55000000000000004">
      <c r="B19" s="132">
        <v>3</v>
      </c>
      <c r="C19" s="104" t="s">
        <v>589</v>
      </c>
      <c r="D19" s="105">
        <v>1</v>
      </c>
    </row>
    <row r="20" spans="1:256" x14ac:dyDescent="0.55000000000000004">
      <c r="B20" s="110"/>
      <c r="C20" s="111" t="s">
        <v>451</v>
      </c>
      <c r="D20" s="40">
        <f>SUM(D17:D19)</f>
        <v>6</v>
      </c>
    </row>
    <row r="25" spans="1:256" x14ac:dyDescent="0.55000000000000004">
      <c r="A25" s="192" t="s">
        <v>633</v>
      </c>
      <c r="B25" s="192"/>
      <c r="C25" s="192"/>
      <c r="D25" s="192"/>
      <c r="E25" s="192"/>
    </row>
    <row r="26" spans="1:256" x14ac:dyDescent="0.55000000000000004">
      <c r="A26" s="124"/>
      <c r="B26" s="124"/>
      <c r="C26" s="124"/>
      <c r="D26" s="124"/>
      <c r="E26" s="124"/>
    </row>
    <row r="27" spans="1:256" x14ac:dyDescent="0.55000000000000004">
      <c r="A27" s="102"/>
      <c r="B27" s="193" t="s">
        <v>595</v>
      </c>
      <c r="C27" s="19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x14ac:dyDescent="0.55000000000000004">
      <c r="B28" s="40" t="s">
        <v>533</v>
      </c>
      <c r="C28" s="40" t="s">
        <v>516</v>
      </c>
      <c r="D28" s="40" t="s">
        <v>534</v>
      </c>
    </row>
    <row r="29" spans="1:256" x14ac:dyDescent="0.55000000000000004">
      <c r="B29" s="132">
        <v>1</v>
      </c>
      <c r="C29" s="127" t="s">
        <v>590</v>
      </c>
      <c r="D29" s="130">
        <v>1</v>
      </c>
    </row>
    <row r="30" spans="1:256" x14ac:dyDescent="0.55000000000000004">
      <c r="B30" s="194">
        <v>2</v>
      </c>
      <c r="C30" s="128" t="s">
        <v>591</v>
      </c>
      <c r="D30" s="194">
        <v>1</v>
      </c>
    </row>
    <row r="31" spans="1:256" x14ac:dyDescent="0.55000000000000004">
      <c r="B31" s="195"/>
      <c r="C31" s="135" t="s">
        <v>592</v>
      </c>
      <c r="D31" s="195"/>
    </row>
    <row r="32" spans="1:256" x14ac:dyDescent="0.55000000000000004">
      <c r="B32" s="196"/>
      <c r="C32" s="129" t="s">
        <v>593</v>
      </c>
      <c r="D32" s="196"/>
    </row>
    <row r="33" spans="2:4" x14ac:dyDescent="0.55000000000000004">
      <c r="B33" s="110"/>
      <c r="C33" s="111" t="s">
        <v>451</v>
      </c>
      <c r="D33" s="40">
        <f>SUM(D29:D32)</f>
        <v>2</v>
      </c>
    </row>
  </sheetData>
  <mergeCells count="8">
    <mergeCell ref="A1:E1"/>
    <mergeCell ref="A25:E25"/>
    <mergeCell ref="B27:C27"/>
    <mergeCell ref="B30:B32"/>
    <mergeCell ref="D30:D32"/>
    <mergeCell ref="B4:C4"/>
    <mergeCell ref="B7:B8"/>
    <mergeCell ref="B15:C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 Responses 1</vt:lpstr>
      <vt:lpstr>บทสรุป</vt:lpstr>
      <vt:lpstr>เพศ</vt:lpstr>
      <vt:lpstr>อายุ</vt:lpstr>
      <vt:lpstr>ตาราง 3</vt:lpstr>
      <vt:lpstr>ตาราง 4</vt:lpstr>
      <vt:lpstr>ตาราง 5</vt:lpstr>
      <vt:lpstr>ตาราง 6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2020-07-24T03:47:07Z</cp:lastPrinted>
  <dcterms:created xsi:type="dcterms:W3CDTF">2020-07-14T02:28:57Z</dcterms:created>
  <dcterms:modified xsi:type="dcterms:W3CDTF">2021-06-29T07:34:04Z</dcterms:modified>
</cp:coreProperties>
</file>