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5125" windowHeight="12000" firstSheet="4" activeTab="6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EPE (Upper-Intermediate)" sheetId="6" r:id="rId6"/>
    <sheet name="บทสรุปผู้บริหาร" sheetId="7" r:id="rId7"/>
    <sheet name="สรุปรวม" sheetId="8" r:id="rId8"/>
  </sheets>
  <externalReferences>
    <externalReference r:id="rId9"/>
  </externalReferences>
  <definedNames>
    <definedName name="_xlnm._FilterDatabase" localSheetId="1" hidden="1">'EPE (Elementary 2)'!$F$1:$F$128</definedName>
    <definedName name="_xlnm._FilterDatabase" localSheetId="2" hidden="1">'EPE (Intermediate)'!$E$1:$E$110</definedName>
    <definedName name="_xlnm._FilterDatabase" localSheetId="3" hidden="1">'EPE (Pre-Intermediate)'!$E$1:$E$116</definedName>
    <definedName name="_xlnm._FilterDatabase" localSheetId="4" hidden="1">'EPE (Starter 2)'!$F$1:$F$121</definedName>
    <definedName name="_xlnm._FilterDatabase" localSheetId="5" hidden="1">'EPE (Upper-Intermediate)'!$E$1:$E$70</definedName>
  </definedNames>
  <calcPr calcId="162913"/>
</workbook>
</file>

<file path=xl/calcChain.xml><?xml version="1.0" encoding="utf-8"?>
<calcChain xmlns="http://schemas.openxmlformats.org/spreadsheetml/2006/main">
  <c r="C640" i="8" l="1"/>
  <c r="B640" i="8"/>
  <c r="C637" i="8"/>
  <c r="B637" i="8"/>
  <c r="C615" i="8" l="1"/>
  <c r="C614" i="8"/>
  <c r="C613" i="8"/>
  <c r="C612" i="8"/>
  <c r="C611" i="8"/>
  <c r="C610" i="8"/>
  <c r="C609" i="8"/>
  <c r="C608" i="8"/>
  <c r="C607" i="8"/>
  <c r="C606" i="8"/>
  <c r="B615" i="8"/>
  <c r="B614" i="8"/>
  <c r="B613" i="8"/>
  <c r="B612" i="8"/>
  <c r="B611" i="8"/>
  <c r="B610" i="8"/>
  <c r="B609" i="8"/>
  <c r="B608" i="8"/>
  <c r="B607" i="8"/>
  <c r="H20" i="6"/>
  <c r="B606" i="8"/>
  <c r="C577" i="8"/>
  <c r="B577" i="8"/>
  <c r="C574" i="8"/>
  <c r="B574" i="8"/>
  <c r="C552" i="8"/>
  <c r="C551" i="8"/>
  <c r="C550" i="8"/>
  <c r="C549" i="8"/>
  <c r="C548" i="8"/>
  <c r="C547" i="8"/>
  <c r="C546" i="8"/>
  <c r="C545" i="8"/>
  <c r="C544" i="8"/>
  <c r="C543" i="8"/>
  <c r="B552" i="8"/>
  <c r="B551" i="8"/>
  <c r="B550" i="8"/>
  <c r="B549" i="8"/>
  <c r="B548" i="8"/>
  <c r="B547" i="8"/>
  <c r="B546" i="8"/>
  <c r="B545" i="8"/>
  <c r="B544" i="8"/>
  <c r="H50" i="5"/>
  <c r="B454" i="8"/>
  <c r="C451" i="8"/>
  <c r="B451" i="8"/>
  <c r="C519" i="8"/>
  <c r="B519" i="8"/>
  <c r="C516" i="8"/>
  <c r="B516" i="8"/>
  <c r="C495" i="8"/>
  <c r="C494" i="8"/>
  <c r="C493" i="8"/>
  <c r="C492" i="8"/>
  <c r="C491" i="8"/>
  <c r="C490" i="8"/>
  <c r="C489" i="8"/>
  <c r="C488" i="8"/>
  <c r="C487" i="8"/>
  <c r="C486" i="8"/>
  <c r="B495" i="8"/>
  <c r="B494" i="8"/>
  <c r="B493" i="8"/>
  <c r="B492" i="8"/>
  <c r="B491" i="8"/>
  <c r="B490" i="8"/>
  <c r="B489" i="8"/>
  <c r="B488" i="8"/>
  <c r="B487" i="8"/>
  <c r="B486" i="8"/>
  <c r="H59" i="4"/>
  <c r="C428" i="8"/>
  <c r="C426" i="8"/>
  <c r="C429" i="8"/>
  <c r="C427" i="8"/>
  <c r="C425" i="8"/>
  <c r="C424" i="8"/>
  <c r="C423" i="8"/>
  <c r="C422" i="8"/>
  <c r="C421" i="8"/>
  <c r="C420" i="8"/>
  <c r="B429" i="8"/>
  <c r="B428" i="8"/>
  <c r="B427" i="8"/>
  <c r="B426" i="8"/>
  <c r="B425" i="8"/>
  <c r="B424" i="8"/>
  <c r="B423" i="8"/>
  <c r="B422" i="8"/>
  <c r="B421" i="8"/>
  <c r="B420" i="8"/>
  <c r="H60" i="3"/>
  <c r="H59" i="3"/>
  <c r="H67" i="2"/>
  <c r="C389" i="8"/>
  <c r="C390" i="8" s="1"/>
  <c r="B389" i="8"/>
  <c r="C386" i="8"/>
  <c r="B386" i="8"/>
  <c r="C364" i="8"/>
  <c r="C363" i="8"/>
  <c r="C362" i="8"/>
  <c r="C361" i="8"/>
  <c r="C360" i="8"/>
  <c r="C359" i="8"/>
  <c r="C358" i="8"/>
  <c r="C357" i="8"/>
  <c r="C356" i="8"/>
  <c r="C355" i="8"/>
  <c r="B364" i="8"/>
  <c r="B363" i="8"/>
  <c r="B362" i="8"/>
  <c r="B361" i="8"/>
  <c r="B360" i="8"/>
  <c r="B359" i="8"/>
  <c r="B358" i="8"/>
  <c r="B357" i="8"/>
  <c r="B356" i="8"/>
  <c r="B355" i="8"/>
  <c r="C707" i="8"/>
  <c r="C706" i="8"/>
  <c r="B708" i="8"/>
  <c r="C708" i="8" s="1"/>
  <c r="C702" i="8"/>
  <c r="C701" i="8"/>
  <c r="C694" i="8"/>
  <c r="C695" i="8"/>
  <c r="C696" i="8"/>
  <c r="C697" i="8"/>
  <c r="C693" i="8"/>
  <c r="C691" i="8"/>
  <c r="C690" i="8"/>
  <c r="B698" i="8"/>
  <c r="C698" i="8" s="1"/>
  <c r="C676" i="8"/>
  <c r="C675" i="8"/>
  <c r="C672" i="8"/>
  <c r="C671" i="8"/>
  <c r="B678" i="8"/>
  <c r="C678" i="8" s="1"/>
  <c r="C664" i="8"/>
  <c r="C665" i="8"/>
  <c r="C666" i="8"/>
  <c r="C663" i="8"/>
  <c r="B668" i="8"/>
  <c r="C668" i="8" s="1"/>
  <c r="C616" i="8" l="1"/>
  <c r="B616" i="8"/>
  <c r="B496" i="8"/>
  <c r="C553" i="8"/>
  <c r="C496" i="8"/>
  <c r="B430" i="8"/>
  <c r="B365" i="8"/>
  <c r="C430" i="8"/>
  <c r="C365" i="8"/>
  <c r="H65" i="2"/>
  <c r="C21" i="8"/>
  <c r="C23" i="8"/>
  <c r="C24" i="8"/>
  <c r="C26" i="8"/>
  <c r="C27" i="8"/>
  <c r="C29" i="8"/>
  <c r="C30" i="8"/>
  <c r="C20" i="8"/>
  <c r="C18" i="8"/>
  <c r="C17" i="8"/>
  <c r="B336" i="8"/>
  <c r="C336" i="8" s="1"/>
  <c r="C313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6" i="8"/>
  <c r="C267" i="8"/>
  <c r="C268" i="8"/>
  <c r="C269" i="8"/>
  <c r="C270" i="8"/>
  <c r="C271" i="8"/>
  <c r="C272" i="8"/>
  <c r="C241" i="8"/>
  <c r="C302" i="8"/>
  <c r="C303" i="8"/>
  <c r="C304" i="8"/>
  <c r="C305" i="8"/>
  <c r="C306" i="8"/>
  <c r="C307" i="8"/>
  <c r="C308" i="8"/>
  <c r="C309" i="8"/>
  <c r="C310" i="8"/>
  <c r="C311" i="8"/>
  <c r="C312" i="8"/>
  <c r="C314" i="8"/>
  <c r="C315" i="8"/>
  <c r="C316" i="8"/>
  <c r="C317" i="8"/>
  <c r="C318" i="8"/>
  <c r="C319" i="8"/>
  <c r="C301" i="8"/>
  <c r="C326" i="8"/>
  <c r="C327" i="8"/>
  <c r="C328" i="8"/>
  <c r="C329" i="8"/>
  <c r="C330" i="8"/>
  <c r="C331" i="8"/>
  <c r="C332" i="8"/>
  <c r="C333" i="8"/>
  <c r="C334" i="8"/>
  <c r="C335" i="8"/>
  <c r="C325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5" i="8"/>
  <c r="C296" i="8"/>
  <c r="C297" i="8"/>
  <c r="C298" i="8"/>
  <c r="C299" i="8"/>
  <c r="C274" i="8"/>
  <c r="B123" i="3"/>
  <c r="B128" i="2"/>
  <c r="C239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7" i="8"/>
  <c r="C238" i="8"/>
  <c r="B127" i="2"/>
  <c r="C210" i="8" l="1"/>
  <c r="B103" i="2"/>
  <c r="B186" i="8"/>
  <c r="C186" i="8" s="1"/>
  <c r="C181" i="8"/>
  <c r="C182" i="8"/>
  <c r="C183" i="8"/>
  <c r="C184" i="8"/>
  <c r="C185" i="8"/>
  <c r="C180" i="8"/>
  <c r="C164" i="8"/>
  <c r="C165" i="8"/>
  <c r="C166" i="8"/>
  <c r="C167" i="8"/>
  <c r="C168" i="8"/>
  <c r="C169" i="8"/>
  <c r="C170" i="8"/>
  <c r="C171" i="8"/>
  <c r="C172" i="8"/>
  <c r="C163" i="8"/>
  <c r="C152" i="8"/>
  <c r="C153" i="8"/>
  <c r="C154" i="8"/>
  <c r="C155" i="8"/>
  <c r="C156" i="8"/>
  <c r="C157" i="8"/>
  <c r="C158" i="8"/>
  <c r="C159" i="8"/>
  <c r="C160" i="8"/>
  <c r="C161" i="8"/>
  <c r="C151" i="8"/>
  <c r="B87" i="4"/>
  <c r="B77" i="4"/>
  <c r="C136" i="8"/>
  <c r="C137" i="8"/>
  <c r="C138" i="8"/>
  <c r="C139" i="8"/>
  <c r="C140" i="8"/>
  <c r="C141" i="8"/>
  <c r="C142" i="8"/>
  <c r="C143" i="8"/>
  <c r="C144" i="8"/>
  <c r="C145" i="8"/>
  <c r="C146" i="8"/>
  <c r="C147" i="8"/>
  <c r="C135" i="8"/>
  <c r="C123" i="8"/>
  <c r="C124" i="8"/>
  <c r="C125" i="8"/>
  <c r="C126" i="8"/>
  <c r="C127" i="8"/>
  <c r="C128" i="8"/>
  <c r="C129" i="8"/>
  <c r="C130" i="8"/>
  <c r="C131" i="8"/>
  <c r="C132" i="8"/>
  <c r="C133" i="8"/>
  <c r="C122" i="8"/>
  <c r="C94" i="8"/>
  <c r="C96" i="8"/>
  <c r="C97" i="8"/>
  <c r="C99" i="8"/>
  <c r="C100" i="8"/>
  <c r="C102" i="8"/>
  <c r="C103" i="8"/>
  <c r="C105" i="8"/>
  <c r="C93" i="8"/>
  <c r="C43" i="8"/>
  <c r="C44" i="8"/>
  <c r="C45" i="8"/>
  <c r="C47" i="8"/>
  <c r="C48" i="8"/>
  <c r="C49" i="8"/>
  <c r="C50" i="8"/>
  <c r="C52" i="8"/>
  <c r="C53" i="8"/>
  <c r="C54" i="8"/>
  <c r="C56" i="8"/>
  <c r="C57" i="8"/>
  <c r="C58" i="8"/>
  <c r="C64" i="8"/>
  <c r="C65" i="8"/>
  <c r="C66" i="8"/>
  <c r="C67" i="8"/>
  <c r="C42" i="8"/>
  <c r="B68" i="8"/>
  <c r="C68" i="8" s="1"/>
  <c r="B61" i="6" l="1"/>
  <c r="B60" i="6"/>
  <c r="B59" i="6"/>
  <c r="B58" i="6"/>
  <c r="B57" i="6"/>
  <c r="B56" i="6"/>
  <c r="B55" i="6"/>
  <c r="B54" i="6"/>
  <c r="B53" i="6"/>
  <c r="B52" i="6"/>
  <c r="B51" i="6"/>
  <c r="B50" i="6"/>
  <c r="B47" i="6"/>
  <c r="B42" i="6"/>
  <c r="B46" i="6"/>
  <c r="B43" i="6"/>
  <c r="B45" i="6"/>
  <c r="B44" i="6"/>
  <c r="B39" i="6"/>
  <c r="B37" i="6"/>
  <c r="B30" i="6"/>
  <c r="B29" i="6"/>
  <c r="C100" i="5"/>
  <c r="C90" i="5"/>
  <c r="C91" i="5"/>
  <c r="C92" i="5"/>
  <c r="C93" i="5"/>
  <c r="C94" i="5"/>
  <c r="C95" i="5"/>
  <c r="C96" i="5"/>
  <c r="C97" i="5"/>
  <c r="C98" i="5"/>
  <c r="C99" i="5"/>
  <c r="C89" i="5"/>
  <c r="C88" i="5"/>
  <c r="C87" i="5"/>
  <c r="C86" i="5"/>
  <c r="C85" i="5"/>
  <c r="C84" i="5"/>
  <c r="C83" i="5"/>
  <c r="C82" i="5"/>
  <c r="C78" i="5"/>
  <c r="C69" i="5"/>
  <c r="C77" i="5"/>
  <c r="C76" i="5"/>
  <c r="C75" i="5"/>
  <c r="C74" i="5"/>
  <c r="C73" i="5"/>
  <c r="C72" i="5"/>
  <c r="C71" i="5"/>
  <c r="C70" i="5"/>
  <c r="C57" i="5"/>
  <c r="C56" i="5"/>
  <c r="C66" i="5"/>
  <c r="C65" i="5"/>
  <c r="C63" i="5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7" i="4"/>
  <c r="B98" i="4"/>
  <c r="B96" i="4"/>
  <c r="B95" i="4"/>
  <c r="B94" i="4"/>
  <c r="B93" i="4"/>
  <c r="B92" i="4"/>
  <c r="B91" i="4"/>
  <c r="B90" i="4"/>
  <c r="C101" i="5" l="1"/>
  <c r="B48" i="6"/>
  <c r="B31" i="6"/>
  <c r="C79" i="5"/>
  <c r="C67" i="5"/>
  <c r="C58" i="5"/>
  <c r="B114" i="4"/>
  <c r="B86" i="4"/>
  <c r="B85" i="4"/>
  <c r="B84" i="4"/>
  <c r="B83" i="4"/>
  <c r="B82" i="4"/>
  <c r="B81" i="4"/>
  <c r="B79" i="4"/>
  <c r="B78" i="4"/>
  <c r="B80" i="4"/>
  <c r="B65" i="4"/>
  <c r="B74" i="4"/>
  <c r="B73" i="4"/>
  <c r="B64" i="4"/>
  <c r="B115" i="3"/>
  <c r="B116" i="3"/>
  <c r="B117" i="3"/>
  <c r="B118" i="3"/>
  <c r="B119" i="3"/>
  <c r="B120" i="3"/>
  <c r="B121" i="3"/>
  <c r="B122" i="3"/>
  <c r="B113" i="3"/>
  <c r="B112" i="3"/>
  <c r="B111" i="3"/>
  <c r="B114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124" i="3" s="1"/>
  <c r="B90" i="3"/>
  <c r="B89" i="3"/>
  <c r="B84" i="3"/>
  <c r="B88" i="3"/>
  <c r="B87" i="3"/>
  <c r="B83" i="3"/>
  <c r="B80" i="3"/>
  <c r="B78" i="3"/>
  <c r="B79" i="3"/>
  <c r="B86" i="3"/>
  <c r="B85" i="3"/>
  <c r="B82" i="3"/>
  <c r="B81" i="3"/>
  <c r="B88" i="4" l="1"/>
  <c r="B75" i="4"/>
  <c r="B66" i="4"/>
  <c r="B91" i="3"/>
  <c r="B65" i="3"/>
  <c r="B64" i="3"/>
  <c r="B75" i="3"/>
  <c r="B74" i="3"/>
  <c r="B72" i="3"/>
  <c r="B40" i="6"/>
  <c r="B71" i="4"/>
  <c r="B126" i="2"/>
  <c r="B125" i="2"/>
  <c r="B124" i="2"/>
  <c r="B123" i="2"/>
  <c r="B122" i="2"/>
  <c r="B121" i="2"/>
  <c r="B120" i="2"/>
  <c r="B119" i="2"/>
  <c r="B117" i="2"/>
  <c r="B118" i="2"/>
  <c r="B116" i="2"/>
  <c r="B115" i="2"/>
  <c r="B114" i="2"/>
  <c r="B113" i="2"/>
  <c r="B112" i="2"/>
  <c r="B111" i="2"/>
  <c r="B110" i="2"/>
  <c r="B108" i="2"/>
  <c r="B107" i="2"/>
  <c r="B106" i="2"/>
  <c r="B105" i="2"/>
  <c r="B104" i="2"/>
  <c r="B102" i="2"/>
  <c r="B101" i="2"/>
  <c r="B98" i="2"/>
  <c r="B97" i="2"/>
  <c r="B95" i="2"/>
  <c r="B94" i="2"/>
  <c r="B93" i="2"/>
  <c r="B92" i="2"/>
  <c r="B91" i="2"/>
  <c r="B90" i="2"/>
  <c r="B89" i="2"/>
  <c r="B88" i="2"/>
  <c r="B87" i="2"/>
  <c r="B96" i="2"/>
  <c r="B74" i="2"/>
  <c r="B73" i="2"/>
  <c r="B84" i="2"/>
  <c r="B83" i="2"/>
  <c r="B81" i="2"/>
  <c r="B99" i="2" l="1"/>
  <c r="B76" i="3"/>
  <c r="B66" i="3"/>
  <c r="B85" i="2"/>
  <c r="B75" i="2"/>
  <c r="B703" i="8"/>
  <c r="C703" i="8" s="1"/>
  <c r="C641" i="8"/>
  <c r="B641" i="8"/>
  <c r="D641" i="8" s="1"/>
  <c r="D640" i="8"/>
  <c r="C638" i="8"/>
  <c r="B638" i="8"/>
  <c r="D638" i="8" s="1"/>
  <c r="D637" i="8"/>
  <c r="D615" i="8"/>
  <c r="D614" i="8"/>
  <c r="D613" i="8"/>
  <c r="D612" i="8"/>
  <c r="D611" i="8"/>
  <c r="D610" i="8"/>
  <c r="D609" i="8"/>
  <c r="D608" i="8"/>
  <c r="D607" i="8"/>
  <c r="C578" i="8"/>
  <c r="D577" i="8"/>
  <c r="C575" i="8"/>
  <c r="D574" i="8"/>
  <c r="D552" i="8"/>
  <c r="D551" i="8"/>
  <c r="D550" i="8"/>
  <c r="D549" i="8"/>
  <c r="D548" i="8"/>
  <c r="D547" i="8"/>
  <c r="D546" i="8"/>
  <c r="D545" i="8"/>
  <c r="D544" i="8"/>
  <c r="C520" i="8"/>
  <c r="D519" i="8"/>
  <c r="C517" i="8"/>
  <c r="B517" i="8"/>
  <c r="D517" i="8" s="1"/>
  <c r="D495" i="8"/>
  <c r="D494" i="8"/>
  <c r="D493" i="8"/>
  <c r="D492" i="8"/>
  <c r="D491" i="8"/>
  <c r="D490" i="8"/>
  <c r="D489" i="8"/>
  <c r="D488" i="8"/>
  <c r="D487" i="8"/>
  <c r="D486" i="8"/>
  <c r="C454" i="8"/>
  <c r="C455" i="8" s="1"/>
  <c r="D454" i="8"/>
  <c r="C452" i="8"/>
  <c r="D451" i="8"/>
  <c r="D429" i="8"/>
  <c r="D428" i="8"/>
  <c r="D427" i="8"/>
  <c r="D426" i="8"/>
  <c r="D425" i="8"/>
  <c r="D424" i="8"/>
  <c r="D423" i="8"/>
  <c r="D422" i="8"/>
  <c r="D421" i="8"/>
  <c r="D420" i="8"/>
  <c r="B390" i="8"/>
  <c r="D390" i="8" s="1"/>
  <c r="C387" i="8"/>
  <c r="B387" i="8"/>
  <c r="D387" i="8" s="1"/>
  <c r="D364" i="8"/>
  <c r="D363" i="8"/>
  <c r="D362" i="8"/>
  <c r="D361" i="8"/>
  <c r="D360" i="8"/>
  <c r="D359" i="8"/>
  <c r="D358" i="8"/>
  <c r="D357" i="8"/>
  <c r="D356" i="8"/>
  <c r="B106" i="8"/>
  <c r="C106" i="8" s="1"/>
  <c r="B31" i="8"/>
  <c r="C31" i="8" s="1"/>
  <c r="B575" i="8" l="1"/>
  <c r="D575" i="8" s="1"/>
  <c r="B452" i="8"/>
  <c r="D452" i="8" s="1"/>
  <c r="D386" i="8"/>
  <c r="B578" i="8"/>
  <c r="D578" i="8" s="1"/>
  <c r="B520" i="8"/>
  <c r="D520" i="8" s="1"/>
  <c r="D365" i="8"/>
  <c r="B455" i="8"/>
  <c r="D455" i="8" s="1"/>
  <c r="D496" i="8"/>
  <c r="D616" i="8"/>
  <c r="D430" i="8"/>
  <c r="D389" i="8"/>
  <c r="D516" i="8"/>
  <c r="D355" i="8"/>
  <c r="D606" i="8"/>
  <c r="H62" i="3" l="1"/>
  <c r="S23" i="6"/>
  <c r="R23" i="6"/>
  <c r="Q23" i="6"/>
  <c r="P23" i="6"/>
  <c r="O23" i="6"/>
  <c r="N23" i="6"/>
  <c r="M23" i="6"/>
  <c r="L23" i="6"/>
  <c r="K23" i="6"/>
  <c r="J23" i="6"/>
  <c r="I23" i="6"/>
  <c r="H23" i="6"/>
  <c r="S21" i="6"/>
  <c r="R21" i="6"/>
  <c r="Q21" i="6"/>
  <c r="P21" i="6"/>
  <c r="O21" i="6"/>
  <c r="N21" i="6"/>
  <c r="M21" i="6"/>
  <c r="L21" i="6"/>
  <c r="K21" i="6"/>
  <c r="J21" i="6"/>
  <c r="I21" i="6"/>
  <c r="H21" i="6"/>
  <c r="S20" i="6"/>
  <c r="S22" i="6" s="1"/>
  <c r="R20" i="6"/>
  <c r="R22" i="6" s="1"/>
  <c r="Q20" i="6"/>
  <c r="Q22" i="6" s="1"/>
  <c r="P20" i="6"/>
  <c r="P22" i="6" s="1"/>
  <c r="O20" i="6"/>
  <c r="O22" i="6" s="1"/>
  <c r="N20" i="6"/>
  <c r="N22" i="6" s="1"/>
  <c r="M20" i="6"/>
  <c r="M22" i="6" s="1"/>
  <c r="L20" i="6"/>
  <c r="L22" i="6" s="1"/>
  <c r="K20" i="6"/>
  <c r="K22" i="6" s="1"/>
  <c r="J20" i="6"/>
  <c r="J22" i="6" s="1"/>
  <c r="I20" i="6"/>
  <c r="I22" i="6" s="1"/>
  <c r="H22" i="6"/>
  <c r="S53" i="5"/>
  <c r="R53" i="5"/>
  <c r="Q53" i="5"/>
  <c r="P53" i="5"/>
  <c r="O53" i="5"/>
  <c r="N53" i="5"/>
  <c r="M53" i="5"/>
  <c r="L53" i="5"/>
  <c r="K53" i="5"/>
  <c r="J53" i="5"/>
  <c r="I53" i="5"/>
  <c r="H53" i="5"/>
  <c r="S51" i="5"/>
  <c r="R51" i="5"/>
  <c r="Q51" i="5"/>
  <c r="P51" i="5"/>
  <c r="O51" i="5"/>
  <c r="N51" i="5"/>
  <c r="M51" i="5"/>
  <c r="L51" i="5"/>
  <c r="K51" i="5"/>
  <c r="J51" i="5"/>
  <c r="I51" i="5"/>
  <c r="H51" i="5"/>
  <c r="S50" i="5"/>
  <c r="S52" i="5" s="1"/>
  <c r="R50" i="5"/>
  <c r="R52" i="5" s="1"/>
  <c r="Q50" i="5"/>
  <c r="Q52" i="5" s="1"/>
  <c r="P50" i="5"/>
  <c r="P52" i="5" s="1"/>
  <c r="O50" i="5"/>
  <c r="O52" i="5" s="1"/>
  <c r="N50" i="5"/>
  <c r="N52" i="5" s="1"/>
  <c r="M50" i="5"/>
  <c r="M52" i="5" s="1"/>
  <c r="L50" i="5"/>
  <c r="L52" i="5" s="1"/>
  <c r="K50" i="5"/>
  <c r="K52" i="5" s="1"/>
  <c r="J50" i="5"/>
  <c r="J52" i="5" s="1"/>
  <c r="I50" i="5"/>
  <c r="I52" i="5" s="1"/>
  <c r="S62" i="4"/>
  <c r="R62" i="4"/>
  <c r="Q62" i="4"/>
  <c r="P62" i="4"/>
  <c r="O62" i="4"/>
  <c r="N62" i="4"/>
  <c r="M62" i="4"/>
  <c r="L62" i="4"/>
  <c r="K62" i="4"/>
  <c r="J62" i="4"/>
  <c r="I62" i="4"/>
  <c r="H62" i="4"/>
  <c r="S60" i="4"/>
  <c r="R60" i="4"/>
  <c r="Q60" i="4"/>
  <c r="P60" i="4"/>
  <c r="O60" i="4"/>
  <c r="N60" i="4"/>
  <c r="M60" i="4"/>
  <c r="L60" i="4"/>
  <c r="K60" i="4"/>
  <c r="J60" i="4"/>
  <c r="I60" i="4"/>
  <c r="H60" i="4"/>
  <c r="S59" i="4"/>
  <c r="S61" i="4" s="1"/>
  <c r="R59" i="4"/>
  <c r="R61" i="4" s="1"/>
  <c r="Q59" i="4"/>
  <c r="Q61" i="4" s="1"/>
  <c r="P59" i="4"/>
  <c r="P61" i="4" s="1"/>
  <c r="O59" i="4"/>
  <c r="O61" i="4" s="1"/>
  <c r="N59" i="4"/>
  <c r="N61" i="4" s="1"/>
  <c r="M59" i="4"/>
  <c r="M61" i="4" s="1"/>
  <c r="L59" i="4"/>
  <c r="L61" i="4" s="1"/>
  <c r="K59" i="4"/>
  <c r="K61" i="4" s="1"/>
  <c r="J59" i="4"/>
  <c r="J61" i="4" s="1"/>
  <c r="I59" i="4"/>
  <c r="I61" i="4" s="1"/>
  <c r="H61" i="4"/>
  <c r="S62" i="3"/>
  <c r="R62" i="3"/>
  <c r="Q62" i="3"/>
  <c r="P62" i="3"/>
  <c r="O62" i="3"/>
  <c r="N62" i="3"/>
  <c r="M62" i="3"/>
  <c r="L62" i="3"/>
  <c r="K62" i="3"/>
  <c r="J62" i="3"/>
  <c r="I62" i="3"/>
  <c r="S60" i="3"/>
  <c r="R60" i="3"/>
  <c r="Q60" i="3"/>
  <c r="P60" i="3"/>
  <c r="O60" i="3"/>
  <c r="N60" i="3"/>
  <c r="M60" i="3"/>
  <c r="L60" i="3"/>
  <c r="K60" i="3"/>
  <c r="J60" i="3"/>
  <c r="I60" i="3"/>
  <c r="S59" i="3"/>
  <c r="R59" i="3"/>
  <c r="Q59" i="3"/>
  <c r="P59" i="3"/>
  <c r="O59" i="3"/>
  <c r="N59" i="3"/>
  <c r="M59" i="3"/>
  <c r="L59" i="3"/>
  <c r="K59" i="3"/>
  <c r="J59" i="3"/>
  <c r="I59" i="3"/>
  <c r="S68" i="2"/>
  <c r="I65" i="2"/>
  <c r="J65" i="2"/>
  <c r="K65" i="2"/>
  <c r="L65" i="2"/>
  <c r="M65" i="2"/>
  <c r="N65" i="2"/>
  <c r="O65" i="2"/>
  <c r="P65" i="2"/>
  <c r="Q65" i="2"/>
  <c r="R65" i="2"/>
  <c r="S65" i="2"/>
  <c r="I66" i="2"/>
  <c r="J66" i="2"/>
  <c r="K66" i="2"/>
  <c r="L66" i="2"/>
  <c r="M66" i="2"/>
  <c r="N66" i="2"/>
  <c r="O66" i="2"/>
  <c r="P66" i="2"/>
  <c r="Q66" i="2"/>
  <c r="R66" i="2"/>
  <c r="S66" i="2"/>
  <c r="I68" i="2"/>
  <c r="J68" i="2"/>
  <c r="K68" i="2"/>
  <c r="L68" i="2"/>
  <c r="M68" i="2"/>
  <c r="N68" i="2"/>
  <c r="O68" i="2"/>
  <c r="P68" i="2"/>
  <c r="Q68" i="2"/>
  <c r="R68" i="2"/>
  <c r="H68" i="2"/>
  <c r="H66" i="2"/>
  <c r="H52" i="5" l="1"/>
  <c r="B543" i="8"/>
  <c r="B553" i="8" s="1"/>
  <c r="L61" i="3"/>
  <c r="I61" i="3"/>
  <c r="Q61" i="3"/>
  <c r="P61" i="3"/>
  <c r="M61" i="3"/>
  <c r="H61" i="3"/>
  <c r="Q67" i="2"/>
  <c r="M67" i="2"/>
  <c r="I67" i="2"/>
  <c r="R67" i="2"/>
  <c r="J67" i="2"/>
  <c r="S67" i="2"/>
  <c r="O67" i="2"/>
  <c r="K67" i="2"/>
  <c r="J61" i="3"/>
  <c r="N61" i="3"/>
  <c r="R61" i="3"/>
  <c r="K61" i="3"/>
  <c r="O61" i="3"/>
  <c r="S61" i="3"/>
  <c r="N67" i="2"/>
  <c r="P67" i="2"/>
  <c r="L67" i="2"/>
  <c r="D553" i="8" l="1"/>
  <c r="D543" i="8"/>
</calcChain>
</file>

<file path=xl/sharedStrings.xml><?xml version="1.0" encoding="utf-8"?>
<sst xmlns="http://schemas.openxmlformats.org/spreadsheetml/2006/main" count="7060" uniqueCount="680">
  <si>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</si>
  <si>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</si>
  <si>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</si>
  <si>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</si>
  <si>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</si>
  <si>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</si>
  <si>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</si>
  <si>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</si>
  <si>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</si>
  <si>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</si>
  <si>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</si>
  <si>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</si>
  <si>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</si>
  <si>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</si>
  <si>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</si>
  <si>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</si>
  <si>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</si>
  <si>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</si>
  <si>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</si>
  <si>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</si>
  <si>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</si>
  <si>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</si>
  <si>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</si>
  <si>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</si>
  <si>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วิศวกรรมไฟฟ้า</t>
  </si>
  <si>
    <t>EPE (Elementary 2)</t>
  </si>
  <si>
    <t>มากที่สุด</t>
  </si>
  <si>
    <t>น้อย</t>
  </si>
  <si>
    <t>ปานกลาง</t>
  </si>
  <si>
    <t>มาก</t>
  </si>
  <si>
    <t>31-40 ปี</t>
  </si>
  <si>
    <t>Science</t>
  </si>
  <si>
    <t xml:space="preserve">Computer Science </t>
  </si>
  <si>
    <t>หญิง</t>
  </si>
  <si>
    <t>20-30 ปี</t>
  </si>
  <si>
    <t>คณะเกษตรศาสตร์ฯ</t>
  </si>
  <si>
    <t>เทคโนโลยีชีวภาพทางการเกษตร</t>
  </si>
  <si>
    <t>อยากให้ลองเปลี่ยนโปรแกรมการสอนออนไลน์เป็นโปรแกรมอื่นแทน</t>
  </si>
  <si>
    <t>ศึกษาศาสตร์</t>
  </si>
  <si>
    <t>เทคโนโลยีและสื่อสารการศึกษา</t>
  </si>
  <si>
    <t>EPE (Upper-Intermediate)</t>
  </si>
  <si>
    <t>ปริญญาโท</t>
  </si>
  <si>
    <t>ศษ.บ.</t>
  </si>
  <si>
    <t>พลศึกษาและวิทยาศาสตร์การออกกำลังกาย</t>
  </si>
  <si>
    <t>EPE (Intermediate)</t>
  </si>
  <si>
    <t>พลศึกษาฯ</t>
  </si>
  <si>
    <t>บริหารธุรกิจ เศรษฐศาสตร์และการสื่อสาร</t>
  </si>
  <si>
    <t>บริหารธุรกิจ</t>
  </si>
  <si>
    <t>สาธารณสุข</t>
  </si>
  <si>
    <t>การบริหารการศึกษา</t>
  </si>
  <si>
    <t>EPE (Starter 2)</t>
  </si>
  <si>
    <t>น้อยที่สุด</t>
  </si>
  <si>
    <t>บนิหารธุรกิจฯ</t>
  </si>
  <si>
    <t>บริหารธุรกิจฯ</t>
  </si>
  <si>
    <t>อยากสอบผ่านในครั้งนี้เลยค่ะ</t>
  </si>
  <si>
    <t>BEC</t>
  </si>
  <si>
    <t>การจัดการการท่องเที่ยว</t>
  </si>
  <si>
    <t xml:space="preserve">ข้อดี
-อาจารย์สอนดีมาก เนื้อหาไม่เยอะจนเกินไป 
-ได้ทำแบบฝึกหัด, homework และมีบทเรียนออนไลน์ ให้ทำจากระบบ
ปัญหา
-หนังสือเรียนส่งถึงที่บ้านช้า ไม่ทันวันแรกของการเรียน
</t>
  </si>
  <si>
    <t>อาจารย์ผู้สอน สอนดีเข้าใจง่าย อธิบายชัดเจน</t>
  </si>
  <si>
    <t>เกษตรศาสตร์</t>
  </si>
  <si>
    <t>สัตวศาสตร์</t>
  </si>
  <si>
    <t>EPE (Pre-Intermediate)</t>
  </si>
  <si>
    <t>บริหารธุรกิจเศรษฐศาสตร์และการสื่อสาร</t>
  </si>
  <si>
    <t>การจัดการการท่องเที่ยวและจิตบริการ</t>
  </si>
  <si>
    <t>บริหารธุรกิจมหาบัณฑิต</t>
  </si>
  <si>
    <t>ดีครับ</t>
  </si>
  <si>
    <t>SGTECH</t>
  </si>
  <si>
    <t>Smart grid technology</t>
  </si>
  <si>
    <t>โครงการนี้ดีมากค่ะได้เปิดโอกาสให้นิสิตได้มีโอกาสได้ลงเรียนและผ่านค่ะ</t>
  </si>
  <si>
    <t>วิทยาศาสตร์การเกษตร</t>
  </si>
  <si>
    <t>บัญชี</t>
  </si>
  <si>
    <t>เกษตรศาสตร์ ทรัพยากรธรรมชาติและสิ่งแวดล้อม</t>
  </si>
  <si>
    <t>วิทยาสาสตร์การเกษตร</t>
  </si>
  <si>
    <t>เภสัชศาสตร์</t>
  </si>
  <si>
    <t>-</t>
  </si>
  <si>
    <t>การจัดการกีฬา</t>
  </si>
  <si>
    <t>อยากเรียนในชั้น</t>
  </si>
  <si>
    <t>คณะสาธารณสุขศาสตร์</t>
  </si>
  <si>
    <t xml:space="preserve">สาธารณสุขศาสตร์มหาบัณฑิต </t>
  </si>
  <si>
    <t>วิศวกรรมโยธา</t>
  </si>
  <si>
    <t>บริหารเทคโนโลยรสารสนเทศเชิงกลยุทธิ์</t>
  </si>
  <si>
    <t>อยากให้แก้ไข ระบบการ login Google-Account เนื่องจากมีนิสิตบางท่านมีปัญหาเรื่องการยืนยันตัวตนผ่านมือถือ ถ้าเป็นไปได้ ลองเปลี่ยนวิธีการ เข้าสู่ระบบเป็นการใช้ บัญชี Google กลาง เพราะอย่างไรก็ตาม นิสิตผู้เข้ารับการสอบก็ต้อง กรอกชื่อ-นามสกุล / รหัสนิสิต / สาขา อยู่แล้ว</t>
  </si>
  <si>
    <t>คณะศึกษาศาสตร์</t>
  </si>
  <si>
    <t>ภาษาไทย</t>
  </si>
  <si>
    <t>เป็นการจัดการเรียนการสอนที่มีความเหมาะสมมาก</t>
  </si>
  <si>
    <t>สังคมศาสตร์</t>
  </si>
  <si>
    <t>รัฐศาสตร์</t>
  </si>
  <si>
    <t>ค่าเรียนแพงเกินไป</t>
  </si>
  <si>
    <t>เกษตรศาสตร์ฯ</t>
  </si>
  <si>
    <t>เทคโนโลยีชีวภาพ</t>
  </si>
  <si>
    <t>หลักสูตรและการสอน</t>
  </si>
  <si>
    <t>ไม่มี</t>
  </si>
  <si>
    <t>MBA</t>
  </si>
  <si>
    <t xml:space="preserve">อยากให้เปิดครอสเรียนแบบนี้ติดต่อกันไปเรื่อยๆ ไม่ทิ้งห่างช่วงเวลานานจนเกินไป ในรูปแบบออนไลน์มีความปลอดภัยด้านการป้องกันโรคโควิด 19 </t>
  </si>
  <si>
    <t>บริหารธุรกิจ เศรษฐศาสตร์ และการสื่อสาร</t>
  </si>
  <si>
    <t>การบริหารเทคโนโลยีสารสนเทศเชิงกลยุทธ์</t>
  </si>
  <si>
    <t>น่าจะเป็นครูไทยมากกว่า</t>
  </si>
  <si>
    <t>วิทยาศาสตร์ศึกษา</t>
  </si>
  <si>
    <t>เอเชียตะวันออกเฉียงใต้ศึกษา</t>
  </si>
  <si>
    <t>การจัดการยกระดับความรู้ภาษาอังกฤษอย่างนี้ดีมากครับ ขอให้มีการจัดอย่างนี้ต่อไป แต่หากว่าจะเป็นไปได้ มหาวิทยาลัยน่าจะช่วยเหลือมากกว่านี้ อย่างเช่น จัดการอบรมสำหรับนิสิตที่ประสงค์อบรม โดยไม่เสียค่าใช้จ่ายหรือเสียค่าใช้จ่ายน้อยลงครับ</t>
  </si>
  <si>
    <t>พลศึกาาและวิทยาศาสตร์การออกกำลังกาย</t>
  </si>
  <si>
    <t>คณะวิศวกรรมศาสตร์</t>
  </si>
  <si>
    <t>วิศวกรรมการจัดการ</t>
  </si>
  <si>
    <t>มนุษยศาสตร์</t>
  </si>
  <si>
    <t>ให้มีการเรียน Online เหมือนเดิมและสอบที่มหาวิทยาลัยเช่นที่ปฏิบัติแบบปัจจุบัน</t>
  </si>
  <si>
    <t>บริหารธุรกิจฯลฯ</t>
  </si>
  <si>
    <t>บริหารธุรกิจ(MBA)</t>
  </si>
  <si>
    <t>บริหาร</t>
  </si>
  <si>
    <t>วิทยาศาสตร์</t>
  </si>
  <si>
    <t>วิทยาการคอมพิวเตอร์</t>
  </si>
  <si>
    <t>สาธารณสุขศาสตร์</t>
  </si>
  <si>
    <t>ปรับคุณภาพความคมชัดของภาพและเสียง รวมถึงเสียงแทรกจากผู้เรียน ในบางครั้งทำให้ฟังไม่ชัดเจน</t>
  </si>
  <si>
    <t>บริหารการศึกษา</t>
  </si>
  <si>
    <t>เกษตรศาสตร์ทรัพยากรธรรมชาติ เเละสิ่งเเวดล้อม</t>
  </si>
  <si>
    <t>การจัดการก่ารท่องเที่ยว</t>
  </si>
  <si>
    <t xml:space="preserve">ดีมาก ๆ เข้าใจภาษาอังกฤษขึ้นเยอะมาก ๆ ครับ ขอบพระคุณอาจารย์และทีมงานมาก ๆ </t>
  </si>
  <si>
    <t>ขอบคุณ ชอบเรียนแบบออนไลน์เพราะสะดวกไม่ต้องเดินทาง และการมาสอบที่ มน.เจ้าหน้าที่อำนวยความสะดวกเป็นอย่างดี</t>
  </si>
  <si>
    <t>บริหารธุรกิจเศรษฐสาตร์และการสื่อสาร</t>
  </si>
  <si>
    <t>ในการให้คำแนะนำเกี่ยวกับข้อมูลต่างๆ และวิธีการการสมัคร การเข้าเรียน และการสอบ อยากให้มีผู้ดูแลระบบที่สามารถตอบคำถามออนไลน์ได้อย่างชัดเจน รวดเร็ว และมีหัวใจการบริการ เพื่อสะดวกในการสื่อสารกรณีที่ไม่สามารถติดต่อ ณ ที่ทำการหน่วยงาน</t>
  </si>
  <si>
    <t>การสื่อสาร</t>
  </si>
  <si>
    <t>อาจารย์ผู้สอนน่ารักมากค่ะ เป็นกันเอง ให้ถามตอบเวลาสงสัยและยังสามารถตอบคำถามได้ตรงประเด็นถ้ามีโอกาสอยากให้อาจารย์มาสอนต่อ ในคลาสถัดไปค่ะ</t>
  </si>
  <si>
    <t>พลศึกษา</t>
  </si>
  <si>
    <t>ท่านอาจารย์สอนเร็วไปอยากให้ปรับความเร็วลงหน่อยครับ บางเรื่องยังไม่เข้าใจมาดูย้อนหลังจะต้องใช้เวลามากครับ อยากให้จัดการเรียนการสอนในห้องเรียนมากกว่าครับผม</t>
  </si>
  <si>
    <t>-ไม่มี-</t>
  </si>
  <si>
    <t>สถิติ</t>
  </si>
  <si>
    <t>ค่าเรียนแต่ละcourseสูงไปหน่อย</t>
  </si>
  <si>
    <t>อาจารย์ผู้สอนมีความตั้งใจและอธิบายอย่างชัดเจนในทุกๆเนื้อหา</t>
  </si>
  <si>
    <t>ศึกษาศาตร์</t>
  </si>
  <si>
    <t>วิจัยและประเมินทางการศึกษา</t>
  </si>
  <si>
    <t>เกษตรศาตร์</t>
  </si>
  <si>
    <t>เจ้าหน้าที่ไม่น้ำใจ</t>
  </si>
  <si>
    <t>ขอบคุณที่จัดให้มีการอบรมเพื่อยกระดับในรูปแบบนี้ครับ</t>
  </si>
  <si>
    <t>บริหารธุรกิจเศรษฐศาสตร์ และการสื่อสาร</t>
  </si>
  <si>
    <t>บริหารเทคโนโลยี เชิงกลยุทธ์</t>
  </si>
  <si>
    <t>ได้ความรู้เพิ่มขึ้นจากเดิม</t>
  </si>
  <si>
    <t>51 ปีขึ้นไป</t>
  </si>
  <si>
    <t>การเรียนออนไลน์และการทดสอบแบบออนไลน์มีความสะดวกสะบาย และได้รับความรู้เต็มที่ สามารถทบทวนความรู้ได้เสมอ เป็นการจัดการเรียนรู้ที่ดีมาก</t>
  </si>
  <si>
    <t>นวัตกรรมทางการวัดผลการเรียนรู้่</t>
  </si>
  <si>
    <t>very good</t>
  </si>
  <si>
    <t>คณะเกษตรศาสตร์ทรัพยากรธรรมชาติเเละสิ่งเเวดล้อม</t>
  </si>
  <si>
    <t>การบริหารธุรกิจ</t>
  </si>
  <si>
    <t>เป็นหลักสูตรที่สามารถนำไปใช้ได้จริง</t>
  </si>
  <si>
    <t>คณะสังคมศาสตร์</t>
  </si>
  <si>
    <t>พัฒนาสังคม</t>
  </si>
  <si>
    <t>เภสัชสาสตร์</t>
  </si>
  <si>
    <t>เภสัชกรรมชุมชน</t>
  </si>
  <si>
    <t>วิทยาศาสตร์การประมง</t>
  </si>
  <si>
    <t>ภูมิสารสนเทศศาสตร์</t>
  </si>
  <si>
    <t>เทคโนโลยีชีวภาพทางเกษตร</t>
  </si>
  <si>
    <t>วิสวกรรมไฟฟ้า</t>
  </si>
  <si>
    <t>การเรียนออนไลน์ทำให้สะดวกไม่ต้องเดินทางและ เห็นด้วยกับกิจกรรม essay ที่ทำให้นิสิตได้ทบทวนวิธีการเขียนบทความได้อย่างดี ขอบพระคุณครับ</t>
  </si>
  <si>
    <t>อาจารย์ผู้สอนอธิบายดีเนื้อหาดี เข้าใจ และมีสำเนียงน่าฟังค่ะ</t>
  </si>
  <si>
    <t>บริหารธุรกิจฯเศรษฐศาสตร์และการสื่อสาร</t>
  </si>
  <si>
    <t>อาจารย์สอนดีมาก เข้าใจ ยกตัวอย่างประกอบได้ทันสมัย</t>
  </si>
  <si>
    <t xml:space="preserve">ศึกษาศาสตร์ </t>
  </si>
  <si>
    <t xml:space="preserve">ข้อสอบส่วน reading ตัวเล็กเกินไป ทำให้อ่านยาก </t>
  </si>
  <si>
    <t>เทคโนโลยีและสื่่อสารการศึกษา</t>
  </si>
  <si>
    <t>ตัวหนังสือเล็กมาก ปวดตาเวลาอ่านนานๆ</t>
  </si>
  <si>
    <t>เศรษฐศาสตร์</t>
  </si>
  <si>
    <t>ฟิสิกส์ประยุกต์</t>
  </si>
  <si>
    <t>เนื้อหาในกิจกรรมการเรียนการสอนมากเกินไป</t>
  </si>
  <si>
    <t>อยากให้ครูที่เป็นครูไทยสอนมากกว่าเพราะการสื่อสารในเนื้อหาที่เรียนจะเข้าใจกันง่ายกว่า</t>
  </si>
  <si>
    <t>อาจารย์สอนดีมาก มีการเตรียมการสอนอย่างดี  อธิบายได้ละเอียดชัดเจนและให้ความรู้เพิ่มเติมได้ดีมากค่ะ</t>
  </si>
  <si>
    <t>Med science</t>
  </si>
  <si>
    <t>ข้อสอบยากจัง  ศัพท์กองจุดๆ นึงมากเกินไป ควรกระจายศัพท์</t>
  </si>
  <si>
    <t>อยากให้มีการจัดการเรียนการสอนแบบออนไลน์แบบนี้ต่อไปจนจะมีวัคซีนป้องกัน หรือ หมดจากโรคระบาด โควิค 19 ในครั้งนี้ (หรือ ถ้าไม่มีโรคระบาดก็สามารถจัดการเรียนการสอนออนไลน์แบบนี้ก็เป็นแนวทางการสอนที่ดีและทันสมัยในปัจจุบัน) อีกทั้งยังมีความสะดวกสบายและประหยัดค่าใช้จ่ายในการเดินทางรวมถึงที่พัก ขอบคุณเจ้าหน้าที่ทุกท่านรวมถึงอาจารย์ผู้สอนในการเรียนการสอนในครั้งนี้ด้วยคะ</t>
  </si>
  <si>
    <t>คณะบริหารธุรกิจ เศรฐศาสตร์ และการสื่่อสาร</t>
  </si>
  <si>
    <t>อยากให้เรียนออนไลน์ต่อไป เพราะสะดวกต่อหลายๆคน</t>
  </si>
  <si>
    <t>วิจัยและประเมินผลการศึกษา</t>
  </si>
  <si>
    <t xml:space="preserve">อาจารย์มีควาามเอาใจใส่ต่อการจัดการเรียนการสอน ขอให้เพิ่ีมการประเมินรายบุคคล เรื่องของความรู้และความเข้าใจในแต่ละบทเรียน </t>
  </si>
  <si>
    <t>เทคโนโลยีสารสนเทศเชิงกลยุทธ์</t>
  </si>
  <si>
    <t>สาธารณสุขศาสตรมหาบัณฑิต</t>
  </si>
  <si>
    <t>BEC บริหารธุรกิจ</t>
  </si>
  <si>
    <t>บริหารธุรกิจ MBA</t>
  </si>
  <si>
    <t>นวัตกรรมทางการวัดผลการเรียนรู้</t>
  </si>
  <si>
    <t>ชอบอาจารย์คนไทยสอน...อาจารย์สอนดีมากครับ</t>
  </si>
  <si>
    <t>โลจิสติกส์และดิจิทัลซัพพลายเชน</t>
  </si>
  <si>
    <t>โลจิสติกส์และโซ่อุปทาน</t>
  </si>
  <si>
    <t>ควรจัดให้มีการเรียนออนไลน์แบบนี้ต่อไปเนื่องจากลดเวลาการเดินทางและค่าใช้จ่ายได้มาก และควรแจ้งเรื่องการเตรียมUser และ Password รวมถึง E mail ของนักศึกาาในการล็อกอินเข้าระบบ เนื่องจากการใช้งานปกติจะบันทึกรหัสในคอมพิวเตอร์และโทรศัพท์ ในการสอบจะไม่สามารถนำโทรศัพท์เข้ามาได้ทำให้ลืมรหัสผ่าน ต้องใช้เวลานานมากในการ login</t>
  </si>
  <si>
    <t>คณะโลจิสติกส์และดิจิทัลซัพพลายเชน</t>
  </si>
  <si>
    <t>ควรมีให้เลือกหนังสือเรียนเป็นแบบเล่ม (Book) และ/หรือ แบบออนไลน์ (e-Book)</t>
  </si>
  <si>
    <t xml:space="preserve">การเรียนออนไลน์เป็นการจัดการเรียนที่ดีค่ะ สะดวกกับผู้เรียน อยากให้มีการจัดการเรียน EPE ทางออนไลน์อีก รวมถึงอาจารย์ที่สอมในคลาสเป็นอาจารย์คนไทยจำชื่อไม่ได้แต่อาจารย์สอนดีสนุกมากค่ะ </t>
  </si>
  <si>
    <t>ทำให้นิสิตได้เรียนรู้เกี่ยวกับภาษาอังกฤษมากขึ้น และสามารถนำมาประยุตก์ใช้กับการเรียนและชีวิตประจำวันได้เป็นอย่างมาก</t>
  </si>
  <si>
    <t>พยาบาลศาสตร์</t>
  </si>
  <si>
    <t>การพยาบาลเวชปฏิบัติชุมชน</t>
  </si>
  <si>
    <t>อาจารย์สอนดีและตั้งใจสอนมากๆ มีความสุข ประทับใจและได้ความรู้ครบถ้วนค่ะ</t>
  </si>
  <si>
    <t>เคมีอุตสาหกรรม</t>
  </si>
  <si>
    <t>คณะบริหารธุรกิจ</t>
  </si>
  <si>
    <t>อาจารย์สอนดีมากมาก อธิบายทุกครั้งที่สงสัย อีกทั้งยังสามารถถามเรื่องอื่นๆ ในแชทส่วนตัวได้อีกด้วย</t>
  </si>
  <si>
    <t>ภูมสารสนเทศศาสตร์</t>
  </si>
  <si>
    <t>การเขียนและส่งบทความอยากให้ส่งทีละบทและ ให้อาจารย์ผู้สอนช่วยชี้แนะข้อผิดพลาดในงานของผู้เขียน น่าจะช่วยให้เก่งขึ้นมาก และเพื่อให้งานเขียนชิ้นต่อไปมีความถูกต้องมากขึ้นเรื่อยๆ</t>
  </si>
  <si>
    <t>วิทยาศาสตร์ชีวภาพ</t>
  </si>
  <si>
    <t>คณะเกษตรศาสตร์ ทรัพยากรธรรมชาติและสิ่งแวดล้อม</t>
  </si>
  <si>
    <t>สาธารณสุขศาสตรบัณฑิต</t>
  </si>
  <si>
    <t>อยากให้อาจารย์ผู้สอน ขณะสอนหรืออธิบาย  อาจารย์พูดแต่ภาษาอังกฤษ บางครั้งฟังไม่เข้าใจ อยากให้อาจารย์สอนเป็นภาษาไทยปนมาบ้างเล็กน้อย เผื่อนิสิตไม่เข้าใจหรืออยากสอบถามอาจารย์ จะได้ฟังอาจารย์เข้าใจในประเด็นต่างๆ (เนื่องจากเป็นนิสิตที่ความรู้ภาษาอังกฤษอยู่ระดับไม่ค่อยดี)</t>
  </si>
  <si>
    <t>คณะพยาบาลศาสตร์</t>
  </si>
  <si>
    <t>เห็นควรจัดเรียนแบบ Online ต่อ</t>
  </si>
  <si>
    <t>บัณฑิตวิทยาลัย</t>
  </si>
  <si>
    <t>การจัดการสมาร์ตซิตี้และนวัตกรรมดิจิทัล</t>
  </si>
  <si>
    <t>Good</t>
  </si>
  <si>
    <t>พลังงานทดแทนและสมาร์ตกริต</t>
  </si>
  <si>
    <t>พลังงานทดแทน</t>
  </si>
  <si>
    <t>โลจิสติกส์และซัพพลายเชน</t>
  </si>
  <si>
    <t>สาธารณสุขศาสตรมหาบัฑฑิต</t>
  </si>
  <si>
    <t>วิทยาลัยพลังงานทดแทนและสมาร์ตกริดเทคโนโลยี</t>
  </si>
  <si>
    <t>สมาร์ตกริดเทคโนโลยี</t>
  </si>
  <si>
    <t>อาจารย์ผู้สอนมีความรู้มาก สอนเข้าใจง่าย และสอนสนุก</t>
  </si>
  <si>
    <t>การบริหารการพยาบาล</t>
  </si>
  <si>
    <t>ดีมากค่ะได้รับความรู้เพิ่มขึ้น อาจารย์สอนดีมากๆค่ะ</t>
  </si>
  <si>
    <t>ิอยากให้จัดการเรื่องความเสถียรของอินเตอร์เน็ตด้วยครับ บางครั้งดูแล้วลายตา</t>
  </si>
  <si>
    <t>สาธารณสุขศาตร์</t>
  </si>
  <si>
    <t>สาธารณสุขศาสตร</t>
  </si>
  <si>
    <t>บริหารการพยาบาล</t>
  </si>
  <si>
    <t>ข้อสอบมีความเหมาะสมกับที่เรียนค่ะ</t>
  </si>
  <si>
    <t>ฺบริหารธุรกิจ</t>
  </si>
  <si>
    <t>ควรจัดทุกเทอม</t>
  </si>
  <si>
    <t>อาจารย์ สอนดีมากค่ะ แล้วเจ้าหน้าที่ น่ารักทุกคนค่ะ</t>
  </si>
  <si>
    <t>คณะพยาบาลศษสตร์</t>
  </si>
  <si>
    <t xml:space="preserve">ขอขอบคุณทางบัณฑิตวิทยาลัยที่จัดโครงการอบรมภาษาอังกฤษฯนี้ และขอขอบคุณอาจารย์ผู้สอนที่ให้ความรู้ด้านภาษาอังกฤษ สอนสนุกมากครับ  และขอบคุณเจ้าหน้าที่ทุกท่านครับ คุณปูผู้ประสานงานด้วยครับ  ขอลงเรียนภาษาอังกฤษในระดับต่อไป ขอขอบคุณครับ </t>
  </si>
  <si>
    <t>การเรียนออนไลน์มีความสะดวกมาก</t>
  </si>
  <si>
    <t>เวชปฏิบัติชุมชน</t>
  </si>
  <si>
    <t>วิศวกรรมคอมพิวเตอร์</t>
  </si>
  <si>
    <t xml:space="preserve">
-</t>
  </si>
  <si>
    <t>เจ้าหน้าที่บริการดีมากค่ะ</t>
  </si>
  <si>
    <t>เทคโนโลยีผู้ประกอบการและการจัดการนวัตกรรม</t>
  </si>
  <si>
    <t>คณะบริหารฯ</t>
  </si>
  <si>
    <t>ควรจัดการเรียนการสอนในห้องเรียน</t>
  </si>
  <si>
    <t>สาธารณสสุขศาสตร์</t>
  </si>
  <si>
    <t>สาธารณสุขาสตรมหาบัณฑิต</t>
  </si>
  <si>
    <t>เป็นประโยชน์และนำไปใช้ได้จริง ขอบคุณครับ</t>
  </si>
  <si>
    <t>สถาปัตยกรรมศาสตร์</t>
  </si>
  <si>
    <t>ต้องการเห็นตัวอย่างการเขียน ใช้ gramma ในแต่ละบทมากขึ้น เพื่อเพิ่มความเข้าใจและการนำไปใช้ในการเขียน essay และการสอบ</t>
  </si>
  <si>
    <t>เภสัชศาสตร์ชุมชน</t>
  </si>
  <si>
    <t xml:space="preserve">ควรจัดให้มีการสอนออนไลน์ต่อไป เพราะมีความสะดวกสำหรับผู้ที่อยู่ต่างจังหวัด ไม่ต้องเดินทางเสียเงินมานั่งเรียนเพียงครั้งละ 3 ชั่วโมง </t>
  </si>
  <si>
    <t>อยากให้มีการจัดการเรียนแบบ online ต่อไปเพื่อสะดวกต่อคนที่อยู่ไกลค่ะ</t>
  </si>
  <si>
    <t>อาจารย์สอนเข้าใจดีมากค่ะ อยากให้จัดการเรียนการสอนที่เอื้อต่อนิสิตที่อยู่ไกลแบบเดินทางมาเรียนลำบากแบบนี้ตลอดไป</t>
  </si>
  <si>
    <t>ปร.ด.วิศวกรรมคอมพิวเตอร์</t>
  </si>
  <si>
    <t>ควรทำเฉลยแบบฝึกหัดให้ทบทวนทุกครอส</t>
  </si>
  <si>
    <t>สาธารณสุขศาสตรดุษฎีบัณฑิต</t>
  </si>
  <si>
    <t>สหเวชศาสตร์</t>
  </si>
  <si>
    <t>ชีวเวชศาสตร์</t>
  </si>
  <si>
    <t>วิทยาศาตร์การเกษตร</t>
  </si>
  <si>
    <t>เป็นการพัฒนาศักยภาพของนิสิตได้ดีมากครับ สะดวกและได้ความรู้ครับ</t>
  </si>
  <si>
    <t>วิทยาศาตร์</t>
  </si>
  <si>
    <t>อาจเปลี่ยนจากการใช้แบนเนอร์แบบสไลด์สำหรับการรับสมัครเข้าอบรม EPE เป็นแบบที่แสดงตลอดเวลา  และหากมีระบบแจ้งเตือนไปยัง e-mail ของนิสิตเกี่ยวกับการเปิดรับสมัครฯ  หากนิสิตนั้นยังไม่ผ่านภาษาอังกฤษตามที่มหาวิทยาลัยกำหนดจะดีมากครับ</t>
  </si>
  <si>
    <t>การเรียนออนไลน์ทำให้ลดเวลาในการเดินทางและมีเวลาทบมวนแบบฝึกหัดมากขึ้นครับ</t>
  </si>
  <si>
    <t>อาจารย์สอนดีมากๆค่ะ</t>
  </si>
  <si>
    <t>พี่ๆเจ้าหน้าที่ให้การดูแลนิสิตดีมากๆครับ</t>
  </si>
  <si>
    <t>อาจารย์สอนสนุก ไม่เครียด อธิบายได้ดี เข้าใจง่าย เจ้าหน้าที่ผู้ประสานงานให้ความช่วยเหลือเต็มที่ และอธิบายตั้งแต่ขั้นตอนการสมัคร level ที่เราจะต้องเรียน ตอบคำถามเรื่องติดปัญหาใจวันสอบ และแจ้งเกณฑ์คะแนนได้อย่างละเอียดครบถ้วนครับ</t>
  </si>
  <si>
    <t>ควรจะมีการเรียนรู้เพิ่มเติมแบบนี้ตลอดไป</t>
  </si>
  <si>
    <t>พี่ปูผู้ดูแลดูแลนิสิตดีมากเลยค่ะ</t>
  </si>
  <si>
    <t xml:space="preserve">เป็นการจัดการเรียนการสอน online ที่ดีมากๆ เอื้อให้กับนิสิตที่อยู่ไกล โดยเฉพาะการให้บริการของเจ้าหน้าที่มีความเป็นกัลยาณมิตรกับนิสิตมาก สามารถแก้ปัญหาเฉพาะหน้าได้เป็นอย่างดี ขอขอบคุณเจ้าหน้าที่ให้ให้ความช่วยให้ในเรื่องของการเรียนและการสอบ ในครั้งต่อไปอยากให้เรียนแบบ online อีก </t>
  </si>
  <si>
    <t xml:space="preserve">ข้อดี
-อาจารย์สอนดี4 เนื้อหาไม่เยอะจนเกินไป 
-ได้ทำแบบฝึกหัด, homework และมีบทเรียนออนไลน์ ให้ทำจากระบบ
ปัญหา
-หนังสือเรียนส่งถึงที่บ้านช้า ไม่ทันวันแรกของการเรียน
</t>
  </si>
  <si>
    <t>โครงการนี้ดี4ค่ะได้เปิดโอกาสให้นิสิตได้มีโอกาสได้ลงเรียนและผ่านค่ะ</t>
  </si>
  <si>
    <t>เป็นการจัดการเรียนการสอนที่มีความเหมาะสม4</t>
  </si>
  <si>
    <t>น่าจะเป็นครูไทย4กว่า</t>
  </si>
  <si>
    <t xml:space="preserve">ดี4 ๆ เข้าใจภาษาอังกฤษขึ้นเยอะ4 ๆ ครับ ขอบพระคุณอาจารย์และทีมงาน4 ๆ </t>
  </si>
  <si>
    <t>อาจารย์ผู้สอนน่ารัก4ค่ะ เป็นกันเอง ให้ถามตอบเวลาสงสัยและยังสามารถตอบคำถามได้ตรงประเด็นถ้ามีโอกาสอยากให้อาจารย์มาสอนต่อ ในคลาสถัดไปค่ะ</t>
  </si>
  <si>
    <t>ท่านอาจารย์สอนเร็วไปอยากให้ปรับความเร็วลงหน่อยครับ บางเรื่องยังไม่เข้าใจมาดูย้อนหลังจะต้องใช้เวลา4ครับ อยากให้จัดการเรียนการสอนในห้องเรียน4กว่าครับผม</t>
  </si>
  <si>
    <t>การเรียนออนไลน์และการทดสอบแบบออนไลน์มีความสะดวกสะบาย และได้รับความรู้เต็มที่ สามารถทบทวนความรู้ได้เสมอ เป็นการจัดการเรียนรู้ที่ดี4</t>
  </si>
  <si>
    <t>อาจารย์สอนดี4 เข้าใจ ยกตัวอย่างประกอบได้ทันสมัย</t>
  </si>
  <si>
    <t>ตัวหนังสือเล็ก4 ปวดตาเวลาอ่านนานๆ</t>
  </si>
  <si>
    <t>เนื้อหาในกิจกรรมการเรียนการสอน4เกินไป</t>
  </si>
  <si>
    <t>อยากให้ครูที่เป็นครูไทยสอน4กว่าเพราะการสื่อสารในเนื้อหาที่เรียนจะเข้าใจกันง่ายกว่า</t>
  </si>
  <si>
    <t>อาจารย์สอนดี4 มีการเตรียมการสอนอย่างดี  อธิบายได้ละเอียดชัดเจนและให้ความรู้เพิ่มเติมได้ดี4ค่ะ</t>
  </si>
  <si>
    <t>ข้อสอบยากจัง  ศัพท์กองจุดๆ นึง4เกินไป ควรกระจายศัพท์</t>
  </si>
  <si>
    <t>ชอบอาจารย์คนไทยสอน...อาจารย์สอนดี4ครับ</t>
  </si>
  <si>
    <t>ควรจัดให้มีการเรียนออนไลน์แบบนี้ต่อไปเนื่องจากลดเวลาการเดินทางและค่าใช้จ่ายได้4 และควรแจ้งเรื่องการเตรียมUser และ Password รวมถึง E mail ของนักศึกาาในการล็อกอินเข้าระบบ เนื่องจากการใช้งานปกติจะบันทึกรหัสในคอมพิวเตอร์และโทรศัพท์ ในการสอบจะไม่สามารถนำโทรศัพท์เข้ามาได้ทำให้ลืมรหัสผ่าน ต้องใช้เวลานาน4ในการ login</t>
  </si>
  <si>
    <t xml:space="preserve">การเรียนออนไลน์เป็นการจัดการเรียนที่ดีค่ะ สะดวกกับผู้เรียน อยากให้มีการจัดการเรียน EPE ทางออนไลน์อีก รวมถึงอาจารย์ที่สอมในคลาสเป็นอาจารย์คนไทยจำชื่อไม่ได้แต่อาจารย์สอนดีสนุก4ค่ะ </t>
  </si>
  <si>
    <t>ทำให้นิสิตได้เรียนรู้เกี่ยวกับภาษาอังกฤษ4ขึ้น และสามารถนำมาประยุตก์ใช้กับการเรียนและชีวิตประจำวันได้เป็นอย่าง4</t>
  </si>
  <si>
    <t>อาจารย์สอนดีและตั้งใจสอน4ๆ มีความสุข ประทับใจและได้ความรู้ครบถ้วนค่ะ</t>
  </si>
  <si>
    <t>อาจารย์สอนดี44 อธิบายทุกครั้งที่สงสัย อีกทั้งยังสามารถถามเรื่องอื่นๆ ในแชทส่วนตัวได้อีกด้วย</t>
  </si>
  <si>
    <t>การเขียนและส่งบทความอยากให้ส่งทีละบทและ ให้อาจารย์ผู้สอนช่วยชี้แนะข้อผิดพลาดในงานของผู้เขียน น่าจะช่วยให้เก่งขึ้น4 และเพื่อให้งานเขียนชิ้นต่อไปมีความถูกต้อง4ขึ้นเรื่อยๆ</t>
  </si>
  <si>
    <t>อาจารย์ผู้สอนมีความรู้4 สอนเข้าใจง่าย และสอนสนุก</t>
  </si>
  <si>
    <t>ดี4ค่ะได้รับความรู้เพิ่มขึ้น อาจารย์สอนดี4ๆค่ะ</t>
  </si>
  <si>
    <t>อาจารย์ สอนดี4ค่ะ แล้วเจ้าหน้าที่ น่ารักทุกคนค่ะ</t>
  </si>
  <si>
    <t xml:space="preserve">ขอขอบคุณทางบัณฑิตวิทยาลัยที่จัดโครงการอบรมภาษาอังกฤษฯนี้ และขอขอบคุณอาจารย์ผู้สอนที่ให้ความรู้ด้านภาษาอังกฤษ สอนสนุก4ครับ  และขอบคุณเจ้าหน้าที่ทุกท่านครับ คุณปูผู้ประสานงานด้วยครับ  ขอลงเรียนภาษาอังกฤษในระดับต่อไป ขอขอบคุณครับ </t>
  </si>
  <si>
    <t>การเรียนออนไลน์มีความสะดวก4</t>
  </si>
  <si>
    <t>เจ้าหน้าที่บริการดี4ค่ะ</t>
  </si>
  <si>
    <t>ต้องการเห็นตัวอย่างการเขียน ใช้ gramma ในแต่ละบท4ขึ้น เพื่อเพิ่มความเข้าใจและการนำไปใช้ในการเขียน essay และการสอบ</t>
  </si>
  <si>
    <t>อาจารย์สอนเข้าใจดี4ค่ะ อยากให้จัดการเรียนการสอนที่เอื้อต่อนิสิตที่อยู่ไกลแบบเดินทางมาเรียนลำบากแบบนี้ตลอดไป</t>
  </si>
  <si>
    <t>เป็นการพัฒนาศักยภาพของนิสิตได้ดี4ครับ สะดวกและได้ความรู้ครับ</t>
  </si>
  <si>
    <t>อาจเปลี่ยนจากการใช้แบนเนอร์แบบสไลด์สำหรับการรับสมัครเข้าอบรม EPE เป็นแบบที่แสดงตลอดเวลา  และหากมีระบบแจ้งเตือนไปยัง e-mail ของนิสิตเกี่ยวกับการเปิดรับสมัครฯ  หากนิสิตนั้นยังไม่ผ่านภาษาอังกฤษตามที่มหาวิทยาลัยกำหนดจะดี4ครับ</t>
  </si>
  <si>
    <t>การเรียนออนไลน์ทำให้ลดเวลาในการเดินทางและมีเวลาทบมวนแบบฝึกหัด4ขึ้นครับ</t>
  </si>
  <si>
    <t>อาจารย์สอนดี4ๆค่ะ</t>
  </si>
  <si>
    <t>พี่ๆเจ้าหน้าที่ให้การดูแลนิสิตดี4ๆครับ</t>
  </si>
  <si>
    <t>พี่ปูผู้ดูแลดูแลนิสิตดี4เลยค่ะ</t>
  </si>
  <si>
    <t xml:space="preserve">เป็นการจัดการเรียนการสอน online ที่ดี4ๆ เอื้อให้กับนิสิตที่อยู่ไกล โดยเฉพาะการให้บริการของเจ้าหน้าที่มีความเป็นกัลยาณมิตรกับนิสิต4 สามารถแก้ปัญหาเฉพาะหน้าได้เป็นอย่างดี ขอขอบคุณเจ้าหน้าที่ให้ให้ความช่วยให้ในเรื่องของการเรียนและการสอบ ในครั้งต่อไปอยากให้เรียนแบบ online อีก </t>
  </si>
  <si>
    <t>การจัดการยกระดับความรู้ภาษาอังกฤษอย่างนี้ดี4ครับ ขอให้มีการจัดอย่างนี้ต่อไป แต่หากว่าจะเป็นไปได้ มหาวิทยาลัยน่าจะช่วยเหลือ4กว่านี้ อย่างเช่น จัดการอบรมสำหรับนิสิตที่ประสงค์อบรม โดยไม่เสียค่าใช้จ่ายหรือเสียค่าใช้จ่าย2ลงครับ</t>
  </si>
  <si>
    <t>อยากให้อาจารย์ผู้สอน ขณะสอนหรืออธิบาย  อาจารย์พูดแต่ภาษาอังกฤษ บางครั้งฟังไม่เข้าใจ อยากให้อาจารย์สอนเป็นภาษาไทยปนมาบ้างเล็ก2 เผื่อนิสิตไม่เข้าใจหรืออยากสอบถามอาจารย์ จะได้ฟังอาจารย์เข้าใจในประเด็นต่างๆ (เนื่องจากเป็นนิสิตที่ความรู้ภาษาอังกฤษอยู่ระดับไม่ค่อยดี)</t>
  </si>
  <si>
    <t>บทสรุปสำหรับผู้บริหาร</t>
  </si>
  <si>
    <t>ปรากฏผลการประเมินดังนี้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</si>
  <si>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</si>
  <si>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จำนวนผู้เข้ารับการอบรมจำแนกตามคณะ/วิทยาลัย พบว่า เป็นนิสิตสังกัดคณะศึกษาศาสตร์ </t>
  </si>
  <si>
    <t xml:space="preserve">              3. กลุ่ม Pre - Intermediate พบว่า จำนวนผู้เข้ารับการอบรมจำแนกตามเพศ</t>
  </si>
  <si>
    <t xml:space="preserve">              4. กลุ่ม Starter 2 พบว่า จำนวนผู้เข้ารับการอบรมจำแนกตามเพศเป็นเพศหญิง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</si>
  <si>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</si>
  <si>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</si>
  <si>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</si>
  <si>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</si>
  <si>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</si>
  <si>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5. กลุ่ม  Upper-Intermediate พบว่า  ก่อนเข้ารับการอบรมผู้เข้าร่วมโครงการมีความรู้</t>
  </si>
  <si>
    <t>จากการสอบถามความพึงพอใจ พบว่า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</si>
  <si>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 </t>
  </si>
  <si>
    <t xml:space="preserve">ได้อย่างชัดเจน และเข้าใจง่าย และข้อ 8) อาจารย์ผู้สอนใช้สื่อในการอบรมที่เหมาะสมกับเนื้อหา 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</si>
  <si>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</si>
  <si>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</si>
  <si>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</si>
  <si>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</si>
  <si>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</si>
  <si>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</si>
  <si>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</si>
  <si>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</si>
  <si>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</si>
  <si>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</si>
  <si>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</si>
  <si>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</si>
  <si>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</si>
  <si>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</si>
  <si>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Upper - Intermediate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</si>
  <si>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</si>
  <si>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</si>
  <si>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</si>
  <si>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</si>
  <si>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</si>
  <si>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</si>
  <si>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</si>
  <si>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 xml:space="preserve">   51 ปีขึ้นไป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</si>
  <si>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</si>
  <si>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</si>
  <si>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</si>
  <si>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</si>
  <si>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</si>
  <si>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Starter2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</si>
  <si>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</si>
  <si>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</si>
  <si>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</si>
  <si>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</si>
  <si>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</si>
  <si>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</si>
  <si>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</si>
  <si>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</si>
  <si>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</si>
  <si>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</si>
  <si>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</si>
  <si>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 xml:space="preserve">   คณะพยาบาลศาสตร์</t>
  </si>
  <si>
    <t>Pre - Intermediate</t>
  </si>
  <si>
    <t xml:space="preserve">   คณะโลจิสติกส์และดิจิทัลซัพพลายเชน</t>
  </si>
  <si>
    <t xml:space="preserve">   คณะสหเวชศาสตร์</t>
  </si>
  <si>
    <t xml:space="preserve">Starter 2   </t>
  </si>
  <si>
    <t xml:space="preserve">   คณะสังคมศาสตร์</t>
  </si>
  <si>
    <t xml:space="preserve">   คณะสถาปัตยกรรมศาสตร์</t>
  </si>
  <si>
    <t xml:space="preserve">     จากตารางแสดงจำนวนผู้เข้าร่วมรับการอบรมจำแนกตามคณะ/วิทยาลัย พบว่า กลุ่ม Elementary 2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</si>
  <si>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</si>
  <si>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</si>
  <si>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   สาขาวิชาหลักสูตรและการสอน</t>
  </si>
  <si>
    <t xml:space="preserve">   สาขาวิชาภาษาไทย</t>
  </si>
  <si>
    <t xml:space="preserve">   สาขาวิชาวิทยาศาสตร์การเกษตร</t>
  </si>
  <si>
    <t xml:space="preserve">   สาขาวิชาเทคโนโลยีและสื่อสารการศึกษา</t>
  </si>
  <si>
    <t xml:space="preserve">   สาขาวิชาการบริหารการศึกษา</t>
  </si>
  <si>
    <t xml:space="preserve">   สาขาวิชาบริหารธุรกิจ</t>
  </si>
  <si>
    <t xml:space="preserve">   สาขาวิชาการจัดการท่องเที่ยว</t>
  </si>
  <si>
    <t xml:space="preserve">   สาขาวิชาการสื่อสาร</t>
  </si>
  <si>
    <t xml:space="preserve">   สาขาวิชาวิทยาศาสตร์ศึกษา</t>
  </si>
  <si>
    <t xml:space="preserve">   สาขาวิชาเทคโนโลยีชีวภาพทางการเกษตร</t>
  </si>
  <si>
    <t xml:space="preserve">   สาขาวิชาสาธารณสุขศาสตร์</t>
  </si>
  <si>
    <t xml:space="preserve">   สาขาวิชาวิศวกรรมไฟฟ้า</t>
  </si>
  <si>
    <t xml:space="preserve">   สาขาวิชาเภสัชกรรมชุมชน</t>
  </si>
  <si>
    <t xml:space="preserve">   สาขาวิชาวิศวกรรมโยธา</t>
  </si>
  <si>
    <t xml:space="preserve">   สาขาวิชาฟิสิกส์ประยุกต์</t>
  </si>
  <si>
    <t xml:space="preserve">   สาขาวิชาวิจัยและประเมินผลการศึกษา</t>
  </si>
  <si>
    <t xml:space="preserve">   สาขาวิชาการพยาบาลเวชปฏิบัติชุมชน</t>
  </si>
  <si>
    <t xml:space="preserve">   สาขาวิชาวิทยาศาสตร์การประมง</t>
  </si>
  <si>
    <t xml:space="preserve">   สาขาวิชาสัตวศาสตร์</t>
  </si>
  <si>
    <t xml:space="preserve">   สาขาวิชาวิศวกรรมการจัดการ</t>
  </si>
  <si>
    <t xml:space="preserve">   สาขาวิชาโลจิสติกส์และโซ่อุปทาน</t>
  </si>
  <si>
    <t xml:space="preserve">   สาขาวิชาวิศวกรรมคอมพิวเตอร์</t>
  </si>
  <si>
    <t xml:space="preserve">     จากตารางแสดงจำนวนผู้เข้าร่วมรับการอบรมจำแนกตามสาขาวิชา พบว่า กลุ่ม Elementary 2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</si>
  <si>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</si>
  <si>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</si>
  <si>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</si>
  <si>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</si>
  <si>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</si>
  <si>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</si>
  <si>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</si>
  <si>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</si>
  <si>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</si>
  <si>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</si>
  <si>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</si>
  <si>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</si>
  <si>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</si>
  <si>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</si>
  <si>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</si>
  <si>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</si>
  <si>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</si>
  <si>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สำหรับนิสิตบัณฑิตศึกษา ในกลุ่ม Elementary 2  พบว่า ภาพรวมมีความพึงพอใจอยู่ในระดับมาก</t>
  </si>
  <si>
    <t>เนื้อหาวิชาได้อย่างชัดเจน และเข้าใจง่าย และข้อ 8) อาจารย์ผู้สอนใช้สื่อในการอบรมที่เหมาะสมกับเนื้อหา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</si>
  <si>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</si>
  <si>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</si>
  <si>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</si>
  <si>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</si>
  <si>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</si>
  <si>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</si>
  <si>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</si>
  <si>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</si>
  <si>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</si>
  <si>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</si>
  <si>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</si>
  <si>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</si>
  <si>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</si>
  <si>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</si>
  <si>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</si>
  <si>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>7.  อาจารย์ผู้สอนมีการอธิบายเนื้อหาวิชาได้อย่างชัดเจน และเข้าใจง่าย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</si>
  <si>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</si>
  <si>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</si>
  <si>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</si>
  <si>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</si>
  <si>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</si>
  <si>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14 แสดงผลการประเมินโครงการฯ กลุ่ม Upper-Intermediate 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</si>
  <si>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</si>
  <si>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</si>
  <si>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ข้อเสนอแนะจากผู้เข้ารับการอบรม</t>
  </si>
  <si>
    <t>กลุ่ม Elementary 2</t>
  </si>
  <si>
    <t>1.ควรจะมีการเรียนการสอนออนไลน์</t>
  </si>
  <si>
    <t xml:space="preserve">กลุ่ม Intermediate </t>
  </si>
  <si>
    <t>กลุ่ม Pre - Intermediate</t>
  </si>
  <si>
    <t>กลุ่ม Starter 2</t>
  </si>
  <si>
    <t>กลุ่ม Upper - Intermediate</t>
  </si>
  <si>
    <t>คณะ</t>
  </si>
  <si>
    <t>คณะเภสัชศาสตร์</t>
  </si>
  <si>
    <t>คณะบริหารธุรกิจ เศรษฐศาสตร์และการสื่อสาร</t>
  </si>
  <si>
    <t>คณะมนุษยศาสตร์</t>
  </si>
  <si>
    <t>คณะวิทยาศาสตร์</t>
  </si>
  <si>
    <t>เพศ</t>
  </si>
  <si>
    <t>อายุ</t>
  </si>
  <si>
    <t>ระดับ</t>
  </si>
  <si>
    <t>สาขาวิชา</t>
  </si>
  <si>
    <t>คณะเกษตรศาสตร์ทรัพยากรธรรมชาติ เเละสิ่งเเวดล้อม</t>
  </si>
  <si>
    <t>วิทยาลัยพลังงานทดแทนและสมาร์ต กริดเทคโนโลยี</t>
  </si>
  <si>
    <t xml:space="preserve">
สมาร์ตกริดเทคโนโลยี </t>
  </si>
  <si>
    <t>คณะบริหารธุรกิจ เศรฐศาสตร์ และการสื่อสาร</t>
  </si>
  <si>
    <t xml:space="preserve">สมาร์ตกริดเทคโนโลยี 
</t>
  </si>
  <si>
    <t>คณะสหเวชศาสตร์</t>
  </si>
  <si>
    <t>คณะบริหารธุรกิจ เศรฐศาสตร์และการสื่อสาร</t>
  </si>
  <si>
    <t>คณะสถาปัตยกรรมศาสตร์</t>
  </si>
  <si>
    <t>บริหารเทคโนโลยีเชิงกลยุทธ์</t>
  </si>
  <si>
    <t>คณะวิทยาศาสตร์การแพทย์</t>
  </si>
  <si>
    <t>วิทยาศาสตร์การแพทย์</t>
  </si>
  <si>
    <t>วันที่ 19 ธันวาคม 2563</t>
  </si>
  <si>
    <t xml:space="preserve">    1. Elementary 2                    จำนวน 63 คน</t>
  </si>
  <si>
    <t xml:space="preserve">    2. Intermediate                     จำนวน 57 คน</t>
  </si>
  <si>
    <t xml:space="preserve">    3. Pre - Intermediate             จำนวน 57 คน</t>
  </si>
  <si>
    <t xml:space="preserve">    4. Starter 2                           จำนวน 48 คน</t>
  </si>
  <si>
    <t xml:space="preserve">    5. Upper-Intermediate           จำนวน 18 คน</t>
  </si>
  <si>
    <t>ในครั้งนี้ จำนวนทั้งสิ้น 243 คน จำแนกเป็น</t>
  </si>
  <si>
    <t xml:space="preserve">     จากตารางพบว่า กลุ่ม Elementary 2  มีอายุระหว่าง 20 - 30 ปี คิดเป็นร้อยละ 12.76 รองลงมาคือ</t>
  </si>
  <si>
    <t>คิดเป็นร้อยละ 9.05 รองลงมาคือ อายุระหว่าง 31 - 40 ปี คิดเป็นร้อยละ 8.64</t>
  </si>
  <si>
    <t xml:space="preserve">กลุ่ม Pre - Intermediate อายุระหว่าง 20 - 30 ปี คิดเป็นร้อยละ 11.93 รองลงมาคือ อายุระหว่าง 31 - 40 ปี </t>
  </si>
  <si>
    <t xml:space="preserve">คิดเป็นร้อยละ 9.05 กลุ่ม Starter 2 อายุระหว่าง 20 - 30 ปี  คิดเป็นร้อยละ 11.93 รองลงมาคือ  </t>
  </si>
  <si>
    <t xml:space="preserve">อายุระหว่าง 31 - 40 ปี คิดเป็นร้อยละ 5.76 กลุ่ม Upper - Intermediate มีอายุระหว่าง 31 - 40 ปี </t>
  </si>
  <si>
    <t>คิดเป็นร้อยละ 2.88 รองลงมาคือ อายุระหว่าง 41 - 50 ปี คิดเป็นร้อยละ 2.06</t>
  </si>
  <si>
    <t xml:space="preserve">กลุ่ม Starter 2 เป็นนิสิตปริญญาโท คิดเป็นร้อยละ 17.28 รองลงมาคือ นิสิตปริญญาเอก </t>
  </si>
  <si>
    <t>คิดเป็นร้อยละ 2.47 กลุ่ม Upper - Intermediate เป็นนิสิตปริญญาเอก คิดเป็นร้อยละ 7.41</t>
  </si>
  <si>
    <t xml:space="preserve">   วิทยาลัยพลังงานทดแทนและสมาร์ตกริดเทคโนโลยี</t>
  </si>
  <si>
    <t xml:space="preserve">   บัณฑิตวิทยาลัย</t>
  </si>
  <si>
    <t xml:space="preserve">และคณะสาธารณสุขศาสตร์ คิดเป็นร้อยละ 2.06 กลุ่ม Pre - Intermediate สังกัดคณะสาธารณสุขศาสตร์ </t>
  </si>
  <si>
    <t xml:space="preserve">คิดเป็นร้อยละ 6.17 รองลงมาคือ คณะศึกษาศาสตร์ คิดเป็นร้อยละ 5.76 และคณะพยาบาลศาสตร์ </t>
  </si>
  <si>
    <t>คิดเป็นร้อยละ 2.47 กลุ่ม Starter 2 สังกัดคณะสาธารณสุขศาสตร์ คิดเป็นร้อยละ 7.00 รองลงมาคือ</t>
  </si>
  <si>
    <t>คณะบริหารธุรกิจ เศรษฐศาสตร์และการสื่อสาร คิดเป็นร้อยละ 3.29 คณะเกษตรศาสตร์ ทรัพยากร</t>
  </si>
  <si>
    <t xml:space="preserve">ธรรมชาติและสิ่งแวดล้อม และคณะศึกษาศาสตร์ คิดเป็นร้อยละ 2.47 กลุ่มUpper - Intermediate </t>
  </si>
  <si>
    <t xml:space="preserve">ส่วนใหญ่สังกัดคณะศึกษาศาสตร์ คิดเป็นร้อยละ 5.35 </t>
  </si>
  <si>
    <t xml:space="preserve">   สาขาวิชาสมาร์ตกริดเทคโนโลยี</t>
  </si>
  <si>
    <t xml:space="preserve">   สาขาวิชาบัญชี</t>
  </si>
  <si>
    <t xml:space="preserve">   สาขาวิชาบริหารเทคโนโลยีสารสนเทศเชิงกลยุทธ์</t>
  </si>
  <si>
    <t>บริหารเทคโนโลยีสารสนเทศเชิงกลยุทธิ์</t>
  </si>
  <si>
    <t xml:space="preserve">   สาขาวิชารัฐศาสตร์</t>
  </si>
  <si>
    <t xml:space="preserve">   สาขาวิชาเอเซียตะวันออกเฉียงใต้</t>
  </si>
  <si>
    <t xml:space="preserve">   สาขาวิชาเภสัชศาสตร์</t>
  </si>
  <si>
    <t xml:space="preserve">   สาขาวิชาสถิติ</t>
  </si>
  <si>
    <t xml:space="preserve">   สาขาวิชาพลศึกษาและวิทยาศาสตร์การออกกำลังกาย</t>
  </si>
  <si>
    <t xml:space="preserve">   สาขาวิชานวัตกรรมทางการวัดผลการเรียนรู้</t>
  </si>
  <si>
    <t xml:space="preserve">   สาขาวิชาพัฒนาสังคม</t>
  </si>
  <si>
    <t xml:space="preserve">   สาขาวิชาบริหารการพยาบาล</t>
  </si>
  <si>
    <t xml:space="preserve">   สาขาวิชการจัดการกีฬา</t>
  </si>
  <si>
    <t>บริหารเทคโนโลยีสารสนเทศเชิงกลยุทธ์</t>
  </si>
  <si>
    <t xml:space="preserve">   สาขาวิชาวิทยาการคอมพิวเตอร์</t>
  </si>
  <si>
    <t xml:space="preserve">   สาขาวิชาเทคโนโลยีสื่อสารการศึกษา</t>
  </si>
  <si>
    <t xml:space="preserve">   สาขาวิชาเศรษฐศาสตร์</t>
  </si>
  <si>
    <t xml:space="preserve">   สาขาวิชาเทคโนโลยีสารสนเทศเชิงกลยุทธ์</t>
  </si>
  <si>
    <t xml:space="preserve">   สาขาวิชาเคมีอุตสาหกรรม</t>
  </si>
  <si>
    <t xml:space="preserve">   สาขาวิชาภูมิสารสนเทศศาสตร์</t>
  </si>
  <si>
    <t xml:space="preserve">   สาขาวิชาวิศวกรรมไฟฟ้า </t>
  </si>
  <si>
    <t xml:space="preserve">   สาขาวิชาเทคโนโลยีผู้ประกอบการและการจัดการนวัตกรรม</t>
  </si>
  <si>
    <t xml:space="preserve">   สาขาวิชาชีวเวชศาสตร์</t>
  </si>
  <si>
    <t xml:space="preserve">   สาขาวิชาวิทยาศาสตร์ชีวภาพ</t>
  </si>
  <si>
    <t xml:space="preserve">   สาขาวิชาการบริหารการพยาบาล</t>
  </si>
  <si>
    <t xml:space="preserve">   สาขาวิชาสถาปัตยกรรมศาสตร์</t>
  </si>
  <si>
    <t xml:space="preserve">   สาขาวิชาการจัดการสมาร์ตซิตี้และนวัตกรรมดิจิทัล</t>
  </si>
  <si>
    <t xml:space="preserve">   สาขาวิชาพลังงานทดแทน</t>
  </si>
  <si>
    <t xml:space="preserve">   สาขาวิชาการจัดการกีฬา</t>
  </si>
  <si>
    <t xml:space="preserve">   สาขาวิชาวิทยาศาสตร์การแพทย์</t>
  </si>
  <si>
    <t xml:space="preserve">     จากตารางพบว่า กลุ่ม Elementary 2 เป็นเพศหญิง คิดเป็นร้อยละ 16.05 เพศชาย คิดเป็นร้อยละ 9.88</t>
  </si>
  <si>
    <t>กลุ่ม Intermediate เป็นเพศหญิง คิดเป็นร้อยละ 12.35 เพศชาย คิดเป็นร้อยละ 11.11</t>
  </si>
  <si>
    <t>กลุ่ม Pre - Intermediate เป็นเพศหญิง คิดเป็นร้อยละ 14.40 เพศชาย คิดเป็นร้อยละ 9.05</t>
  </si>
  <si>
    <t>กลุ่ม Starter 2 เป็นเพศหญิง คิดเป็นร้อยละ 12.35 เพศชาย คิดเป็นร้อยละ 7.41</t>
  </si>
  <si>
    <t>กลุ่ม Upper - Intermediate เป็นเพศหญิง คิดเป็นร้อยละ 4.53 เพศชาย คิดเป็นร้อยละ 2.88</t>
  </si>
  <si>
    <t>สาขาวิชาสาธารณสุขศาสตร์ คิดเป็นร้อยละ 4.94 รองลงมาคือ สาขาวิชาบริหารธุรกิจ คิดเป็นร้อยละ 2.88</t>
  </si>
  <si>
    <t>สาขาวิชาเทคโนโลยีชีวภาพทางการเกษตร และสาขาวิชาการจัดการท่องเที่ยว คิดเป็นร้อยละ 1.65</t>
  </si>
  <si>
    <t xml:space="preserve">กลุ่ม Intermediate สาขาวิชาบริหารธุรกิจ และสาขาวิชาการบริหารการศึกษา คิดเป็นร้อยละ 2.88 </t>
  </si>
  <si>
    <t xml:space="preserve">รองลงมาคือ สาขาวิชาพลศึกษาและวิทยาศาสตร์การออกกำลังกาย และสาขาวิชาสาธารณสุขศาสตร์ </t>
  </si>
  <si>
    <t xml:space="preserve">คิดเป็นร้อยละ 2.06 สาขาวิชาเทคโนโลยีสื่อสารการศึกษา สาขาวิชาเภสัชกรรมชุมชน คิดเป็นร้อยละ 1.23 </t>
  </si>
  <si>
    <t xml:space="preserve">กลุ่ม Pre - Intermediate ส่วนใหญ่สาขาวิชาสาธารณสุขศาสตร์ คิดเป็นร้อยละ 6.17 รองลงมาคือ  </t>
  </si>
  <si>
    <t>สาขาวิชาภาษาไทย สาขาวิชาการพยาบาลเวชปฏิบัติชุมชน คิดเป็นร้อยละ 2.06 และสาขาวิชานวัตกรรม</t>
  </si>
  <si>
    <t xml:space="preserve">ทางการวัดผลการเรียนรู้ คิดเป็นร้อยละ 1.65 กลุ่ม Starter 2 สาขาวิชาสาธารณสุขศาสตร์ </t>
  </si>
  <si>
    <t>คิดเป็นร้อยละ 7.00 รองลงมาคือ สาขาวิชาบริหารธุรกิจ คิดเป็นร้อยละ 2.47 และสาขาวิชาวิทยาศาสตร์</t>
  </si>
  <si>
    <t>สาขาวิชาเทคโนโลยีสื่อสารการศึกษา สาขาวิชาบริหารการศึกษา  และสาขาวิชาหลักสูตรและการสอน</t>
  </si>
  <si>
    <t>คิดเป็นร้อยละ 1.23 รองลงมาคือ สาขาวิชาการจัดการกีฬา คิดเป็นร้อยละ 0.82</t>
  </si>
  <si>
    <t>EPE (Elementary 2) N=63</t>
  </si>
  <si>
    <t>EPE (Intermediate)  N =57</t>
  </si>
  <si>
    <t xml:space="preserve"> N = 57</t>
  </si>
  <si>
    <t>EPE (Starter 2) N =48</t>
  </si>
  <si>
    <t>กลุ่ม Starter 2 (N =48)</t>
  </si>
  <si>
    <t>EPE (Upper-Intermediate) N =18</t>
  </si>
  <si>
    <t>กลุ่ม Upper - Intermediate  (N =18)</t>
  </si>
  <si>
    <t>2.ข้อสอบมีความเหมาะสมกับที่เรียน</t>
  </si>
  <si>
    <t>3.ควรจัดการเรียนการสอนในห้องเรียน</t>
  </si>
  <si>
    <t>4.ทำให้นิสิตได้เรียนรู้เกี่ยวกับภาษาอังกฤษและสามารถนำมาประยุตก์ใช้กับการเรียน</t>
  </si>
  <si>
    <t>และชีวิตประจำวันได้</t>
  </si>
  <si>
    <t xml:space="preserve">และหากมีระบบแจ้งเตือนไปยัง e-mail ของนิสิตเกี่ยวกับการเปิดรับสมัครฯ </t>
  </si>
  <si>
    <t>หากนิสิตนั้นยังไม่ผ่านภาษาอังกฤษตามที่มหาวิทยาลัยกำหนด</t>
  </si>
  <si>
    <t xml:space="preserve">2.การใช้แบนเนอร์แบบสไลด์สำหรับการรับสมัครเข้าอบรม EPE เป็นแบบที่แสดงตลอดเวลา  </t>
  </si>
  <si>
    <t>ตอบคำถาม และแจ้งเกณฑ์คะแนนได้อย่างละเอียดครบถ้วน</t>
  </si>
  <si>
    <t>3.เจ้าหน้าที่ผู้ประสานงานให้ความช่วยเหลือเต็มที่</t>
  </si>
  <si>
    <t xml:space="preserve">4.อาจารย์อธิบายได้ดี เข้าใจง่าย และอธิบายตั้งแต่ขั้นตอนการสมัคร level ที่เราจะต้องเรียน </t>
  </si>
  <si>
    <t xml:space="preserve">ในรูปแบบออนไลน์มีความปลอดภัยด้านการป้องกันโรคโควิด 19 </t>
  </si>
  <si>
    <t xml:space="preserve">2.อยากให้เปิดครอสเรียนแบบนี้ติดต่อกันไปเรื่อยๆ ไม่ทิ้งช่วงเวลานานจนเกินไป </t>
  </si>
  <si>
    <t>3.อาจารย์ผู้สอนมีความตั้งใจและอธิบายอย่างชัดเจนในทุกๆเนื้อหา</t>
  </si>
  <si>
    <t>4.ได้ความรู้เพิ่มขึ้นจากเดิม</t>
  </si>
  <si>
    <t>5.ควรมีให้เลือกหนังสือเรียนเป็นแบบเล่ม (Book) และ/หรือ แบบออนไลน์ (e-Book)</t>
  </si>
  <si>
    <t xml:space="preserve">6.เป็นประโยชน์และนำไปใช้ได้จริง </t>
  </si>
  <si>
    <t>2.อาจารย์สอนดี</t>
  </si>
  <si>
    <t>กลุ่ม Elementary 2 (N = 63)</t>
  </si>
  <si>
    <t xml:space="preserve">(ค่าเฉลี่ยเท่ากับ 4.45)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</si>
  <si>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ตรงตามเวลาอยู่ในระดับมากที่สุด (ค่าเฉลี่ยเท่ากับ 4.63) รองลงมาคือ ข้อ 7) อาจารย์ผู้สอนมีการอธิบาย</t>
  </si>
  <si>
    <t>ภาพรวม อยู่ในระดับปานกลาง (ค่าเฉลี่ย 3.11)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</si>
  <si>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3.95) </t>
  </si>
  <si>
    <t>(ค่าเฉลี่ยเท่ากับ 4.57) เมื่อพิจารณารายข้อพบว่า ข้อที่มีค่าเฉลี่ยสูงสุด คือ ข้อ 9) อาจารย์ผู้สอนเข้าสอน – เลิกสอน</t>
  </si>
  <si>
    <t>สำหรับนิสิตบัณฑิตศึกษา ในกลุ่ม Pre - Intermediate  พบว่า ภาพรวมมีความพึงพอใจอยู่ในระดับมากที่สุด</t>
  </si>
  <si>
    <t xml:space="preserve">(ค่าเฉลี่ยเท่ากับ 4.54) เมื่อพิจารณารายข้อพบว่า ข้อที่มีค่าเฉลี่ยสูงสุด คือ ข้อ 9) อาจารย์ผู้สอนเข้าสอน – </t>
  </si>
  <si>
    <t>เลิกสอน ตรงตามเวลาอยู่ในระดับมาก (ค่าเฉลี่ยเท่ากับ 4.82) รองลงมาคือ ข้อ 8) อาจารย์ผู้สอนใช้สื่อ</t>
  </si>
  <si>
    <t>และข้อ 7) อาจารย์ผู้สอนมีการอธิบายเนื้อหาวิชาได้อย่างชัดเจน และเข้าใจง่ายอยู่ในระดับมากที่สุด</t>
  </si>
  <si>
    <t>(ค่าเฉลี่ยเท่ากับ 4.67)</t>
  </si>
  <si>
    <t>กลุ่ม Pre - Intermediate (N =57)</t>
  </si>
  <si>
    <t>ภาพรวม อยู่ในระดับปานกลาง (ค่าเฉลี่ย 3.32)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</si>
  <si>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4.07) </t>
  </si>
  <si>
    <t>ภาพรวม อยู่ในระดับปานกลาง (ค่าเฉลี่ย 3.40)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</si>
  <si>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4.14) </t>
  </si>
  <si>
    <t>สำหรับนิสิตบัณฑิตศึกษา ในกลุ่ม Starter 2 พบว่า ภาพรวมมีความพึงพอใจอยู่ในระดับมาก</t>
  </si>
  <si>
    <t xml:space="preserve">(ค่าเฉลี่ยเท่ากับ 4.39) เมื่อพิจารณารายข้อพบว่า ข้อที่มีค่าเฉลี่ยสูงสุด คือ ข้อ 9) อาจารย์ผู้สอนเข้าสอน – เลิกสอน </t>
  </si>
  <si>
    <t>ภาพรวม อยู่ในระดับปานกลาง (ค่าเฉลี่ย 3.25)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</si>
  <si>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3.94) </t>
  </si>
  <si>
    <t xml:space="preserve">(ค่าเฉลี่ยเท่ากับ 4.52) เมื่อพิจารณารายข้อพบว่า ข้อที่มีค่าเฉลี่ยสูงสุด คือ ข้อ 9) อาจารย์ผู้สอนเข้าสอน – </t>
  </si>
  <si>
    <t>สำหรับนิสิตบัณฑิตศึกษา ในกลุ่ม Upper-Intermediate พบว่า ภาพรวมมีความพึงพอใจอยู่ในระดับมากที่สุด</t>
  </si>
  <si>
    <t>ภาพรวม อยู่ในระดับปานกลาง (ค่าเฉลี่ย 3.39)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</si>
  <si>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4.17) </t>
  </si>
  <si>
    <t xml:space="preserve">อายุระหว่าง 31 - 40 ปี คิดเป็นร้อยละ 9.47 กลุ่ม Intermediate ส่วนใหญ่มีอายุระหว่าง 20 - 30 ปี </t>
  </si>
  <si>
    <t>และตอบคำถามได้อย่างชัดเจนอยู่ในระดับมากที่สุด (ค่าเฉลี่ยเท่ากับ 4.59)</t>
  </si>
  <si>
    <t>สำหรับนิสิตบัณฑิตศึกษา ในกลุ่ม Intermediate พบว่า ภาพรวมมีความพึงพอใจอยู่ในระดับมากที่สุด</t>
  </si>
  <si>
    <t>กลุ่ม Intermediate  (N =57)</t>
  </si>
  <si>
    <t>ในการอบรมที่เหมาะสมกับเนื้อหาและตอบคำถามได้อย่างชัดเจนอยู่ในระดับมากที่สุด (ค่าเฉลี่ยเท่ากับ 4.70)</t>
  </si>
  <si>
    <t xml:space="preserve">ความครบถ้วนตรงตามความต้องการ และเข้าใจง่ายอยู่ในระดับมากที่สุด (ค่าเฉลี่ยเท่ากับ 4.56) </t>
  </si>
  <si>
    <t>ผลการประเมินโครงการภาษาอังกฤษเพื่อยกระดับความรู้นิสิตบัณฑิตศึกษา วันที่ 19 ธันวาคม 2563</t>
  </si>
  <si>
    <t>จำนวนทั้งสิ้น 243 คน จำแนกเป็น</t>
  </si>
  <si>
    <t xml:space="preserve">         1. Elementary 2                    จำนวน 63 คน</t>
  </si>
  <si>
    <t xml:space="preserve">         2. Intermediate                     จำนวน 57 คน</t>
  </si>
  <si>
    <t xml:space="preserve">         3. Pre - Intermediate             จำนวน 57 คน</t>
  </si>
  <si>
    <t xml:space="preserve">         4. Starter 2                          จำนวน 48 คน</t>
  </si>
  <si>
    <t xml:space="preserve">         5. Upper-Intermediate           จำนวน 18 คน</t>
  </si>
  <si>
    <t>1. กลุ่ม Elementary 2  พบว่า จำนวนผู้เข้ารับการอบรมจำแนกตามเพศ เป็นเพศหญิง</t>
  </si>
  <si>
    <t xml:space="preserve">คิดเป็นร้อยละ 16.05 และเพศชาย คิดเป็นร้อยละ 9.88 แสดงจำนวนผู้เข้ารับการอบรมจำแนกตามอายุ พบว่า </t>
  </si>
  <si>
    <t xml:space="preserve">ผู้เข้ารับการอบรมส่วนใหญ่มีอายุระหว่าง 20 - 30 ปี คิดเป็นร้อยละ 12.76 รองลงมาคือ อายุระหว่าง 31 - 40 ปี </t>
  </si>
  <si>
    <t xml:space="preserve">คิดเป็นร้อยละ 9.47 แสดงจำนวนผู้เข้ารับการอบรมจำแนกตามระดับการศึกษา พบว่า เป็นนิสิตปริญญาโท </t>
  </si>
  <si>
    <t>คิดเป็นร้อยละ 17.28 รองลงมาคือ นิสิตปริญญาเอก คิดเป็นร้อยละ 8.64 แสดงจำนวนผู้เข้ารับการอบรม</t>
  </si>
  <si>
    <t xml:space="preserve">คิดเป็นร้อยละ 12.35 เพศชาย คิดเป็นร้อยละ 11.11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</si>
  <si>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9.05 รองลงมาคือ </t>
  </si>
  <si>
    <t xml:space="preserve">อายุระหว่าง 31 - 40 ปี คิดเป็นร้อยละ 8.64 จำนวนผู้เข้ารับการอบรมจำแนกตามระดับการศึกษา พบว่า </t>
  </si>
  <si>
    <t>เป็นนิสิตปริญญาโท คิดเป็นร้อยละ 14.81 รองลงมาคือ นิสิตปริญญาเอก คิดเป็นร้อยละ 8.64</t>
  </si>
  <si>
    <t>สาขาวิชาการบริหารการศึกษา คิดเป็นร้อยละ 2.88 รองลงมาคือ สาขาวิชาพลศึกษาและวิทยาศาสตร์</t>
  </si>
  <si>
    <t xml:space="preserve">สื่อสารการศึกษา สาขาวิชาเภสัชกรรมชุมชน คิดเป็นร้อยละ 1.23 </t>
  </si>
  <si>
    <t>การออกกำลังกาย และสาขาวิชาสาธารณสุขศาสตร์ คิดเป็นร้อยละ 2.06 สาขาวิชาเทคโนโลยี</t>
  </si>
  <si>
    <t xml:space="preserve">คิดเป็นร้อยละ 7.82 รองลงมาคือ คณะบริหารธุรกิจ เศรษฐศาสตร์และการสื่อสาร คิดเป็นร้อยละ 4.12 </t>
  </si>
  <si>
    <t xml:space="preserve">จำนวนผู้เข้ารับการอบรมจำแนกตามสาขาวิชา พบว่า ส่วนใหญ่สาขาบริหารธุรกิจ </t>
  </si>
  <si>
    <t xml:space="preserve">คณะเกษตรศาสตร์ ทรัพยากรธรรมชาติและสิ่งแวดล้อม และคณะสาธารณสุขศาสตร์ คิดเป็นร้อยละ 2.06 </t>
  </si>
  <si>
    <t>เป็นเพศหญิง คิดเป็นร้อยละ 14.40 เพศชาย คิดเป็นร้อยละ 9.05 แสดงจำนวนผู้เข้ารับการอบรม</t>
  </si>
  <si>
    <t>จำแนกตามอายุ พบว่า ผู้เข้ารับการอบรมส่วนใหญ่ มีอายุระหว่าง 20 - 30 ปี คิดเป็นร้อยละ 11.93</t>
  </si>
  <si>
    <t>รองลงมาคือ 31 - 40 ปี คิดเป็นร้อยละ 9.05 จำนวนผู้เข้ารับการอบรมจำแนกตามระดับการศึกษา พบว่า</t>
  </si>
  <si>
    <t>เป็นนิสิตปริญญาโท คิดเป็นร้อยละ 16.87 รองลงมาคือ นิสิตปริญญาเอก คิดเป็นร้อยละ 6.58</t>
  </si>
  <si>
    <t xml:space="preserve">จำนวนผู้เข้ารับการอบรมจำแนกตามคณะ/วิทยาลัย พบว่า เป็นนิสิตสังกัดคณะสาธารณสุขศาสตร์ </t>
  </si>
  <si>
    <t>คิดเป็นร้อยละ 6.17 รองลงมาคือ คณะศึกษาศาสตร์  คิดเป็นร้อยละ 5.76 และคณะพยาบาลศาสตร์</t>
  </si>
  <si>
    <t>คิดเป็นร้อยละ 2.47 จำนวนผู้เข้ารับการอบรมจำแนกตามสาขาวิชา พบว่า ส่วนใหญ่สาขาวิชา</t>
  </si>
  <si>
    <t xml:space="preserve">เวชปฏิบัติชุมชน คิดเป็นร้อยละ 2.06 และสาขาวิชานวัตกรรมทางการวัดผลการเรียนรู้ คิดเป็นร้อยละ 1.65 </t>
  </si>
  <si>
    <t xml:space="preserve">คิดเป็นร้อยละ 12.35 เพศชาย คิดเป็นร้อยละ 7.41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</si>
  <si>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41 - 50 ปี คิดเป็นร้อยละ 11.93 รองลงมาคือ </t>
  </si>
  <si>
    <t xml:space="preserve">อายุระหว่าง 31 - 40 ปี คิดเป็นร้อยละ 5.76 จำนวนผู้เข้ารับการอบรมจำแนกตามระดับการศึกษา </t>
  </si>
  <si>
    <t>พบว่า เป็นนิสิตปริญญาโท คิดเป็นร้อยละ 17.28 รองลงมาคือ นิสิตปริญญาเอก คิดเป็นร้อยละ 2.47</t>
  </si>
  <si>
    <t xml:space="preserve">คิดเป็นร้อยละ 7.00 รองลงมาคือ คณะบริหารธุรกิจ เศรษฐศาสตร์และการสื่อสาร คิดเป็นร้อยละ 3.29 </t>
  </si>
  <si>
    <t>คณะเกษตรศาสตร์ ทรัพยากรธรรมชาติและสิ่งแวดล้อม และคณะศึกษาศาสตร์ คิดเป็นร้อยละ 2.47</t>
  </si>
  <si>
    <t xml:space="preserve">จำแนกตามสาขาวิชา พบว่า ส่วนใหญ่สาขาวิชาสาธารณสุขศาสตร์ คิดเป็นร้อยละ 7.00 </t>
  </si>
  <si>
    <t>รองลงมาคือ สาขาวิชาบริหารธุรกิจ คิดเป็นร้อยละ 2.47 และสาขาวิชาวิทยาศาสตร์การเกษตร</t>
  </si>
  <si>
    <t xml:space="preserve">สาขาวิชาการบริหารการศึกษา คิดเป็นร้อยละ 1.65 </t>
  </si>
  <si>
    <t xml:space="preserve">             5. กลุ่ม Upper-Intermediate พบว่า จำนวนผู้เข้ารับการอบรมจำแนกตามเพศเป็นเพศหญิง</t>
  </si>
  <si>
    <t xml:space="preserve">คิดเป็นร้อยละ 4.53 เพศชาย คิดเป็นร้อยละ 2.88 แสดงจำนวนผู้เข้ารับการอบรมจำแนกตามอายุ </t>
  </si>
  <si>
    <t xml:space="preserve">พบว่า ผู้เข้ารับการอบรมส่วนใหญ่  มีอายุระหว่าง 31 - 40 ปี คิดเป็นร้อยละ 2.88 รองลงมาคือ </t>
  </si>
  <si>
    <t xml:space="preserve">อายุระหว่าง 41 - 50 ปี คิดเป็นร้อยละ 2.06 จำนวนผู้เข้ารับการอบรม จำแนกตามระดับการศึกษา พบว่า </t>
  </si>
  <si>
    <t xml:space="preserve">เป็นนิสิตปริญญาเอก คิดเป็นร้อยละ 7.41 จำนวนผู้เข้ารับการอบรมจำแนกตามคณะ/วิทยาลัย พบว่า </t>
  </si>
  <si>
    <t>เป็นนิสิตสังกัดคณะศึกษาศาสตร์ คิดเป็นร้อยละ 5.35 จำแนกตามสาขาวิชา พบว่า ส่วนใหญ่สาขาวิชา</t>
  </si>
  <si>
    <t xml:space="preserve">เทคโนโลยีสื่อสารการศึกษา สาขาวิชาบริหารการศึกษา และสาขาวิชาหลักสูตรและการสอน </t>
  </si>
  <si>
    <t>เกี่ยวกับกิจกรรมที่จัดในโครงการฯ ภาพรวม อยู่ในระดับปานกลาง (ค่าเฉลี่ย 3.11) และหลังเข้ารับ</t>
  </si>
  <si>
    <t>การอบรมมีค่าเฉลี่ยความรู้ความเข้าใจสูงขึ้นอยู่ในระดับมาก (ค่าเฉลี่ย 3.95)</t>
  </si>
  <si>
    <t>เกี่ยวกับกิจกรรมที่จัดก่อนการอบรม อยู่ในระดับปานกลาง (ค่าเฉลี่ย 3.40)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</si>
  <si>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4.14) </t>
  </si>
  <si>
    <t>ความเข้าใจเกี่ยวกับกิจกรรมที่จัดก่อนการอบรม อยู่ในระดับปานกลาง (ค่าเฉลี่ย 3.32)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</si>
  <si>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4.07) </t>
  </si>
  <si>
    <t>เกี่ยวกับกิจกรรมที่จัดก่อนการอบรม อยู่ในระดับปานกลาง (ค่าเฉลี่ย 3.25)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</si>
  <si>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3.94) </t>
  </si>
  <si>
    <t>ความเข้าใจเกี่ยวกับกิจกรรมที่จัดก่อนการอบรม อยู่ในระดับปานกลาง (ค่าเฉลี่ย 3.39)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</si>
  <si>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4.17) </t>
  </si>
  <si>
    <t xml:space="preserve">1. กลุ่ม Elementary 2  พบว่า ภาพรวมมีความพึงพอใจอยู่ในระดับมาก (ค่าเฉลี่ยเท่ากับ 4.45) </t>
  </si>
  <si>
    <t xml:space="preserve">         อยู่ในระดับมากที่สุด (ค่าเฉลี่ยเท่ากับ 4.63) รองลงมาคือ ข้อ 7) อาจารย์ผู้สอนมีการอธิบายเนื้อหาวิชา</t>
  </si>
  <si>
    <t xml:space="preserve">2. กลุ่ม Intermediate พบว่า ภาพรวมมีความพึงพอใจอยู่ในระดับมากที่สุด (ค่าเฉลี่ยเท่ากับ 4.57) </t>
  </si>
  <si>
    <t>อยู่ในระดับมากที่สุด (ค่าเฉลี่ยเท่ากับ 4.75) รองลงมาคือ ข้อ 3) การใช้งานโปรแกรมออนไลน์ในการอบรม</t>
  </si>
  <si>
    <t xml:space="preserve">มีความชัดเจน ใช้งานง่าย ตอบสนองความต้องการอยู่ในระดับมากที่สุด (ค่าเฉลี่ยเท่ากับ 4.67) </t>
  </si>
  <si>
    <t>และข้อ 2) การสมัครเข้ารับการอบบรมมีความสะดวกและง่ายต่อการใช้งานอยู่ในระดับมากที่สุด</t>
  </si>
  <si>
    <t>(ค่าเฉลี่ยเท่ากับ 4.61)</t>
  </si>
  <si>
    <t>ตรงตามเวลาอยู่ในระดับมากที่สุด (ค่าเฉลี่ยเท่ากับ 4.75) รองลงมาคือ ข้อ 3) การใช้งานโปรแกรมออนไลน์</t>
  </si>
  <si>
    <t>ในการอบรมมีความชัดเจน ใช้งานง่าย ตอบสนองความต้องการอยู่ในระดับมากที่สุด (ค่าเฉลี่ยเท่ากับ 4.67)</t>
  </si>
  <si>
    <t>ตรงตามเวลาอยู่ในระดับมากที่สุด (ค่าเฉลี่ยเท่ากับ 4.58) รองลงมาคือ ข้อ 3) การใช้งานโปรแกรมออนไลน์</t>
  </si>
  <si>
    <t>ในการอบรมมีความชัดเจน ใช้งานง่าย ตอบสนองความต้องการอยู่ในระดับมาก (ค่าเฉลี่ยเท่ากับ 4.48)</t>
  </si>
  <si>
    <t>ข้อ 1) เจ้าหน้าที่ให้บริการตอบคำถามออนไลน์ได้ถูกต้อง ชัดเจน และรวดเร็ว  และข้อ 2) การสมัครเข้ารับ</t>
  </si>
  <si>
    <t>การอบบรมมีความสะดวกและง่ายต่อการใช้งานอยู่ในระดับมาก (ค่าเฉลี่ยเท่ากับ 4.46)</t>
  </si>
  <si>
    <t xml:space="preserve">มีความชัดเจน ใช้งานง่าย ตอบสนองความต้องการ และข้อ 6) หนังสือที่เรียนมีเนื้อหาสาระ ความชัดเจน </t>
  </si>
  <si>
    <t xml:space="preserve">อยู่ในระดับมากที่สุด (ค่าเฉลี่ยเท่ากับ 4.67)  รองลงมาคือ ข้อ 8) อาจารย์ผู้สอนใช้สื่อในการอบรม </t>
  </si>
  <si>
    <t>เลิกสอน ตรงตามเวลา และข้อ 7) อาจารย์ผู้สอนมีการอธิบายเนื้อหาวิชาได้อย่างชัดเจน และเข้าใจง่าย</t>
  </si>
  <si>
    <t xml:space="preserve">กลุ่ม Intermediate ส่วนใหญ่สังกัดคณะศึกษาศาสตร์ คิดเป็นร้อยละ 7.82 รองลงมาคือ คณะบริหารธุรกิจ </t>
  </si>
  <si>
    <t xml:space="preserve">เศรษฐศาสตร์ และการสื่อสาร คิดเป็นร้อยละ 4.12 คณะเกษตรศาสตร์ ทรัพยากรธรรมชาติและสิ่งแวดล้อม </t>
  </si>
  <si>
    <t xml:space="preserve">         คิดเป็นร้อยละ 1.23 รองลงมาคือ สาขาวิชาการจัดการกีฬา คิดเป็นร้อยละ 0.82</t>
  </si>
  <si>
    <t>2.เจ้าหน้าที่ดูแลดี</t>
  </si>
  <si>
    <t>จำแนกตามคณะ/วิทยาลัย พบว่า เป็นนิสิตสังกัดคณะบริหารธุรกิจ เศรษฐศาสตร์และการสื่อสาร</t>
  </si>
  <si>
    <t xml:space="preserve">คิดเป็นร้อยละ 7.00 รองลงมาคือ คณะสาธารณสุขศาสตร์ คิดเป็นร้อยละ 4.94 และคณะศึกษาศาสตร์ </t>
  </si>
  <si>
    <t xml:space="preserve">คิดเป็นร้อยละ 4.12 แสดงจำนวนผู้เข้ารับการอบรมจำแนกตามสาขาวิชา พบว่า ส่วนใหญ่สาขาวิชา </t>
  </si>
  <si>
    <t xml:space="preserve">สาธารณสุขศาสตร์ คิดเป็นร้อยละ 4.94 รองลงมาคือ สาขาวิชาบริหารธุรกิจ คิดเป็นร้อยละ 2.88 </t>
  </si>
  <si>
    <t>สาธารณสุขศาสตร์ คิดเป็นร้อยละ 6.17 รองลงมาคือ สาขาวิชาภาษาไทย และสาขาวิชาการพยาบาล</t>
  </si>
  <si>
    <t>(ค่าเฉลี่ยเท่ากับ 4.54) เมื่อพิจารณารายข้อพบว่า ข้อที่มีค่าเฉลี่ยสูงสุด คือ ข้อ 9) อาจารย์ผู้สอนเข้าสอน –</t>
  </si>
  <si>
    <t xml:space="preserve">3. กลุ่ม Pre - Intermediate  พบว่า ภาพรวมมีความพึงพอใจอยู่ในระดับมากที่สุด </t>
  </si>
  <si>
    <t xml:space="preserve">         เลิกสอน ตรงตามเวลา อยู่ในระดับมาก (ค่าเฉลี่ยเท่ากับ 4.82) รองลงมาคือ ข้อ 8) อาจารย์ผู้สอน</t>
  </si>
  <si>
    <t xml:space="preserve">         ใช้สื่อในการอบรมที่เหมาะสมกับเนื้อหา และตอบคำถามได้อย่างชัดเจนอยู่ในระดับมากที่สุด </t>
  </si>
  <si>
    <t>(ค่าเฉลี่ยเท่ากับ 4.70) และข้อ 7) อาจารย์ผู้สอนมีการอธิบายเนื้อหาวิชาได้อย่างชัดเจน และเข้าใจง่าย</t>
  </si>
  <si>
    <t xml:space="preserve">(ค่าเฉลี่ยเท่ากับ 4.67) </t>
  </si>
  <si>
    <t xml:space="preserve">4. กลุ่ม Starter 2 พบว่า ภาพรวมมีความพึงพอใจอยู่ในระดับมาก (ค่าเฉลี่ยเท่ากับ 4.39) </t>
  </si>
  <si>
    <t xml:space="preserve">         เมื่อพิจารณารายข้อพบว่า ข้อที่มีค่าเฉลี่ยสูงสุด คือ ข้อ 9) อาจารย์ผู้สอนเข้าสอน – เลิกสอน ตรงตาม</t>
  </si>
  <si>
    <t>เวลาอยู่ในระดับมากที่สุด (ค่าเฉลี่ยเท่ากับ 4.58) รองลงมาคือ ข้อ 3) การใช้งานโปรแกรมออนไลน์</t>
  </si>
  <si>
    <t xml:space="preserve">ในการอบรมมีความชัดเจน ใช้งานง่าย ตอบสนองความต้องการอยู่ในระดับมาก (ค่าเฉลี่ยเท่ากับ 4.48) </t>
  </si>
  <si>
    <t xml:space="preserve">         (ค่าเฉลี่ยเท่ากับ 4.52) เมื่อพิจารณารายข้อพบว่า ข้อที่มีค่าเฉลี่ยสูงสุด คือ ข้อ 9) อาจารย์ผู้สอนเข้าสอน – </t>
  </si>
  <si>
    <t>5. กลุ่ม Upper-Intermediate พบว่า ภาพรวมมีความพึงพอใจอยู่ในระดับมากที่สุด</t>
  </si>
  <si>
    <t xml:space="preserve">เลิกสอน ตรงตามเวลา และข้อ 7) อาจารย์ผู้สอนมีการอธิบายเนื้อหาวิชาได้อย่างชัดเจน และเข้าใจง่าย </t>
  </si>
  <si>
    <t>(ค่าเฉลี่ยเท่ากับ 4.61) และ ข้อ 8) อาจารย์ผู้สอนใช้สื่อในการอบรมที่เหมาะสมกับเนื้อหา และตอบคำถาม</t>
  </si>
  <si>
    <t>ที่เหมาะสมกับเนื้อหาและตอบคำถามได้อย่างชัดเจน (ค่าเฉลี่ยเท่ากับ 4.61) และข้อ 2) การสมัครเข้ารับ</t>
  </si>
  <si>
    <t>การอบบรมมีความสะดวกและง่ายต่อการใช้งาน ข้อ 3) การใช้งานโปรแกรมออนไลน์ในการอบรม</t>
  </si>
  <si>
    <t>ได้อย่างชัดเจน (ค่าเฉลี่ยเท่ากับ 4.61) และข้อ 2) การสมัครเข้ารับการอบบรมมีความสะดวกและง่าย</t>
  </si>
  <si>
    <t xml:space="preserve">        ต่อการใช้งาน ข้อ 3) การใช้งานโปรแกรมออนไลน์ในการอบรมมีความชัดเจน ใช้งานง่าย ตอบสนอง</t>
  </si>
  <si>
    <t xml:space="preserve">        ความต้องการ และข้อ 6) หนังสือที่เรียนมีเนื้อหาสาระ ความชัดเจนความครบถ้วนตรงตาม ความต้องการ </t>
  </si>
  <si>
    <t xml:space="preserve">        และเข้าใจง่ายอยู่ในระดับมากที่สุด (ค่าเฉลี่ยเท่ากับ 4.56) </t>
  </si>
  <si>
    <t xml:space="preserve">     จากตารางพบว่า กลุ่ม Elementary 2 เป็นนิสิตปริญญาโท คิดเป็นร้อยละ 17.28 </t>
  </si>
  <si>
    <t>นิสิตปริญญาเอก คิดเป็นร้อยละ 8.64 กลุ่ม Intermediate เป็นนิสิตปริญญาโท</t>
  </si>
  <si>
    <t xml:space="preserve">คิดเป็นร้อยละ 14.81 นิสิตปริญญาเอก คิดเป็นร้อยละ 8.64 กลุ่ม Pre - Intermediate </t>
  </si>
  <si>
    <t>เป็นนิสิตปริญญาโท คิดเป็นร้อยละ 16.87 นิสิตปริญญาเอก คิดเป็นร้อยละ 6.58</t>
  </si>
  <si>
    <t xml:space="preserve">คณะสาธารณสุขศาสตร์ คิดเป็นร้อยละ 4.94 และคณะศึกษาศาสตร์ คิดเป็นร้อยละ 4.12   </t>
  </si>
  <si>
    <t>เป็นนิสิตสังกัดคณะบริหารธุรกิจ เศรษฐศาสตร์และการสื่อสาร คิดเป็นร้อยละ 7.00 รองลงมาคือ</t>
  </si>
  <si>
    <t xml:space="preserve">การเกษตร และสาขาวิชาการบริหารการศึกษา คิดเป็นร้อยละ 1.65 กลุ่ม Upper-Intermediate </t>
  </si>
  <si>
    <t>7.ควรทำเฉลยแบบฝึกหัดให้ทบทวนทุกคอร์ส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</si>
</sst>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2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6" fillId="0" borderId="3" xfId="0" applyFont="1" applyBorder="1" applyAlignment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4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4" fillId="0" borderId="7" xfId="0" applyFont="1" applyFill="1" applyBorder="1" applyAlignment="1"/>
    <xf numFmtId="0" fontId="9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2" xfId="0" applyFont="1" applyFill="1" applyBorder="1" applyAlignment="1"/>
    <xf numFmtId="0" fontId="9" fillId="0" borderId="2" xfId="0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0" fontId="4" fillId="0" borderId="3" xfId="0" applyFont="1" applyFill="1" applyBorder="1" applyAlignment="1"/>
    <xf numFmtId="0" fontId="9" fillId="0" borderId="3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8" xfId="0" applyFont="1" applyFill="1" applyBorder="1" applyAlignment="1"/>
    <xf numFmtId="0" fontId="9" fillId="0" borderId="8" xfId="0" applyFont="1" applyBorder="1" applyAlignment="1">
      <alignment horizontal="center" vertical="top"/>
    </xf>
    <xf numFmtId="0" fontId="4" fillId="0" borderId="4" xfId="0" applyFont="1" applyFill="1" applyBorder="1" applyAlignment="1"/>
    <xf numFmtId="0" fontId="9" fillId="0" borderId="6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top"/>
    </xf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/>
    <xf numFmtId="0" fontId="9" fillId="0" borderId="6" xfId="0" applyFont="1" applyBorder="1" applyAlignment="1"/>
    <xf numFmtId="0" fontId="9" fillId="0" borderId="8" xfId="0" applyFont="1" applyBorder="1" applyAlignment="1"/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Fill="1" applyBorder="1" applyAlignment="1"/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9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0" borderId="1" xfId="0" applyFont="1" applyBorder="1" applyAlignment="1"/>
    <xf numFmtId="0" fontId="9" fillId="6" borderId="4" xfId="0" applyFont="1" applyFill="1" applyBorder="1" applyAlignment="1"/>
    <xf numFmtId="0" fontId="9" fillId="6" borderId="4" xfId="0" applyNumberFormat="1" applyFont="1" applyFill="1" applyBorder="1" applyAlignment="1"/>
    <xf numFmtId="0" fontId="9" fillId="6" borderId="4" xfId="0" applyNumberFormat="1" applyFont="1" applyFill="1" applyBorder="1"/>
    <xf numFmtId="0" fontId="8" fillId="5" borderId="11" xfId="0" applyFont="1" applyFill="1" applyBorder="1" applyAlignment="1">
      <alignment horizontal="center"/>
    </xf>
    <xf numFmtId="0" fontId="26" fillId="0" borderId="0" xfId="0" applyFont="1" applyAlignment="1"/>
    <xf numFmtId="0" fontId="8" fillId="0" borderId="20" xfId="0" applyFont="1" applyBorder="1" applyAlignment="1">
      <alignment horizontal="left"/>
    </xf>
    <xf numFmtId="164" fontId="28" fillId="0" borderId="20" xfId="0" applyNumberFormat="1" applyFont="1" applyBorder="1" applyAlignment="1"/>
    <xf numFmtId="164" fontId="29" fillId="0" borderId="20" xfId="0" applyNumberFormat="1" applyFont="1" applyBorder="1" applyAlignment="1"/>
    <xf numFmtId="0" fontId="8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21" xfId="0" applyFont="1" applyBorder="1" applyAlignment="1">
      <alignment horizontal="center"/>
    </xf>
    <xf numFmtId="0" fontId="27" fillId="0" borderId="4" xfId="0" applyFont="1" applyBorder="1" applyAlignment="1"/>
    <xf numFmtId="0" fontId="9" fillId="6" borderId="4" xfId="0" applyNumberFormat="1" applyFont="1" applyFill="1" applyBorder="1" applyAlignment="1">
      <alignment vertical="top" wrapText="1"/>
    </xf>
    <xf numFmtId="0" fontId="25" fillId="7" borderId="4" xfId="0" applyFont="1" applyFill="1" applyBorder="1"/>
    <xf numFmtId="0" fontId="25" fillId="0" borderId="4" xfId="0" applyFont="1" applyBorder="1" applyAlignment="1"/>
    <xf numFmtId="0" fontId="27" fillId="0" borderId="0" xfId="0" applyFont="1" applyBorder="1" applyAlignment="1"/>
    <xf numFmtId="0" fontId="6" fillId="0" borderId="4" xfId="0" applyFont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27" fillId="6" borderId="4" xfId="0" applyFont="1" applyFill="1" applyBorder="1" applyAlignment="1"/>
    <xf numFmtId="0" fontId="27" fillId="6" borderId="4" xfId="0" applyNumberFormat="1" applyFont="1" applyFill="1" applyBorder="1" applyAlignment="1"/>
    <xf numFmtId="0" fontId="27" fillId="6" borderId="4" xfId="0" applyNumberFormat="1" applyFont="1" applyFill="1" applyBorder="1"/>
    <xf numFmtId="0" fontId="27" fillId="6" borderId="4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/>
    <xf numFmtId="0" fontId="6" fillId="0" borderId="17" xfId="0" applyFont="1" applyFill="1" applyBorder="1" applyAlignment="1"/>
    <xf numFmtId="0" fontId="8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9" xfId="0" applyFont="1" applyFill="1" applyBorder="1" applyAlignment="1"/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5" fillId="0" borderId="5" xfId="0" applyFont="1" applyBorder="1" applyAlignment="1"/>
    <xf numFmtId="0" fontId="25" fillId="0" borderId="7" xfId="0" applyFont="1" applyBorder="1" applyAlignment="1"/>
    <xf numFmtId="0" fontId="25" fillId="0" borderId="2" xfId="0" applyFont="1" applyBorder="1" applyAlignment="1"/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512</xdr:row>
          <xdr:rowOff>161925</xdr:rowOff>
        </xdr:from>
        <xdr:to>
          <xdr:col>1</xdr:col>
          <xdr:colOff>257175</xdr:colOff>
          <xdr:row>513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382</xdr:row>
          <xdr:rowOff>219075</xdr:rowOff>
        </xdr:from>
        <xdr:to>
          <xdr:col>1</xdr:col>
          <xdr:colOff>257175</xdr:colOff>
          <xdr:row>383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447</xdr:row>
          <xdr:rowOff>161925</xdr:rowOff>
        </xdr:from>
        <xdr:to>
          <xdr:col>1</xdr:col>
          <xdr:colOff>257175</xdr:colOff>
          <xdr:row>448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570</xdr:row>
          <xdr:rowOff>161925</xdr:rowOff>
        </xdr:from>
        <xdr:to>
          <xdr:col>1</xdr:col>
          <xdr:colOff>257175</xdr:colOff>
          <xdr:row>571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512</xdr:row>
          <xdr:rowOff>161925</xdr:rowOff>
        </xdr:from>
        <xdr:to>
          <xdr:col>1</xdr:col>
          <xdr:colOff>257175</xdr:colOff>
          <xdr:row>513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382</xdr:row>
          <xdr:rowOff>219075</xdr:rowOff>
        </xdr:from>
        <xdr:to>
          <xdr:col>1</xdr:col>
          <xdr:colOff>257175</xdr:colOff>
          <xdr:row>383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447</xdr:row>
          <xdr:rowOff>161925</xdr:rowOff>
        </xdr:from>
        <xdr:to>
          <xdr:col>1</xdr:col>
          <xdr:colOff>257175</xdr:colOff>
          <xdr:row>448</xdr:row>
          <xdr:rowOff>28575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570</xdr:row>
          <xdr:rowOff>161925</xdr:rowOff>
        </xdr:from>
        <xdr:to>
          <xdr:col>1</xdr:col>
          <xdr:colOff>257175</xdr:colOff>
          <xdr:row>571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633</xdr:row>
          <xdr:rowOff>161925</xdr:rowOff>
        </xdr:from>
        <xdr:to>
          <xdr:col>1</xdr:col>
          <xdr:colOff>257175</xdr:colOff>
          <xdr:row>634</xdr:row>
          <xdr:rowOff>28575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633</xdr:row>
          <xdr:rowOff>161925</xdr:rowOff>
        </xdr:from>
        <xdr:to>
          <xdr:col>1</xdr:col>
          <xdr:colOff>257175</xdr:colOff>
          <xdr:row>634</xdr:row>
          <xdr:rowOff>28575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E-&#3623;&#3633;&#3609;&#3607;&#3637;&#3656;%2013%20&#3617;&#3636;.&#3618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"/>
      <sheetName val="Elementary 2"/>
      <sheetName val="Intermediate"/>
      <sheetName val="Pre-Intermediate"/>
      <sheetName val="Starter 2"/>
      <sheetName val="Upper-Intermediate"/>
      <sheetName val="บทสรุปผู้บริหาร"/>
      <sheetName val="สรุป"/>
    </sheetNames>
    <sheetDataSet>
      <sheetData sheetId="0"/>
      <sheetData sheetId="1"/>
      <sheetData sheetId="2">
        <row r="33">
          <cell r="AD33">
            <v>0.58359207512176403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44"/>
  <sheetViews>
    <sheetView workbookViewId="0">
      <pane ySplit="1" topLeftCell="A104" activePane="bottomLeft" state="frozen"/>
      <selection pane="bottomLeft" activeCell="H256" sqref="H256"/>
    </sheetView>
  </sheetViews>
  <sheetFormatPr defaultColWidth="14.42578125" defaultRowHeight="15.75" customHeight="1" x14ac:dyDescent="0.2"/>
  <cols>
    <col min="1" max="26" width="21.570312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44184.365230844909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26</v>
      </c>
      <c r="J2" s="3" t="s">
        <v>26</v>
      </c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27</v>
      </c>
      <c r="R2" s="3" t="s">
        <v>28</v>
      </c>
      <c r="S2" s="3" t="s">
        <v>29</v>
      </c>
    </row>
    <row r="3" spans="1:20" x14ac:dyDescent="0.2">
      <c r="A3" s="2">
        <v>44184.366397395832</v>
      </c>
      <c r="B3" s="3" t="s">
        <v>20</v>
      </c>
      <c r="C3" s="3" t="s">
        <v>30</v>
      </c>
      <c r="D3" s="3" t="s">
        <v>22</v>
      </c>
      <c r="E3" s="3" t="s">
        <v>31</v>
      </c>
      <c r="F3" s="3" t="s">
        <v>32</v>
      </c>
      <c r="G3" s="3" t="s">
        <v>25</v>
      </c>
      <c r="H3" s="3" t="s">
        <v>29</v>
      </c>
      <c r="I3" s="3" t="s">
        <v>29</v>
      </c>
      <c r="J3" s="3" t="s">
        <v>29</v>
      </c>
      <c r="K3" s="3" t="s">
        <v>29</v>
      </c>
      <c r="L3" s="3" t="s">
        <v>29</v>
      </c>
      <c r="M3" s="3" t="s">
        <v>29</v>
      </c>
      <c r="N3" s="3" t="s">
        <v>29</v>
      </c>
      <c r="O3" s="3" t="s">
        <v>29</v>
      </c>
      <c r="P3" s="3" t="s">
        <v>29</v>
      </c>
      <c r="Q3" s="3" t="s">
        <v>28</v>
      </c>
      <c r="R3" s="3" t="s">
        <v>29</v>
      </c>
      <c r="S3" s="3" t="s">
        <v>29</v>
      </c>
    </row>
    <row r="4" spans="1:20" x14ac:dyDescent="0.2">
      <c r="A4" s="2">
        <v>44184.367372870372</v>
      </c>
      <c r="B4" s="3" t="s">
        <v>33</v>
      </c>
      <c r="C4" s="3" t="s">
        <v>34</v>
      </c>
      <c r="D4" s="3" t="s">
        <v>22</v>
      </c>
      <c r="E4" s="3" t="s">
        <v>35</v>
      </c>
      <c r="F4" s="3" t="s">
        <v>36</v>
      </c>
      <c r="G4" s="3" t="s">
        <v>25</v>
      </c>
      <c r="H4" s="3" t="s">
        <v>26</v>
      </c>
      <c r="I4" s="3" t="s">
        <v>26</v>
      </c>
      <c r="J4" s="3" t="s">
        <v>26</v>
      </c>
      <c r="K4" s="3" t="s">
        <v>29</v>
      </c>
      <c r="L4" s="3" t="s">
        <v>26</v>
      </c>
      <c r="M4" s="3" t="s">
        <v>26</v>
      </c>
      <c r="N4" s="3" t="s">
        <v>26</v>
      </c>
      <c r="O4" s="3" t="s">
        <v>26</v>
      </c>
      <c r="P4" s="3" t="s">
        <v>26</v>
      </c>
      <c r="Q4" s="3" t="s">
        <v>28</v>
      </c>
      <c r="R4" s="3" t="s">
        <v>29</v>
      </c>
      <c r="S4" s="3" t="s">
        <v>29</v>
      </c>
      <c r="T4" s="3" t="s">
        <v>37</v>
      </c>
    </row>
    <row r="5" spans="1:20" x14ac:dyDescent="0.2">
      <c r="A5" s="2">
        <v>44184.371881446757</v>
      </c>
      <c r="B5" s="3" t="s">
        <v>20</v>
      </c>
      <c r="C5" s="3" t="s">
        <v>34</v>
      </c>
      <c r="D5" s="3" t="s">
        <v>22</v>
      </c>
      <c r="E5" s="3" t="s">
        <v>38</v>
      </c>
      <c r="F5" s="3" t="s">
        <v>39</v>
      </c>
      <c r="G5" s="3" t="s">
        <v>40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29</v>
      </c>
      <c r="M5" s="3" t="s">
        <v>29</v>
      </c>
      <c r="N5" s="3" t="s">
        <v>29</v>
      </c>
      <c r="O5" s="3" t="s">
        <v>29</v>
      </c>
      <c r="P5" s="3" t="s">
        <v>29</v>
      </c>
      <c r="Q5" s="3" t="s">
        <v>29</v>
      </c>
      <c r="R5" s="3" t="s">
        <v>29</v>
      </c>
      <c r="S5" s="3" t="s">
        <v>29</v>
      </c>
    </row>
    <row r="6" spans="1:20" x14ac:dyDescent="0.2">
      <c r="A6" s="2">
        <v>44184.392736134258</v>
      </c>
      <c r="B6" s="3" t="s">
        <v>20</v>
      </c>
      <c r="C6" s="3" t="s">
        <v>34</v>
      </c>
      <c r="D6" s="3" t="s">
        <v>41</v>
      </c>
      <c r="E6" s="3" t="s">
        <v>42</v>
      </c>
      <c r="F6" s="3" t="s">
        <v>43</v>
      </c>
      <c r="G6" s="3" t="s">
        <v>44</v>
      </c>
      <c r="H6" s="3" t="s">
        <v>29</v>
      </c>
      <c r="I6" s="3" t="s">
        <v>29</v>
      </c>
      <c r="J6" s="3" t="s">
        <v>29</v>
      </c>
      <c r="K6" s="3" t="s">
        <v>29</v>
      </c>
      <c r="L6" s="3" t="s">
        <v>29</v>
      </c>
      <c r="M6" s="3" t="s">
        <v>29</v>
      </c>
      <c r="N6" s="3" t="s">
        <v>29</v>
      </c>
      <c r="O6" s="3" t="s">
        <v>29</v>
      </c>
      <c r="P6" s="3" t="s">
        <v>29</v>
      </c>
      <c r="Q6" s="3" t="s">
        <v>29</v>
      </c>
      <c r="R6" s="3" t="s">
        <v>29</v>
      </c>
      <c r="S6" s="3" t="s">
        <v>29</v>
      </c>
    </row>
    <row r="7" spans="1:20" x14ac:dyDescent="0.2">
      <c r="A7" s="2">
        <v>44184.401686886573</v>
      </c>
      <c r="B7" s="3" t="s">
        <v>20</v>
      </c>
      <c r="C7" s="3" t="s">
        <v>34</v>
      </c>
      <c r="D7" s="3" t="s">
        <v>41</v>
      </c>
      <c r="E7" s="3" t="s">
        <v>38</v>
      </c>
      <c r="F7" s="3" t="s">
        <v>45</v>
      </c>
      <c r="G7" s="3" t="s">
        <v>44</v>
      </c>
      <c r="H7" s="3" t="s">
        <v>29</v>
      </c>
      <c r="I7" s="3" t="s">
        <v>26</v>
      </c>
      <c r="J7" s="3" t="s">
        <v>26</v>
      </c>
      <c r="K7" s="3" t="s">
        <v>29</v>
      </c>
      <c r="L7" s="3" t="s">
        <v>26</v>
      </c>
      <c r="M7" s="3" t="s">
        <v>26</v>
      </c>
      <c r="N7" s="3" t="s">
        <v>26</v>
      </c>
      <c r="O7" s="3" t="s">
        <v>26</v>
      </c>
      <c r="P7" s="3" t="s">
        <v>26</v>
      </c>
      <c r="Q7" s="3" t="s">
        <v>26</v>
      </c>
      <c r="R7" s="3" t="s">
        <v>29</v>
      </c>
      <c r="S7" s="3" t="s">
        <v>26</v>
      </c>
    </row>
    <row r="8" spans="1:20" x14ac:dyDescent="0.2">
      <c r="A8" s="2">
        <v>44184.403381990742</v>
      </c>
      <c r="B8" s="3" t="s">
        <v>33</v>
      </c>
      <c r="C8" s="3" t="s">
        <v>30</v>
      </c>
      <c r="D8" s="3" t="s">
        <v>41</v>
      </c>
      <c r="E8" s="3" t="s">
        <v>46</v>
      </c>
      <c r="F8" s="3" t="s">
        <v>47</v>
      </c>
      <c r="G8" s="3" t="s">
        <v>44</v>
      </c>
      <c r="H8" s="3" t="s">
        <v>26</v>
      </c>
      <c r="I8" s="3" t="s">
        <v>26</v>
      </c>
      <c r="J8" s="3" t="s">
        <v>26</v>
      </c>
      <c r="K8" s="3" t="s">
        <v>26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28</v>
      </c>
      <c r="R8" s="3" t="s">
        <v>29</v>
      </c>
      <c r="S8" s="3" t="s">
        <v>29</v>
      </c>
    </row>
    <row r="9" spans="1:20" x14ac:dyDescent="0.2">
      <c r="A9" s="2">
        <v>44184.406324641204</v>
      </c>
      <c r="B9" s="3" t="s">
        <v>33</v>
      </c>
      <c r="C9" s="3" t="s">
        <v>34</v>
      </c>
      <c r="D9" s="3" t="s">
        <v>41</v>
      </c>
      <c r="E9" s="3" t="s">
        <v>48</v>
      </c>
      <c r="F9" s="3" t="s">
        <v>48</v>
      </c>
      <c r="G9" s="3" t="s">
        <v>25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29</v>
      </c>
      <c r="M9" s="3" t="s">
        <v>29</v>
      </c>
      <c r="N9" s="3" t="s">
        <v>26</v>
      </c>
      <c r="O9" s="3" t="s">
        <v>29</v>
      </c>
      <c r="P9" s="3" t="s">
        <v>26</v>
      </c>
      <c r="Q9" s="3" t="s">
        <v>28</v>
      </c>
      <c r="R9" s="3" t="s">
        <v>29</v>
      </c>
      <c r="S9" s="3" t="s">
        <v>29</v>
      </c>
    </row>
    <row r="10" spans="1:20" x14ac:dyDescent="0.2">
      <c r="A10" s="2">
        <v>44184.407296759258</v>
      </c>
      <c r="B10" s="3" t="s">
        <v>33</v>
      </c>
      <c r="C10" s="3" t="s">
        <v>30</v>
      </c>
      <c r="D10" s="3" t="s">
        <v>41</v>
      </c>
      <c r="E10" s="3" t="s">
        <v>38</v>
      </c>
      <c r="F10" s="3" t="s">
        <v>49</v>
      </c>
      <c r="G10" s="3" t="s">
        <v>25</v>
      </c>
      <c r="H10" s="3" t="s">
        <v>26</v>
      </c>
      <c r="I10" s="3" t="s">
        <v>26</v>
      </c>
      <c r="J10" s="3" t="s">
        <v>26</v>
      </c>
      <c r="K10" s="3" t="s">
        <v>26</v>
      </c>
      <c r="L10" s="3" t="s">
        <v>26</v>
      </c>
      <c r="M10" s="3" t="s">
        <v>26</v>
      </c>
      <c r="N10" s="3" t="s">
        <v>26</v>
      </c>
      <c r="O10" s="3" t="s">
        <v>26</v>
      </c>
      <c r="P10" s="3" t="s">
        <v>26</v>
      </c>
      <c r="Q10" s="3" t="s">
        <v>26</v>
      </c>
      <c r="R10" s="3" t="s">
        <v>26</v>
      </c>
      <c r="S10" s="3" t="s">
        <v>26</v>
      </c>
    </row>
    <row r="11" spans="1:20" x14ac:dyDescent="0.2">
      <c r="A11" s="2">
        <v>44184.407382002319</v>
      </c>
      <c r="B11" s="3" t="s">
        <v>20</v>
      </c>
      <c r="C11" s="3" t="s">
        <v>34</v>
      </c>
      <c r="D11" s="3" t="s">
        <v>41</v>
      </c>
      <c r="E11" s="3" t="s">
        <v>23</v>
      </c>
      <c r="F11" s="3" t="s">
        <v>24</v>
      </c>
      <c r="G11" s="3" t="s">
        <v>50</v>
      </c>
      <c r="H11" s="3" t="s">
        <v>26</v>
      </c>
      <c r="I11" s="3" t="s">
        <v>29</v>
      </c>
      <c r="J11" s="3" t="s">
        <v>28</v>
      </c>
      <c r="K11" s="3" t="s">
        <v>29</v>
      </c>
      <c r="L11" s="3" t="s">
        <v>26</v>
      </c>
      <c r="M11" s="3" t="s">
        <v>26</v>
      </c>
      <c r="N11" s="3" t="s">
        <v>26</v>
      </c>
      <c r="O11" s="3" t="s">
        <v>26</v>
      </c>
      <c r="P11" s="3" t="s">
        <v>26</v>
      </c>
      <c r="Q11" s="3" t="s">
        <v>51</v>
      </c>
      <c r="R11" s="3" t="s">
        <v>28</v>
      </c>
      <c r="S11" s="3" t="s">
        <v>26</v>
      </c>
    </row>
    <row r="12" spans="1:20" x14ac:dyDescent="0.2">
      <c r="A12" s="2">
        <v>44184.408930324076</v>
      </c>
      <c r="B12" s="3" t="s">
        <v>20</v>
      </c>
      <c r="C12" s="3" t="s">
        <v>34</v>
      </c>
      <c r="D12" s="3" t="s">
        <v>41</v>
      </c>
      <c r="E12" s="3" t="s">
        <v>47</v>
      </c>
      <c r="F12" s="3" t="s">
        <v>47</v>
      </c>
      <c r="G12" s="3" t="s">
        <v>50</v>
      </c>
      <c r="H12" s="3" t="s">
        <v>26</v>
      </c>
      <c r="I12" s="3" t="s">
        <v>26</v>
      </c>
      <c r="J12" s="3" t="s">
        <v>26</v>
      </c>
      <c r="K12" s="3" t="s">
        <v>26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26</v>
      </c>
      <c r="Q12" s="3" t="s">
        <v>51</v>
      </c>
      <c r="R12" s="3" t="s">
        <v>28</v>
      </c>
      <c r="S12" s="3" t="s">
        <v>28</v>
      </c>
    </row>
    <row r="13" spans="1:20" x14ac:dyDescent="0.2">
      <c r="A13" s="2">
        <v>44184.409739282404</v>
      </c>
      <c r="B13" s="3" t="s">
        <v>33</v>
      </c>
      <c r="C13" s="3" t="s">
        <v>30</v>
      </c>
      <c r="D13" s="3" t="s">
        <v>41</v>
      </c>
      <c r="E13" s="3" t="s">
        <v>52</v>
      </c>
      <c r="F13" s="3" t="s">
        <v>53</v>
      </c>
      <c r="G13" s="3" t="s">
        <v>44</v>
      </c>
      <c r="H13" s="3" t="s">
        <v>29</v>
      </c>
      <c r="I13" s="3" t="s">
        <v>29</v>
      </c>
      <c r="J13" s="3" t="s">
        <v>26</v>
      </c>
      <c r="K13" s="3" t="s">
        <v>26</v>
      </c>
      <c r="L13" s="3" t="s">
        <v>29</v>
      </c>
      <c r="M13" s="3" t="s">
        <v>29</v>
      </c>
      <c r="N13" s="3" t="s">
        <v>29</v>
      </c>
      <c r="O13" s="3" t="s">
        <v>28</v>
      </c>
      <c r="P13" s="3" t="s">
        <v>26</v>
      </c>
      <c r="Q13" s="3" t="s">
        <v>28</v>
      </c>
      <c r="R13" s="3" t="s">
        <v>28</v>
      </c>
      <c r="S13" s="3" t="s">
        <v>29</v>
      </c>
      <c r="T13" s="3" t="s">
        <v>54</v>
      </c>
    </row>
    <row r="14" spans="1:20" x14ac:dyDescent="0.2">
      <c r="A14" s="2">
        <v>44184.411462824079</v>
      </c>
      <c r="B14" s="3" t="s">
        <v>20</v>
      </c>
      <c r="C14" s="3" t="s">
        <v>30</v>
      </c>
      <c r="D14" s="3" t="s">
        <v>22</v>
      </c>
      <c r="E14" s="3" t="s">
        <v>55</v>
      </c>
      <c r="F14" s="3" t="s">
        <v>56</v>
      </c>
      <c r="G14" s="3" t="s">
        <v>25</v>
      </c>
      <c r="H14" s="3" t="s">
        <v>28</v>
      </c>
      <c r="I14" s="3" t="s">
        <v>29</v>
      </c>
      <c r="J14" s="3" t="s">
        <v>29</v>
      </c>
      <c r="K14" s="3" t="s">
        <v>28</v>
      </c>
      <c r="L14" s="3" t="s">
        <v>29</v>
      </c>
      <c r="M14" s="3" t="s">
        <v>26</v>
      </c>
      <c r="N14" s="3" t="s">
        <v>26</v>
      </c>
      <c r="O14" s="3" t="s">
        <v>29</v>
      </c>
      <c r="P14" s="3" t="s">
        <v>26</v>
      </c>
      <c r="Q14" s="3" t="s">
        <v>28</v>
      </c>
      <c r="R14" s="3" t="s">
        <v>29</v>
      </c>
      <c r="S14" s="3" t="s">
        <v>29</v>
      </c>
      <c r="T14" s="3" t="s">
        <v>57</v>
      </c>
    </row>
    <row r="15" spans="1:20" x14ac:dyDescent="0.2">
      <c r="A15" s="2">
        <v>44184.412796736113</v>
      </c>
      <c r="B15" s="3" t="s">
        <v>20</v>
      </c>
      <c r="C15" s="3" t="s">
        <v>34</v>
      </c>
      <c r="D15" s="3" t="s">
        <v>41</v>
      </c>
      <c r="E15" s="3" t="s">
        <v>38</v>
      </c>
      <c r="F15" s="3" t="s">
        <v>43</v>
      </c>
      <c r="G15" s="3" t="s">
        <v>44</v>
      </c>
      <c r="H15" s="3" t="s">
        <v>26</v>
      </c>
      <c r="I15" s="3" t="s">
        <v>26</v>
      </c>
      <c r="J15" s="3" t="s">
        <v>26</v>
      </c>
      <c r="K15" s="3" t="s">
        <v>26</v>
      </c>
      <c r="L15" s="3" t="s">
        <v>26</v>
      </c>
      <c r="M15" s="3" t="s">
        <v>26</v>
      </c>
      <c r="N15" s="3" t="s">
        <v>26</v>
      </c>
      <c r="O15" s="3" t="s">
        <v>26</v>
      </c>
      <c r="P15" s="3" t="s">
        <v>26</v>
      </c>
      <c r="Q15" s="3" t="s">
        <v>26</v>
      </c>
      <c r="R15" s="3" t="s">
        <v>26</v>
      </c>
      <c r="S15" s="3" t="s">
        <v>26</v>
      </c>
      <c r="T15" s="3" t="s">
        <v>58</v>
      </c>
    </row>
    <row r="16" spans="1:20" x14ac:dyDescent="0.2">
      <c r="A16" s="2">
        <v>44184.412929965278</v>
      </c>
      <c r="B16" s="3" t="s">
        <v>20</v>
      </c>
      <c r="C16" s="3" t="s">
        <v>34</v>
      </c>
      <c r="D16" s="3" t="s">
        <v>41</v>
      </c>
      <c r="E16" s="3" t="s">
        <v>59</v>
      </c>
      <c r="F16" s="3" t="s">
        <v>60</v>
      </c>
      <c r="G16" s="3" t="s">
        <v>61</v>
      </c>
      <c r="H16" s="3" t="s">
        <v>26</v>
      </c>
      <c r="I16" s="3" t="s">
        <v>26</v>
      </c>
      <c r="J16" s="3" t="s">
        <v>26</v>
      </c>
      <c r="K16" s="3" t="s">
        <v>29</v>
      </c>
      <c r="L16" s="3" t="s">
        <v>29</v>
      </c>
      <c r="M16" s="3" t="s">
        <v>26</v>
      </c>
      <c r="N16" s="3" t="s">
        <v>26</v>
      </c>
      <c r="O16" s="3" t="s">
        <v>26</v>
      </c>
      <c r="P16" s="3" t="s">
        <v>26</v>
      </c>
      <c r="Q16" s="3" t="s">
        <v>28</v>
      </c>
      <c r="R16" s="3" t="s">
        <v>29</v>
      </c>
      <c r="S16" s="3" t="s">
        <v>29</v>
      </c>
    </row>
    <row r="17" spans="1:20" x14ac:dyDescent="0.2">
      <c r="A17" s="2">
        <v>44184.413684525462</v>
      </c>
      <c r="B17" s="3" t="s">
        <v>20</v>
      </c>
      <c r="C17" s="3" t="s">
        <v>30</v>
      </c>
      <c r="D17" s="3" t="s">
        <v>22</v>
      </c>
      <c r="E17" s="3" t="s">
        <v>62</v>
      </c>
      <c r="F17" s="3" t="s">
        <v>63</v>
      </c>
      <c r="G17" s="3" t="s">
        <v>25</v>
      </c>
      <c r="H17" s="3" t="s">
        <v>26</v>
      </c>
      <c r="I17" s="3" t="s">
        <v>26</v>
      </c>
      <c r="J17" s="3" t="s">
        <v>26</v>
      </c>
      <c r="K17" s="3" t="s">
        <v>26</v>
      </c>
      <c r="L17" s="3" t="s">
        <v>26</v>
      </c>
      <c r="M17" s="3" t="s">
        <v>26</v>
      </c>
      <c r="N17" s="3" t="s">
        <v>26</v>
      </c>
      <c r="O17" s="3" t="s">
        <v>26</v>
      </c>
      <c r="P17" s="3" t="s">
        <v>26</v>
      </c>
      <c r="Q17" s="3" t="s">
        <v>26</v>
      </c>
      <c r="R17" s="3" t="s">
        <v>26</v>
      </c>
      <c r="S17" s="3" t="s">
        <v>26</v>
      </c>
    </row>
    <row r="18" spans="1:20" x14ac:dyDescent="0.2">
      <c r="A18" s="2">
        <v>44184.414134918981</v>
      </c>
      <c r="B18" s="3" t="s">
        <v>33</v>
      </c>
      <c r="C18" s="3" t="s">
        <v>34</v>
      </c>
      <c r="D18" s="3" t="s">
        <v>41</v>
      </c>
      <c r="E18" s="3" t="s">
        <v>64</v>
      </c>
      <c r="F18" s="3" t="s">
        <v>47</v>
      </c>
      <c r="G18" s="3" t="s">
        <v>50</v>
      </c>
      <c r="H18" s="3" t="s">
        <v>26</v>
      </c>
      <c r="I18" s="3" t="s">
        <v>26</v>
      </c>
      <c r="J18" s="3" t="s">
        <v>26</v>
      </c>
      <c r="K18" s="3" t="s">
        <v>26</v>
      </c>
      <c r="L18" s="3" t="s">
        <v>26</v>
      </c>
      <c r="M18" s="3" t="s">
        <v>29</v>
      </c>
      <c r="N18" s="3" t="s">
        <v>29</v>
      </c>
      <c r="O18" s="3" t="s">
        <v>29</v>
      </c>
      <c r="P18" s="3" t="s">
        <v>26</v>
      </c>
      <c r="Q18" s="3" t="s">
        <v>29</v>
      </c>
      <c r="R18" s="3" t="s">
        <v>29</v>
      </c>
      <c r="S18" s="3" t="s">
        <v>29</v>
      </c>
    </row>
    <row r="19" spans="1:20" x14ac:dyDescent="0.2">
      <c r="A19" s="2">
        <v>44184.414733483798</v>
      </c>
      <c r="B19" s="3" t="s">
        <v>20</v>
      </c>
      <c r="C19" s="3" t="s">
        <v>34</v>
      </c>
      <c r="D19" s="3" t="s">
        <v>41</v>
      </c>
      <c r="E19" s="3" t="s">
        <v>47</v>
      </c>
      <c r="F19" s="3" t="s">
        <v>47</v>
      </c>
      <c r="G19" s="3" t="s">
        <v>61</v>
      </c>
      <c r="H19" s="3" t="s">
        <v>26</v>
      </c>
      <c r="I19" s="3" t="s">
        <v>26</v>
      </c>
      <c r="J19" s="3" t="s">
        <v>26</v>
      </c>
      <c r="K19" s="3" t="s">
        <v>29</v>
      </c>
      <c r="L19" s="3" t="s">
        <v>26</v>
      </c>
      <c r="M19" s="3" t="s">
        <v>26</v>
      </c>
      <c r="N19" s="3" t="s">
        <v>26</v>
      </c>
      <c r="O19" s="3" t="s">
        <v>26</v>
      </c>
      <c r="P19" s="3" t="s">
        <v>26</v>
      </c>
      <c r="Q19" s="3" t="s">
        <v>29</v>
      </c>
      <c r="R19" s="3" t="s">
        <v>26</v>
      </c>
      <c r="S19" s="3" t="s">
        <v>26</v>
      </c>
    </row>
    <row r="20" spans="1:20" x14ac:dyDescent="0.2">
      <c r="A20" s="2">
        <v>44184.416176736107</v>
      </c>
      <c r="B20" s="3" t="s">
        <v>20</v>
      </c>
      <c r="C20" s="3" t="s">
        <v>30</v>
      </c>
      <c r="D20" s="3" t="s">
        <v>22</v>
      </c>
      <c r="E20" s="3" t="s">
        <v>38</v>
      </c>
      <c r="F20" s="3" t="s">
        <v>43</v>
      </c>
      <c r="G20" s="3" t="s">
        <v>40</v>
      </c>
      <c r="H20" s="3" t="s">
        <v>26</v>
      </c>
      <c r="I20" s="3" t="s">
        <v>26</v>
      </c>
      <c r="J20" s="3" t="s">
        <v>26</v>
      </c>
      <c r="K20" s="3" t="s">
        <v>26</v>
      </c>
      <c r="L20" s="3" t="s">
        <v>26</v>
      </c>
      <c r="M20" s="3" t="s">
        <v>26</v>
      </c>
      <c r="N20" s="3" t="s">
        <v>26</v>
      </c>
      <c r="O20" s="3" t="s">
        <v>26</v>
      </c>
      <c r="P20" s="3" t="s">
        <v>26</v>
      </c>
      <c r="Q20" s="3" t="s">
        <v>26</v>
      </c>
      <c r="R20" s="3" t="s">
        <v>26</v>
      </c>
      <c r="S20" s="3" t="s">
        <v>26</v>
      </c>
      <c r="T20" s="3" t="s">
        <v>65</v>
      </c>
    </row>
    <row r="21" spans="1:20" x14ac:dyDescent="0.2">
      <c r="A21" s="2">
        <v>44184.416901539356</v>
      </c>
      <c r="B21" s="3" t="s">
        <v>20</v>
      </c>
      <c r="C21" s="3" t="s">
        <v>34</v>
      </c>
      <c r="D21" s="3" t="s">
        <v>22</v>
      </c>
      <c r="E21" s="3" t="s">
        <v>66</v>
      </c>
      <c r="F21" s="3" t="s">
        <v>67</v>
      </c>
      <c r="G21" s="3" t="s">
        <v>25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26</v>
      </c>
      <c r="Q21" s="3" t="s">
        <v>29</v>
      </c>
      <c r="R21" s="3" t="s">
        <v>29</v>
      </c>
      <c r="S21" s="3" t="s">
        <v>29</v>
      </c>
    </row>
    <row r="22" spans="1:20" x14ac:dyDescent="0.2">
      <c r="A22" s="2">
        <v>44184.417077592589</v>
      </c>
      <c r="B22" s="3" t="s">
        <v>33</v>
      </c>
      <c r="C22" s="3" t="s">
        <v>30</v>
      </c>
      <c r="D22" s="3" t="s">
        <v>41</v>
      </c>
      <c r="E22" s="3" t="s">
        <v>38</v>
      </c>
      <c r="F22" s="3" t="s">
        <v>43</v>
      </c>
      <c r="G22" s="3" t="s">
        <v>44</v>
      </c>
      <c r="H22" s="3" t="s">
        <v>26</v>
      </c>
      <c r="I22" s="3" t="s">
        <v>26</v>
      </c>
      <c r="J22" s="3" t="s">
        <v>26</v>
      </c>
      <c r="K22" s="3" t="s">
        <v>26</v>
      </c>
      <c r="L22" s="3" t="s">
        <v>26</v>
      </c>
      <c r="M22" s="3" t="s">
        <v>26</v>
      </c>
      <c r="N22" s="3" t="s">
        <v>26</v>
      </c>
      <c r="O22" s="3" t="s">
        <v>26</v>
      </c>
      <c r="P22" s="3" t="s">
        <v>26</v>
      </c>
      <c r="Q22" s="3" t="s">
        <v>27</v>
      </c>
      <c r="R22" s="3" t="s">
        <v>29</v>
      </c>
      <c r="S22" s="3" t="s">
        <v>29</v>
      </c>
      <c r="T22" s="3" t="s">
        <v>68</v>
      </c>
    </row>
    <row r="23" spans="1:20" x14ac:dyDescent="0.2">
      <c r="A23" s="2">
        <v>44184.41758789352</v>
      </c>
      <c r="B23" s="3" t="s">
        <v>20</v>
      </c>
      <c r="C23" s="3" t="s">
        <v>34</v>
      </c>
      <c r="D23" s="3" t="s">
        <v>41</v>
      </c>
      <c r="E23" s="3" t="s">
        <v>59</v>
      </c>
      <c r="F23" s="3" t="s">
        <v>69</v>
      </c>
      <c r="G23" s="3" t="s">
        <v>50</v>
      </c>
      <c r="H23" s="3" t="s">
        <v>26</v>
      </c>
      <c r="I23" s="3" t="s">
        <v>26</v>
      </c>
      <c r="J23" s="3" t="s">
        <v>26</v>
      </c>
      <c r="K23" s="3" t="s">
        <v>29</v>
      </c>
      <c r="L23" s="3" t="s">
        <v>29</v>
      </c>
      <c r="M23" s="3" t="s">
        <v>29</v>
      </c>
      <c r="N23" s="3" t="s">
        <v>26</v>
      </c>
      <c r="O23" s="3" t="s">
        <v>29</v>
      </c>
      <c r="P23" s="3" t="s">
        <v>29</v>
      </c>
      <c r="Q23" s="3" t="s">
        <v>28</v>
      </c>
      <c r="R23" s="3" t="s">
        <v>29</v>
      </c>
      <c r="S23" s="3" t="s">
        <v>29</v>
      </c>
    </row>
    <row r="24" spans="1:20" x14ac:dyDescent="0.2">
      <c r="A24" s="2">
        <v>44184.418048310181</v>
      </c>
      <c r="B24" s="3" t="s">
        <v>33</v>
      </c>
      <c r="C24" s="3" t="s">
        <v>30</v>
      </c>
      <c r="D24" s="3" t="s">
        <v>41</v>
      </c>
      <c r="E24" s="3" t="s">
        <v>55</v>
      </c>
      <c r="F24" s="3" t="s">
        <v>70</v>
      </c>
      <c r="G24" s="3" t="s">
        <v>25</v>
      </c>
      <c r="H24" s="3" t="s">
        <v>26</v>
      </c>
      <c r="I24" s="3" t="s">
        <v>26</v>
      </c>
      <c r="J24" s="3" t="s">
        <v>26</v>
      </c>
      <c r="K24" s="3" t="s">
        <v>26</v>
      </c>
      <c r="L24" s="3" t="s">
        <v>26</v>
      </c>
      <c r="M24" s="3" t="s">
        <v>26</v>
      </c>
      <c r="N24" s="3" t="s">
        <v>26</v>
      </c>
      <c r="O24" s="3" t="s">
        <v>26</v>
      </c>
      <c r="P24" s="3" t="s">
        <v>26</v>
      </c>
      <c r="Q24" s="3" t="s">
        <v>28</v>
      </c>
      <c r="R24" s="3" t="s">
        <v>29</v>
      </c>
      <c r="S24" s="3" t="s">
        <v>29</v>
      </c>
    </row>
    <row r="25" spans="1:20" x14ac:dyDescent="0.2">
      <c r="A25" s="2">
        <v>44184.418610520836</v>
      </c>
      <c r="B25" s="3" t="s">
        <v>33</v>
      </c>
      <c r="C25" s="3" t="s">
        <v>34</v>
      </c>
      <c r="D25" s="3" t="s">
        <v>41</v>
      </c>
      <c r="E25" s="3" t="s">
        <v>71</v>
      </c>
      <c r="F25" s="3" t="s">
        <v>72</v>
      </c>
      <c r="G25" s="3" t="s">
        <v>50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27</v>
      </c>
      <c r="R25" s="3" t="s">
        <v>28</v>
      </c>
      <c r="S25" s="3" t="s">
        <v>28</v>
      </c>
    </row>
    <row r="26" spans="1:20" x14ac:dyDescent="0.2">
      <c r="A26" s="2">
        <v>44184.418885023144</v>
      </c>
      <c r="B26" s="3" t="s">
        <v>20</v>
      </c>
      <c r="C26" s="3" t="s">
        <v>34</v>
      </c>
      <c r="D26" s="3" t="s">
        <v>41</v>
      </c>
      <c r="E26" s="3" t="s">
        <v>38</v>
      </c>
      <c r="F26" s="3" t="s">
        <v>43</v>
      </c>
      <c r="G26" s="3" t="s">
        <v>44</v>
      </c>
      <c r="H26" s="3" t="s">
        <v>26</v>
      </c>
      <c r="I26" s="3" t="s">
        <v>26</v>
      </c>
      <c r="J26" s="3" t="s">
        <v>26</v>
      </c>
      <c r="K26" s="3" t="s">
        <v>26</v>
      </c>
      <c r="L26" s="3" t="s">
        <v>26</v>
      </c>
      <c r="M26" s="3" t="s">
        <v>26</v>
      </c>
      <c r="N26" s="3" t="s">
        <v>26</v>
      </c>
      <c r="O26" s="3" t="s">
        <v>26</v>
      </c>
      <c r="P26" s="3" t="s">
        <v>26</v>
      </c>
      <c r="Q26" s="3" t="s">
        <v>26</v>
      </c>
      <c r="R26" s="3" t="s">
        <v>26</v>
      </c>
      <c r="S26" s="3" t="s">
        <v>26</v>
      </c>
    </row>
    <row r="27" spans="1:20" x14ac:dyDescent="0.2">
      <c r="A27" s="2">
        <v>44184.419075671292</v>
      </c>
      <c r="B27" s="3" t="s">
        <v>20</v>
      </c>
      <c r="C27" s="3" t="s">
        <v>30</v>
      </c>
      <c r="D27" s="3" t="s">
        <v>22</v>
      </c>
      <c r="E27" s="3" t="s">
        <v>73</v>
      </c>
      <c r="F27" s="3" t="s">
        <v>73</v>
      </c>
      <c r="G27" s="3" t="s">
        <v>25</v>
      </c>
      <c r="H27" s="3" t="s">
        <v>29</v>
      </c>
      <c r="I27" s="3" t="s">
        <v>26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26</v>
      </c>
      <c r="O27" s="3" t="s">
        <v>26</v>
      </c>
      <c r="P27" s="3" t="s">
        <v>26</v>
      </c>
      <c r="Q27" s="3" t="s">
        <v>28</v>
      </c>
      <c r="R27" s="3" t="s">
        <v>29</v>
      </c>
      <c r="S27" s="3" t="s">
        <v>29</v>
      </c>
      <c r="T27" s="3" t="s">
        <v>74</v>
      </c>
    </row>
    <row r="28" spans="1:20" x14ac:dyDescent="0.2">
      <c r="A28" s="2">
        <v>44184.419801493059</v>
      </c>
      <c r="B28" s="3" t="s">
        <v>20</v>
      </c>
      <c r="C28" s="3" t="s">
        <v>30</v>
      </c>
      <c r="D28" s="3" t="s">
        <v>22</v>
      </c>
      <c r="E28" s="3" t="s">
        <v>38</v>
      </c>
      <c r="F28" s="3" t="s">
        <v>75</v>
      </c>
      <c r="G28" s="3" t="s">
        <v>40</v>
      </c>
      <c r="H28" s="3" t="s">
        <v>26</v>
      </c>
      <c r="I28" s="3" t="s">
        <v>26</v>
      </c>
      <c r="J28" s="3" t="s">
        <v>26</v>
      </c>
      <c r="K28" s="3" t="s">
        <v>26</v>
      </c>
      <c r="L28" s="3" t="s">
        <v>26</v>
      </c>
      <c r="M28" s="3" t="s">
        <v>26</v>
      </c>
      <c r="N28" s="3" t="s">
        <v>26</v>
      </c>
      <c r="O28" s="3" t="s">
        <v>26</v>
      </c>
      <c r="P28" s="3" t="s">
        <v>26</v>
      </c>
      <c r="Q28" s="3" t="s">
        <v>26</v>
      </c>
      <c r="R28" s="3" t="s">
        <v>26</v>
      </c>
      <c r="S28" s="3" t="s">
        <v>26</v>
      </c>
      <c r="T28" s="3" t="s">
        <v>76</v>
      </c>
    </row>
    <row r="29" spans="1:20" x14ac:dyDescent="0.2">
      <c r="A29" s="2">
        <v>44184.419815995367</v>
      </c>
      <c r="B29" s="3" t="s">
        <v>20</v>
      </c>
      <c r="C29" s="3" t="s">
        <v>34</v>
      </c>
      <c r="D29" s="3" t="s">
        <v>41</v>
      </c>
      <c r="E29" s="3" t="s">
        <v>77</v>
      </c>
      <c r="F29" s="3" t="s">
        <v>78</v>
      </c>
      <c r="G29" s="3" t="s">
        <v>25</v>
      </c>
      <c r="H29" s="3" t="s">
        <v>29</v>
      </c>
      <c r="I29" s="3" t="s">
        <v>28</v>
      </c>
      <c r="J29" s="3" t="s">
        <v>28</v>
      </c>
      <c r="K29" s="3" t="s">
        <v>28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28</v>
      </c>
      <c r="R29" s="3" t="s">
        <v>28</v>
      </c>
      <c r="S29" s="3" t="s">
        <v>28</v>
      </c>
    </row>
    <row r="30" spans="1:20" x14ac:dyDescent="0.2">
      <c r="A30" s="2">
        <v>44184.420429050922</v>
      </c>
      <c r="B30" s="3" t="s">
        <v>33</v>
      </c>
      <c r="C30" s="3" t="s">
        <v>34</v>
      </c>
      <c r="D30" s="3" t="s">
        <v>41</v>
      </c>
      <c r="E30" s="3" t="s">
        <v>23</v>
      </c>
      <c r="F30" s="3" t="s">
        <v>79</v>
      </c>
      <c r="G30" s="3" t="s">
        <v>50</v>
      </c>
      <c r="H30" s="3" t="s">
        <v>29</v>
      </c>
      <c r="I30" s="3" t="s">
        <v>29</v>
      </c>
      <c r="J30" s="3" t="s">
        <v>29</v>
      </c>
      <c r="K30" s="3" t="s">
        <v>26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3" t="s">
        <v>29</v>
      </c>
      <c r="S30" s="3" t="s">
        <v>29</v>
      </c>
    </row>
    <row r="31" spans="1:20" x14ac:dyDescent="0.2">
      <c r="A31" s="2">
        <v>44184.422099386575</v>
      </c>
      <c r="B31" s="3" t="s">
        <v>20</v>
      </c>
      <c r="C31" s="3" t="s">
        <v>34</v>
      </c>
      <c r="D31" s="3" t="s">
        <v>41</v>
      </c>
      <c r="E31" s="3" t="s">
        <v>47</v>
      </c>
      <c r="F31" s="3" t="s">
        <v>80</v>
      </c>
      <c r="G31" s="3" t="s">
        <v>25</v>
      </c>
      <c r="H31" s="3" t="s">
        <v>29</v>
      </c>
      <c r="I31" s="3" t="s">
        <v>29</v>
      </c>
      <c r="J31" s="3" t="s">
        <v>28</v>
      </c>
      <c r="K31" s="3" t="s">
        <v>29</v>
      </c>
      <c r="L31" s="3" t="s">
        <v>26</v>
      </c>
      <c r="M31" s="3" t="s">
        <v>26</v>
      </c>
      <c r="N31" s="3" t="s">
        <v>26</v>
      </c>
      <c r="O31" s="3" t="s">
        <v>26</v>
      </c>
      <c r="P31" s="3" t="s">
        <v>29</v>
      </c>
      <c r="Q31" s="3" t="s">
        <v>28</v>
      </c>
      <c r="R31" s="3" t="s">
        <v>29</v>
      </c>
      <c r="S31" s="3" t="s">
        <v>29</v>
      </c>
      <c r="T31" s="3" t="s">
        <v>81</v>
      </c>
    </row>
    <row r="32" spans="1:20" x14ac:dyDescent="0.2">
      <c r="A32" s="2">
        <v>44184.422101180557</v>
      </c>
      <c r="B32" s="3" t="s">
        <v>20</v>
      </c>
      <c r="C32" s="3" t="s">
        <v>34</v>
      </c>
      <c r="D32" s="3" t="s">
        <v>41</v>
      </c>
      <c r="E32" s="3" t="s">
        <v>82</v>
      </c>
      <c r="F32" s="3" t="s">
        <v>83</v>
      </c>
      <c r="G32" s="3" t="s">
        <v>44</v>
      </c>
      <c r="H32" s="3" t="s">
        <v>26</v>
      </c>
      <c r="I32" s="3" t="s">
        <v>26</v>
      </c>
      <c r="J32" s="3" t="s">
        <v>26</v>
      </c>
      <c r="K32" s="3" t="s">
        <v>26</v>
      </c>
      <c r="L32" s="3" t="s">
        <v>29</v>
      </c>
      <c r="M32" s="3" t="s">
        <v>29</v>
      </c>
      <c r="N32" s="3" t="s">
        <v>29</v>
      </c>
      <c r="O32" s="3" t="s">
        <v>28</v>
      </c>
      <c r="P32" s="3" t="s">
        <v>26</v>
      </c>
      <c r="Q32" s="3" t="s">
        <v>27</v>
      </c>
      <c r="R32" s="3" t="s">
        <v>29</v>
      </c>
      <c r="S32" s="3" t="s">
        <v>26</v>
      </c>
      <c r="T32" s="3" t="s">
        <v>84</v>
      </c>
    </row>
    <row r="33" spans="1:20" x14ac:dyDescent="0.2">
      <c r="A33" s="2">
        <v>44184.422460937501</v>
      </c>
      <c r="B33" s="3" t="s">
        <v>33</v>
      </c>
      <c r="C33" s="3" t="s">
        <v>34</v>
      </c>
      <c r="D33" s="3" t="s">
        <v>22</v>
      </c>
      <c r="E33" s="3" t="s">
        <v>85</v>
      </c>
      <c r="F33" s="3" t="s">
        <v>86</v>
      </c>
      <c r="G33" s="3" t="s">
        <v>25</v>
      </c>
      <c r="H33" s="3" t="s">
        <v>28</v>
      </c>
      <c r="I33" s="3" t="s">
        <v>29</v>
      </c>
      <c r="J33" s="3" t="s">
        <v>29</v>
      </c>
      <c r="K33" s="3" t="s">
        <v>29</v>
      </c>
      <c r="L33" s="3" t="s">
        <v>26</v>
      </c>
      <c r="M33" s="3" t="s">
        <v>29</v>
      </c>
      <c r="N33" s="3" t="s">
        <v>26</v>
      </c>
      <c r="O33" s="3" t="s">
        <v>29</v>
      </c>
      <c r="P33" s="3" t="s">
        <v>26</v>
      </c>
      <c r="Q33" s="3" t="s">
        <v>28</v>
      </c>
      <c r="R33" s="3" t="s">
        <v>28</v>
      </c>
      <c r="S33" s="3" t="s">
        <v>29</v>
      </c>
      <c r="T33" s="3" t="s">
        <v>87</v>
      </c>
    </row>
    <row r="34" spans="1:20" x14ac:dyDescent="0.2">
      <c r="A34" s="2">
        <v>44184.423358541666</v>
      </c>
      <c r="B34" s="3" t="s">
        <v>33</v>
      </c>
      <c r="C34" s="3" t="s">
        <v>34</v>
      </c>
      <c r="D34" s="3" t="s">
        <v>41</v>
      </c>
      <c r="E34" s="3" t="s">
        <v>23</v>
      </c>
      <c r="F34" s="3" t="s">
        <v>79</v>
      </c>
      <c r="G34" s="3" t="s">
        <v>25</v>
      </c>
      <c r="H34" s="3" t="s">
        <v>26</v>
      </c>
      <c r="I34" s="3" t="s">
        <v>26</v>
      </c>
      <c r="J34" s="3" t="s">
        <v>26</v>
      </c>
      <c r="K34" s="3" t="s">
        <v>26</v>
      </c>
      <c r="L34" s="3" t="s">
        <v>26</v>
      </c>
      <c r="M34" s="3" t="s">
        <v>26</v>
      </c>
      <c r="N34" s="3" t="s">
        <v>26</v>
      </c>
      <c r="O34" s="3" t="s">
        <v>26</v>
      </c>
      <c r="P34" s="3" t="s">
        <v>26</v>
      </c>
      <c r="Q34" s="3" t="s">
        <v>26</v>
      </c>
      <c r="R34" s="3" t="s">
        <v>26</v>
      </c>
      <c r="S34" s="3" t="s">
        <v>26</v>
      </c>
    </row>
    <row r="35" spans="1:20" x14ac:dyDescent="0.2">
      <c r="A35" s="2">
        <v>44184.423971689816</v>
      </c>
      <c r="B35" s="3" t="s">
        <v>33</v>
      </c>
      <c r="C35" s="3" t="s">
        <v>34</v>
      </c>
      <c r="D35" s="3" t="s">
        <v>22</v>
      </c>
      <c r="E35" s="3" t="s">
        <v>88</v>
      </c>
      <c r="F35" s="3" t="s">
        <v>89</v>
      </c>
      <c r="G35" s="3" t="s">
        <v>25</v>
      </c>
      <c r="H35" s="3" t="s">
        <v>26</v>
      </c>
      <c r="I35" s="3" t="s">
        <v>26</v>
      </c>
      <c r="J35" s="3" t="s">
        <v>26</v>
      </c>
      <c r="K35" s="3" t="s">
        <v>26</v>
      </c>
      <c r="L35" s="3" t="s">
        <v>26</v>
      </c>
      <c r="M35" s="3" t="s">
        <v>26</v>
      </c>
      <c r="N35" s="3" t="s">
        <v>26</v>
      </c>
      <c r="O35" s="3" t="s">
        <v>26</v>
      </c>
      <c r="P35" s="3" t="s">
        <v>26</v>
      </c>
      <c r="Q35" s="3" t="s">
        <v>51</v>
      </c>
      <c r="R35" s="3" t="s">
        <v>29</v>
      </c>
      <c r="S35" s="3" t="s">
        <v>29</v>
      </c>
    </row>
    <row r="36" spans="1:20" x14ac:dyDescent="0.2">
      <c r="A36" s="2">
        <v>44184.424693842593</v>
      </c>
      <c r="B36" s="3" t="s">
        <v>33</v>
      </c>
      <c r="C36" s="3" t="s">
        <v>34</v>
      </c>
      <c r="D36" s="3" t="s">
        <v>41</v>
      </c>
      <c r="E36" s="3" t="s">
        <v>35</v>
      </c>
      <c r="F36" s="3" t="s">
        <v>36</v>
      </c>
      <c r="G36" s="3" t="s">
        <v>25</v>
      </c>
      <c r="H36" s="3" t="s">
        <v>26</v>
      </c>
      <c r="I36" s="3" t="s">
        <v>26</v>
      </c>
      <c r="J36" s="3" t="s">
        <v>26</v>
      </c>
      <c r="K36" s="3" t="s">
        <v>29</v>
      </c>
      <c r="L36" s="3" t="s">
        <v>26</v>
      </c>
      <c r="M36" s="3" t="s">
        <v>26</v>
      </c>
      <c r="N36" s="3" t="s">
        <v>29</v>
      </c>
      <c r="O36" s="3" t="s">
        <v>26</v>
      </c>
      <c r="P36" s="3" t="s">
        <v>26</v>
      </c>
      <c r="Q36" s="3" t="s">
        <v>28</v>
      </c>
      <c r="R36" s="3" t="s">
        <v>29</v>
      </c>
      <c r="S36" s="3" t="s">
        <v>29</v>
      </c>
    </row>
    <row r="37" spans="1:20" x14ac:dyDescent="0.2">
      <c r="A37" s="2">
        <v>44184.425237627314</v>
      </c>
      <c r="B37" s="3" t="s">
        <v>33</v>
      </c>
      <c r="C37" s="3" t="s">
        <v>34</v>
      </c>
      <c r="D37" s="3" t="s">
        <v>41</v>
      </c>
      <c r="E37" s="3" t="s">
        <v>38</v>
      </c>
      <c r="F37" s="3" t="s">
        <v>90</v>
      </c>
      <c r="G37" s="3" t="s">
        <v>61</v>
      </c>
      <c r="H37" s="3" t="s">
        <v>26</v>
      </c>
      <c r="I37" s="3" t="s">
        <v>26</v>
      </c>
      <c r="J37" s="3" t="s">
        <v>29</v>
      </c>
      <c r="K37" s="3" t="s">
        <v>29</v>
      </c>
      <c r="L37" s="3" t="s">
        <v>29</v>
      </c>
      <c r="M37" s="3" t="s">
        <v>26</v>
      </c>
      <c r="N37" s="3" t="s">
        <v>29</v>
      </c>
      <c r="O37" s="3" t="s">
        <v>29</v>
      </c>
      <c r="P37" s="3" t="s">
        <v>29</v>
      </c>
      <c r="Q37" s="3" t="s">
        <v>28</v>
      </c>
      <c r="R37" s="3" t="s">
        <v>29</v>
      </c>
      <c r="S37" s="3" t="s">
        <v>29</v>
      </c>
    </row>
    <row r="38" spans="1:20" x14ac:dyDescent="0.2">
      <c r="A38" s="2">
        <v>44184.426419270836</v>
      </c>
      <c r="B38" s="3" t="s">
        <v>20</v>
      </c>
      <c r="C38" s="3" t="s">
        <v>30</v>
      </c>
      <c r="D38" s="3" t="s">
        <v>22</v>
      </c>
      <c r="E38" s="3" t="s">
        <v>38</v>
      </c>
      <c r="F38" s="3" t="s">
        <v>39</v>
      </c>
      <c r="G38" s="3" t="s">
        <v>44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28</v>
      </c>
      <c r="O38" s="3" t="s">
        <v>28</v>
      </c>
      <c r="P38" s="3" t="s">
        <v>29</v>
      </c>
      <c r="Q38" s="3" t="s">
        <v>28</v>
      </c>
      <c r="R38" s="3" t="s">
        <v>29</v>
      </c>
      <c r="S38" s="3" t="s">
        <v>29</v>
      </c>
      <c r="T38" s="3" t="s">
        <v>91</v>
      </c>
    </row>
    <row r="39" spans="1:20" x14ac:dyDescent="0.2">
      <c r="A39" s="2">
        <v>44184.426622592597</v>
      </c>
      <c r="B39" s="3" t="s">
        <v>33</v>
      </c>
      <c r="C39" s="3" t="s">
        <v>21</v>
      </c>
      <c r="D39" s="3" t="s">
        <v>22</v>
      </c>
      <c r="E39" s="3" t="s">
        <v>55</v>
      </c>
      <c r="F39" s="3" t="s">
        <v>63</v>
      </c>
      <c r="G39" s="3" t="s">
        <v>25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26</v>
      </c>
      <c r="O39" s="3" t="s">
        <v>26</v>
      </c>
      <c r="P39" s="3" t="s">
        <v>29</v>
      </c>
      <c r="Q39" s="3" t="s">
        <v>28</v>
      </c>
      <c r="R39" s="3" t="s">
        <v>28</v>
      </c>
      <c r="S39" s="3" t="s">
        <v>29</v>
      </c>
    </row>
    <row r="40" spans="1:20" x14ac:dyDescent="0.2">
      <c r="A40" s="2">
        <v>44184.426699027783</v>
      </c>
      <c r="B40" s="3" t="s">
        <v>33</v>
      </c>
      <c r="C40" s="3" t="s">
        <v>30</v>
      </c>
      <c r="D40" s="3" t="s">
        <v>41</v>
      </c>
      <c r="E40" s="3" t="s">
        <v>47</v>
      </c>
      <c r="F40" s="3" t="s">
        <v>92</v>
      </c>
      <c r="G40" s="3" t="s">
        <v>50</v>
      </c>
      <c r="H40" s="3" t="s">
        <v>26</v>
      </c>
      <c r="I40" s="3" t="s">
        <v>26</v>
      </c>
      <c r="J40" s="3" t="s">
        <v>26</v>
      </c>
      <c r="K40" s="3" t="s">
        <v>26</v>
      </c>
      <c r="L40" s="3" t="s">
        <v>29</v>
      </c>
      <c r="M40" s="3" t="s">
        <v>26</v>
      </c>
      <c r="N40" s="3" t="s">
        <v>29</v>
      </c>
      <c r="O40" s="3" t="s">
        <v>26</v>
      </c>
      <c r="P40" s="3" t="s">
        <v>26</v>
      </c>
      <c r="Q40" s="3" t="s">
        <v>26</v>
      </c>
      <c r="R40" s="3" t="s">
        <v>26</v>
      </c>
      <c r="S40" s="3" t="s">
        <v>26</v>
      </c>
    </row>
    <row r="41" spans="1:20" x14ac:dyDescent="0.2">
      <c r="A41" s="2">
        <v>44184.427100243054</v>
      </c>
      <c r="B41" s="3" t="s">
        <v>20</v>
      </c>
      <c r="C41" s="3" t="s">
        <v>34</v>
      </c>
      <c r="D41" s="3" t="s">
        <v>41</v>
      </c>
      <c r="E41" s="3" t="s">
        <v>38</v>
      </c>
      <c r="F41" s="3" t="s">
        <v>83</v>
      </c>
      <c r="G41" s="3" t="s">
        <v>61</v>
      </c>
      <c r="H41" s="3" t="s">
        <v>26</v>
      </c>
      <c r="I41" s="3" t="s">
        <v>29</v>
      </c>
      <c r="J41" s="3" t="s">
        <v>26</v>
      </c>
      <c r="K41" s="3" t="s">
        <v>26</v>
      </c>
      <c r="L41" s="3" t="s">
        <v>28</v>
      </c>
      <c r="M41" s="3" t="s">
        <v>29</v>
      </c>
      <c r="N41" s="3" t="s">
        <v>26</v>
      </c>
      <c r="O41" s="3" t="s">
        <v>29</v>
      </c>
      <c r="P41" s="3" t="s">
        <v>26</v>
      </c>
      <c r="Q41" s="3" t="s">
        <v>51</v>
      </c>
      <c r="R41" s="3" t="s">
        <v>29</v>
      </c>
      <c r="S41" s="3" t="s">
        <v>26</v>
      </c>
      <c r="T41" s="3" t="s">
        <v>93</v>
      </c>
    </row>
    <row r="42" spans="1:20" x14ac:dyDescent="0.2">
      <c r="A42" s="2">
        <v>44184.427245173611</v>
      </c>
      <c r="B42" s="3" t="s">
        <v>33</v>
      </c>
      <c r="C42" s="3" t="s">
        <v>34</v>
      </c>
      <c r="D42" s="3" t="s">
        <v>41</v>
      </c>
      <c r="E42" s="3" t="s">
        <v>94</v>
      </c>
      <c r="F42" s="3" t="s">
        <v>95</v>
      </c>
      <c r="G42" s="3" t="s">
        <v>50</v>
      </c>
      <c r="H42" s="3" t="s">
        <v>28</v>
      </c>
      <c r="I42" s="3" t="s">
        <v>29</v>
      </c>
      <c r="J42" s="3" t="s">
        <v>29</v>
      </c>
      <c r="K42" s="3" t="s">
        <v>29</v>
      </c>
      <c r="L42" s="3" t="s">
        <v>28</v>
      </c>
      <c r="M42" s="3" t="s">
        <v>28</v>
      </c>
      <c r="N42" s="3" t="s">
        <v>28</v>
      </c>
      <c r="O42" s="3" t="s">
        <v>28</v>
      </c>
      <c r="P42" s="3" t="s">
        <v>28</v>
      </c>
      <c r="Q42" s="3" t="s">
        <v>28</v>
      </c>
      <c r="R42" s="3" t="s">
        <v>28</v>
      </c>
      <c r="S42" s="3" t="s">
        <v>28</v>
      </c>
      <c r="T42" s="3" t="s">
        <v>96</v>
      </c>
    </row>
    <row r="43" spans="1:20" x14ac:dyDescent="0.2">
      <c r="A43" s="2">
        <v>44184.427306273152</v>
      </c>
      <c r="B43" s="3" t="s">
        <v>33</v>
      </c>
      <c r="C43" s="3" t="s">
        <v>34</v>
      </c>
      <c r="D43" s="3" t="s">
        <v>41</v>
      </c>
      <c r="E43" s="3" t="s">
        <v>38</v>
      </c>
      <c r="F43" s="3" t="s">
        <v>97</v>
      </c>
      <c r="G43" s="3" t="s">
        <v>50</v>
      </c>
      <c r="H43" s="3" t="s">
        <v>26</v>
      </c>
      <c r="I43" s="3" t="s">
        <v>29</v>
      </c>
      <c r="J43" s="3" t="s">
        <v>26</v>
      </c>
      <c r="K43" s="3" t="s">
        <v>26</v>
      </c>
      <c r="L43" s="3" t="s">
        <v>29</v>
      </c>
      <c r="M43" s="3" t="s">
        <v>26</v>
      </c>
      <c r="N43" s="3" t="s">
        <v>26</v>
      </c>
      <c r="O43" s="3" t="s">
        <v>26</v>
      </c>
      <c r="P43" s="3" t="s">
        <v>26</v>
      </c>
      <c r="Q43" s="3" t="s">
        <v>27</v>
      </c>
      <c r="R43" s="3" t="s">
        <v>29</v>
      </c>
      <c r="S43" s="3" t="s">
        <v>26</v>
      </c>
    </row>
    <row r="44" spans="1:20" x14ac:dyDescent="0.2">
      <c r="A44" s="2">
        <v>44184.42869670139</v>
      </c>
      <c r="B44" s="3" t="s">
        <v>20</v>
      </c>
      <c r="C44" s="3" t="s">
        <v>34</v>
      </c>
      <c r="D44" s="3" t="s">
        <v>41</v>
      </c>
      <c r="E44" s="3" t="s">
        <v>85</v>
      </c>
      <c r="F44" s="3" t="s">
        <v>98</v>
      </c>
      <c r="G44" s="3" t="s">
        <v>25</v>
      </c>
      <c r="H44" s="3" t="s">
        <v>26</v>
      </c>
      <c r="I44" s="3" t="s">
        <v>29</v>
      </c>
      <c r="J44" s="3" t="s">
        <v>29</v>
      </c>
      <c r="K44" s="3" t="s">
        <v>29</v>
      </c>
      <c r="L44" s="3" t="s">
        <v>26</v>
      </c>
      <c r="M44" s="3" t="s">
        <v>26</v>
      </c>
      <c r="N44" s="3" t="s">
        <v>26</v>
      </c>
      <c r="O44" s="3" t="s">
        <v>26</v>
      </c>
      <c r="P44" s="3" t="s">
        <v>29</v>
      </c>
      <c r="Q44" s="3" t="s">
        <v>28</v>
      </c>
      <c r="R44" s="3" t="s">
        <v>26</v>
      </c>
      <c r="S44" s="3" t="s">
        <v>26</v>
      </c>
      <c r="T44" s="3" t="s">
        <v>99</v>
      </c>
    </row>
    <row r="45" spans="1:20" x14ac:dyDescent="0.2">
      <c r="A45" s="2">
        <v>44184.428767523146</v>
      </c>
      <c r="B45" s="3" t="s">
        <v>33</v>
      </c>
      <c r="C45" s="3" t="s">
        <v>34</v>
      </c>
      <c r="D45" s="3" t="s">
        <v>41</v>
      </c>
      <c r="E45" s="3" t="s">
        <v>38</v>
      </c>
      <c r="F45" s="3" t="s">
        <v>100</v>
      </c>
      <c r="G45" s="3" t="s">
        <v>61</v>
      </c>
      <c r="H45" s="3" t="s">
        <v>26</v>
      </c>
      <c r="I45" s="3" t="s">
        <v>26</v>
      </c>
      <c r="J45" s="3" t="s">
        <v>26</v>
      </c>
      <c r="K45" s="3" t="s">
        <v>29</v>
      </c>
      <c r="L45" s="3" t="s">
        <v>26</v>
      </c>
      <c r="M45" s="3" t="s">
        <v>26</v>
      </c>
      <c r="N45" s="3" t="s">
        <v>26</v>
      </c>
      <c r="O45" s="3" t="s">
        <v>26</v>
      </c>
      <c r="P45" s="3" t="s">
        <v>26</v>
      </c>
      <c r="Q45" s="3" t="s">
        <v>28</v>
      </c>
      <c r="R45" s="3" t="s">
        <v>29</v>
      </c>
      <c r="S45" s="3" t="s">
        <v>29</v>
      </c>
      <c r="T45" s="3" t="s">
        <v>74</v>
      </c>
    </row>
    <row r="46" spans="1:20" x14ac:dyDescent="0.2">
      <c r="A46" s="2">
        <v>44184.428939247686</v>
      </c>
      <c r="B46" s="3" t="s">
        <v>33</v>
      </c>
      <c r="C46" s="3" t="s">
        <v>21</v>
      </c>
      <c r="D46" s="3" t="s">
        <v>22</v>
      </c>
      <c r="E46" s="3" t="s">
        <v>101</v>
      </c>
      <c r="F46" s="3" t="s">
        <v>102</v>
      </c>
      <c r="G46" s="3" t="s">
        <v>25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26</v>
      </c>
      <c r="M46" s="3" t="s">
        <v>26</v>
      </c>
      <c r="N46" s="3" t="s">
        <v>26</v>
      </c>
      <c r="O46" s="3" t="s">
        <v>26</v>
      </c>
      <c r="P46" s="3" t="s">
        <v>26</v>
      </c>
      <c r="Q46" s="3" t="s">
        <v>28</v>
      </c>
      <c r="R46" s="3" t="s">
        <v>29</v>
      </c>
      <c r="S46" s="3" t="s">
        <v>26</v>
      </c>
    </row>
    <row r="47" spans="1:20" x14ac:dyDescent="0.2">
      <c r="A47" s="2">
        <v>44184.428985648148</v>
      </c>
      <c r="B47" s="3" t="s">
        <v>33</v>
      </c>
      <c r="C47" s="3" t="s">
        <v>30</v>
      </c>
      <c r="D47" s="3" t="s">
        <v>22</v>
      </c>
      <c r="E47" s="3" t="s">
        <v>103</v>
      </c>
      <c r="F47" s="3" t="s">
        <v>83</v>
      </c>
      <c r="G47" s="3" t="s">
        <v>61</v>
      </c>
      <c r="H47" s="3" t="s">
        <v>29</v>
      </c>
      <c r="I47" s="3" t="s">
        <v>26</v>
      </c>
      <c r="J47" s="3" t="s">
        <v>26</v>
      </c>
      <c r="K47" s="3" t="s">
        <v>26</v>
      </c>
      <c r="L47" s="3" t="s">
        <v>29</v>
      </c>
      <c r="M47" s="3" t="s">
        <v>26</v>
      </c>
      <c r="N47" s="3" t="s">
        <v>29</v>
      </c>
      <c r="O47" s="3" t="s">
        <v>29</v>
      </c>
      <c r="P47" s="3" t="s">
        <v>26</v>
      </c>
      <c r="Q47" s="3" t="s">
        <v>27</v>
      </c>
      <c r="R47" s="3" t="s">
        <v>28</v>
      </c>
      <c r="S47" s="3" t="s">
        <v>29</v>
      </c>
    </row>
    <row r="48" spans="1:20" x14ac:dyDescent="0.2">
      <c r="A48" s="2">
        <v>44184.429315659727</v>
      </c>
      <c r="B48" s="3" t="s">
        <v>33</v>
      </c>
      <c r="C48" s="3" t="s">
        <v>21</v>
      </c>
      <c r="D48" s="3" t="s">
        <v>22</v>
      </c>
      <c r="E48" s="3" t="s">
        <v>82</v>
      </c>
      <c r="F48" s="3" t="s">
        <v>49</v>
      </c>
      <c r="G48" s="3" t="s">
        <v>44</v>
      </c>
      <c r="H48" s="3" t="s">
        <v>26</v>
      </c>
      <c r="I48" s="3" t="s">
        <v>29</v>
      </c>
      <c r="J48" s="3" t="s">
        <v>26</v>
      </c>
      <c r="K48" s="3" t="s">
        <v>29</v>
      </c>
      <c r="L48" s="3" t="s">
        <v>26</v>
      </c>
      <c r="M48" s="3" t="s">
        <v>29</v>
      </c>
      <c r="N48" s="3" t="s">
        <v>26</v>
      </c>
      <c r="O48" s="3" t="s">
        <v>26</v>
      </c>
      <c r="P48" s="3" t="s">
        <v>26</v>
      </c>
      <c r="Q48" s="3" t="s">
        <v>28</v>
      </c>
      <c r="R48" s="3" t="s">
        <v>29</v>
      </c>
      <c r="S48" s="3" t="s">
        <v>29</v>
      </c>
      <c r="T48" s="3" t="s">
        <v>104</v>
      </c>
    </row>
    <row r="49" spans="1:20" x14ac:dyDescent="0.2">
      <c r="A49" s="2">
        <v>44184.429644340278</v>
      </c>
      <c r="B49" s="3" t="s">
        <v>33</v>
      </c>
      <c r="C49" s="3" t="s">
        <v>34</v>
      </c>
      <c r="D49" s="3" t="s">
        <v>41</v>
      </c>
      <c r="E49" s="3" t="s">
        <v>105</v>
      </c>
      <c r="F49" s="3" t="s">
        <v>106</v>
      </c>
      <c r="G49" s="3" t="s">
        <v>50</v>
      </c>
      <c r="H49" s="3" t="s">
        <v>26</v>
      </c>
      <c r="I49" s="3" t="s">
        <v>26</v>
      </c>
      <c r="J49" s="3" t="s">
        <v>26</v>
      </c>
      <c r="K49" s="3" t="s">
        <v>26</v>
      </c>
      <c r="L49" s="3" t="s">
        <v>26</v>
      </c>
      <c r="M49" s="3" t="s">
        <v>26</v>
      </c>
      <c r="N49" s="3" t="s">
        <v>26</v>
      </c>
      <c r="O49" s="3" t="s">
        <v>26</v>
      </c>
      <c r="P49" s="3" t="s">
        <v>26</v>
      </c>
      <c r="Q49" s="3" t="s">
        <v>26</v>
      </c>
      <c r="R49" s="3" t="s">
        <v>26</v>
      </c>
      <c r="S49" s="3" t="s">
        <v>26</v>
      </c>
    </row>
    <row r="50" spans="1:20" x14ac:dyDescent="0.2">
      <c r="A50" s="2">
        <v>44184.429834571754</v>
      </c>
      <c r="B50" s="3" t="s">
        <v>33</v>
      </c>
      <c r="C50" s="3" t="s">
        <v>30</v>
      </c>
      <c r="D50" s="3" t="s">
        <v>41</v>
      </c>
      <c r="E50" s="3" t="s">
        <v>107</v>
      </c>
      <c r="F50" s="3" t="s">
        <v>92</v>
      </c>
      <c r="G50" s="3" t="s">
        <v>50</v>
      </c>
      <c r="H50" s="3" t="s">
        <v>29</v>
      </c>
      <c r="I50" s="3" t="s">
        <v>26</v>
      </c>
      <c r="J50" s="3" t="s">
        <v>26</v>
      </c>
      <c r="K50" s="3" t="s">
        <v>29</v>
      </c>
      <c r="L50" s="3" t="s">
        <v>26</v>
      </c>
      <c r="M50" s="3" t="s">
        <v>26</v>
      </c>
      <c r="N50" s="3" t="s">
        <v>26</v>
      </c>
      <c r="O50" s="3" t="s">
        <v>26</v>
      </c>
      <c r="P50" s="3" t="s">
        <v>26</v>
      </c>
      <c r="Q50" s="3" t="s">
        <v>28</v>
      </c>
      <c r="R50" s="3" t="s">
        <v>29</v>
      </c>
      <c r="S50" s="3" t="s">
        <v>29</v>
      </c>
      <c r="T50" s="3" t="s">
        <v>74</v>
      </c>
    </row>
    <row r="51" spans="1:20" x14ac:dyDescent="0.2">
      <c r="A51" s="2">
        <v>44184.430582060188</v>
      </c>
      <c r="B51" s="3" t="s">
        <v>20</v>
      </c>
      <c r="C51" s="3" t="s">
        <v>34</v>
      </c>
      <c r="D51" s="3" t="s">
        <v>41</v>
      </c>
      <c r="E51" s="3" t="s">
        <v>38</v>
      </c>
      <c r="F51" s="3" t="s">
        <v>43</v>
      </c>
      <c r="G51" s="3" t="s">
        <v>50</v>
      </c>
      <c r="H51" s="3" t="s">
        <v>26</v>
      </c>
      <c r="I51" s="3" t="s">
        <v>26</v>
      </c>
      <c r="J51" s="3" t="s">
        <v>26</v>
      </c>
      <c r="K51" s="3" t="s">
        <v>26</v>
      </c>
      <c r="L51" s="3" t="s">
        <v>26</v>
      </c>
      <c r="M51" s="3" t="s">
        <v>26</v>
      </c>
      <c r="N51" s="3" t="s">
        <v>26</v>
      </c>
      <c r="O51" s="3" t="s">
        <v>26</v>
      </c>
      <c r="P51" s="3" t="s">
        <v>26</v>
      </c>
      <c r="Q51" s="3" t="s">
        <v>26</v>
      </c>
      <c r="R51" s="3" t="s">
        <v>26</v>
      </c>
      <c r="S51" s="3" t="s">
        <v>26</v>
      </c>
    </row>
    <row r="52" spans="1:20" x14ac:dyDescent="0.2">
      <c r="A52" s="2">
        <v>44184.430622083339</v>
      </c>
      <c r="B52" s="3" t="s">
        <v>20</v>
      </c>
      <c r="C52" s="3" t="s">
        <v>34</v>
      </c>
      <c r="D52" s="3" t="s">
        <v>41</v>
      </c>
      <c r="E52" s="3" t="s">
        <v>108</v>
      </c>
      <c r="F52" s="3" t="s">
        <v>109</v>
      </c>
      <c r="G52" s="3" t="s">
        <v>61</v>
      </c>
      <c r="H52" s="3" t="s">
        <v>29</v>
      </c>
      <c r="I52" s="3" t="s">
        <v>29</v>
      </c>
      <c r="J52" s="3" t="s">
        <v>29</v>
      </c>
      <c r="K52" s="3" t="s">
        <v>28</v>
      </c>
      <c r="L52" s="3" t="s">
        <v>29</v>
      </c>
      <c r="M52" s="3" t="s">
        <v>29</v>
      </c>
      <c r="N52" s="3" t="s">
        <v>26</v>
      </c>
      <c r="O52" s="3" t="s">
        <v>26</v>
      </c>
      <c r="P52" s="3" t="s">
        <v>26</v>
      </c>
      <c r="Q52" s="3" t="s">
        <v>28</v>
      </c>
      <c r="R52" s="3" t="s">
        <v>29</v>
      </c>
      <c r="S52" s="3" t="s">
        <v>29</v>
      </c>
    </row>
    <row r="53" spans="1:20" x14ac:dyDescent="0.2">
      <c r="A53" s="2">
        <v>44184.431004282407</v>
      </c>
      <c r="B53" s="3" t="s">
        <v>33</v>
      </c>
      <c r="C53" s="3" t="s">
        <v>34</v>
      </c>
      <c r="D53" s="3" t="s">
        <v>41</v>
      </c>
      <c r="E53" s="3" t="s">
        <v>48</v>
      </c>
      <c r="F53" s="3" t="s">
        <v>110</v>
      </c>
      <c r="G53" s="3" t="s">
        <v>25</v>
      </c>
      <c r="H53" s="3" t="s">
        <v>26</v>
      </c>
      <c r="I53" s="3" t="s">
        <v>29</v>
      </c>
      <c r="J53" s="3" t="s">
        <v>26</v>
      </c>
      <c r="K53" s="3" t="s">
        <v>26</v>
      </c>
      <c r="L53" s="3" t="s">
        <v>26</v>
      </c>
      <c r="M53" s="3" t="s">
        <v>26</v>
      </c>
      <c r="N53" s="3" t="s">
        <v>26</v>
      </c>
      <c r="O53" s="3" t="s">
        <v>26</v>
      </c>
      <c r="P53" s="3" t="s">
        <v>26</v>
      </c>
      <c r="Q53" s="3" t="s">
        <v>27</v>
      </c>
      <c r="R53" s="3" t="s">
        <v>28</v>
      </c>
      <c r="S53" s="3" t="s">
        <v>29</v>
      </c>
    </row>
    <row r="54" spans="1:20" x14ac:dyDescent="0.2">
      <c r="A54" s="2">
        <v>44184.431143680558</v>
      </c>
      <c r="B54" s="3" t="s">
        <v>20</v>
      </c>
      <c r="C54" s="3" t="s">
        <v>30</v>
      </c>
      <c r="D54" s="3" t="s">
        <v>22</v>
      </c>
      <c r="E54" s="3" t="s">
        <v>38</v>
      </c>
      <c r="F54" s="3" t="s">
        <v>43</v>
      </c>
      <c r="G54" s="3" t="s">
        <v>61</v>
      </c>
      <c r="H54" s="3" t="s">
        <v>26</v>
      </c>
      <c r="I54" s="3" t="s">
        <v>26</v>
      </c>
      <c r="J54" s="3" t="s">
        <v>26</v>
      </c>
      <c r="K54" s="3" t="s">
        <v>26</v>
      </c>
      <c r="L54" s="3" t="s">
        <v>26</v>
      </c>
      <c r="M54" s="3" t="s">
        <v>26</v>
      </c>
      <c r="N54" s="3" t="s">
        <v>26</v>
      </c>
      <c r="O54" s="3" t="s">
        <v>26</v>
      </c>
      <c r="P54" s="3" t="s">
        <v>26</v>
      </c>
      <c r="Q54" s="3" t="s">
        <v>28</v>
      </c>
      <c r="R54" s="3" t="s">
        <v>29</v>
      </c>
      <c r="S54" s="3" t="s">
        <v>29</v>
      </c>
    </row>
    <row r="55" spans="1:20" x14ac:dyDescent="0.2">
      <c r="A55" s="2">
        <v>44184.431304456019</v>
      </c>
      <c r="B55" s="3" t="s">
        <v>20</v>
      </c>
      <c r="C55" s="3" t="s">
        <v>34</v>
      </c>
      <c r="D55" s="3" t="s">
        <v>41</v>
      </c>
      <c r="E55" s="3" t="s">
        <v>110</v>
      </c>
      <c r="F55" s="3" t="s">
        <v>110</v>
      </c>
      <c r="G55" s="3" t="s">
        <v>25</v>
      </c>
      <c r="H55" s="3" t="s">
        <v>29</v>
      </c>
      <c r="I55" s="3" t="s">
        <v>29</v>
      </c>
      <c r="J55" s="3" t="s">
        <v>29</v>
      </c>
      <c r="K55" s="3" t="s">
        <v>28</v>
      </c>
      <c r="L55" s="3" t="s">
        <v>28</v>
      </c>
      <c r="M55" s="3" t="s">
        <v>29</v>
      </c>
      <c r="N55" s="3" t="s">
        <v>28</v>
      </c>
      <c r="O55" s="3" t="s">
        <v>28</v>
      </c>
      <c r="P55" s="3" t="s">
        <v>29</v>
      </c>
      <c r="Q55" s="3" t="s">
        <v>28</v>
      </c>
      <c r="R55" s="3" t="s">
        <v>29</v>
      </c>
      <c r="S55" s="3" t="s">
        <v>29</v>
      </c>
      <c r="T55" s="3" t="s">
        <v>111</v>
      </c>
    </row>
    <row r="56" spans="1:20" x14ac:dyDescent="0.2">
      <c r="A56" s="2">
        <v>44184.431372789353</v>
      </c>
      <c r="B56" s="3" t="s">
        <v>33</v>
      </c>
      <c r="C56" s="3" t="s">
        <v>30</v>
      </c>
      <c r="D56" s="3" t="s">
        <v>22</v>
      </c>
      <c r="E56" s="3" t="s">
        <v>73</v>
      </c>
      <c r="F56" s="3" t="s">
        <v>73</v>
      </c>
      <c r="G56" s="3" t="s">
        <v>25</v>
      </c>
      <c r="H56" s="3" t="s">
        <v>26</v>
      </c>
      <c r="I56" s="3" t="s">
        <v>26</v>
      </c>
      <c r="J56" s="3" t="s">
        <v>26</v>
      </c>
      <c r="K56" s="3" t="s">
        <v>26</v>
      </c>
      <c r="L56" s="3" t="s">
        <v>26</v>
      </c>
      <c r="M56" s="3" t="s">
        <v>26</v>
      </c>
      <c r="N56" s="3" t="s">
        <v>26</v>
      </c>
      <c r="O56" s="3" t="s">
        <v>26</v>
      </c>
      <c r="P56" s="3" t="s">
        <v>26</v>
      </c>
      <c r="Q56" s="3" t="s">
        <v>29</v>
      </c>
      <c r="R56" s="3" t="s">
        <v>26</v>
      </c>
      <c r="S56" s="3" t="s">
        <v>26</v>
      </c>
    </row>
    <row r="57" spans="1:20" x14ac:dyDescent="0.2">
      <c r="A57" s="2">
        <v>44184.431835057869</v>
      </c>
      <c r="B57" s="3" t="s">
        <v>20</v>
      </c>
      <c r="C57" s="3" t="s">
        <v>21</v>
      </c>
      <c r="D57" s="3" t="s">
        <v>22</v>
      </c>
      <c r="E57" s="3" t="s">
        <v>82</v>
      </c>
      <c r="F57" s="3" t="s">
        <v>112</v>
      </c>
      <c r="G57" s="3" t="s">
        <v>44</v>
      </c>
      <c r="H57" s="3" t="s">
        <v>26</v>
      </c>
      <c r="I57" s="3" t="s">
        <v>26</v>
      </c>
      <c r="J57" s="3" t="s">
        <v>26</v>
      </c>
      <c r="K57" s="3" t="s">
        <v>26</v>
      </c>
      <c r="L57" s="3" t="s">
        <v>26</v>
      </c>
      <c r="M57" s="3" t="s">
        <v>26</v>
      </c>
      <c r="N57" s="3" t="s">
        <v>26</v>
      </c>
      <c r="O57" s="3" t="s">
        <v>26</v>
      </c>
      <c r="P57" s="3" t="s">
        <v>26</v>
      </c>
      <c r="Q57" s="3" t="s">
        <v>26</v>
      </c>
      <c r="R57" s="3" t="s">
        <v>26</v>
      </c>
      <c r="S57" s="3" t="s">
        <v>26</v>
      </c>
    </row>
    <row r="58" spans="1:20" x14ac:dyDescent="0.2">
      <c r="A58" s="2">
        <v>44184.431899328702</v>
      </c>
      <c r="B58" s="3" t="s">
        <v>20</v>
      </c>
      <c r="C58" s="3" t="s">
        <v>30</v>
      </c>
      <c r="D58" s="3" t="s">
        <v>22</v>
      </c>
      <c r="E58" s="3" t="s">
        <v>38</v>
      </c>
      <c r="F58" s="3" t="s">
        <v>90</v>
      </c>
      <c r="G58" s="3" t="s">
        <v>44</v>
      </c>
      <c r="H58" s="3" t="s">
        <v>26</v>
      </c>
      <c r="I58" s="3" t="s">
        <v>26</v>
      </c>
      <c r="J58" s="3" t="s">
        <v>26</v>
      </c>
      <c r="K58" s="3" t="s">
        <v>26</v>
      </c>
      <c r="L58" s="3" t="s">
        <v>26</v>
      </c>
      <c r="M58" s="3" t="s">
        <v>26</v>
      </c>
      <c r="N58" s="3" t="s">
        <v>26</v>
      </c>
      <c r="O58" s="3" t="s">
        <v>26</v>
      </c>
      <c r="P58" s="3" t="s">
        <v>26</v>
      </c>
      <c r="Q58" s="3" t="s">
        <v>26</v>
      </c>
      <c r="R58" s="3" t="s">
        <v>26</v>
      </c>
      <c r="S58" s="3" t="s">
        <v>26</v>
      </c>
    </row>
    <row r="59" spans="1:20" x14ac:dyDescent="0.2">
      <c r="A59" s="2">
        <v>44184.432581087967</v>
      </c>
      <c r="B59" s="3" t="s">
        <v>33</v>
      </c>
      <c r="C59" s="3" t="s">
        <v>34</v>
      </c>
      <c r="D59" s="3" t="s">
        <v>41</v>
      </c>
      <c r="E59" s="3" t="s">
        <v>113</v>
      </c>
      <c r="F59" s="3" t="s">
        <v>36</v>
      </c>
      <c r="G59" s="3" t="s">
        <v>25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3" t="s">
        <v>29</v>
      </c>
    </row>
    <row r="60" spans="1:20" x14ac:dyDescent="0.2">
      <c r="A60" s="2">
        <v>44184.432650266201</v>
      </c>
      <c r="B60" s="3" t="s">
        <v>20</v>
      </c>
      <c r="C60" s="3" t="s">
        <v>34</v>
      </c>
      <c r="D60" s="3" t="s">
        <v>41</v>
      </c>
      <c r="E60" s="3" t="s">
        <v>55</v>
      </c>
      <c r="F60" s="3" t="s">
        <v>114</v>
      </c>
      <c r="G60" s="3" t="s">
        <v>50</v>
      </c>
      <c r="H60" s="3" t="s">
        <v>26</v>
      </c>
      <c r="I60" s="3" t="s">
        <v>26</v>
      </c>
      <c r="J60" s="3" t="s">
        <v>26</v>
      </c>
      <c r="K60" s="3" t="s">
        <v>26</v>
      </c>
      <c r="L60" s="3" t="s">
        <v>26</v>
      </c>
      <c r="M60" s="3" t="s">
        <v>26</v>
      </c>
      <c r="N60" s="3" t="s">
        <v>26</v>
      </c>
      <c r="O60" s="3" t="s">
        <v>26</v>
      </c>
      <c r="P60" s="3" t="s">
        <v>26</v>
      </c>
      <c r="Q60" s="3" t="s">
        <v>26</v>
      </c>
      <c r="R60" s="3" t="s">
        <v>26</v>
      </c>
      <c r="S60" s="3" t="s">
        <v>26</v>
      </c>
      <c r="T60" s="3" t="s">
        <v>115</v>
      </c>
    </row>
    <row r="61" spans="1:20" x14ac:dyDescent="0.2">
      <c r="A61" s="2">
        <v>44184.432659305559</v>
      </c>
      <c r="B61" s="3" t="s">
        <v>33</v>
      </c>
      <c r="C61" s="3" t="s">
        <v>34</v>
      </c>
      <c r="D61" s="3" t="s">
        <v>41</v>
      </c>
      <c r="E61" s="3" t="s">
        <v>71</v>
      </c>
      <c r="F61" s="3" t="s">
        <v>36</v>
      </c>
      <c r="G61" s="3" t="s">
        <v>50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26</v>
      </c>
      <c r="O61" s="3" t="s">
        <v>29</v>
      </c>
      <c r="P61" s="3" t="s">
        <v>26</v>
      </c>
      <c r="Q61" s="3" t="s">
        <v>28</v>
      </c>
      <c r="R61" s="3" t="s">
        <v>29</v>
      </c>
      <c r="S61" s="3" t="s">
        <v>29</v>
      </c>
      <c r="T61" s="3" t="s">
        <v>74</v>
      </c>
    </row>
    <row r="62" spans="1:20" x14ac:dyDescent="0.2">
      <c r="A62" s="2">
        <v>44184.433745902774</v>
      </c>
      <c r="B62" s="3" t="s">
        <v>33</v>
      </c>
      <c r="C62" s="3" t="s">
        <v>21</v>
      </c>
      <c r="D62" s="3" t="s">
        <v>22</v>
      </c>
      <c r="E62" s="3" t="s">
        <v>38</v>
      </c>
      <c r="F62" s="3" t="s">
        <v>112</v>
      </c>
      <c r="G62" s="3" t="s">
        <v>44</v>
      </c>
      <c r="H62" s="3" t="s">
        <v>26</v>
      </c>
      <c r="I62" s="3" t="s">
        <v>26</v>
      </c>
      <c r="J62" s="3" t="s">
        <v>26</v>
      </c>
      <c r="K62" s="3" t="s">
        <v>26</v>
      </c>
      <c r="L62" s="3" t="s">
        <v>26</v>
      </c>
      <c r="M62" s="3" t="s">
        <v>26</v>
      </c>
      <c r="N62" s="3" t="s">
        <v>26</v>
      </c>
      <c r="O62" s="3" t="s">
        <v>26</v>
      </c>
      <c r="P62" s="3" t="s">
        <v>26</v>
      </c>
      <c r="Q62" s="3" t="s">
        <v>26</v>
      </c>
      <c r="R62" s="3" t="s">
        <v>29</v>
      </c>
      <c r="S62" s="3" t="s">
        <v>26</v>
      </c>
    </row>
    <row r="63" spans="1:20" x14ac:dyDescent="0.2">
      <c r="A63" s="2">
        <v>44184.433879050921</v>
      </c>
      <c r="B63" s="3" t="s">
        <v>33</v>
      </c>
      <c r="C63" s="3" t="s">
        <v>30</v>
      </c>
      <c r="D63" s="3" t="s">
        <v>41</v>
      </c>
      <c r="E63" s="3" t="s">
        <v>38</v>
      </c>
      <c r="F63" s="3" t="s">
        <v>39</v>
      </c>
      <c r="G63" s="3" t="s">
        <v>25</v>
      </c>
      <c r="H63" s="3" t="s">
        <v>26</v>
      </c>
      <c r="I63" s="3" t="s">
        <v>26</v>
      </c>
      <c r="J63" s="3" t="s">
        <v>26</v>
      </c>
      <c r="K63" s="3" t="s">
        <v>26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26</v>
      </c>
      <c r="Q63" s="3" t="s">
        <v>27</v>
      </c>
      <c r="R63" s="3" t="s">
        <v>28</v>
      </c>
      <c r="S63" s="3" t="s">
        <v>29</v>
      </c>
    </row>
    <row r="64" spans="1:20" x14ac:dyDescent="0.2">
      <c r="A64" s="2">
        <v>44184.433896296294</v>
      </c>
      <c r="B64" s="3" t="s">
        <v>20</v>
      </c>
      <c r="C64" s="3" t="s">
        <v>34</v>
      </c>
      <c r="D64" s="3" t="s">
        <v>41</v>
      </c>
      <c r="E64" s="3" t="s">
        <v>55</v>
      </c>
      <c r="F64" s="3" t="s">
        <v>70</v>
      </c>
      <c r="G64" s="3" t="s">
        <v>25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3" t="s">
        <v>29</v>
      </c>
    </row>
    <row r="65" spans="1:20" x14ac:dyDescent="0.2">
      <c r="A65" s="2">
        <v>44184.433993611106</v>
      </c>
      <c r="B65" s="3" t="s">
        <v>33</v>
      </c>
      <c r="C65" s="3" t="s">
        <v>21</v>
      </c>
      <c r="D65" s="3" t="s">
        <v>22</v>
      </c>
      <c r="E65" s="3" t="s">
        <v>38</v>
      </c>
      <c r="F65" s="3" t="s">
        <v>49</v>
      </c>
      <c r="G65" s="3" t="s">
        <v>44</v>
      </c>
      <c r="H65" s="3" t="s">
        <v>26</v>
      </c>
      <c r="I65" s="3" t="s">
        <v>29</v>
      </c>
      <c r="J65" s="3" t="s">
        <v>29</v>
      </c>
      <c r="K65" s="3" t="s">
        <v>29</v>
      </c>
      <c r="L65" s="3" t="s">
        <v>26</v>
      </c>
      <c r="M65" s="3" t="s">
        <v>29</v>
      </c>
      <c r="N65" s="3" t="s">
        <v>26</v>
      </c>
      <c r="O65" s="3" t="s">
        <v>26</v>
      </c>
      <c r="P65" s="3" t="s">
        <v>26</v>
      </c>
      <c r="Q65" s="3" t="s">
        <v>28</v>
      </c>
      <c r="R65" s="3" t="s">
        <v>29</v>
      </c>
      <c r="S65" s="3" t="s">
        <v>26</v>
      </c>
      <c r="T65" s="3" t="s">
        <v>116</v>
      </c>
    </row>
    <row r="66" spans="1:20" x14ac:dyDescent="0.2">
      <c r="A66" s="2">
        <v>44184.434497418981</v>
      </c>
      <c r="B66" s="3" t="s">
        <v>33</v>
      </c>
      <c r="C66" s="3" t="s">
        <v>30</v>
      </c>
      <c r="D66" s="3" t="s">
        <v>41</v>
      </c>
      <c r="E66" s="3" t="s">
        <v>47</v>
      </c>
      <c r="F66" s="3" t="s">
        <v>47</v>
      </c>
      <c r="G66" s="3" t="s">
        <v>50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3" t="s">
        <v>29</v>
      </c>
    </row>
    <row r="67" spans="1:20" x14ac:dyDescent="0.2">
      <c r="A67" s="2">
        <v>44184.435110775463</v>
      </c>
      <c r="B67" s="3" t="s">
        <v>33</v>
      </c>
      <c r="C67" s="3" t="s">
        <v>34</v>
      </c>
      <c r="D67" s="3" t="s">
        <v>22</v>
      </c>
      <c r="E67" s="3" t="s">
        <v>88</v>
      </c>
      <c r="F67" s="3" t="s">
        <v>60</v>
      </c>
      <c r="G67" s="3" t="s">
        <v>50</v>
      </c>
      <c r="H67" s="3" t="s">
        <v>26</v>
      </c>
      <c r="I67" s="3" t="s">
        <v>26</v>
      </c>
      <c r="J67" s="3" t="s">
        <v>26</v>
      </c>
      <c r="K67" s="3" t="s">
        <v>26</v>
      </c>
      <c r="L67" s="3" t="s">
        <v>26</v>
      </c>
      <c r="M67" s="3" t="s">
        <v>26</v>
      </c>
      <c r="N67" s="3" t="s">
        <v>26</v>
      </c>
      <c r="O67" s="3" t="s">
        <v>26</v>
      </c>
      <c r="P67" s="3" t="s">
        <v>26</v>
      </c>
      <c r="Q67" s="3" t="s">
        <v>28</v>
      </c>
      <c r="R67" s="3" t="s">
        <v>26</v>
      </c>
      <c r="S67" s="3" t="s">
        <v>26</v>
      </c>
    </row>
    <row r="68" spans="1:20" x14ac:dyDescent="0.2">
      <c r="A68" s="2">
        <v>44184.435545185188</v>
      </c>
      <c r="B68" s="3" t="s">
        <v>33</v>
      </c>
      <c r="C68" s="3" t="s">
        <v>34</v>
      </c>
      <c r="D68" s="3" t="s">
        <v>41</v>
      </c>
      <c r="E68" s="3" t="s">
        <v>55</v>
      </c>
      <c r="F68" s="3" t="s">
        <v>47</v>
      </c>
      <c r="G68" s="3" t="s">
        <v>44</v>
      </c>
      <c r="H68" s="3" t="s">
        <v>29</v>
      </c>
      <c r="I68" s="3" t="s">
        <v>26</v>
      </c>
      <c r="J68" s="3" t="s">
        <v>26</v>
      </c>
      <c r="K68" s="3" t="s">
        <v>26</v>
      </c>
      <c r="L68" s="3" t="s">
        <v>29</v>
      </c>
      <c r="M68" s="3" t="s">
        <v>29</v>
      </c>
      <c r="N68" s="3" t="s">
        <v>28</v>
      </c>
      <c r="O68" s="3" t="s">
        <v>28</v>
      </c>
      <c r="P68" s="3" t="s">
        <v>29</v>
      </c>
      <c r="Q68" s="3" t="s">
        <v>28</v>
      </c>
      <c r="R68" s="3" t="s">
        <v>29</v>
      </c>
      <c r="S68" s="3" t="s">
        <v>26</v>
      </c>
      <c r="T68" s="3" t="s">
        <v>74</v>
      </c>
    </row>
    <row r="69" spans="1:20" x14ac:dyDescent="0.2">
      <c r="A69" s="2">
        <v>44184.43563511574</v>
      </c>
      <c r="B69" s="3" t="s">
        <v>33</v>
      </c>
      <c r="C69" s="3" t="s">
        <v>30</v>
      </c>
      <c r="D69" s="3" t="s">
        <v>41</v>
      </c>
      <c r="E69" s="3" t="s">
        <v>117</v>
      </c>
      <c r="F69" s="3" t="s">
        <v>47</v>
      </c>
      <c r="G69" s="3" t="s">
        <v>44</v>
      </c>
      <c r="H69" s="3" t="s">
        <v>28</v>
      </c>
      <c r="I69" s="3" t="s">
        <v>29</v>
      </c>
      <c r="J69" s="3" t="s">
        <v>28</v>
      </c>
      <c r="K69" s="3" t="s">
        <v>28</v>
      </c>
      <c r="L69" s="3" t="s">
        <v>28</v>
      </c>
      <c r="M69" s="3" t="s">
        <v>29</v>
      </c>
      <c r="N69" s="3" t="s">
        <v>29</v>
      </c>
      <c r="O69" s="3" t="s">
        <v>29</v>
      </c>
      <c r="P69" s="3" t="s">
        <v>28</v>
      </c>
      <c r="Q69" s="3" t="s">
        <v>29</v>
      </c>
      <c r="R69" s="3" t="s">
        <v>29</v>
      </c>
      <c r="S69" s="3" t="s">
        <v>28</v>
      </c>
    </row>
    <row r="70" spans="1:20" x14ac:dyDescent="0.2">
      <c r="A70" s="2">
        <v>44184.435638113428</v>
      </c>
      <c r="B70" s="3" t="s">
        <v>33</v>
      </c>
      <c r="C70" s="3" t="s">
        <v>30</v>
      </c>
      <c r="D70" s="3" t="s">
        <v>22</v>
      </c>
      <c r="E70" s="3" t="s">
        <v>38</v>
      </c>
      <c r="F70" s="3" t="s">
        <v>90</v>
      </c>
      <c r="G70" s="3" t="s">
        <v>44</v>
      </c>
      <c r="H70" s="3" t="s">
        <v>26</v>
      </c>
      <c r="I70" s="3" t="s">
        <v>26</v>
      </c>
      <c r="J70" s="3" t="s">
        <v>26</v>
      </c>
      <c r="K70" s="3" t="s">
        <v>26</v>
      </c>
      <c r="L70" s="3" t="s">
        <v>26</v>
      </c>
      <c r="M70" s="3" t="s">
        <v>26</v>
      </c>
      <c r="N70" s="3" t="s">
        <v>26</v>
      </c>
      <c r="O70" s="3" t="s">
        <v>26</v>
      </c>
      <c r="P70" s="3" t="s">
        <v>26</v>
      </c>
      <c r="Q70" s="3" t="s">
        <v>28</v>
      </c>
      <c r="R70" s="3" t="s">
        <v>29</v>
      </c>
      <c r="S70" s="3" t="s">
        <v>29</v>
      </c>
    </row>
    <row r="71" spans="1:20" x14ac:dyDescent="0.2">
      <c r="A71" s="2">
        <v>44184.435845347223</v>
      </c>
      <c r="B71" s="3" t="s">
        <v>33</v>
      </c>
      <c r="C71" s="3" t="s">
        <v>30</v>
      </c>
      <c r="D71" s="3" t="s">
        <v>41</v>
      </c>
      <c r="E71" s="3" t="s">
        <v>38</v>
      </c>
      <c r="F71" s="3" t="s">
        <v>49</v>
      </c>
      <c r="G71" s="3" t="s">
        <v>50</v>
      </c>
      <c r="H71" s="3" t="s">
        <v>29</v>
      </c>
      <c r="I71" s="3" t="s">
        <v>29</v>
      </c>
      <c r="J71" s="3" t="s">
        <v>28</v>
      </c>
      <c r="K71" s="3" t="s">
        <v>29</v>
      </c>
      <c r="L71" s="3" t="s">
        <v>28</v>
      </c>
      <c r="M71" s="3" t="s">
        <v>28</v>
      </c>
      <c r="N71" s="3" t="s">
        <v>28</v>
      </c>
      <c r="O71" s="3" t="s">
        <v>29</v>
      </c>
      <c r="P71" s="3" t="s">
        <v>29</v>
      </c>
      <c r="Q71" s="3" t="s">
        <v>27</v>
      </c>
      <c r="R71" s="3" t="s">
        <v>28</v>
      </c>
      <c r="S71" s="3" t="s">
        <v>29</v>
      </c>
    </row>
    <row r="72" spans="1:20" x14ac:dyDescent="0.2">
      <c r="A72" s="2">
        <v>44184.437370648149</v>
      </c>
      <c r="B72" s="3" t="s">
        <v>33</v>
      </c>
      <c r="C72" s="3" t="s">
        <v>21</v>
      </c>
      <c r="D72" s="3" t="s">
        <v>41</v>
      </c>
      <c r="E72" s="3" t="s">
        <v>103</v>
      </c>
      <c r="F72" s="3" t="s">
        <v>83</v>
      </c>
      <c r="G72" s="3" t="s">
        <v>25</v>
      </c>
      <c r="H72" s="3" t="s">
        <v>28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26</v>
      </c>
      <c r="N72" s="3" t="s">
        <v>26</v>
      </c>
      <c r="O72" s="3" t="s">
        <v>26</v>
      </c>
      <c r="P72" s="3" t="s">
        <v>26</v>
      </c>
      <c r="Q72" s="3" t="s">
        <v>28</v>
      </c>
      <c r="R72" s="3" t="s">
        <v>29</v>
      </c>
      <c r="S72" s="3" t="s">
        <v>29</v>
      </c>
      <c r="T72" s="3" t="s">
        <v>118</v>
      </c>
    </row>
    <row r="73" spans="1:20" x14ac:dyDescent="0.2">
      <c r="A73" s="2">
        <v>44184.437467013893</v>
      </c>
      <c r="B73" s="3" t="s">
        <v>33</v>
      </c>
      <c r="C73" s="3" t="s">
        <v>34</v>
      </c>
      <c r="D73" s="3" t="s">
        <v>41</v>
      </c>
      <c r="E73" s="3" t="s">
        <v>55</v>
      </c>
      <c r="F73" s="3" t="s">
        <v>119</v>
      </c>
      <c r="G73" s="3" t="s">
        <v>61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26</v>
      </c>
      <c r="M73" s="3" t="s">
        <v>26</v>
      </c>
      <c r="N73" s="3" t="s">
        <v>26</v>
      </c>
      <c r="O73" s="3" t="s">
        <v>26</v>
      </c>
      <c r="P73" s="3" t="s">
        <v>26</v>
      </c>
      <c r="Q73" s="3" t="s">
        <v>28</v>
      </c>
      <c r="R73" s="3" t="s">
        <v>29</v>
      </c>
      <c r="S73" s="3" t="s">
        <v>29</v>
      </c>
      <c r="T73" s="3" t="s">
        <v>120</v>
      </c>
    </row>
    <row r="74" spans="1:20" x14ac:dyDescent="0.2">
      <c r="A74" s="2">
        <v>44184.437512060184</v>
      </c>
      <c r="B74" s="3" t="s">
        <v>20</v>
      </c>
      <c r="C74" s="3" t="s">
        <v>30</v>
      </c>
      <c r="D74" s="3" t="s">
        <v>22</v>
      </c>
      <c r="E74" s="3" t="s">
        <v>38</v>
      </c>
      <c r="F74" s="3" t="s">
        <v>121</v>
      </c>
      <c r="G74" s="3" t="s">
        <v>61</v>
      </c>
      <c r="H74" s="3" t="s">
        <v>29</v>
      </c>
      <c r="I74" s="3" t="s">
        <v>26</v>
      </c>
      <c r="J74" s="3" t="s">
        <v>51</v>
      </c>
      <c r="K74" s="3" t="s">
        <v>28</v>
      </c>
      <c r="L74" s="3" t="s">
        <v>26</v>
      </c>
      <c r="M74" s="3" t="s">
        <v>26</v>
      </c>
      <c r="N74" s="3" t="s">
        <v>26</v>
      </c>
      <c r="O74" s="3" t="s">
        <v>26</v>
      </c>
      <c r="P74" s="3" t="s">
        <v>26</v>
      </c>
      <c r="Q74" s="3" t="s">
        <v>51</v>
      </c>
      <c r="R74" s="3" t="s">
        <v>28</v>
      </c>
      <c r="S74" s="3" t="s">
        <v>29</v>
      </c>
      <c r="T74" s="3" t="s">
        <v>122</v>
      </c>
    </row>
    <row r="75" spans="1:20" x14ac:dyDescent="0.2">
      <c r="A75" s="2">
        <v>44184.438061458335</v>
      </c>
      <c r="B75" s="3" t="s">
        <v>33</v>
      </c>
      <c r="C75" s="3" t="s">
        <v>21</v>
      </c>
      <c r="D75" s="3" t="s">
        <v>22</v>
      </c>
      <c r="E75" s="3" t="s">
        <v>82</v>
      </c>
      <c r="F75" s="3" t="s">
        <v>39</v>
      </c>
      <c r="G75" s="3" t="s">
        <v>25</v>
      </c>
      <c r="H75" s="3" t="s">
        <v>29</v>
      </c>
      <c r="I75" s="3" t="s">
        <v>26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26</v>
      </c>
      <c r="Q75" s="3" t="s">
        <v>28</v>
      </c>
      <c r="R75" s="3" t="s">
        <v>29</v>
      </c>
      <c r="S75" s="3" t="s">
        <v>29</v>
      </c>
      <c r="T75" s="3" t="s">
        <v>123</v>
      </c>
    </row>
    <row r="76" spans="1:20" x14ac:dyDescent="0.2">
      <c r="A76" s="2">
        <v>44184.439853240736</v>
      </c>
      <c r="B76" s="3" t="s">
        <v>20</v>
      </c>
      <c r="C76" s="3" t="s">
        <v>34</v>
      </c>
      <c r="D76" s="3" t="s">
        <v>41</v>
      </c>
      <c r="E76" s="3" t="s">
        <v>82</v>
      </c>
      <c r="F76" s="3" t="s">
        <v>49</v>
      </c>
      <c r="G76" s="3" t="s">
        <v>50</v>
      </c>
      <c r="H76" s="3" t="s">
        <v>26</v>
      </c>
      <c r="I76" s="3" t="s">
        <v>26</v>
      </c>
      <c r="J76" s="3" t="s">
        <v>26</v>
      </c>
      <c r="K76" s="3" t="s">
        <v>26</v>
      </c>
      <c r="L76" s="3" t="s">
        <v>26</v>
      </c>
      <c r="M76" s="3" t="s">
        <v>26</v>
      </c>
      <c r="N76" s="3" t="s">
        <v>29</v>
      </c>
      <c r="O76" s="3" t="s">
        <v>29</v>
      </c>
      <c r="P76" s="3" t="s">
        <v>26</v>
      </c>
      <c r="Q76" s="3" t="s">
        <v>29</v>
      </c>
      <c r="R76" s="3" t="s">
        <v>29</v>
      </c>
      <c r="S76" s="3" t="s">
        <v>29</v>
      </c>
      <c r="T76" s="3" t="s">
        <v>74</v>
      </c>
    </row>
    <row r="77" spans="1:20" x14ac:dyDescent="0.2">
      <c r="A77" s="2">
        <v>44184.439931967594</v>
      </c>
      <c r="B77" s="3" t="s">
        <v>20</v>
      </c>
      <c r="C77" s="3" t="s">
        <v>21</v>
      </c>
      <c r="D77" s="3" t="s">
        <v>22</v>
      </c>
      <c r="E77" s="3" t="s">
        <v>23</v>
      </c>
      <c r="F77" s="3" t="s">
        <v>102</v>
      </c>
      <c r="G77" s="3" t="s">
        <v>50</v>
      </c>
      <c r="H77" s="3" t="s">
        <v>26</v>
      </c>
      <c r="I77" s="3" t="s">
        <v>29</v>
      </c>
      <c r="J77" s="3" t="s">
        <v>26</v>
      </c>
      <c r="K77" s="3" t="s">
        <v>26</v>
      </c>
      <c r="L77" s="3" t="s">
        <v>26</v>
      </c>
      <c r="M77" s="3" t="s">
        <v>26</v>
      </c>
      <c r="N77" s="3" t="s">
        <v>26</v>
      </c>
      <c r="O77" s="3" t="s">
        <v>26</v>
      </c>
      <c r="P77" s="3" t="s">
        <v>26</v>
      </c>
      <c r="Q77" s="3" t="s">
        <v>28</v>
      </c>
      <c r="R77" s="3" t="s">
        <v>29</v>
      </c>
      <c r="S77" s="3" t="s">
        <v>26</v>
      </c>
    </row>
    <row r="78" spans="1:20" x14ac:dyDescent="0.2">
      <c r="A78" s="2">
        <v>44184.441378587959</v>
      </c>
      <c r="B78" s="3" t="s">
        <v>33</v>
      </c>
      <c r="C78" s="3" t="s">
        <v>34</v>
      </c>
      <c r="D78" s="3" t="s">
        <v>41</v>
      </c>
      <c r="E78" s="3" t="s">
        <v>108</v>
      </c>
      <c r="F78" s="3" t="s">
        <v>124</v>
      </c>
      <c r="G78" s="3" t="s">
        <v>25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3" t="s">
        <v>29</v>
      </c>
    </row>
    <row r="79" spans="1:20" x14ac:dyDescent="0.2">
      <c r="A79" s="2">
        <v>44184.441940844903</v>
      </c>
      <c r="B79" s="3" t="s">
        <v>20</v>
      </c>
      <c r="C79" s="3" t="s">
        <v>30</v>
      </c>
      <c r="D79" s="3" t="s">
        <v>41</v>
      </c>
      <c r="E79" s="3" t="s">
        <v>38</v>
      </c>
      <c r="F79" s="3" t="s">
        <v>49</v>
      </c>
      <c r="G79" s="3" t="s">
        <v>50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26</v>
      </c>
      <c r="Q79" s="3" t="s">
        <v>27</v>
      </c>
      <c r="R79" s="3" t="s">
        <v>28</v>
      </c>
      <c r="S79" s="3" t="s">
        <v>28</v>
      </c>
      <c r="T79" s="3" t="s">
        <v>125</v>
      </c>
    </row>
    <row r="80" spans="1:20" x14ac:dyDescent="0.2">
      <c r="A80" s="2">
        <v>44184.442162951389</v>
      </c>
      <c r="B80" s="3" t="s">
        <v>33</v>
      </c>
      <c r="C80" s="3" t="s">
        <v>34</v>
      </c>
      <c r="D80" s="3" t="s">
        <v>41</v>
      </c>
      <c r="E80" s="3" t="s">
        <v>38</v>
      </c>
      <c r="F80" s="3" t="s">
        <v>49</v>
      </c>
      <c r="G80" s="3" t="s">
        <v>61</v>
      </c>
      <c r="H80" s="3" t="s">
        <v>26</v>
      </c>
      <c r="I80" s="3" t="s">
        <v>26</v>
      </c>
      <c r="J80" s="3" t="s">
        <v>26</v>
      </c>
      <c r="K80" s="3" t="s">
        <v>26</v>
      </c>
      <c r="L80" s="3" t="s">
        <v>26</v>
      </c>
      <c r="M80" s="3" t="s">
        <v>26</v>
      </c>
      <c r="N80" s="3" t="s">
        <v>26</v>
      </c>
      <c r="O80" s="3" t="s">
        <v>26</v>
      </c>
      <c r="P80" s="3" t="s">
        <v>26</v>
      </c>
      <c r="Q80" s="3" t="s">
        <v>29</v>
      </c>
      <c r="R80" s="3" t="s">
        <v>26</v>
      </c>
      <c r="S80" s="3" t="s">
        <v>26</v>
      </c>
      <c r="T80" s="3" t="s">
        <v>126</v>
      </c>
    </row>
    <row r="81" spans="1:20" x14ac:dyDescent="0.2">
      <c r="A81" s="2">
        <v>44184.443358101853</v>
      </c>
      <c r="B81" s="3" t="s">
        <v>33</v>
      </c>
      <c r="C81" s="3" t="s">
        <v>21</v>
      </c>
      <c r="D81" s="3" t="s">
        <v>22</v>
      </c>
      <c r="E81" s="3" t="s">
        <v>127</v>
      </c>
      <c r="F81" s="3" t="s">
        <v>128</v>
      </c>
      <c r="G81" s="3" t="s">
        <v>61</v>
      </c>
      <c r="H81" s="3" t="s">
        <v>29</v>
      </c>
      <c r="I81" s="3" t="s">
        <v>26</v>
      </c>
      <c r="J81" s="3" t="s">
        <v>29</v>
      </c>
      <c r="K81" s="3" t="s">
        <v>29</v>
      </c>
      <c r="L81" s="3" t="s">
        <v>26</v>
      </c>
      <c r="M81" s="3" t="s">
        <v>26</v>
      </c>
      <c r="N81" s="3" t="s">
        <v>26</v>
      </c>
      <c r="O81" s="3" t="s">
        <v>26</v>
      </c>
      <c r="P81" s="3" t="s">
        <v>26</v>
      </c>
      <c r="Q81" s="3" t="s">
        <v>29</v>
      </c>
      <c r="R81" s="3" t="s">
        <v>29</v>
      </c>
      <c r="S81" s="3" t="s">
        <v>29</v>
      </c>
    </row>
    <row r="82" spans="1:20" x14ac:dyDescent="0.2">
      <c r="A82" s="2">
        <v>44184.445091493057</v>
      </c>
      <c r="B82" s="3" t="s">
        <v>33</v>
      </c>
      <c r="C82" s="3" t="s">
        <v>30</v>
      </c>
      <c r="D82" s="3" t="s">
        <v>41</v>
      </c>
      <c r="E82" s="3" t="s">
        <v>129</v>
      </c>
      <c r="F82" s="3" t="s">
        <v>69</v>
      </c>
      <c r="G82" s="3" t="s">
        <v>50</v>
      </c>
      <c r="H82" s="3" t="s">
        <v>29</v>
      </c>
      <c r="I82" s="3" t="s">
        <v>29</v>
      </c>
      <c r="J82" s="3" t="s">
        <v>29</v>
      </c>
      <c r="K82" s="3" t="s">
        <v>28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28</v>
      </c>
      <c r="R82" s="3" t="s">
        <v>29</v>
      </c>
      <c r="S82" s="3" t="s">
        <v>29</v>
      </c>
    </row>
    <row r="83" spans="1:20" x14ac:dyDescent="0.2">
      <c r="A83" s="2">
        <v>44184.446563599537</v>
      </c>
      <c r="B83" s="3" t="s">
        <v>20</v>
      </c>
      <c r="C83" s="3" t="s">
        <v>30</v>
      </c>
      <c r="D83" s="3" t="s">
        <v>22</v>
      </c>
      <c r="E83" s="3" t="s">
        <v>85</v>
      </c>
      <c r="F83" s="3" t="s">
        <v>98</v>
      </c>
      <c r="G83" s="3" t="s">
        <v>40</v>
      </c>
      <c r="H83" s="3" t="s">
        <v>51</v>
      </c>
      <c r="I83" s="3" t="s">
        <v>51</v>
      </c>
      <c r="J83" s="3" t="s">
        <v>51</v>
      </c>
      <c r="K83" s="3" t="s">
        <v>51</v>
      </c>
      <c r="L83" s="3" t="s">
        <v>51</v>
      </c>
      <c r="M83" s="3" t="s">
        <v>51</v>
      </c>
      <c r="N83" s="3" t="s">
        <v>51</v>
      </c>
      <c r="O83" s="3" t="s">
        <v>51</v>
      </c>
      <c r="P83" s="3" t="s">
        <v>51</v>
      </c>
      <c r="Q83" s="3" t="s">
        <v>51</v>
      </c>
      <c r="R83" s="3" t="s">
        <v>51</v>
      </c>
      <c r="S83" s="3" t="s">
        <v>51</v>
      </c>
      <c r="T83" s="3" t="s">
        <v>130</v>
      </c>
    </row>
    <row r="84" spans="1:20" x14ac:dyDescent="0.2">
      <c r="A84" s="2">
        <v>44184.447281030094</v>
      </c>
      <c r="B84" s="3" t="s">
        <v>20</v>
      </c>
      <c r="C84" s="3" t="s">
        <v>30</v>
      </c>
      <c r="D84" s="3" t="s">
        <v>41</v>
      </c>
      <c r="E84" s="3" t="s">
        <v>82</v>
      </c>
      <c r="F84" s="3" t="s">
        <v>49</v>
      </c>
      <c r="G84" s="3" t="s">
        <v>44</v>
      </c>
      <c r="H84" s="3" t="s">
        <v>26</v>
      </c>
      <c r="I84" s="3" t="s">
        <v>26</v>
      </c>
      <c r="J84" s="3" t="s">
        <v>26</v>
      </c>
      <c r="K84" s="3" t="s">
        <v>26</v>
      </c>
      <c r="L84" s="3" t="s">
        <v>26</v>
      </c>
      <c r="M84" s="3" t="s">
        <v>26</v>
      </c>
      <c r="N84" s="3" t="s">
        <v>26</v>
      </c>
      <c r="O84" s="3" t="s">
        <v>26</v>
      </c>
      <c r="P84" s="3" t="s">
        <v>26</v>
      </c>
      <c r="Q84" s="3" t="s">
        <v>28</v>
      </c>
      <c r="R84" s="3" t="s">
        <v>29</v>
      </c>
      <c r="S84" s="3" t="s">
        <v>26</v>
      </c>
      <c r="T84" s="3" t="s">
        <v>131</v>
      </c>
    </row>
    <row r="85" spans="1:20" x14ac:dyDescent="0.2">
      <c r="A85" s="2">
        <v>44184.447970636575</v>
      </c>
      <c r="B85" s="3" t="s">
        <v>20</v>
      </c>
      <c r="C85" s="3" t="s">
        <v>21</v>
      </c>
      <c r="D85" s="3" t="s">
        <v>41</v>
      </c>
      <c r="E85" s="3" t="s">
        <v>132</v>
      </c>
      <c r="F85" s="3" t="s">
        <v>133</v>
      </c>
      <c r="G85" s="3" t="s">
        <v>61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3" t="s">
        <v>29</v>
      </c>
      <c r="T85" s="3" t="s">
        <v>134</v>
      </c>
    </row>
    <row r="86" spans="1:20" x14ac:dyDescent="0.2">
      <c r="A86" s="2">
        <v>44184.448937037036</v>
      </c>
      <c r="B86" s="3" t="s">
        <v>33</v>
      </c>
      <c r="C86" s="3" t="s">
        <v>135</v>
      </c>
      <c r="D86" s="3" t="s">
        <v>22</v>
      </c>
      <c r="E86" s="3" t="s">
        <v>38</v>
      </c>
      <c r="F86" s="3" t="s">
        <v>39</v>
      </c>
      <c r="G86" s="3" t="s">
        <v>40</v>
      </c>
      <c r="H86" s="3" t="s">
        <v>26</v>
      </c>
      <c r="I86" s="3" t="s">
        <v>26</v>
      </c>
      <c r="J86" s="3" t="s">
        <v>26</v>
      </c>
      <c r="K86" s="3" t="s">
        <v>26</v>
      </c>
      <c r="L86" s="3" t="s">
        <v>26</v>
      </c>
      <c r="M86" s="3" t="s">
        <v>26</v>
      </c>
      <c r="N86" s="3" t="s">
        <v>26</v>
      </c>
      <c r="O86" s="3" t="s">
        <v>26</v>
      </c>
      <c r="P86" s="3" t="s">
        <v>26</v>
      </c>
      <c r="Q86" s="3" t="s">
        <v>29</v>
      </c>
      <c r="R86" s="3" t="s">
        <v>29</v>
      </c>
      <c r="S86" s="3" t="s">
        <v>26</v>
      </c>
      <c r="T86" s="3" t="s">
        <v>136</v>
      </c>
    </row>
    <row r="87" spans="1:20" x14ac:dyDescent="0.2">
      <c r="A87" s="2">
        <v>44184.449782685188</v>
      </c>
      <c r="B87" s="3" t="s">
        <v>33</v>
      </c>
      <c r="C87" s="3" t="s">
        <v>34</v>
      </c>
      <c r="D87" s="3" t="s">
        <v>41</v>
      </c>
      <c r="E87" s="3" t="s">
        <v>88</v>
      </c>
      <c r="F87" s="3" t="s">
        <v>36</v>
      </c>
      <c r="G87" s="3" t="s">
        <v>61</v>
      </c>
      <c r="H87" s="3" t="s">
        <v>26</v>
      </c>
      <c r="I87" s="3" t="s">
        <v>26</v>
      </c>
      <c r="J87" s="3" t="s">
        <v>26</v>
      </c>
      <c r="K87" s="3" t="s">
        <v>29</v>
      </c>
      <c r="L87" s="3" t="s">
        <v>26</v>
      </c>
      <c r="M87" s="3" t="s">
        <v>26</v>
      </c>
      <c r="N87" s="3" t="s">
        <v>26</v>
      </c>
      <c r="O87" s="3" t="s">
        <v>26</v>
      </c>
      <c r="P87" s="3" t="s">
        <v>26</v>
      </c>
      <c r="Q87" s="3" t="s">
        <v>28</v>
      </c>
      <c r="R87" s="3" t="s">
        <v>29</v>
      </c>
      <c r="S87" s="3" t="s">
        <v>29</v>
      </c>
      <c r="T87" s="3" t="s">
        <v>74</v>
      </c>
    </row>
    <row r="88" spans="1:20" x14ac:dyDescent="0.2">
      <c r="A88" s="2">
        <v>44184.449956203709</v>
      </c>
      <c r="B88" s="3" t="s">
        <v>20</v>
      </c>
      <c r="C88" s="3" t="s">
        <v>34</v>
      </c>
      <c r="D88" s="3" t="s">
        <v>41</v>
      </c>
      <c r="E88" s="3" t="s">
        <v>38</v>
      </c>
      <c r="F88" s="3" t="s">
        <v>49</v>
      </c>
      <c r="G88" s="3" t="s">
        <v>61</v>
      </c>
      <c r="H88" s="3" t="s">
        <v>26</v>
      </c>
      <c r="I88" s="3" t="s">
        <v>26</v>
      </c>
      <c r="J88" s="3" t="s">
        <v>26</v>
      </c>
      <c r="K88" s="3" t="s">
        <v>26</v>
      </c>
      <c r="L88" s="3" t="s">
        <v>26</v>
      </c>
      <c r="M88" s="3" t="s">
        <v>26</v>
      </c>
      <c r="N88" s="3" t="s">
        <v>26</v>
      </c>
      <c r="O88" s="3" t="s">
        <v>26</v>
      </c>
      <c r="P88" s="3" t="s">
        <v>26</v>
      </c>
      <c r="Q88" s="3" t="s">
        <v>26</v>
      </c>
      <c r="R88" s="3" t="s">
        <v>26</v>
      </c>
      <c r="S88" s="3" t="s">
        <v>26</v>
      </c>
    </row>
    <row r="89" spans="1:20" x14ac:dyDescent="0.2">
      <c r="A89" s="2">
        <v>44184.450194166668</v>
      </c>
      <c r="B89" s="3" t="s">
        <v>33</v>
      </c>
      <c r="C89" s="3" t="s">
        <v>21</v>
      </c>
      <c r="D89" s="3" t="s">
        <v>22</v>
      </c>
      <c r="E89" s="3" t="s">
        <v>38</v>
      </c>
      <c r="F89" s="3" t="s">
        <v>137</v>
      </c>
      <c r="G89" s="3" t="s">
        <v>40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26</v>
      </c>
      <c r="N89" s="3" t="s">
        <v>26</v>
      </c>
      <c r="O89" s="3" t="s">
        <v>26</v>
      </c>
      <c r="P89" s="3" t="s">
        <v>26</v>
      </c>
      <c r="Q89" s="3" t="s">
        <v>28</v>
      </c>
      <c r="R89" s="3" t="s">
        <v>29</v>
      </c>
      <c r="S89" s="3" t="s">
        <v>29</v>
      </c>
      <c r="T89" s="3" t="s">
        <v>138</v>
      </c>
    </row>
    <row r="90" spans="1:20" x14ac:dyDescent="0.2">
      <c r="A90" s="2">
        <v>44184.450241608793</v>
      </c>
      <c r="B90" s="3" t="s">
        <v>33</v>
      </c>
      <c r="C90" s="3" t="s">
        <v>34</v>
      </c>
      <c r="D90" s="3" t="s">
        <v>41</v>
      </c>
      <c r="E90" s="3" t="s">
        <v>139</v>
      </c>
      <c r="F90" s="3" t="s">
        <v>69</v>
      </c>
      <c r="G90" s="3" t="s">
        <v>50</v>
      </c>
      <c r="H90" s="3" t="s">
        <v>26</v>
      </c>
      <c r="I90" s="3" t="s">
        <v>26</v>
      </c>
      <c r="J90" s="3" t="s">
        <v>26</v>
      </c>
      <c r="K90" s="3" t="s">
        <v>26</v>
      </c>
      <c r="L90" s="3" t="s">
        <v>26</v>
      </c>
      <c r="M90" s="3" t="s">
        <v>26</v>
      </c>
      <c r="N90" s="3" t="s">
        <v>26</v>
      </c>
      <c r="O90" s="3" t="s">
        <v>26</v>
      </c>
      <c r="P90" s="3" t="s">
        <v>26</v>
      </c>
      <c r="Q90" s="3" t="s">
        <v>26</v>
      </c>
      <c r="R90" s="3" t="s">
        <v>26</v>
      </c>
      <c r="S90" s="3" t="s">
        <v>26</v>
      </c>
    </row>
    <row r="91" spans="1:20" x14ac:dyDescent="0.2">
      <c r="A91" s="2">
        <v>44184.450398148147</v>
      </c>
      <c r="B91" s="3" t="s">
        <v>20</v>
      </c>
      <c r="C91" s="3" t="s">
        <v>21</v>
      </c>
      <c r="D91" s="3" t="s">
        <v>22</v>
      </c>
      <c r="E91" s="3" t="s">
        <v>55</v>
      </c>
      <c r="F91" s="3" t="s">
        <v>140</v>
      </c>
      <c r="G91" s="3" t="s">
        <v>44</v>
      </c>
      <c r="H91" s="3" t="s">
        <v>29</v>
      </c>
      <c r="I91" s="3" t="s">
        <v>29</v>
      </c>
      <c r="J91" s="3" t="s">
        <v>29</v>
      </c>
      <c r="K91" s="3" t="s">
        <v>26</v>
      </c>
      <c r="L91" s="3" t="s">
        <v>29</v>
      </c>
      <c r="M91" s="3" t="s">
        <v>29</v>
      </c>
      <c r="N91" s="3" t="s">
        <v>26</v>
      </c>
      <c r="O91" s="3" t="s">
        <v>26</v>
      </c>
      <c r="P91" s="3" t="s">
        <v>26</v>
      </c>
      <c r="Q91" s="3" t="s">
        <v>26</v>
      </c>
      <c r="R91" s="3" t="s">
        <v>26</v>
      </c>
      <c r="S91" s="3" t="s">
        <v>26</v>
      </c>
      <c r="T91" s="3" t="s">
        <v>141</v>
      </c>
    </row>
    <row r="92" spans="1:20" x14ac:dyDescent="0.2">
      <c r="A92" s="2">
        <v>44184.450635682872</v>
      </c>
      <c r="B92" s="3" t="s">
        <v>20</v>
      </c>
      <c r="C92" s="3" t="s">
        <v>30</v>
      </c>
      <c r="D92" s="3" t="s">
        <v>22</v>
      </c>
      <c r="E92" s="3" t="s">
        <v>142</v>
      </c>
      <c r="F92" s="3" t="s">
        <v>143</v>
      </c>
      <c r="G92" s="3" t="s">
        <v>50</v>
      </c>
      <c r="H92" s="3" t="s">
        <v>28</v>
      </c>
      <c r="I92" s="3" t="s">
        <v>28</v>
      </c>
      <c r="J92" s="3" t="s">
        <v>29</v>
      </c>
      <c r="K92" s="3" t="s">
        <v>28</v>
      </c>
      <c r="L92" s="3" t="s">
        <v>27</v>
      </c>
      <c r="M92" s="3" t="s">
        <v>28</v>
      </c>
      <c r="N92" s="3" t="s">
        <v>27</v>
      </c>
      <c r="O92" s="3" t="s">
        <v>28</v>
      </c>
      <c r="P92" s="3" t="s">
        <v>26</v>
      </c>
      <c r="Q92" s="3" t="s">
        <v>27</v>
      </c>
      <c r="R92" s="3" t="s">
        <v>27</v>
      </c>
      <c r="S92" s="3" t="s">
        <v>27</v>
      </c>
    </row>
    <row r="93" spans="1:20" x14ac:dyDescent="0.2">
      <c r="A93" s="2">
        <v>44184.451738958334</v>
      </c>
      <c r="B93" s="3" t="s">
        <v>33</v>
      </c>
      <c r="C93" s="3" t="s">
        <v>34</v>
      </c>
      <c r="D93" s="3" t="s">
        <v>41</v>
      </c>
      <c r="E93" s="3" t="s">
        <v>144</v>
      </c>
      <c r="F93" s="3" t="s">
        <v>145</v>
      </c>
      <c r="G93" s="3" t="s">
        <v>44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26</v>
      </c>
      <c r="N93" s="3" t="s">
        <v>26</v>
      </c>
      <c r="O93" s="3" t="s">
        <v>26</v>
      </c>
      <c r="P93" s="3" t="s">
        <v>26</v>
      </c>
      <c r="Q93" s="3" t="s">
        <v>28</v>
      </c>
      <c r="R93" s="3" t="s">
        <v>29</v>
      </c>
      <c r="S93" s="3" t="s">
        <v>29</v>
      </c>
    </row>
    <row r="94" spans="1:20" x14ac:dyDescent="0.2">
      <c r="A94" s="2">
        <v>44184.452805428242</v>
      </c>
      <c r="B94" s="3" t="s">
        <v>20</v>
      </c>
      <c r="C94" s="3" t="s">
        <v>30</v>
      </c>
      <c r="D94" s="3" t="s">
        <v>41</v>
      </c>
      <c r="E94" s="3" t="s">
        <v>38</v>
      </c>
      <c r="F94" s="3" t="s">
        <v>112</v>
      </c>
      <c r="G94" s="3" t="s">
        <v>50</v>
      </c>
      <c r="H94" s="3" t="s">
        <v>26</v>
      </c>
      <c r="I94" s="3" t="s">
        <v>29</v>
      </c>
      <c r="J94" s="3" t="s">
        <v>29</v>
      </c>
      <c r="K94" s="3" t="s">
        <v>29</v>
      </c>
      <c r="L94" s="3" t="s">
        <v>29</v>
      </c>
      <c r="M94" s="3" t="s">
        <v>29</v>
      </c>
      <c r="N94" s="3" t="s">
        <v>29</v>
      </c>
      <c r="O94" s="3" t="s">
        <v>29</v>
      </c>
      <c r="P94" s="3" t="s">
        <v>29</v>
      </c>
      <c r="Q94" s="3" t="s">
        <v>27</v>
      </c>
      <c r="R94" s="3" t="s">
        <v>28</v>
      </c>
      <c r="S94" s="3" t="s">
        <v>28</v>
      </c>
    </row>
    <row r="95" spans="1:20" x14ac:dyDescent="0.2">
      <c r="A95" s="2">
        <v>44184.452873171293</v>
      </c>
      <c r="B95" s="3" t="s">
        <v>33</v>
      </c>
      <c r="C95" s="3" t="s">
        <v>34</v>
      </c>
      <c r="D95" s="3" t="s">
        <v>41</v>
      </c>
      <c r="E95" s="3" t="s">
        <v>47</v>
      </c>
      <c r="F95" s="3" t="s">
        <v>47</v>
      </c>
      <c r="G95" s="3" t="s">
        <v>61</v>
      </c>
      <c r="H95" s="3" t="s">
        <v>26</v>
      </c>
      <c r="I95" s="3" t="s">
        <v>26</v>
      </c>
      <c r="J95" s="3" t="s">
        <v>26</v>
      </c>
      <c r="K95" s="3" t="s">
        <v>26</v>
      </c>
      <c r="L95" s="3" t="s">
        <v>26</v>
      </c>
      <c r="M95" s="3" t="s">
        <v>29</v>
      </c>
      <c r="N95" s="3" t="s">
        <v>26</v>
      </c>
      <c r="O95" s="3" t="s">
        <v>26</v>
      </c>
      <c r="P95" s="3" t="s">
        <v>26</v>
      </c>
      <c r="Q95" s="3" t="s">
        <v>28</v>
      </c>
      <c r="R95" s="3" t="s">
        <v>29</v>
      </c>
      <c r="S95" s="3" t="s">
        <v>29</v>
      </c>
    </row>
    <row r="96" spans="1:20" x14ac:dyDescent="0.2">
      <c r="A96" s="2">
        <v>44184.453082025459</v>
      </c>
      <c r="B96" s="3" t="s">
        <v>33</v>
      </c>
      <c r="C96" s="3" t="s">
        <v>30</v>
      </c>
      <c r="D96" s="3" t="s">
        <v>41</v>
      </c>
      <c r="E96" s="3" t="s">
        <v>38</v>
      </c>
      <c r="F96" s="3" t="s">
        <v>39</v>
      </c>
      <c r="G96" s="3" t="s">
        <v>44</v>
      </c>
      <c r="H96" s="3" t="s">
        <v>26</v>
      </c>
      <c r="I96" s="3" t="s">
        <v>29</v>
      </c>
      <c r="J96" s="3" t="s">
        <v>29</v>
      </c>
      <c r="K96" s="3" t="s">
        <v>29</v>
      </c>
      <c r="L96" s="3" t="s">
        <v>29</v>
      </c>
      <c r="M96" s="3" t="s">
        <v>29</v>
      </c>
      <c r="N96" s="3" t="s">
        <v>29</v>
      </c>
      <c r="O96" s="3" t="s">
        <v>29</v>
      </c>
      <c r="P96" s="3" t="s">
        <v>26</v>
      </c>
      <c r="Q96" s="3" t="s">
        <v>27</v>
      </c>
      <c r="R96" s="3" t="s">
        <v>29</v>
      </c>
      <c r="S96" s="3" t="s">
        <v>29</v>
      </c>
    </row>
    <row r="97" spans="1:20" x14ac:dyDescent="0.2">
      <c r="A97" s="2">
        <v>44184.453333668978</v>
      </c>
      <c r="B97" s="3" t="s">
        <v>33</v>
      </c>
      <c r="C97" s="3" t="s">
        <v>34</v>
      </c>
      <c r="D97" s="3" t="s">
        <v>41</v>
      </c>
      <c r="E97" s="3" t="s">
        <v>129</v>
      </c>
      <c r="F97" s="3" t="s">
        <v>146</v>
      </c>
      <c r="G97" s="3" t="s">
        <v>61</v>
      </c>
      <c r="H97" s="3" t="s">
        <v>26</v>
      </c>
      <c r="I97" s="3" t="s">
        <v>26</v>
      </c>
      <c r="J97" s="3" t="s">
        <v>26</v>
      </c>
      <c r="K97" s="3" t="s">
        <v>26</v>
      </c>
      <c r="L97" s="3" t="s">
        <v>26</v>
      </c>
      <c r="M97" s="3" t="s">
        <v>26</v>
      </c>
      <c r="N97" s="3" t="s">
        <v>26</v>
      </c>
      <c r="O97" s="3" t="s">
        <v>26</v>
      </c>
      <c r="P97" s="3" t="s">
        <v>26</v>
      </c>
      <c r="Q97" s="3" t="s">
        <v>26</v>
      </c>
      <c r="R97" s="3" t="s">
        <v>26</v>
      </c>
      <c r="S97" s="3" t="s">
        <v>26</v>
      </c>
      <c r="T97" s="3" t="s">
        <v>74</v>
      </c>
    </row>
    <row r="98" spans="1:20" x14ac:dyDescent="0.2">
      <c r="A98" s="2">
        <v>44184.455366076392</v>
      </c>
      <c r="B98" s="3" t="s">
        <v>33</v>
      </c>
      <c r="C98" s="3" t="s">
        <v>34</v>
      </c>
      <c r="D98" s="3" t="s">
        <v>41</v>
      </c>
      <c r="E98" s="3" t="s">
        <v>38</v>
      </c>
      <c r="F98" s="3" t="s">
        <v>97</v>
      </c>
      <c r="G98" s="3" t="s">
        <v>44</v>
      </c>
      <c r="H98" s="3" t="s">
        <v>26</v>
      </c>
      <c r="I98" s="3" t="s">
        <v>29</v>
      </c>
      <c r="J98" s="3" t="s">
        <v>29</v>
      </c>
      <c r="K98" s="3" t="s">
        <v>29</v>
      </c>
      <c r="L98" s="3" t="s">
        <v>29</v>
      </c>
      <c r="M98" s="3" t="s">
        <v>29</v>
      </c>
      <c r="N98" s="3" t="s">
        <v>26</v>
      </c>
      <c r="O98" s="3" t="s">
        <v>26</v>
      </c>
      <c r="P98" s="3" t="s">
        <v>26</v>
      </c>
      <c r="Q98" s="3" t="s">
        <v>28</v>
      </c>
      <c r="R98" s="3" t="s">
        <v>28</v>
      </c>
      <c r="S98" s="3" t="s">
        <v>28</v>
      </c>
    </row>
    <row r="99" spans="1:20" x14ac:dyDescent="0.2">
      <c r="A99" s="2">
        <v>44184.455682824075</v>
      </c>
      <c r="B99" s="3" t="s">
        <v>33</v>
      </c>
      <c r="C99" s="3" t="s">
        <v>34</v>
      </c>
      <c r="D99" s="3" t="s">
        <v>41</v>
      </c>
      <c r="E99" s="3" t="s">
        <v>88</v>
      </c>
      <c r="F99" s="3" t="s">
        <v>147</v>
      </c>
      <c r="G99" s="3" t="s">
        <v>61</v>
      </c>
      <c r="H99" s="3" t="s">
        <v>26</v>
      </c>
      <c r="I99" s="3" t="s">
        <v>26</v>
      </c>
      <c r="J99" s="3" t="s">
        <v>26</v>
      </c>
      <c r="K99" s="3" t="s">
        <v>26</v>
      </c>
      <c r="L99" s="3" t="s">
        <v>29</v>
      </c>
      <c r="M99" s="3" t="s">
        <v>29</v>
      </c>
      <c r="N99" s="3" t="s">
        <v>28</v>
      </c>
      <c r="O99" s="3" t="s">
        <v>29</v>
      </c>
      <c r="P99" s="3" t="s">
        <v>26</v>
      </c>
      <c r="Q99" s="3" t="s">
        <v>27</v>
      </c>
      <c r="R99" s="3" t="s">
        <v>29</v>
      </c>
      <c r="S99" s="3" t="s">
        <v>29</v>
      </c>
    </row>
    <row r="100" spans="1:20" x14ac:dyDescent="0.2">
      <c r="A100" s="2">
        <v>44184.45675798611</v>
      </c>
      <c r="B100" s="3" t="s">
        <v>20</v>
      </c>
      <c r="C100" s="3" t="s">
        <v>34</v>
      </c>
      <c r="D100" s="3" t="s">
        <v>41</v>
      </c>
      <c r="E100" s="3" t="s">
        <v>38</v>
      </c>
      <c r="F100" s="3" t="s">
        <v>83</v>
      </c>
      <c r="G100" s="3" t="s">
        <v>61</v>
      </c>
      <c r="H100" s="3" t="s">
        <v>29</v>
      </c>
      <c r="I100" s="3" t="s">
        <v>29</v>
      </c>
      <c r="J100" s="3" t="s">
        <v>29</v>
      </c>
      <c r="K100" s="3" t="s">
        <v>29</v>
      </c>
      <c r="L100" s="3" t="s">
        <v>29</v>
      </c>
      <c r="M100" s="3" t="s">
        <v>29</v>
      </c>
      <c r="N100" s="3" t="s">
        <v>29</v>
      </c>
      <c r="O100" s="3" t="s">
        <v>29</v>
      </c>
      <c r="P100" s="3" t="s">
        <v>29</v>
      </c>
      <c r="Q100" s="3" t="s">
        <v>51</v>
      </c>
      <c r="R100" s="3" t="s">
        <v>28</v>
      </c>
      <c r="S100" s="3" t="s">
        <v>29</v>
      </c>
    </row>
    <row r="101" spans="1:20" x14ac:dyDescent="0.2">
      <c r="A101" s="2">
        <v>44184.456867800924</v>
      </c>
      <c r="B101" s="3" t="s">
        <v>33</v>
      </c>
      <c r="C101" s="3" t="s">
        <v>34</v>
      </c>
      <c r="D101" s="3" t="s">
        <v>41</v>
      </c>
      <c r="E101" s="3" t="s">
        <v>88</v>
      </c>
      <c r="F101" s="3" t="s">
        <v>148</v>
      </c>
      <c r="G101" s="3" t="s">
        <v>61</v>
      </c>
      <c r="H101" s="3" t="s">
        <v>29</v>
      </c>
      <c r="I101" s="3" t="s">
        <v>29</v>
      </c>
      <c r="J101" s="3" t="s">
        <v>29</v>
      </c>
      <c r="K101" s="3" t="s">
        <v>29</v>
      </c>
      <c r="L101" s="3" t="s">
        <v>29</v>
      </c>
      <c r="M101" s="3" t="s">
        <v>29</v>
      </c>
      <c r="N101" s="3" t="s">
        <v>29</v>
      </c>
      <c r="O101" s="3" t="s">
        <v>29</v>
      </c>
      <c r="P101" s="3" t="s">
        <v>29</v>
      </c>
      <c r="Q101" s="3" t="s">
        <v>29</v>
      </c>
      <c r="R101" s="3" t="s">
        <v>29</v>
      </c>
      <c r="S101" s="3" t="s">
        <v>29</v>
      </c>
    </row>
    <row r="102" spans="1:20" x14ac:dyDescent="0.2">
      <c r="A102" s="2">
        <v>44184.460396192131</v>
      </c>
      <c r="B102" s="3" t="s">
        <v>20</v>
      </c>
      <c r="C102" s="3" t="s">
        <v>21</v>
      </c>
      <c r="D102" s="3" t="s">
        <v>22</v>
      </c>
      <c r="E102" s="3" t="s">
        <v>23</v>
      </c>
      <c r="F102" s="3" t="s">
        <v>149</v>
      </c>
      <c r="G102" s="3" t="s">
        <v>40</v>
      </c>
      <c r="H102" s="3" t="s">
        <v>26</v>
      </c>
      <c r="I102" s="3" t="s">
        <v>26</v>
      </c>
      <c r="J102" s="3" t="s">
        <v>26</v>
      </c>
      <c r="K102" s="3" t="s">
        <v>26</v>
      </c>
      <c r="M102" s="3" t="s">
        <v>26</v>
      </c>
      <c r="N102" s="3" t="s">
        <v>26</v>
      </c>
      <c r="O102" s="3" t="s">
        <v>26</v>
      </c>
      <c r="P102" s="3" t="s">
        <v>26</v>
      </c>
      <c r="Q102" s="3" t="s">
        <v>28</v>
      </c>
      <c r="R102" s="3" t="s">
        <v>26</v>
      </c>
      <c r="S102" s="3" t="s">
        <v>26</v>
      </c>
      <c r="T102" s="3" t="s">
        <v>150</v>
      </c>
    </row>
    <row r="103" spans="1:20" x14ac:dyDescent="0.2">
      <c r="A103" s="2">
        <v>44184.460664409722</v>
      </c>
      <c r="B103" s="3" t="s">
        <v>33</v>
      </c>
      <c r="C103" s="3" t="s">
        <v>30</v>
      </c>
      <c r="D103" s="3" t="s">
        <v>22</v>
      </c>
      <c r="E103" s="3" t="s">
        <v>103</v>
      </c>
      <c r="F103" s="3" t="s">
        <v>83</v>
      </c>
      <c r="G103" s="3" t="s">
        <v>61</v>
      </c>
      <c r="H103" s="3" t="s">
        <v>26</v>
      </c>
      <c r="I103" s="3" t="s">
        <v>26</v>
      </c>
      <c r="J103" s="3" t="s">
        <v>26</v>
      </c>
      <c r="K103" s="3" t="s">
        <v>26</v>
      </c>
      <c r="L103" s="3" t="s">
        <v>26</v>
      </c>
      <c r="M103" s="3" t="s">
        <v>26</v>
      </c>
      <c r="N103" s="3" t="s">
        <v>26</v>
      </c>
      <c r="O103" s="3" t="s">
        <v>26</v>
      </c>
      <c r="P103" s="3" t="s">
        <v>26</v>
      </c>
      <c r="Q103" s="3" t="s">
        <v>26</v>
      </c>
      <c r="R103" s="3" t="s">
        <v>26</v>
      </c>
      <c r="S103" s="3" t="s">
        <v>26</v>
      </c>
      <c r="T103" s="3" t="s">
        <v>151</v>
      </c>
    </row>
    <row r="104" spans="1:20" x14ac:dyDescent="0.2">
      <c r="A104" s="2">
        <v>44184.464222789349</v>
      </c>
      <c r="B104" s="3" t="s">
        <v>20</v>
      </c>
      <c r="C104" s="3" t="s">
        <v>30</v>
      </c>
      <c r="D104" s="3" t="s">
        <v>41</v>
      </c>
      <c r="E104" s="3" t="s">
        <v>152</v>
      </c>
      <c r="F104" s="3" t="s">
        <v>119</v>
      </c>
      <c r="G104" s="3" t="s">
        <v>61</v>
      </c>
      <c r="H104" s="3" t="s">
        <v>29</v>
      </c>
      <c r="I104" s="3" t="s">
        <v>29</v>
      </c>
      <c r="J104" s="3" t="s">
        <v>29</v>
      </c>
      <c r="K104" s="3" t="s">
        <v>29</v>
      </c>
      <c r="L104" s="3" t="s">
        <v>29</v>
      </c>
      <c r="M104" s="3" t="s">
        <v>29</v>
      </c>
      <c r="N104" s="3" t="s">
        <v>29</v>
      </c>
      <c r="O104" s="3" t="s">
        <v>29</v>
      </c>
      <c r="P104" s="3" t="s">
        <v>29</v>
      </c>
      <c r="Q104" s="3" t="s">
        <v>29</v>
      </c>
      <c r="R104" s="3" t="s">
        <v>29</v>
      </c>
      <c r="S104" s="3" t="s">
        <v>29</v>
      </c>
    </row>
    <row r="105" spans="1:20" x14ac:dyDescent="0.2">
      <c r="A105" s="2">
        <v>44184.467553564813</v>
      </c>
      <c r="B105" s="3" t="s">
        <v>33</v>
      </c>
      <c r="C105" s="3" t="s">
        <v>30</v>
      </c>
      <c r="D105" s="3" t="s">
        <v>22</v>
      </c>
      <c r="E105" s="3" t="s">
        <v>85</v>
      </c>
      <c r="F105" s="3" t="s">
        <v>98</v>
      </c>
      <c r="G105" s="3" t="s">
        <v>44</v>
      </c>
      <c r="H105" s="3" t="s">
        <v>26</v>
      </c>
      <c r="I105" s="3" t="s">
        <v>26</v>
      </c>
      <c r="J105" s="3" t="s">
        <v>26</v>
      </c>
      <c r="K105" s="3" t="s">
        <v>29</v>
      </c>
      <c r="L105" s="3" t="s">
        <v>26</v>
      </c>
      <c r="M105" s="3" t="s">
        <v>26</v>
      </c>
      <c r="N105" s="3" t="s">
        <v>26</v>
      </c>
      <c r="O105" s="3" t="s">
        <v>26</v>
      </c>
      <c r="P105" s="3" t="s">
        <v>26</v>
      </c>
      <c r="Q105" s="3" t="s">
        <v>28</v>
      </c>
      <c r="R105" s="3" t="s">
        <v>29</v>
      </c>
      <c r="S105" s="3" t="s">
        <v>26</v>
      </c>
      <c r="T105" s="3" t="s">
        <v>153</v>
      </c>
    </row>
    <row r="106" spans="1:20" x14ac:dyDescent="0.2">
      <c r="A106" s="2">
        <v>44184.468168923609</v>
      </c>
      <c r="B106" s="3" t="s">
        <v>33</v>
      </c>
      <c r="C106" s="3" t="s">
        <v>34</v>
      </c>
      <c r="D106" s="3" t="s">
        <v>22</v>
      </c>
      <c r="E106" s="3" t="s">
        <v>82</v>
      </c>
      <c r="F106" s="3" t="s">
        <v>49</v>
      </c>
      <c r="G106" s="3" t="s">
        <v>40</v>
      </c>
      <c r="H106" s="3" t="s">
        <v>26</v>
      </c>
      <c r="I106" s="3" t="s">
        <v>26</v>
      </c>
      <c r="J106" s="3" t="s">
        <v>26</v>
      </c>
      <c r="K106" s="3" t="s">
        <v>29</v>
      </c>
      <c r="L106" s="3" t="s">
        <v>29</v>
      </c>
      <c r="M106" s="3" t="s">
        <v>29</v>
      </c>
      <c r="N106" s="3" t="s">
        <v>26</v>
      </c>
      <c r="O106" s="3" t="s">
        <v>26</v>
      </c>
      <c r="P106" s="3" t="s">
        <v>26</v>
      </c>
      <c r="Q106" s="3" t="s">
        <v>27</v>
      </c>
      <c r="R106" s="3" t="s">
        <v>29</v>
      </c>
      <c r="S106" s="3" t="s">
        <v>29</v>
      </c>
      <c r="T106" s="3" t="s">
        <v>74</v>
      </c>
    </row>
    <row r="107" spans="1:20" x14ac:dyDescent="0.2">
      <c r="A107" s="2">
        <v>44184.470775173613</v>
      </c>
      <c r="B107" s="3" t="s">
        <v>33</v>
      </c>
      <c r="C107" s="3" t="s">
        <v>34</v>
      </c>
      <c r="D107" s="3" t="s">
        <v>22</v>
      </c>
      <c r="E107" s="3" t="s">
        <v>154</v>
      </c>
      <c r="F107" s="3" t="s">
        <v>49</v>
      </c>
      <c r="G107" s="3" t="s">
        <v>40</v>
      </c>
      <c r="H107" s="3" t="s">
        <v>29</v>
      </c>
      <c r="I107" s="3" t="s">
        <v>26</v>
      </c>
      <c r="J107" s="3" t="s">
        <v>26</v>
      </c>
      <c r="K107" s="3" t="s">
        <v>26</v>
      </c>
      <c r="L107" s="3" t="s">
        <v>26</v>
      </c>
      <c r="M107" s="3" t="s">
        <v>26</v>
      </c>
      <c r="N107" s="3" t="s">
        <v>26</v>
      </c>
      <c r="O107" s="3" t="s">
        <v>26</v>
      </c>
      <c r="P107" s="3" t="s">
        <v>26</v>
      </c>
      <c r="Q107" s="3" t="s">
        <v>51</v>
      </c>
      <c r="R107" s="3" t="s">
        <v>29</v>
      </c>
      <c r="S107" s="3" t="s">
        <v>29</v>
      </c>
    </row>
    <row r="108" spans="1:20" x14ac:dyDescent="0.2">
      <c r="A108" s="2">
        <v>44184.471549247683</v>
      </c>
      <c r="B108" s="3" t="s">
        <v>20</v>
      </c>
      <c r="C108" s="3" t="s">
        <v>30</v>
      </c>
      <c r="D108" s="3" t="s">
        <v>22</v>
      </c>
      <c r="E108" s="3" t="s">
        <v>98</v>
      </c>
      <c r="F108" s="3" t="s">
        <v>85</v>
      </c>
      <c r="G108" s="3" t="s">
        <v>44</v>
      </c>
      <c r="H108" s="3" t="s">
        <v>26</v>
      </c>
      <c r="I108" s="3" t="s">
        <v>26</v>
      </c>
      <c r="J108" s="3" t="s">
        <v>26</v>
      </c>
      <c r="K108" s="3" t="s">
        <v>26</v>
      </c>
      <c r="L108" s="3" t="s">
        <v>26</v>
      </c>
      <c r="M108" s="3" t="s">
        <v>26</v>
      </c>
      <c r="N108" s="3" t="s">
        <v>26</v>
      </c>
      <c r="O108" s="3" t="s">
        <v>26</v>
      </c>
      <c r="P108" s="3" t="s">
        <v>26</v>
      </c>
      <c r="Q108" s="3" t="s">
        <v>26</v>
      </c>
      <c r="R108" s="3" t="s">
        <v>26</v>
      </c>
      <c r="S108" s="3" t="s">
        <v>26</v>
      </c>
    </row>
    <row r="109" spans="1:20" x14ac:dyDescent="0.2">
      <c r="A109" s="2">
        <v>44184.471827384259</v>
      </c>
      <c r="B109" s="3" t="s">
        <v>33</v>
      </c>
      <c r="C109" s="3" t="s">
        <v>30</v>
      </c>
      <c r="D109" s="3" t="s">
        <v>22</v>
      </c>
      <c r="E109" s="3" t="s">
        <v>103</v>
      </c>
      <c r="F109" s="3" t="s">
        <v>83</v>
      </c>
      <c r="G109" s="3" t="s">
        <v>61</v>
      </c>
      <c r="H109" s="3" t="s">
        <v>26</v>
      </c>
      <c r="I109" s="3" t="s">
        <v>26</v>
      </c>
      <c r="J109" s="3" t="s">
        <v>26</v>
      </c>
      <c r="K109" s="3" t="s">
        <v>26</v>
      </c>
      <c r="L109" s="3" t="s">
        <v>26</v>
      </c>
      <c r="M109" s="3" t="s">
        <v>26</v>
      </c>
      <c r="N109" s="3" t="s">
        <v>26</v>
      </c>
      <c r="O109" s="3" t="s">
        <v>26</v>
      </c>
      <c r="P109" s="3" t="s">
        <v>26</v>
      </c>
      <c r="Q109" s="3" t="s">
        <v>26</v>
      </c>
      <c r="R109" s="3" t="s">
        <v>26</v>
      </c>
      <c r="S109" s="3" t="s">
        <v>26</v>
      </c>
      <c r="T109" s="3" t="s">
        <v>155</v>
      </c>
    </row>
    <row r="110" spans="1:20" x14ac:dyDescent="0.2">
      <c r="A110" s="2">
        <v>44184.474938229163</v>
      </c>
      <c r="B110" s="3" t="s">
        <v>20</v>
      </c>
      <c r="C110" s="3" t="s">
        <v>30</v>
      </c>
      <c r="D110" s="3" t="s">
        <v>22</v>
      </c>
      <c r="E110" s="3" t="s">
        <v>38</v>
      </c>
      <c r="F110" s="3" t="s">
        <v>75</v>
      </c>
      <c r="G110" s="3" t="s">
        <v>40</v>
      </c>
      <c r="H110" s="3" t="s">
        <v>26</v>
      </c>
      <c r="I110" s="3" t="s">
        <v>26</v>
      </c>
      <c r="J110" s="3" t="s">
        <v>26</v>
      </c>
      <c r="K110" s="3" t="s">
        <v>26</v>
      </c>
      <c r="L110" s="3" t="s">
        <v>26</v>
      </c>
      <c r="M110" s="3" t="s">
        <v>26</v>
      </c>
      <c r="N110" s="3" t="s">
        <v>26</v>
      </c>
      <c r="O110" s="3" t="s">
        <v>26</v>
      </c>
      <c r="P110" s="3" t="s">
        <v>26</v>
      </c>
      <c r="Q110" s="3" t="s">
        <v>28</v>
      </c>
      <c r="R110" s="3" t="s">
        <v>29</v>
      </c>
      <c r="S110" s="3" t="s">
        <v>26</v>
      </c>
    </row>
    <row r="111" spans="1:20" x14ac:dyDescent="0.2">
      <c r="A111" s="2">
        <v>44184.475687025464</v>
      </c>
      <c r="B111" s="3" t="s">
        <v>33</v>
      </c>
      <c r="C111" s="3" t="s">
        <v>30</v>
      </c>
      <c r="D111" s="3" t="s">
        <v>22</v>
      </c>
      <c r="E111" s="3" t="s">
        <v>38</v>
      </c>
      <c r="F111" s="3" t="s">
        <v>90</v>
      </c>
      <c r="G111" s="3" t="s">
        <v>40</v>
      </c>
      <c r="H111" s="3" t="s">
        <v>26</v>
      </c>
      <c r="I111" s="3" t="s">
        <v>26</v>
      </c>
      <c r="J111" s="3" t="s">
        <v>26</v>
      </c>
      <c r="K111" s="3" t="s">
        <v>26</v>
      </c>
      <c r="L111" s="3" t="s">
        <v>29</v>
      </c>
      <c r="M111" s="3" t="s">
        <v>29</v>
      </c>
      <c r="N111" s="3" t="s">
        <v>26</v>
      </c>
      <c r="O111" s="3" t="s">
        <v>29</v>
      </c>
      <c r="P111" s="3" t="s">
        <v>26</v>
      </c>
      <c r="Q111" s="3" t="s">
        <v>27</v>
      </c>
      <c r="R111" s="3" t="s">
        <v>28</v>
      </c>
      <c r="S111" s="3" t="s">
        <v>29</v>
      </c>
      <c r="T111" s="3" t="s">
        <v>91</v>
      </c>
    </row>
    <row r="112" spans="1:20" x14ac:dyDescent="0.2">
      <c r="A112" s="2">
        <v>44184.477203796298</v>
      </c>
      <c r="B112" s="3" t="s">
        <v>33</v>
      </c>
      <c r="C112" s="3" t="s">
        <v>21</v>
      </c>
      <c r="D112" s="3" t="s">
        <v>22</v>
      </c>
      <c r="E112" s="3" t="s">
        <v>38</v>
      </c>
      <c r="F112" s="3" t="s">
        <v>156</v>
      </c>
      <c r="G112" s="3" t="s">
        <v>44</v>
      </c>
      <c r="H112" s="3" t="s">
        <v>26</v>
      </c>
      <c r="I112" s="3" t="s">
        <v>26</v>
      </c>
      <c r="J112" s="3" t="s">
        <v>26</v>
      </c>
      <c r="K112" s="3" t="s">
        <v>26</v>
      </c>
      <c r="L112" s="3" t="s">
        <v>26</v>
      </c>
      <c r="M112" s="3" t="s">
        <v>26</v>
      </c>
      <c r="N112" s="3" t="s">
        <v>26</v>
      </c>
      <c r="O112" s="3" t="s">
        <v>26</v>
      </c>
      <c r="P112" s="3" t="s">
        <v>26</v>
      </c>
      <c r="Q112" s="3" t="s">
        <v>26</v>
      </c>
      <c r="R112" s="3" t="s">
        <v>26</v>
      </c>
      <c r="S112" s="3" t="s">
        <v>26</v>
      </c>
      <c r="T112" s="3" t="s">
        <v>157</v>
      </c>
    </row>
    <row r="113" spans="1:20" x14ac:dyDescent="0.2">
      <c r="A113" s="2">
        <v>44184.478655254628</v>
      </c>
      <c r="B113" s="3" t="s">
        <v>33</v>
      </c>
      <c r="C113" s="3" t="s">
        <v>34</v>
      </c>
      <c r="D113" s="3" t="s">
        <v>41</v>
      </c>
      <c r="E113" s="3" t="s">
        <v>94</v>
      </c>
      <c r="F113" s="3" t="s">
        <v>158</v>
      </c>
      <c r="G113" s="3" t="s">
        <v>44</v>
      </c>
      <c r="H113" s="3" t="s">
        <v>29</v>
      </c>
      <c r="I113" s="3" t="s">
        <v>28</v>
      </c>
      <c r="J113" s="3" t="s">
        <v>29</v>
      </c>
      <c r="K113" s="3" t="s">
        <v>28</v>
      </c>
      <c r="L113" s="3" t="s">
        <v>26</v>
      </c>
      <c r="M113" s="3" t="s">
        <v>27</v>
      </c>
      <c r="N113" s="3" t="s">
        <v>26</v>
      </c>
      <c r="O113" s="3" t="s">
        <v>26</v>
      </c>
      <c r="P113" s="3" t="s">
        <v>26</v>
      </c>
      <c r="Q113" s="3" t="s">
        <v>27</v>
      </c>
      <c r="R113" s="3" t="s">
        <v>28</v>
      </c>
      <c r="S113" s="3" t="s">
        <v>28</v>
      </c>
    </row>
    <row r="114" spans="1:20" x14ac:dyDescent="0.2">
      <c r="A114" s="2">
        <v>44184.48011773148</v>
      </c>
      <c r="B114" s="3" t="s">
        <v>33</v>
      </c>
      <c r="C114" s="3" t="s">
        <v>21</v>
      </c>
      <c r="D114" s="3" t="s">
        <v>22</v>
      </c>
      <c r="E114" s="3" t="s">
        <v>38</v>
      </c>
      <c r="F114" s="3" t="s">
        <v>90</v>
      </c>
      <c r="G114" s="3" t="s">
        <v>40</v>
      </c>
      <c r="H114" s="3" t="s">
        <v>29</v>
      </c>
      <c r="I114" s="3" t="s">
        <v>26</v>
      </c>
      <c r="J114" s="3" t="s">
        <v>29</v>
      </c>
      <c r="K114" s="3" t="s">
        <v>26</v>
      </c>
      <c r="L114" s="3" t="s">
        <v>26</v>
      </c>
      <c r="M114" s="3" t="s">
        <v>26</v>
      </c>
      <c r="N114" s="3" t="s">
        <v>26</v>
      </c>
      <c r="O114" s="3" t="s">
        <v>26</v>
      </c>
      <c r="P114" s="3" t="s">
        <v>26</v>
      </c>
      <c r="Q114" s="3" t="s">
        <v>28</v>
      </c>
      <c r="R114" s="3" t="s">
        <v>29</v>
      </c>
      <c r="S114" s="3" t="s">
        <v>29</v>
      </c>
    </row>
    <row r="115" spans="1:20" x14ac:dyDescent="0.2">
      <c r="A115" s="2">
        <v>44184.480771678238</v>
      </c>
      <c r="B115" s="3" t="s">
        <v>20</v>
      </c>
      <c r="C115" s="3" t="s">
        <v>21</v>
      </c>
      <c r="D115" s="3" t="s">
        <v>22</v>
      </c>
      <c r="E115" s="3" t="s">
        <v>108</v>
      </c>
      <c r="F115" s="3" t="s">
        <v>159</v>
      </c>
      <c r="G115" s="3" t="s">
        <v>40</v>
      </c>
      <c r="H115" s="3" t="s">
        <v>29</v>
      </c>
      <c r="I115" s="3" t="s">
        <v>29</v>
      </c>
      <c r="J115" s="3" t="s">
        <v>29</v>
      </c>
      <c r="K115" s="3" t="s">
        <v>29</v>
      </c>
      <c r="L115" s="3" t="s">
        <v>26</v>
      </c>
      <c r="M115" s="3" t="s">
        <v>26</v>
      </c>
      <c r="N115" s="3" t="s">
        <v>26</v>
      </c>
      <c r="O115" s="3" t="s">
        <v>26</v>
      </c>
      <c r="P115" s="3" t="s">
        <v>26</v>
      </c>
      <c r="Q115" s="3" t="s">
        <v>28</v>
      </c>
      <c r="R115" s="3" t="s">
        <v>29</v>
      </c>
      <c r="S115" s="3" t="s">
        <v>29</v>
      </c>
    </row>
    <row r="116" spans="1:20" x14ac:dyDescent="0.2">
      <c r="A116" s="2">
        <v>44184.481477094909</v>
      </c>
      <c r="B116" s="3" t="s">
        <v>33</v>
      </c>
      <c r="C116" s="3" t="s">
        <v>135</v>
      </c>
      <c r="D116" s="3" t="s">
        <v>22</v>
      </c>
      <c r="E116" s="3" t="s">
        <v>38</v>
      </c>
      <c r="F116" s="3" t="s">
        <v>90</v>
      </c>
      <c r="G116" s="3" t="s">
        <v>40</v>
      </c>
      <c r="H116" s="3" t="s">
        <v>26</v>
      </c>
      <c r="I116" s="3" t="s">
        <v>26</v>
      </c>
      <c r="J116" s="3" t="s">
        <v>26</v>
      </c>
      <c r="K116" s="3" t="s">
        <v>26</v>
      </c>
      <c r="L116" s="3" t="s">
        <v>26</v>
      </c>
      <c r="M116" s="3" t="s">
        <v>26</v>
      </c>
      <c r="N116" s="3" t="s">
        <v>26</v>
      </c>
      <c r="O116" s="3" t="s">
        <v>26</v>
      </c>
      <c r="P116" s="3" t="s">
        <v>26</v>
      </c>
      <c r="Q116" s="3" t="s">
        <v>26</v>
      </c>
      <c r="R116" s="3" t="s">
        <v>29</v>
      </c>
      <c r="S116" s="3" t="s">
        <v>29</v>
      </c>
      <c r="T116" s="3" t="s">
        <v>160</v>
      </c>
    </row>
    <row r="117" spans="1:20" x14ac:dyDescent="0.2">
      <c r="A117" s="2">
        <v>44184.485624340276</v>
      </c>
      <c r="B117" s="3" t="s">
        <v>33</v>
      </c>
      <c r="C117" s="3" t="s">
        <v>34</v>
      </c>
      <c r="D117" s="3" t="s">
        <v>41</v>
      </c>
      <c r="E117" s="3" t="s">
        <v>38</v>
      </c>
      <c r="F117" s="3" t="s">
        <v>112</v>
      </c>
      <c r="G117" s="3" t="s">
        <v>25</v>
      </c>
      <c r="H117" s="3" t="s">
        <v>26</v>
      </c>
      <c r="I117" s="3" t="s">
        <v>29</v>
      </c>
      <c r="J117" s="3" t="s">
        <v>28</v>
      </c>
      <c r="K117" s="3" t="s">
        <v>29</v>
      </c>
      <c r="L117" s="3" t="s">
        <v>28</v>
      </c>
      <c r="M117" s="3" t="s">
        <v>28</v>
      </c>
      <c r="N117" s="3" t="s">
        <v>27</v>
      </c>
      <c r="O117" s="3" t="s">
        <v>27</v>
      </c>
      <c r="P117" s="3" t="s">
        <v>29</v>
      </c>
      <c r="Q117" s="3" t="s">
        <v>27</v>
      </c>
      <c r="R117" s="3" t="s">
        <v>29</v>
      </c>
      <c r="S117" s="3" t="s">
        <v>28</v>
      </c>
      <c r="T117" s="3" t="s">
        <v>161</v>
      </c>
    </row>
    <row r="118" spans="1:20" x14ac:dyDescent="0.2">
      <c r="A118" s="2">
        <v>44184.494060405093</v>
      </c>
      <c r="B118" s="3" t="s">
        <v>33</v>
      </c>
      <c r="C118" s="3" t="s">
        <v>21</v>
      </c>
      <c r="D118" s="3" t="s">
        <v>22</v>
      </c>
      <c r="E118" s="3" t="s">
        <v>38</v>
      </c>
      <c r="F118" s="3" t="s">
        <v>49</v>
      </c>
      <c r="G118" s="3" t="s">
        <v>44</v>
      </c>
      <c r="H118" s="3" t="s">
        <v>29</v>
      </c>
      <c r="I118" s="3" t="s">
        <v>26</v>
      </c>
      <c r="J118" s="3" t="s">
        <v>29</v>
      </c>
      <c r="K118" s="3" t="s">
        <v>29</v>
      </c>
      <c r="L118" s="3" t="s">
        <v>29</v>
      </c>
      <c r="M118" s="3" t="s">
        <v>26</v>
      </c>
      <c r="N118" s="3" t="s">
        <v>26</v>
      </c>
      <c r="O118" s="3" t="s">
        <v>26</v>
      </c>
      <c r="P118" s="3" t="s">
        <v>26</v>
      </c>
      <c r="Q118" s="3" t="s">
        <v>28</v>
      </c>
      <c r="R118" s="3" t="s">
        <v>29</v>
      </c>
      <c r="S118" s="3" t="s">
        <v>26</v>
      </c>
      <c r="T118" s="3" t="s">
        <v>162</v>
      </c>
    </row>
    <row r="119" spans="1:20" x14ac:dyDescent="0.2">
      <c r="A119" s="2">
        <v>44184.495332997685</v>
      </c>
      <c r="B119" s="3" t="s">
        <v>33</v>
      </c>
      <c r="C119" s="3" t="s">
        <v>30</v>
      </c>
      <c r="D119" s="3" t="s">
        <v>22</v>
      </c>
      <c r="E119" s="3" t="s">
        <v>38</v>
      </c>
      <c r="F119" s="3" t="s">
        <v>39</v>
      </c>
      <c r="G119" s="3" t="s">
        <v>40</v>
      </c>
      <c r="H119" s="3" t="s">
        <v>26</v>
      </c>
      <c r="I119" s="3" t="s">
        <v>26</v>
      </c>
      <c r="J119" s="3" t="s">
        <v>26</v>
      </c>
      <c r="K119" s="3" t="s">
        <v>26</v>
      </c>
      <c r="L119" s="3" t="s">
        <v>26</v>
      </c>
      <c r="M119" s="3" t="s">
        <v>26</v>
      </c>
      <c r="N119" s="3" t="s">
        <v>26</v>
      </c>
      <c r="O119" s="3" t="s">
        <v>26</v>
      </c>
      <c r="P119" s="3" t="s">
        <v>26</v>
      </c>
      <c r="Q119" s="3" t="s">
        <v>29</v>
      </c>
      <c r="R119" s="3" t="s">
        <v>26</v>
      </c>
      <c r="S119" s="3" t="s">
        <v>29</v>
      </c>
    </row>
    <row r="120" spans="1:20" x14ac:dyDescent="0.2">
      <c r="A120" s="2">
        <v>44184.498204155097</v>
      </c>
      <c r="B120" s="3" t="s">
        <v>33</v>
      </c>
      <c r="C120" s="3" t="s">
        <v>30</v>
      </c>
      <c r="D120" s="3" t="s">
        <v>22</v>
      </c>
      <c r="E120" s="3" t="s">
        <v>163</v>
      </c>
      <c r="F120" s="3" t="s">
        <v>163</v>
      </c>
      <c r="G120" s="3" t="s">
        <v>40</v>
      </c>
      <c r="H120" s="3" t="s">
        <v>28</v>
      </c>
      <c r="I120" s="3" t="s">
        <v>29</v>
      </c>
      <c r="J120" s="3" t="s">
        <v>29</v>
      </c>
      <c r="K120" s="3" t="s">
        <v>29</v>
      </c>
      <c r="L120" s="3" t="s">
        <v>26</v>
      </c>
      <c r="M120" s="3" t="s">
        <v>26</v>
      </c>
      <c r="N120" s="3" t="s">
        <v>26</v>
      </c>
      <c r="O120" s="3" t="s">
        <v>26</v>
      </c>
      <c r="P120" s="3" t="s">
        <v>26</v>
      </c>
      <c r="Q120" s="3" t="s">
        <v>28</v>
      </c>
      <c r="R120" s="3" t="s">
        <v>26</v>
      </c>
      <c r="S120" s="3" t="s">
        <v>26</v>
      </c>
      <c r="T120" s="3" t="s">
        <v>164</v>
      </c>
    </row>
    <row r="121" spans="1:20" x14ac:dyDescent="0.2">
      <c r="A121" s="2">
        <v>44184.500013726851</v>
      </c>
      <c r="B121" s="3" t="s">
        <v>33</v>
      </c>
      <c r="C121" s="3" t="s">
        <v>21</v>
      </c>
      <c r="D121" s="3" t="s">
        <v>22</v>
      </c>
      <c r="E121" s="3" t="s">
        <v>46</v>
      </c>
      <c r="F121" s="3" t="s">
        <v>47</v>
      </c>
      <c r="G121" s="3" t="s">
        <v>40</v>
      </c>
      <c r="H121" s="3" t="s">
        <v>29</v>
      </c>
      <c r="I121" s="3" t="s">
        <v>29</v>
      </c>
      <c r="J121" s="3" t="s">
        <v>26</v>
      </c>
      <c r="K121" s="3" t="s">
        <v>29</v>
      </c>
      <c r="L121" s="3" t="s">
        <v>29</v>
      </c>
      <c r="M121" s="3" t="s">
        <v>29</v>
      </c>
      <c r="N121" s="3" t="s">
        <v>29</v>
      </c>
      <c r="O121" s="3" t="s">
        <v>29</v>
      </c>
      <c r="P121" s="3" t="s">
        <v>29</v>
      </c>
      <c r="Q121" s="3" t="s">
        <v>26</v>
      </c>
      <c r="R121" s="3" t="s">
        <v>26</v>
      </c>
      <c r="S121" s="3" t="s">
        <v>26</v>
      </c>
      <c r="T121" s="3" t="s">
        <v>165</v>
      </c>
    </row>
    <row r="122" spans="1:20" x14ac:dyDescent="0.2">
      <c r="A122" s="2">
        <v>44184.569553912035</v>
      </c>
      <c r="B122" s="3" t="s">
        <v>33</v>
      </c>
      <c r="C122" s="3" t="s">
        <v>34</v>
      </c>
      <c r="D122" s="3" t="s">
        <v>41</v>
      </c>
      <c r="E122" s="3" t="s">
        <v>166</v>
      </c>
      <c r="F122" s="3" t="s">
        <v>47</v>
      </c>
      <c r="G122" s="3" t="s">
        <v>25</v>
      </c>
      <c r="H122" s="3" t="s">
        <v>29</v>
      </c>
      <c r="I122" s="3" t="s">
        <v>29</v>
      </c>
      <c r="J122" s="3" t="s">
        <v>29</v>
      </c>
      <c r="K122" s="3" t="s">
        <v>29</v>
      </c>
      <c r="L122" s="3" t="s">
        <v>29</v>
      </c>
      <c r="M122" s="3" t="s">
        <v>29</v>
      </c>
      <c r="N122" s="3" t="s">
        <v>29</v>
      </c>
      <c r="O122" s="3" t="s">
        <v>29</v>
      </c>
      <c r="P122" s="3" t="s">
        <v>29</v>
      </c>
      <c r="Q122" s="3" t="s">
        <v>29</v>
      </c>
      <c r="R122" s="3" t="s">
        <v>29</v>
      </c>
      <c r="S122" s="3" t="s">
        <v>29</v>
      </c>
      <c r="T122" s="3" t="s">
        <v>167</v>
      </c>
    </row>
    <row r="123" spans="1:20" x14ac:dyDescent="0.2">
      <c r="A123" s="2">
        <v>44184.575896875001</v>
      </c>
      <c r="B123" s="3" t="s">
        <v>20</v>
      </c>
      <c r="C123" s="3" t="s">
        <v>34</v>
      </c>
      <c r="D123" s="3" t="s">
        <v>41</v>
      </c>
      <c r="E123" s="3" t="s">
        <v>55</v>
      </c>
      <c r="F123" s="3" t="s">
        <v>92</v>
      </c>
      <c r="G123" s="3" t="s">
        <v>25</v>
      </c>
      <c r="H123" s="3" t="s">
        <v>28</v>
      </c>
      <c r="I123" s="3" t="s">
        <v>29</v>
      </c>
      <c r="J123" s="3" t="s">
        <v>29</v>
      </c>
      <c r="K123" s="3" t="s">
        <v>29</v>
      </c>
      <c r="L123" s="3" t="s">
        <v>28</v>
      </c>
      <c r="M123" s="3" t="s">
        <v>26</v>
      </c>
      <c r="N123" s="3" t="s">
        <v>29</v>
      </c>
      <c r="O123" s="3" t="s">
        <v>26</v>
      </c>
      <c r="P123" s="3" t="s">
        <v>26</v>
      </c>
      <c r="Q123" s="3" t="s">
        <v>29</v>
      </c>
      <c r="R123" s="3" t="s">
        <v>29</v>
      </c>
      <c r="S123" s="3" t="s">
        <v>29</v>
      </c>
    </row>
    <row r="124" spans="1:20" x14ac:dyDescent="0.2">
      <c r="A124" s="2">
        <v>44184.576393055555</v>
      </c>
      <c r="B124" s="3" t="s">
        <v>33</v>
      </c>
      <c r="C124" s="3" t="s">
        <v>34</v>
      </c>
      <c r="D124" s="3" t="s">
        <v>41</v>
      </c>
      <c r="E124" s="3" t="s">
        <v>47</v>
      </c>
      <c r="F124" s="3" t="s">
        <v>47</v>
      </c>
      <c r="G124" s="3" t="s">
        <v>25</v>
      </c>
      <c r="H124" s="3" t="s">
        <v>26</v>
      </c>
      <c r="I124" s="3" t="s">
        <v>26</v>
      </c>
      <c r="J124" s="3" t="s">
        <v>26</v>
      </c>
      <c r="K124" s="3" t="s">
        <v>26</v>
      </c>
      <c r="L124" s="3" t="s">
        <v>26</v>
      </c>
      <c r="M124" s="3" t="s">
        <v>26</v>
      </c>
      <c r="N124" s="3" t="s">
        <v>26</v>
      </c>
      <c r="O124" s="3" t="s">
        <v>26</v>
      </c>
      <c r="P124" s="3" t="s">
        <v>26</v>
      </c>
      <c r="Q124" s="3" t="s">
        <v>28</v>
      </c>
      <c r="R124" s="3" t="s">
        <v>26</v>
      </c>
      <c r="S124" s="3" t="s">
        <v>26</v>
      </c>
    </row>
    <row r="125" spans="1:20" x14ac:dyDescent="0.2">
      <c r="A125" s="2">
        <v>44184.577987500001</v>
      </c>
      <c r="B125" s="3" t="s">
        <v>20</v>
      </c>
      <c r="C125" s="3" t="s">
        <v>30</v>
      </c>
      <c r="D125" s="3" t="s">
        <v>41</v>
      </c>
      <c r="E125" s="3" t="s">
        <v>53</v>
      </c>
      <c r="F125" s="3" t="s">
        <v>47</v>
      </c>
      <c r="G125" s="3" t="s">
        <v>25</v>
      </c>
      <c r="H125" s="3" t="s">
        <v>26</v>
      </c>
      <c r="I125" s="3" t="s">
        <v>28</v>
      </c>
      <c r="J125" s="3" t="s">
        <v>29</v>
      </c>
      <c r="K125" s="3" t="s">
        <v>29</v>
      </c>
      <c r="L125" s="3" t="s">
        <v>28</v>
      </c>
      <c r="M125" s="3" t="s">
        <v>28</v>
      </c>
      <c r="N125" s="3" t="s">
        <v>26</v>
      </c>
      <c r="O125" s="3" t="s">
        <v>26</v>
      </c>
      <c r="P125" s="3" t="s">
        <v>26</v>
      </c>
      <c r="Q125" s="3" t="s">
        <v>29</v>
      </c>
      <c r="R125" s="3" t="s">
        <v>29</v>
      </c>
      <c r="S125" s="3" t="s">
        <v>29</v>
      </c>
    </row>
    <row r="126" spans="1:20" x14ac:dyDescent="0.2">
      <c r="A126" s="2">
        <v>44184.579084722223</v>
      </c>
      <c r="B126" s="3" t="s">
        <v>20</v>
      </c>
      <c r="C126" s="3" t="s">
        <v>30</v>
      </c>
      <c r="D126" s="3" t="s">
        <v>22</v>
      </c>
      <c r="E126" s="3" t="s">
        <v>38</v>
      </c>
      <c r="F126" s="3" t="s">
        <v>168</v>
      </c>
      <c r="G126" s="3" t="s">
        <v>25</v>
      </c>
      <c r="H126" s="3" t="s">
        <v>26</v>
      </c>
      <c r="I126" s="3" t="s">
        <v>26</v>
      </c>
      <c r="J126" s="3" t="s">
        <v>26</v>
      </c>
      <c r="K126" s="3" t="s">
        <v>26</v>
      </c>
      <c r="L126" s="3" t="s">
        <v>26</v>
      </c>
      <c r="M126" s="3" t="s">
        <v>26</v>
      </c>
      <c r="N126" s="3" t="s">
        <v>26</v>
      </c>
      <c r="O126" s="3" t="s">
        <v>26</v>
      </c>
      <c r="P126" s="3" t="s">
        <v>26</v>
      </c>
      <c r="Q126" s="3" t="s">
        <v>27</v>
      </c>
      <c r="R126" s="3" t="s">
        <v>28</v>
      </c>
      <c r="S126" s="3" t="s">
        <v>29</v>
      </c>
      <c r="T126" s="3" t="s">
        <v>169</v>
      </c>
    </row>
    <row r="127" spans="1:20" x14ac:dyDescent="0.2">
      <c r="A127" s="2">
        <v>44184.57952003472</v>
      </c>
      <c r="B127" s="3" t="s">
        <v>20</v>
      </c>
      <c r="C127" s="3" t="s">
        <v>34</v>
      </c>
      <c r="D127" s="3" t="s">
        <v>41</v>
      </c>
      <c r="E127" s="3" t="s">
        <v>47</v>
      </c>
      <c r="F127" s="3" t="s">
        <v>170</v>
      </c>
      <c r="G127" s="3" t="s">
        <v>44</v>
      </c>
      <c r="H127" s="3" t="s">
        <v>26</v>
      </c>
      <c r="I127" s="3" t="s">
        <v>26</v>
      </c>
      <c r="J127" s="3" t="s">
        <v>26</v>
      </c>
      <c r="K127" s="3" t="s">
        <v>26</v>
      </c>
      <c r="L127" s="3" t="s">
        <v>26</v>
      </c>
      <c r="M127" s="3" t="s">
        <v>26</v>
      </c>
      <c r="N127" s="3" t="s">
        <v>29</v>
      </c>
      <c r="O127" s="3" t="s">
        <v>26</v>
      </c>
      <c r="P127" s="3" t="s">
        <v>26</v>
      </c>
      <c r="Q127" s="3" t="s">
        <v>27</v>
      </c>
      <c r="R127" s="3" t="s">
        <v>28</v>
      </c>
      <c r="S127" s="3" t="s">
        <v>29</v>
      </c>
    </row>
    <row r="128" spans="1:20" x14ac:dyDescent="0.2">
      <c r="A128" s="2">
        <v>44184.580994363423</v>
      </c>
      <c r="B128" s="3" t="s">
        <v>33</v>
      </c>
      <c r="C128" s="3" t="s">
        <v>30</v>
      </c>
      <c r="D128" s="3" t="s">
        <v>41</v>
      </c>
      <c r="E128" s="3" t="s">
        <v>110</v>
      </c>
      <c r="F128" s="3" t="s">
        <v>110</v>
      </c>
      <c r="G128" s="3" t="s">
        <v>25</v>
      </c>
      <c r="H128" s="3" t="s">
        <v>28</v>
      </c>
      <c r="I128" s="3" t="s">
        <v>28</v>
      </c>
      <c r="J128" s="3" t="s">
        <v>28</v>
      </c>
      <c r="K128" s="3" t="s">
        <v>28</v>
      </c>
      <c r="L128" s="3" t="s">
        <v>28</v>
      </c>
      <c r="M128" s="3" t="s">
        <v>27</v>
      </c>
      <c r="N128" s="3" t="s">
        <v>28</v>
      </c>
      <c r="O128" s="3" t="s">
        <v>28</v>
      </c>
      <c r="P128" s="3" t="s">
        <v>28</v>
      </c>
      <c r="Q128" s="3" t="s">
        <v>28</v>
      </c>
      <c r="R128" s="3" t="s">
        <v>28</v>
      </c>
      <c r="S128" s="3" t="s">
        <v>28</v>
      </c>
    </row>
    <row r="129" spans="1:20" x14ac:dyDescent="0.2">
      <c r="A129" s="2">
        <v>44184.58139175926</v>
      </c>
      <c r="B129" s="3" t="s">
        <v>33</v>
      </c>
      <c r="C129" s="3" t="s">
        <v>34</v>
      </c>
      <c r="D129" s="3" t="s">
        <v>41</v>
      </c>
      <c r="E129" s="3" t="s">
        <v>47</v>
      </c>
      <c r="F129" s="3" t="s">
        <v>95</v>
      </c>
      <c r="G129" s="3" t="s">
        <v>25</v>
      </c>
      <c r="H129" s="3" t="s">
        <v>26</v>
      </c>
      <c r="I129" s="3" t="s">
        <v>29</v>
      </c>
      <c r="J129" s="3" t="s">
        <v>29</v>
      </c>
      <c r="K129" s="3" t="s">
        <v>29</v>
      </c>
      <c r="L129" s="3" t="s">
        <v>26</v>
      </c>
      <c r="M129" s="3" t="s">
        <v>26</v>
      </c>
      <c r="N129" s="3" t="s">
        <v>26</v>
      </c>
      <c r="O129" s="3" t="s">
        <v>26</v>
      </c>
      <c r="P129" s="3" t="s">
        <v>26</v>
      </c>
      <c r="Q129" s="3" t="s">
        <v>51</v>
      </c>
      <c r="R129" s="3" t="s">
        <v>28</v>
      </c>
      <c r="S129" s="3" t="s">
        <v>29</v>
      </c>
      <c r="T129" s="3" t="s">
        <v>74</v>
      </c>
    </row>
    <row r="130" spans="1:20" x14ac:dyDescent="0.2">
      <c r="A130" s="2">
        <v>44184.584288819446</v>
      </c>
      <c r="B130" s="3" t="s">
        <v>20</v>
      </c>
      <c r="C130" s="3" t="s">
        <v>34</v>
      </c>
      <c r="D130" s="3" t="s">
        <v>41</v>
      </c>
      <c r="E130" s="3" t="s">
        <v>85</v>
      </c>
      <c r="F130" s="3" t="s">
        <v>86</v>
      </c>
      <c r="G130" s="3" t="s">
        <v>25</v>
      </c>
      <c r="H130" s="3" t="s">
        <v>26</v>
      </c>
      <c r="I130" s="3" t="s">
        <v>26</v>
      </c>
      <c r="J130" s="3" t="s">
        <v>26</v>
      </c>
      <c r="K130" s="3" t="s">
        <v>26</v>
      </c>
      <c r="L130" s="3" t="s">
        <v>26</v>
      </c>
      <c r="M130" s="3" t="s">
        <v>26</v>
      </c>
      <c r="N130" s="3" t="s">
        <v>26</v>
      </c>
      <c r="O130" s="3" t="s">
        <v>26</v>
      </c>
      <c r="P130" s="3" t="s">
        <v>29</v>
      </c>
      <c r="Q130" s="3" t="s">
        <v>29</v>
      </c>
      <c r="R130" s="3" t="s">
        <v>29</v>
      </c>
      <c r="S130" s="3" t="s">
        <v>29</v>
      </c>
    </row>
    <row r="131" spans="1:20" x14ac:dyDescent="0.2">
      <c r="A131" s="2">
        <v>44184.584702986111</v>
      </c>
      <c r="B131" s="3" t="s">
        <v>33</v>
      </c>
      <c r="C131" s="3" t="s">
        <v>30</v>
      </c>
      <c r="D131" s="3" t="s">
        <v>22</v>
      </c>
      <c r="E131" s="3" t="s">
        <v>82</v>
      </c>
      <c r="F131" s="3" t="s">
        <v>43</v>
      </c>
      <c r="G131" s="3" t="s">
        <v>25</v>
      </c>
      <c r="H131" s="3" t="s">
        <v>29</v>
      </c>
      <c r="I131" s="3" t="s">
        <v>29</v>
      </c>
      <c r="J131" s="3" t="s">
        <v>29</v>
      </c>
      <c r="K131" s="3" t="s">
        <v>29</v>
      </c>
      <c r="L131" s="3" t="s">
        <v>26</v>
      </c>
      <c r="M131" s="3" t="s">
        <v>29</v>
      </c>
      <c r="N131" s="3" t="s">
        <v>29</v>
      </c>
      <c r="O131" s="3" t="s">
        <v>29</v>
      </c>
      <c r="P131" s="3" t="s">
        <v>29</v>
      </c>
      <c r="Q131" s="3" t="s">
        <v>29</v>
      </c>
      <c r="R131" s="3" t="s">
        <v>26</v>
      </c>
      <c r="S131" s="3" t="s">
        <v>29</v>
      </c>
    </row>
    <row r="132" spans="1:20" x14ac:dyDescent="0.2">
      <c r="A132" s="2">
        <v>44184.584790706023</v>
      </c>
      <c r="B132" s="3" t="s">
        <v>20</v>
      </c>
      <c r="C132" s="3" t="s">
        <v>21</v>
      </c>
      <c r="D132" s="3" t="s">
        <v>22</v>
      </c>
      <c r="E132" s="3" t="s">
        <v>38</v>
      </c>
      <c r="F132" s="3" t="s">
        <v>43</v>
      </c>
      <c r="G132" s="3" t="s">
        <v>25</v>
      </c>
      <c r="H132" s="3" t="s">
        <v>26</v>
      </c>
      <c r="I132" s="3" t="s">
        <v>26</v>
      </c>
      <c r="J132" s="3" t="s">
        <v>26</v>
      </c>
      <c r="K132" s="3" t="s">
        <v>26</v>
      </c>
      <c r="L132" s="3" t="s">
        <v>26</v>
      </c>
      <c r="M132" s="3" t="s">
        <v>26</v>
      </c>
      <c r="N132" s="3" t="s">
        <v>26</v>
      </c>
      <c r="O132" s="3" t="s">
        <v>26</v>
      </c>
      <c r="P132" s="3" t="s">
        <v>26</v>
      </c>
      <c r="Q132" s="3" t="s">
        <v>28</v>
      </c>
      <c r="R132" s="3" t="s">
        <v>29</v>
      </c>
      <c r="S132" s="3" t="s">
        <v>26</v>
      </c>
    </row>
    <row r="133" spans="1:20" x14ac:dyDescent="0.2">
      <c r="A133" s="2">
        <v>44184.584963321759</v>
      </c>
      <c r="B133" s="3" t="s">
        <v>33</v>
      </c>
      <c r="C133" s="3" t="s">
        <v>30</v>
      </c>
      <c r="D133" s="3" t="s">
        <v>41</v>
      </c>
      <c r="E133" s="3" t="s">
        <v>77</v>
      </c>
      <c r="F133" s="3" t="s">
        <v>110</v>
      </c>
      <c r="G133" s="3" t="s">
        <v>25</v>
      </c>
      <c r="H133" s="3" t="s">
        <v>28</v>
      </c>
      <c r="I133" s="3" t="s">
        <v>29</v>
      </c>
      <c r="J133" s="3" t="s">
        <v>29</v>
      </c>
      <c r="K133" s="3" t="s">
        <v>29</v>
      </c>
      <c r="L133" s="3" t="s">
        <v>29</v>
      </c>
      <c r="M133" s="3" t="s">
        <v>29</v>
      </c>
      <c r="N133" s="3" t="s">
        <v>29</v>
      </c>
      <c r="O133" s="3" t="s">
        <v>29</v>
      </c>
      <c r="P133" s="3" t="s">
        <v>29</v>
      </c>
      <c r="Q133" s="3" t="s">
        <v>28</v>
      </c>
      <c r="R133" s="3" t="s">
        <v>28</v>
      </c>
      <c r="S133" s="3" t="s">
        <v>28</v>
      </c>
      <c r="T133" s="3" t="s">
        <v>74</v>
      </c>
    </row>
    <row r="134" spans="1:20" x14ac:dyDescent="0.2">
      <c r="A134" s="2">
        <v>44184.585246550923</v>
      </c>
      <c r="B134" s="3" t="s">
        <v>20</v>
      </c>
      <c r="C134" s="3" t="s">
        <v>34</v>
      </c>
      <c r="D134" s="3" t="s">
        <v>41</v>
      </c>
      <c r="E134" s="3" t="s">
        <v>77</v>
      </c>
      <c r="F134" s="3" t="s">
        <v>171</v>
      </c>
      <c r="G134" s="3" t="s">
        <v>25</v>
      </c>
      <c r="H134" s="3" t="s">
        <v>29</v>
      </c>
      <c r="I134" s="3" t="s">
        <v>29</v>
      </c>
      <c r="J134" s="3" t="s">
        <v>26</v>
      </c>
      <c r="K134" s="3" t="s">
        <v>29</v>
      </c>
      <c r="L134" s="3" t="s">
        <v>29</v>
      </c>
      <c r="M134" s="3" t="s">
        <v>29</v>
      </c>
      <c r="N134" s="3" t="s">
        <v>29</v>
      </c>
      <c r="O134" s="3" t="s">
        <v>26</v>
      </c>
      <c r="P134" s="3" t="s">
        <v>29</v>
      </c>
      <c r="Q134" s="3" t="s">
        <v>28</v>
      </c>
      <c r="R134" s="3" t="s">
        <v>29</v>
      </c>
      <c r="S134" s="3" t="s">
        <v>29</v>
      </c>
      <c r="T134" s="3" t="s">
        <v>74</v>
      </c>
    </row>
    <row r="135" spans="1:20" x14ac:dyDescent="0.2">
      <c r="A135" s="2">
        <v>44184.585407592589</v>
      </c>
      <c r="B135" s="3" t="s">
        <v>33</v>
      </c>
      <c r="C135" s="3" t="s">
        <v>34</v>
      </c>
      <c r="D135" s="3" t="s">
        <v>41</v>
      </c>
      <c r="E135" s="3" t="s">
        <v>110</v>
      </c>
      <c r="F135" s="3" t="s">
        <v>110</v>
      </c>
      <c r="G135" s="3" t="s">
        <v>25</v>
      </c>
      <c r="H135" s="3" t="s">
        <v>29</v>
      </c>
      <c r="I135" s="3" t="s">
        <v>26</v>
      </c>
      <c r="J135" s="3" t="s">
        <v>26</v>
      </c>
      <c r="K135" s="3" t="s">
        <v>26</v>
      </c>
      <c r="L135" s="3" t="s">
        <v>26</v>
      </c>
      <c r="M135" s="3" t="s">
        <v>26</v>
      </c>
      <c r="N135" s="3" t="s">
        <v>26</v>
      </c>
      <c r="O135" s="3" t="s">
        <v>26</v>
      </c>
      <c r="P135" s="3" t="s">
        <v>26</v>
      </c>
      <c r="Q135" s="3" t="s">
        <v>28</v>
      </c>
      <c r="R135" s="3" t="s">
        <v>29</v>
      </c>
      <c r="S135" s="3" t="s">
        <v>26</v>
      </c>
    </row>
    <row r="136" spans="1:20" x14ac:dyDescent="0.2">
      <c r="A136" s="2">
        <v>44184.585576331017</v>
      </c>
      <c r="B136" s="3" t="s">
        <v>33</v>
      </c>
      <c r="C136" s="3" t="s">
        <v>34</v>
      </c>
      <c r="D136" s="3" t="s">
        <v>41</v>
      </c>
      <c r="E136" s="3" t="s">
        <v>172</v>
      </c>
      <c r="F136" s="3" t="s">
        <v>173</v>
      </c>
      <c r="G136" s="3" t="s">
        <v>25</v>
      </c>
      <c r="H136" s="3" t="s">
        <v>29</v>
      </c>
      <c r="I136" s="3" t="s">
        <v>26</v>
      </c>
      <c r="J136" s="3" t="s">
        <v>26</v>
      </c>
      <c r="K136" s="3" t="s">
        <v>29</v>
      </c>
      <c r="L136" s="3" t="s">
        <v>26</v>
      </c>
      <c r="M136" s="3" t="s">
        <v>26</v>
      </c>
      <c r="N136" s="3" t="s">
        <v>26</v>
      </c>
      <c r="O136" s="3" t="s">
        <v>26</v>
      </c>
      <c r="P136" s="3" t="s">
        <v>26</v>
      </c>
      <c r="Q136" s="3" t="s">
        <v>28</v>
      </c>
      <c r="R136" s="3" t="s">
        <v>29</v>
      </c>
      <c r="S136" s="3" t="s">
        <v>29</v>
      </c>
    </row>
    <row r="137" spans="1:20" x14ac:dyDescent="0.2">
      <c r="A137" s="2">
        <v>44184.586544062498</v>
      </c>
      <c r="B137" s="3" t="s">
        <v>20</v>
      </c>
      <c r="C137" s="3" t="s">
        <v>30</v>
      </c>
      <c r="D137" s="3" t="s">
        <v>41</v>
      </c>
      <c r="E137" s="3" t="s">
        <v>38</v>
      </c>
      <c r="F137" s="3" t="s">
        <v>174</v>
      </c>
      <c r="G137" s="3" t="s">
        <v>25</v>
      </c>
      <c r="H137" s="3" t="s">
        <v>29</v>
      </c>
      <c r="I137" s="3" t="s">
        <v>29</v>
      </c>
      <c r="J137" s="3" t="s">
        <v>29</v>
      </c>
      <c r="K137" s="3" t="s">
        <v>29</v>
      </c>
      <c r="L137" s="3" t="s">
        <v>29</v>
      </c>
      <c r="M137" s="3" t="s">
        <v>29</v>
      </c>
      <c r="N137" s="3" t="s">
        <v>29</v>
      </c>
      <c r="O137" s="3" t="s">
        <v>29</v>
      </c>
      <c r="P137" s="3" t="s">
        <v>29</v>
      </c>
      <c r="Q137" s="3" t="s">
        <v>28</v>
      </c>
      <c r="R137" s="3" t="s">
        <v>29</v>
      </c>
      <c r="S137" s="3" t="s">
        <v>29</v>
      </c>
      <c r="T137" s="3" t="s">
        <v>175</v>
      </c>
    </row>
    <row r="138" spans="1:20" x14ac:dyDescent="0.2">
      <c r="A138" s="2">
        <v>44184.586700416665</v>
      </c>
      <c r="B138" s="3" t="s">
        <v>20</v>
      </c>
      <c r="C138" s="3" t="s">
        <v>21</v>
      </c>
      <c r="D138" s="3" t="s">
        <v>22</v>
      </c>
      <c r="E138" s="3" t="s">
        <v>176</v>
      </c>
      <c r="F138" s="3" t="s">
        <v>177</v>
      </c>
      <c r="G138" s="3" t="s">
        <v>44</v>
      </c>
      <c r="H138" s="3" t="s">
        <v>26</v>
      </c>
      <c r="I138" s="3" t="s">
        <v>26</v>
      </c>
      <c r="J138" s="3" t="s">
        <v>26</v>
      </c>
      <c r="K138" s="3" t="s">
        <v>26</v>
      </c>
      <c r="L138" s="3" t="s">
        <v>26</v>
      </c>
      <c r="M138" s="3" t="s">
        <v>26</v>
      </c>
      <c r="N138" s="3" t="s">
        <v>26</v>
      </c>
      <c r="O138" s="3" t="s">
        <v>26</v>
      </c>
      <c r="P138" s="3" t="s">
        <v>26</v>
      </c>
      <c r="Q138" s="3" t="s">
        <v>28</v>
      </c>
      <c r="R138" s="3" t="s">
        <v>29</v>
      </c>
      <c r="S138" s="3" t="s">
        <v>26</v>
      </c>
      <c r="T138" s="3" t="s">
        <v>178</v>
      </c>
    </row>
    <row r="139" spans="1:20" x14ac:dyDescent="0.2">
      <c r="A139" s="2">
        <v>44184.58788767361</v>
      </c>
      <c r="B139" s="3" t="s">
        <v>20</v>
      </c>
      <c r="C139" s="3" t="s">
        <v>34</v>
      </c>
      <c r="D139" s="3" t="s">
        <v>22</v>
      </c>
      <c r="E139" s="3" t="s">
        <v>179</v>
      </c>
      <c r="F139" s="3" t="s">
        <v>177</v>
      </c>
      <c r="G139" s="3" t="s">
        <v>61</v>
      </c>
      <c r="H139" s="3" t="s">
        <v>29</v>
      </c>
      <c r="I139" s="3" t="s">
        <v>29</v>
      </c>
      <c r="J139" s="3" t="s">
        <v>28</v>
      </c>
      <c r="K139" s="3" t="s">
        <v>28</v>
      </c>
      <c r="L139" s="3" t="s">
        <v>29</v>
      </c>
      <c r="M139" s="3" t="s">
        <v>29</v>
      </c>
      <c r="N139" s="3" t="s">
        <v>29</v>
      </c>
      <c r="O139" s="3" t="s">
        <v>29</v>
      </c>
      <c r="P139" s="3" t="s">
        <v>26</v>
      </c>
      <c r="Q139" s="3" t="s">
        <v>28</v>
      </c>
      <c r="R139" s="3" t="s">
        <v>28</v>
      </c>
      <c r="S139" s="3" t="s">
        <v>29</v>
      </c>
      <c r="T139" s="3" t="s">
        <v>180</v>
      </c>
    </row>
    <row r="140" spans="1:20" x14ac:dyDescent="0.2">
      <c r="A140" s="2">
        <v>44184.588207534718</v>
      </c>
      <c r="B140" s="3" t="s">
        <v>33</v>
      </c>
      <c r="C140" s="3" t="s">
        <v>34</v>
      </c>
      <c r="D140" s="3" t="s">
        <v>41</v>
      </c>
      <c r="E140" s="3" t="s">
        <v>110</v>
      </c>
      <c r="F140" s="3" t="s">
        <v>171</v>
      </c>
      <c r="G140" s="3" t="s">
        <v>25</v>
      </c>
      <c r="H140" s="3" t="s">
        <v>26</v>
      </c>
      <c r="I140" s="3" t="s">
        <v>26</v>
      </c>
      <c r="J140" s="3" t="s">
        <v>26</v>
      </c>
      <c r="K140" s="3" t="s">
        <v>26</v>
      </c>
      <c r="L140" s="3" t="s">
        <v>26</v>
      </c>
      <c r="M140" s="3" t="s">
        <v>26</v>
      </c>
      <c r="N140" s="3" t="s">
        <v>26</v>
      </c>
      <c r="O140" s="3" t="s">
        <v>26</v>
      </c>
      <c r="P140" s="3" t="s">
        <v>26</v>
      </c>
      <c r="Q140" s="3" t="s">
        <v>28</v>
      </c>
      <c r="R140" s="3" t="s">
        <v>29</v>
      </c>
      <c r="S140" s="3" t="s">
        <v>29</v>
      </c>
      <c r="T140" s="3" t="s">
        <v>181</v>
      </c>
    </row>
    <row r="141" spans="1:20" x14ac:dyDescent="0.2">
      <c r="A141" s="2">
        <v>44184.588434155092</v>
      </c>
      <c r="B141" s="3" t="s">
        <v>33</v>
      </c>
      <c r="C141" s="3" t="s">
        <v>34</v>
      </c>
      <c r="D141" s="3" t="s">
        <v>22</v>
      </c>
      <c r="E141" s="3" t="s">
        <v>38</v>
      </c>
      <c r="F141" s="3" t="s">
        <v>43</v>
      </c>
      <c r="G141" s="3" t="s">
        <v>25</v>
      </c>
      <c r="H141" s="3" t="s">
        <v>26</v>
      </c>
      <c r="I141" s="3" t="s">
        <v>26</v>
      </c>
      <c r="J141" s="3" t="s">
        <v>26</v>
      </c>
      <c r="K141" s="3" t="s">
        <v>26</v>
      </c>
      <c r="L141" s="3" t="s">
        <v>26</v>
      </c>
      <c r="M141" s="3" t="s">
        <v>26</v>
      </c>
      <c r="N141" s="3" t="s">
        <v>26</v>
      </c>
      <c r="O141" s="3" t="s">
        <v>26</v>
      </c>
      <c r="P141" s="3" t="s">
        <v>26</v>
      </c>
      <c r="Q141" s="3" t="s">
        <v>27</v>
      </c>
      <c r="R141" s="3" t="s">
        <v>29</v>
      </c>
      <c r="S141" s="3" t="s">
        <v>26</v>
      </c>
      <c r="T141" s="3" t="s">
        <v>182</v>
      </c>
    </row>
    <row r="142" spans="1:20" x14ac:dyDescent="0.2">
      <c r="A142" s="2">
        <v>44184.588472372685</v>
      </c>
      <c r="B142" s="3" t="s">
        <v>33</v>
      </c>
      <c r="C142" s="3" t="s">
        <v>34</v>
      </c>
      <c r="D142" s="3" t="s">
        <v>41</v>
      </c>
      <c r="E142" s="3" t="s">
        <v>183</v>
      </c>
      <c r="F142" s="3" t="s">
        <v>184</v>
      </c>
      <c r="G142" s="3" t="s">
        <v>61</v>
      </c>
      <c r="H142" s="3" t="s">
        <v>26</v>
      </c>
      <c r="I142" s="3" t="s">
        <v>26</v>
      </c>
      <c r="J142" s="3" t="s">
        <v>26</v>
      </c>
      <c r="K142" s="3" t="s">
        <v>26</v>
      </c>
      <c r="L142" s="3" t="s">
        <v>26</v>
      </c>
      <c r="M142" s="3" t="s">
        <v>26</v>
      </c>
      <c r="N142" s="3" t="s">
        <v>26</v>
      </c>
      <c r="O142" s="3" t="s">
        <v>26</v>
      </c>
      <c r="P142" s="3" t="s">
        <v>26</v>
      </c>
      <c r="Q142" s="3" t="s">
        <v>27</v>
      </c>
      <c r="R142" s="3" t="s">
        <v>28</v>
      </c>
      <c r="S142" s="3" t="s">
        <v>28</v>
      </c>
    </row>
    <row r="143" spans="1:20" x14ac:dyDescent="0.2">
      <c r="A143" s="2">
        <v>44184.589006643517</v>
      </c>
      <c r="B143" s="3" t="s">
        <v>33</v>
      </c>
      <c r="C143" s="3" t="s">
        <v>34</v>
      </c>
      <c r="D143" s="3" t="s">
        <v>41</v>
      </c>
      <c r="E143" s="3" t="s">
        <v>77</v>
      </c>
      <c r="F143" s="3" t="s">
        <v>171</v>
      </c>
      <c r="G143" s="3" t="s">
        <v>25</v>
      </c>
      <c r="H143" s="3" t="s">
        <v>29</v>
      </c>
      <c r="I143" s="3" t="s">
        <v>29</v>
      </c>
      <c r="J143" s="3" t="s">
        <v>29</v>
      </c>
      <c r="K143" s="3" t="s">
        <v>29</v>
      </c>
      <c r="L143" s="3" t="s">
        <v>29</v>
      </c>
      <c r="M143" s="3" t="s">
        <v>29</v>
      </c>
      <c r="N143" s="3" t="s">
        <v>29</v>
      </c>
      <c r="O143" s="3" t="s">
        <v>29</v>
      </c>
      <c r="P143" s="3" t="s">
        <v>29</v>
      </c>
      <c r="Q143" s="3" t="s">
        <v>29</v>
      </c>
      <c r="R143" s="3" t="s">
        <v>29</v>
      </c>
      <c r="S143" s="3" t="s">
        <v>29</v>
      </c>
      <c r="T143" s="3" t="s">
        <v>74</v>
      </c>
    </row>
    <row r="144" spans="1:20" x14ac:dyDescent="0.2">
      <c r="A144" s="2">
        <v>44184.589408761574</v>
      </c>
      <c r="B144" s="3" t="s">
        <v>20</v>
      </c>
      <c r="C144" s="3" t="s">
        <v>30</v>
      </c>
      <c r="D144" s="3" t="s">
        <v>22</v>
      </c>
      <c r="E144" s="3" t="s">
        <v>108</v>
      </c>
      <c r="F144" s="3" t="s">
        <v>159</v>
      </c>
      <c r="G144" s="3" t="s">
        <v>25</v>
      </c>
      <c r="H144" s="3" t="s">
        <v>29</v>
      </c>
      <c r="I144" s="3" t="s">
        <v>28</v>
      </c>
      <c r="J144" s="3" t="s">
        <v>29</v>
      </c>
      <c r="K144" s="3" t="s">
        <v>29</v>
      </c>
      <c r="L144" s="3" t="s">
        <v>26</v>
      </c>
      <c r="M144" s="3" t="s">
        <v>26</v>
      </c>
      <c r="N144" s="3" t="s">
        <v>26</v>
      </c>
      <c r="O144" s="3" t="s">
        <v>26</v>
      </c>
      <c r="P144" s="3" t="s">
        <v>26</v>
      </c>
      <c r="Q144" s="3" t="s">
        <v>28</v>
      </c>
      <c r="R144" s="3" t="s">
        <v>29</v>
      </c>
      <c r="S144" s="3" t="s">
        <v>29</v>
      </c>
    </row>
    <row r="145" spans="1:20" x14ac:dyDescent="0.2">
      <c r="A145" s="2">
        <v>44184.589628541667</v>
      </c>
      <c r="B145" s="3" t="s">
        <v>33</v>
      </c>
      <c r="C145" s="3" t="s">
        <v>135</v>
      </c>
      <c r="D145" s="3" t="s">
        <v>41</v>
      </c>
      <c r="E145" s="3" t="s">
        <v>110</v>
      </c>
      <c r="F145" s="3" t="s">
        <v>110</v>
      </c>
      <c r="G145" s="3" t="s">
        <v>25</v>
      </c>
      <c r="H145" s="3" t="s">
        <v>26</v>
      </c>
      <c r="I145" s="3" t="s">
        <v>26</v>
      </c>
      <c r="J145" s="3" t="s">
        <v>26</v>
      </c>
      <c r="K145" s="3" t="s">
        <v>29</v>
      </c>
      <c r="L145" s="3" t="s">
        <v>26</v>
      </c>
      <c r="M145" s="3" t="s">
        <v>26</v>
      </c>
      <c r="N145" s="3" t="s">
        <v>26</v>
      </c>
      <c r="O145" s="3" t="s">
        <v>26</v>
      </c>
      <c r="P145" s="3" t="s">
        <v>26</v>
      </c>
      <c r="Q145" s="3" t="s">
        <v>28</v>
      </c>
      <c r="R145" s="3" t="s">
        <v>29</v>
      </c>
      <c r="S145" s="3" t="s">
        <v>26</v>
      </c>
      <c r="T145" s="3" t="s">
        <v>185</v>
      </c>
    </row>
    <row r="146" spans="1:20" x14ac:dyDescent="0.2">
      <c r="A146" s="2">
        <v>44184.589795428241</v>
      </c>
      <c r="B146" s="3" t="s">
        <v>33</v>
      </c>
      <c r="C146" s="3" t="s">
        <v>34</v>
      </c>
      <c r="D146" s="3" t="s">
        <v>41</v>
      </c>
      <c r="E146" s="3" t="s">
        <v>108</v>
      </c>
      <c r="F146" s="3" t="s">
        <v>186</v>
      </c>
      <c r="G146" s="3" t="s">
        <v>44</v>
      </c>
      <c r="H146" s="3" t="s">
        <v>26</v>
      </c>
      <c r="I146" s="3" t="s">
        <v>26</v>
      </c>
      <c r="J146" s="3" t="s">
        <v>26</v>
      </c>
      <c r="K146" s="3" t="s">
        <v>26</v>
      </c>
      <c r="L146" s="3" t="s">
        <v>26</v>
      </c>
      <c r="M146" s="3" t="s">
        <v>26</v>
      </c>
      <c r="N146" s="3" t="s">
        <v>26</v>
      </c>
      <c r="O146" s="3" t="s">
        <v>26</v>
      </c>
      <c r="P146" s="3" t="s">
        <v>26</v>
      </c>
      <c r="Q146" s="3" t="s">
        <v>26</v>
      </c>
      <c r="R146" s="3" t="s">
        <v>26</v>
      </c>
      <c r="S146" s="3" t="s">
        <v>26</v>
      </c>
    </row>
    <row r="147" spans="1:20" x14ac:dyDescent="0.2">
      <c r="A147" s="2">
        <v>44184.589844097223</v>
      </c>
      <c r="B147" s="3" t="s">
        <v>33</v>
      </c>
      <c r="C147" s="3" t="s">
        <v>34</v>
      </c>
      <c r="D147" s="3" t="s">
        <v>41</v>
      </c>
      <c r="E147" s="3" t="s">
        <v>187</v>
      </c>
      <c r="F147" s="3" t="s">
        <v>119</v>
      </c>
      <c r="G147" s="3" t="s">
        <v>25</v>
      </c>
      <c r="H147" s="3" t="s">
        <v>26</v>
      </c>
      <c r="I147" s="3" t="s">
        <v>29</v>
      </c>
      <c r="J147" s="3" t="s">
        <v>26</v>
      </c>
      <c r="K147" s="3" t="s">
        <v>29</v>
      </c>
      <c r="L147" s="3" t="s">
        <v>26</v>
      </c>
      <c r="M147" s="3" t="s">
        <v>26</v>
      </c>
      <c r="N147" s="3" t="s">
        <v>26</v>
      </c>
      <c r="O147" s="3" t="s">
        <v>26</v>
      </c>
      <c r="P147" s="3" t="s">
        <v>26</v>
      </c>
      <c r="Q147" s="3" t="s">
        <v>28</v>
      </c>
      <c r="R147" s="3" t="s">
        <v>26</v>
      </c>
      <c r="S147" s="3" t="s">
        <v>26</v>
      </c>
      <c r="T147" s="3" t="s">
        <v>188</v>
      </c>
    </row>
    <row r="148" spans="1:20" x14ac:dyDescent="0.2">
      <c r="A148" s="2">
        <v>44184.591222361109</v>
      </c>
      <c r="B148" s="3" t="s">
        <v>33</v>
      </c>
      <c r="C148" s="3" t="s">
        <v>34</v>
      </c>
      <c r="D148" s="3" t="s">
        <v>41</v>
      </c>
      <c r="E148" s="3" t="s">
        <v>110</v>
      </c>
      <c r="F148" s="3" t="s">
        <v>171</v>
      </c>
      <c r="G148" s="3" t="s">
        <v>25</v>
      </c>
      <c r="H148" s="3" t="s">
        <v>26</v>
      </c>
      <c r="I148" s="3" t="s">
        <v>26</v>
      </c>
      <c r="J148" s="3" t="s">
        <v>26</v>
      </c>
      <c r="K148" s="3" t="s">
        <v>29</v>
      </c>
      <c r="L148" s="3" t="s">
        <v>29</v>
      </c>
      <c r="M148" s="3" t="s">
        <v>28</v>
      </c>
      <c r="N148" s="3" t="s">
        <v>29</v>
      </c>
      <c r="O148" s="3" t="s">
        <v>29</v>
      </c>
      <c r="P148" s="3" t="s">
        <v>29</v>
      </c>
      <c r="Q148" s="3" t="s">
        <v>27</v>
      </c>
      <c r="R148" s="3" t="s">
        <v>28</v>
      </c>
      <c r="S148" s="3" t="s">
        <v>29</v>
      </c>
    </row>
    <row r="149" spans="1:20" x14ac:dyDescent="0.2">
      <c r="A149" s="2">
        <v>44184.591283819449</v>
      </c>
      <c r="B149" s="3" t="s">
        <v>33</v>
      </c>
      <c r="C149" s="3" t="s">
        <v>34</v>
      </c>
      <c r="D149" s="3" t="s">
        <v>41</v>
      </c>
      <c r="E149" s="3" t="s">
        <v>88</v>
      </c>
      <c r="F149" s="3" t="s">
        <v>189</v>
      </c>
      <c r="G149" s="3" t="s">
        <v>44</v>
      </c>
      <c r="H149" s="3" t="s">
        <v>26</v>
      </c>
      <c r="I149" s="3" t="s">
        <v>26</v>
      </c>
      <c r="J149" s="3" t="s">
        <v>26</v>
      </c>
      <c r="K149" s="3" t="s">
        <v>26</v>
      </c>
      <c r="L149" s="3" t="s">
        <v>26</v>
      </c>
      <c r="M149" s="3" t="s">
        <v>26</v>
      </c>
      <c r="N149" s="3" t="s">
        <v>26</v>
      </c>
      <c r="O149" s="3" t="s">
        <v>26</v>
      </c>
      <c r="P149" s="3" t="s">
        <v>26</v>
      </c>
      <c r="Q149" s="3" t="s">
        <v>28</v>
      </c>
      <c r="R149" s="3" t="s">
        <v>29</v>
      </c>
      <c r="S149" s="3" t="s">
        <v>26</v>
      </c>
      <c r="T149" s="3" t="s">
        <v>190</v>
      </c>
    </row>
    <row r="150" spans="1:20" x14ac:dyDescent="0.2">
      <c r="A150" s="2">
        <v>44184.591748784718</v>
      </c>
      <c r="B150" s="3" t="s">
        <v>20</v>
      </c>
      <c r="C150" s="3" t="s">
        <v>34</v>
      </c>
      <c r="D150" s="3" t="s">
        <v>41</v>
      </c>
      <c r="E150" s="3" t="s">
        <v>108</v>
      </c>
      <c r="F150" s="3" t="s">
        <v>191</v>
      </c>
      <c r="G150" s="3" t="s">
        <v>61</v>
      </c>
      <c r="H150" s="3" t="s">
        <v>29</v>
      </c>
      <c r="I150" s="3" t="s">
        <v>29</v>
      </c>
      <c r="J150" s="3" t="s">
        <v>28</v>
      </c>
      <c r="K150" s="3" t="s">
        <v>28</v>
      </c>
      <c r="L150" s="3" t="s">
        <v>29</v>
      </c>
      <c r="M150" s="3" t="s">
        <v>29</v>
      </c>
      <c r="N150" s="3" t="s">
        <v>26</v>
      </c>
      <c r="O150" s="3" t="s">
        <v>26</v>
      </c>
      <c r="P150" s="3" t="s">
        <v>29</v>
      </c>
      <c r="Q150" s="3" t="s">
        <v>28</v>
      </c>
      <c r="R150" s="3" t="s">
        <v>29</v>
      </c>
      <c r="S150" s="3" t="s">
        <v>29</v>
      </c>
    </row>
    <row r="151" spans="1:20" x14ac:dyDescent="0.2">
      <c r="A151" s="2">
        <v>44184.592176805556</v>
      </c>
      <c r="B151" s="3" t="s">
        <v>20</v>
      </c>
      <c r="C151" s="3" t="s">
        <v>34</v>
      </c>
      <c r="D151" s="3" t="s">
        <v>41</v>
      </c>
      <c r="E151" s="3" t="s">
        <v>192</v>
      </c>
      <c r="F151" s="3" t="s">
        <v>60</v>
      </c>
      <c r="G151" s="3" t="s">
        <v>44</v>
      </c>
      <c r="H151" s="3" t="s">
        <v>29</v>
      </c>
      <c r="I151" s="3" t="s">
        <v>26</v>
      </c>
      <c r="J151" s="3" t="s">
        <v>29</v>
      </c>
      <c r="K151" s="3" t="s">
        <v>29</v>
      </c>
      <c r="L151" s="3" t="s">
        <v>26</v>
      </c>
      <c r="M151" s="3" t="s">
        <v>26</v>
      </c>
      <c r="N151" s="3" t="s">
        <v>26</v>
      </c>
      <c r="O151" s="3" t="s">
        <v>26</v>
      </c>
      <c r="P151" s="3" t="s">
        <v>26</v>
      </c>
      <c r="Q151" s="3" t="s">
        <v>28</v>
      </c>
      <c r="R151" s="3" t="s">
        <v>29</v>
      </c>
      <c r="S151" s="3" t="s">
        <v>29</v>
      </c>
    </row>
    <row r="152" spans="1:20" x14ac:dyDescent="0.2">
      <c r="A152" s="2">
        <v>44184.592217951387</v>
      </c>
      <c r="B152" s="3" t="s">
        <v>33</v>
      </c>
      <c r="C152" s="3" t="s">
        <v>34</v>
      </c>
      <c r="D152" s="3" t="s">
        <v>41</v>
      </c>
      <c r="E152" s="3" t="s">
        <v>77</v>
      </c>
      <c r="F152" s="3" t="s">
        <v>193</v>
      </c>
      <c r="G152" s="3" t="s">
        <v>50</v>
      </c>
      <c r="H152" s="3" t="s">
        <v>26</v>
      </c>
      <c r="I152" s="3" t="s">
        <v>26</v>
      </c>
      <c r="J152" s="3" t="s">
        <v>26</v>
      </c>
      <c r="K152" s="3" t="s">
        <v>26</v>
      </c>
      <c r="L152" s="3" t="s">
        <v>26</v>
      </c>
      <c r="M152" s="3" t="s">
        <v>26</v>
      </c>
      <c r="N152" s="3" t="s">
        <v>26</v>
      </c>
      <c r="O152" s="3" t="s">
        <v>26</v>
      </c>
      <c r="P152" s="3" t="s">
        <v>26</v>
      </c>
      <c r="Q152" s="3" t="s">
        <v>26</v>
      </c>
      <c r="R152" s="3" t="s">
        <v>26</v>
      </c>
      <c r="S152" s="3" t="s">
        <v>26</v>
      </c>
    </row>
    <row r="153" spans="1:20" x14ac:dyDescent="0.2">
      <c r="A153" s="2">
        <v>44184.592937604168</v>
      </c>
      <c r="B153" s="3" t="s">
        <v>20</v>
      </c>
      <c r="C153" s="3" t="s">
        <v>30</v>
      </c>
      <c r="D153" s="3" t="s">
        <v>41</v>
      </c>
      <c r="E153" s="3" t="s">
        <v>47</v>
      </c>
      <c r="F153" s="3" t="s">
        <v>62</v>
      </c>
      <c r="G153" s="3" t="s">
        <v>25</v>
      </c>
      <c r="H153" s="3" t="s">
        <v>29</v>
      </c>
      <c r="I153" s="3" t="s">
        <v>29</v>
      </c>
      <c r="K153" s="3" t="s">
        <v>29</v>
      </c>
      <c r="L153" s="3" t="s">
        <v>29</v>
      </c>
      <c r="M153" s="3" t="s">
        <v>29</v>
      </c>
      <c r="N153" s="3" t="s">
        <v>29</v>
      </c>
      <c r="O153" s="3" t="s">
        <v>29</v>
      </c>
      <c r="P153" s="3" t="s">
        <v>29</v>
      </c>
      <c r="Q153" s="3" t="s">
        <v>29</v>
      </c>
      <c r="R153" s="3" t="s">
        <v>29</v>
      </c>
      <c r="S153" s="3" t="s">
        <v>29</v>
      </c>
    </row>
    <row r="154" spans="1:20" x14ac:dyDescent="0.2">
      <c r="A154" s="2">
        <v>44184.594573587965</v>
      </c>
      <c r="B154" s="3" t="s">
        <v>33</v>
      </c>
      <c r="C154" s="3" t="s">
        <v>30</v>
      </c>
      <c r="D154" s="3" t="s">
        <v>41</v>
      </c>
      <c r="E154" s="3" t="s">
        <v>183</v>
      </c>
      <c r="F154" s="3" t="s">
        <v>184</v>
      </c>
      <c r="G154" s="3" t="s">
        <v>61</v>
      </c>
      <c r="H154" s="3" t="s">
        <v>26</v>
      </c>
      <c r="I154" s="3" t="s">
        <v>26</v>
      </c>
      <c r="J154" s="3" t="s">
        <v>26</v>
      </c>
      <c r="K154" s="3" t="s">
        <v>26</v>
      </c>
      <c r="L154" s="3" t="s">
        <v>26</v>
      </c>
      <c r="M154" s="3" t="s">
        <v>26</v>
      </c>
      <c r="N154" s="3" t="s">
        <v>26</v>
      </c>
      <c r="O154" s="3" t="s">
        <v>26</v>
      </c>
      <c r="P154" s="3" t="s">
        <v>26</v>
      </c>
      <c r="Q154" s="3" t="s">
        <v>28</v>
      </c>
      <c r="R154" s="3" t="s">
        <v>29</v>
      </c>
      <c r="S154" s="3" t="s">
        <v>29</v>
      </c>
    </row>
    <row r="155" spans="1:20" x14ac:dyDescent="0.2">
      <c r="A155" s="2">
        <v>44184.596630775464</v>
      </c>
      <c r="B155" s="3" t="s">
        <v>33</v>
      </c>
      <c r="C155" s="3" t="s">
        <v>34</v>
      </c>
      <c r="D155" s="3" t="s">
        <v>41</v>
      </c>
      <c r="E155" s="3" t="s">
        <v>77</v>
      </c>
      <c r="F155" s="3" t="s">
        <v>110</v>
      </c>
      <c r="G155" s="3" t="s">
        <v>50</v>
      </c>
      <c r="H155" s="3" t="s">
        <v>29</v>
      </c>
      <c r="I155" s="3" t="s">
        <v>29</v>
      </c>
      <c r="J155" s="3" t="s">
        <v>29</v>
      </c>
      <c r="K155" s="3" t="s">
        <v>29</v>
      </c>
      <c r="L155" s="3" t="s">
        <v>29</v>
      </c>
      <c r="M155" s="3" t="s">
        <v>29</v>
      </c>
      <c r="N155" s="3" t="s">
        <v>29</v>
      </c>
      <c r="O155" s="3" t="s">
        <v>29</v>
      </c>
      <c r="P155" s="3" t="s">
        <v>29</v>
      </c>
      <c r="Q155" s="3" t="s">
        <v>28</v>
      </c>
      <c r="R155" s="3" t="s">
        <v>29</v>
      </c>
      <c r="S155" s="3" t="s">
        <v>29</v>
      </c>
    </row>
    <row r="156" spans="1:20" x14ac:dyDescent="0.2">
      <c r="A156" s="2">
        <v>44184.598444930554</v>
      </c>
      <c r="B156" s="3" t="s">
        <v>20</v>
      </c>
      <c r="C156" s="3" t="s">
        <v>34</v>
      </c>
      <c r="D156" s="3" t="s">
        <v>41</v>
      </c>
      <c r="E156" s="3" t="s">
        <v>110</v>
      </c>
      <c r="F156" s="3" t="s">
        <v>171</v>
      </c>
      <c r="G156" s="3" t="s">
        <v>44</v>
      </c>
      <c r="H156" s="3" t="s">
        <v>26</v>
      </c>
      <c r="I156" s="3" t="s">
        <v>29</v>
      </c>
      <c r="J156" s="3" t="s">
        <v>29</v>
      </c>
      <c r="K156" s="3" t="s">
        <v>29</v>
      </c>
      <c r="L156" s="3" t="s">
        <v>29</v>
      </c>
      <c r="M156" s="3" t="s">
        <v>29</v>
      </c>
      <c r="N156" s="3" t="s">
        <v>29</v>
      </c>
      <c r="O156" s="3" t="s">
        <v>29</v>
      </c>
      <c r="P156" s="3" t="s">
        <v>29</v>
      </c>
      <c r="Q156" s="3" t="s">
        <v>27</v>
      </c>
      <c r="R156" s="3" t="s">
        <v>29</v>
      </c>
      <c r="S156" s="3" t="s">
        <v>29</v>
      </c>
    </row>
    <row r="157" spans="1:20" x14ac:dyDescent="0.2">
      <c r="A157" s="2">
        <v>44184.599238981478</v>
      </c>
      <c r="B157" s="3" t="s">
        <v>33</v>
      </c>
      <c r="C157" s="3" t="s">
        <v>34</v>
      </c>
      <c r="D157" s="3" t="s">
        <v>41</v>
      </c>
      <c r="E157" s="3" t="s">
        <v>171</v>
      </c>
      <c r="F157" s="3" t="s">
        <v>110</v>
      </c>
      <c r="G157" s="3" t="s">
        <v>50</v>
      </c>
      <c r="H157" s="3" t="s">
        <v>29</v>
      </c>
      <c r="I157" s="3" t="s">
        <v>29</v>
      </c>
      <c r="J157" s="3" t="s">
        <v>26</v>
      </c>
      <c r="K157" s="3" t="s">
        <v>29</v>
      </c>
      <c r="L157" s="3" t="s">
        <v>29</v>
      </c>
      <c r="M157" s="3" t="s">
        <v>26</v>
      </c>
      <c r="N157" s="3" t="s">
        <v>29</v>
      </c>
      <c r="O157" s="3" t="s">
        <v>29</v>
      </c>
      <c r="P157" s="3" t="s">
        <v>26</v>
      </c>
      <c r="Q157" s="3" t="s">
        <v>27</v>
      </c>
      <c r="R157" s="3" t="s">
        <v>28</v>
      </c>
      <c r="S157" s="3" t="s">
        <v>29</v>
      </c>
      <c r="T157" s="3" t="s">
        <v>194</v>
      </c>
    </row>
    <row r="158" spans="1:20" x14ac:dyDescent="0.2">
      <c r="A158" s="2">
        <v>44184.599390312505</v>
      </c>
      <c r="B158" s="3" t="s">
        <v>33</v>
      </c>
      <c r="C158" s="3" t="s">
        <v>30</v>
      </c>
      <c r="D158" s="3" t="s">
        <v>22</v>
      </c>
      <c r="E158" s="3" t="s">
        <v>85</v>
      </c>
      <c r="F158" s="3" t="s">
        <v>143</v>
      </c>
      <c r="G158" s="3" t="s">
        <v>25</v>
      </c>
      <c r="H158" s="3" t="s">
        <v>29</v>
      </c>
      <c r="I158" s="3" t="s">
        <v>26</v>
      </c>
      <c r="J158" s="3" t="s">
        <v>26</v>
      </c>
      <c r="K158" s="3" t="s">
        <v>29</v>
      </c>
      <c r="L158" s="3" t="s">
        <v>26</v>
      </c>
      <c r="M158" s="3" t="s">
        <v>26</v>
      </c>
      <c r="N158" s="3" t="s">
        <v>26</v>
      </c>
      <c r="O158" s="3" t="s">
        <v>26</v>
      </c>
      <c r="P158" s="3" t="s">
        <v>26</v>
      </c>
      <c r="Q158" s="3" t="s">
        <v>28</v>
      </c>
      <c r="R158" s="3" t="s">
        <v>29</v>
      </c>
      <c r="S158" s="3" t="s">
        <v>26</v>
      </c>
    </row>
    <row r="159" spans="1:20" x14ac:dyDescent="0.2">
      <c r="A159" s="2">
        <v>44184.599422592597</v>
      </c>
      <c r="B159" s="3" t="s">
        <v>33</v>
      </c>
      <c r="C159" s="3" t="s">
        <v>34</v>
      </c>
      <c r="D159" s="3" t="s">
        <v>41</v>
      </c>
      <c r="E159" s="3" t="s">
        <v>108</v>
      </c>
      <c r="F159" s="3" t="s">
        <v>191</v>
      </c>
      <c r="G159" s="3" t="s">
        <v>61</v>
      </c>
      <c r="H159" s="3" t="s">
        <v>28</v>
      </c>
      <c r="I159" s="3" t="s">
        <v>28</v>
      </c>
      <c r="J159" s="3" t="s">
        <v>28</v>
      </c>
      <c r="K159" s="3" t="s">
        <v>28</v>
      </c>
      <c r="L159" s="3" t="s">
        <v>28</v>
      </c>
      <c r="M159" s="3" t="s">
        <v>28</v>
      </c>
      <c r="N159" s="3" t="s">
        <v>28</v>
      </c>
      <c r="O159" s="3" t="s">
        <v>28</v>
      </c>
      <c r="P159" s="3" t="s">
        <v>28</v>
      </c>
      <c r="Q159" s="3" t="s">
        <v>28</v>
      </c>
      <c r="R159" s="3" t="s">
        <v>28</v>
      </c>
      <c r="S159" s="3" t="s">
        <v>28</v>
      </c>
    </row>
    <row r="160" spans="1:20" x14ac:dyDescent="0.2">
      <c r="A160" s="2">
        <v>44184.599453599541</v>
      </c>
      <c r="B160" s="3" t="s">
        <v>20</v>
      </c>
      <c r="C160" s="3" t="s">
        <v>34</v>
      </c>
      <c r="D160" s="3" t="s">
        <v>41</v>
      </c>
      <c r="E160" s="3" t="s">
        <v>195</v>
      </c>
      <c r="F160" s="3" t="s">
        <v>184</v>
      </c>
      <c r="G160" s="3" t="s">
        <v>61</v>
      </c>
      <c r="H160" s="3" t="s">
        <v>29</v>
      </c>
      <c r="I160" s="3" t="s">
        <v>29</v>
      </c>
      <c r="J160" s="3" t="s">
        <v>29</v>
      </c>
      <c r="K160" s="3" t="s">
        <v>29</v>
      </c>
      <c r="L160" s="3" t="s">
        <v>26</v>
      </c>
      <c r="M160" s="3" t="s">
        <v>26</v>
      </c>
      <c r="N160" s="3" t="s">
        <v>26</v>
      </c>
      <c r="O160" s="3" t="s">
        <v>26</v>
      </c>
      <c r="P160" s="3" t="s">
        <v>26</v>
      </c>
      <c r="Q160" s="3" t="s">
        <v>28</v>
      </c>
      <c r="R160" s="3" t="s">
        <v>29</v>
      </c>
      <c r="S160" s="3" t="s">
        <v>29</v>
      </c>
    </row>
    <row r="161" spans="1:20" x14ac:dyDescent="0.2">
      <c r="A161" s="2">
        <v>44184.599533263885</v>
      </c>
      <c r="B161" s="3" t="s">
        <v>20</v>
      </c>
      <c r="C161" s="3" t="s">
        <v>30</v>
      </c>
      <c r="D161" s="3" t="s">
        <v>41</v>
      </c>
      <c r="E161" s="3" t="s">
        <v>183</v>
      </c>
      <c r="F161" s="3" t="s">
        <v>184</v>
      </c>
      <c r="G161" s="3" t="s">
        <v>25</v>
      </c>
      <c r="H161" s="3" t="s">
        <v>26</v>
      </c>
      <c r="I161" s="3" t="s">
        <v>26</v>
      </c>
      <c r="J161" s="3" t="s">
        <v>26</v>
      </c>
      <c r="K161" s="3" t="s">
        <v>28</v>
      </c>
      <c r="L161" s="3" t="s">
        <v>26</v>
      </c>
      <c r="M161" s="3" t="s">
        <v>26</v>
      </c>
      <c r="N161" s="3" t="s">
        <v>26</v>
      </c>
      <c r="O161" s="3" t="s">
        <v>26</v>
      </c>
      <c r="P161" s="3" t="s">
        <v>26</v>
      </c>
      <c r="Q161" s="3" t="s">
        <v>27</v>
      </c>
      <c r="R161" s="3" t="s">
        <v>28</v>
      </c>
      <c r="S161" s="3" t="s">
        <v>29</v>
      </c>
      <c r="T161" s="3" t="s">
        <v>196</v>
      </c>
    </row>
    <row r="162" spans="1:20" x14ac:dyDescent="0.2">
      <c r="A162" s="2">
        <v>44184.599816377318</v>
      </c>
      <c r="B162" s="3" t="s">
        <v>20</v>
      </c>
      <c r="C162" s="3" t="s">
        <v>30</v>
      </c>
      <c r="D162" s="3" t="s">
        <v>22</v>
      </c>
      <c r="E162" s="3" t="s">
        <v>197</v>
      </c>
      <c r="F162" s="3" t="s">
        <v>198</v>
      </c>
      <c r="G162" s="3" t="s">
        <v>50</v>
      </c>
      <c r="H162" s="3" t="s">
        <v>26</v>
      </c>
      <c r="I162" s="3" t="s">
        <v>29</v>
      </c>
      <c r="J162" s="3" t="s">
        <v>29</v>
      </c>
      <c r="K162" s="3" t="s">
        <v>29</v>
      </c>
      <c r="L162" s="3" t="s">
        <v>29</v>
      </c>
      <c r="M162" s="3" t="s">
        <v>29</v>
      </c>
      <c r="N162" s="3" t="s">
        <v>29</v>
      </c>
      <c r="O162" s="3" t="s">
        <v>29</v>
      </c>
      <c r="P162" s="3" t="s">
        <v>29</v>
      </c>
      <c r="Q162" s="3" t="s">
        <v>27</v>
      </c>
      <c r="R162" s="3" t="s">
        <v>28</v>
      </c>
      <c r="S162" s="3" t="s">
        <v>29</v>
      </c>
      <c r="T162" s="3" t="s">
        <v>199</v>
      </c>
    </row>
    <row r="163" spans="1:20" x14ac:dyDescent="0.2">
      <c r="A163" s="2">
        <v>44184.599873472223</v>
      </c>
      <c r="B163" s="3" t="s">
        <v>33</v>
      </c>
      <c r="C163" s="3" t="s">
        <v>34</v>
      </c>
      <c r="D163" s="3" t="s">
        <v>41</v>
      </c>
      <c r="E163" s="3" t="s">
        <v>47</v>
      </c>
      <c r="F163" s="3" t="s">
        <v>47</v>
      </c>
      <c r="G163" s="3" t="s">
        <v>44</v>
      </c>
      <c r="H163" s="3" t="s">
        <v>26</v>
      </c>
      <c r="I163" s="3" t="s">
        <v>26</v>
      </c>
      <c r="J163" s="3" t="s">
        <v>26</v>
      </c>
      <c r="K163" s="3" t="s">
        <v>26</v>
      </c>
      <c r="L163" s="3" t="s">
        <v>26</v>
      </c>
      <c r="M163" s="3" t="s">
        <v>26</v>
      </c>
      <c r="N163" s="3" t="s">
        <v>26</v>
      </c>
      <c r="O163" s="3" t="s">
        <v>26</v>
      </c>
      <c r="P163" s="3" t="s">
        <v>26</v>
      </c>
      <c r="Q163" s="3" t="s">
        <v>26</v>
      </c>
      <c r="R163" s="3" t="s">
        <v>26</v>
      </c>
      <c r="S163" s="3" t="s">
        <v>26</v>
      </c>
    </row>
    <row r="164" spans="1:20" x14ac:dyDescent="0.2">
      <c r="A164" s="2">
        <v>44184.600086122686</v>
      </c>
      <c r="B164" s="3" t="s">
        <v>20</v>
      </c>
      <c r="C164" s="3" t="s">
        <v>21</v>
      </c>
      <c r="D164" s="3" t="s">
        <v>22</v>
      </c>
      <c r="E164" s="3" t="s">
        <v>200</v>
      </c>
      <c r="F164" s="3" t="s">
        <v>201</v>
      </c>
      <c r="G164" s="3" t="s">
        <v>50</v>
      </c>
      <c r="H164" s="3" t="s">
        <v>29</v>
      </c>
      <c r="I164" s="3" t="s">
        <v>29</v>
      </c>
      <c r="J164" s="3" t="s">
        <v>29</v>
      </c>
      <c r="K164" s="3" t="s">
        <v>29</v>
      </c>
      <c r="L164" s="3" t="s">
        <v>29</v>
      </c>
      <c r="M164" s="3" t="s">
        <v>29</v>
      </c>
      <c r="N164" s="3" t="s">
        <v>27</v>
      </c>
      <c r="O164" s="3" t="s">
        <v>27</v>
      </c>
      <c r="P164" s="3" t="s">
        <v>28</v>
      </c>
      <c r="Q164" s="3" t="s">
        <v>29</v>
      </c>
      <c r="R164" s="3" t="s">
        <v>29</v>
      </c>
      <c r="S164" s="3" t="s">
        <v>29</v>
      </c>
    </row>
    <row r="165" spans="1:20" x14ac:dyDescent="0.2">
      <c r="A165" s="2">
        <v>44184.600348125001</v>
      </c>
      <c r="B165" s="3" t="s">
        <v>33</v>
      </c>
      <c r="C165" s="3" t="s">
        <v>34</v>
      </c>
      <c r="D165" s="3" t="s">
        <v>41</v>
      </c>
      <c r="E165" s="3" t="s">
        <v>110</v>
      </c>
      <c r="F165" s="3" t="s">
        <v>110</v>
      </c>
      <c r="G165" s="3" t="s">
        <v>50</v>
      </c>
      <c r="H165" s="3" t="s">
        <v>26</v>
      </c>
      <c r="I165" s="3" t="s">
        <v>26</v>
      </c>
      <c r="J165" s="3" t="s">
        <v>26</v>
      </c>
      <c r="K165" s="3" t="s">
        <v>29</v>
      </c>
      <c r="L165" s="3" t="s">
        <v>26</v>
      </c>
      <c r="M165" s="3" t="s">
        <v>26</v>
      </c>
      <c r="N165" s="3" t="s">
        <v>26</v>
      </c>
      <c r="O165" s="3" t="s">
        <v>26</v>
      </c>
      <c r="P165" s="3" t="s">
        <v>26</v>
      </c>
      <c r="Q165" s="3" t="s">
        <v>28</v>
      </c>
      <c r="R165" s="3" t="s">
        <v>29</v>
      </c>
      <c r="S165" s="3" t="s">
        <v>29</v>
      </c>
      <c r="T165" s="3" t="s">
        <v>74</v>
      </c>
    </row>
    <row r="166" spans="1:20" x14ac:dyDescent="0.2">
      <c r="A166" s="2">
        <v>44184.600508043979</v>
      </c>
      <c r="B166" s="3" t="s">
        <v>20</v>
      </c>
      <c r="C166" s="3" t="s">
        <v>30</v>
      </c>
      <c r="D166" s="3" t="s">
        <v>22</v>
      </c>
      <c r="E166" s="3" t="s">
        <v>176</v>
      </c>
      <c r="F166" s="3" t="s">
        <v>202</v>
      </c>
      <c r="G166" s="3" t="s">
        <v>61</v>
      </c>
      <c r="I166" s="3" t="s">
        <v>29</v>
      </c>
      <c r="J166" s="3" t="s">
        <v>26</v>
      </c>
      <c r="K166" s="3" t="s">
        <v>29</v>
      </c>
      <c r="L166" s="3" t="s">
        <v>29</v>
      </c>
      <c r="M166" s="3" t="s">
        <v>26</v>
      </c>
      <c r="N166" s="3" t="s">
        <v>29</v>
      </c>
      <c r="O166" s="3" t="s">
        <v>29</v>
      </c>
      <c r="P166" s="3" t="s">
        <v>26</v>
      </c>
      <c r="Q166" s="3" t="s">
        <v>28</v>
      </c>
      <c r="R166" s="3" t="s">
        <v>29</v>
      </c>
      <c r="S166" s="3" t="s">
        <v>26</v>
      </c>
    </row>
    <row r="167" spans="1:20" x14ac:dyDescent="0.2">
      <c r="A167" s="2">
        <v>44184.600542152781</v>
      </c>
      <c r="B167" s="3" t="s">
        <v>33</v>
      </c>
      <c r="C167" s="3" t="s">
        <v>34</v>
      </c>
      <c r="D167" s="3" t="s">
        <v>41</v>
      </c>
      <c r="E167" s="3" t="s">
        <v>110</v>
      </c>
      <c r="F167" s="3" t="s">
        <v>110</v>
      </c>
      <c r="G167" s="3" t="s">
        <v>50</v>
      </c>
      <c r="H167" s="3" t="s">
        <v>29</v>
      </c>
      <c r="I167" s="3" t="s">
        <v>29</v>
      </c>
      <c r="J167" s="3" t="s">
        <v>29</v>
      </c>
      <c r="K167" s="3" t="s">
        <v>29</v>
      </c>
      <c r="L167" s="3" t="s">
        <v>29</v>
      </c>
      <c r="M167" s="3" t="s">
        <v>29</v>
      </c>
      <c r="N167" s="3" t="s">
        <v>29</v>
      </c>
      <c r="O167" s="3" t="s">
        <v>29</v>
      </c>
      <c r="P167" s="3" t="s">
        <v>29</v>
      </c>
      <c r="Q167" s="3" t="s">
        <v>27</v>
      </c>
      <c r="R167" s="3" t="s">
        <v>28</v>
      </c>
      <c r="S167" s="3" t="s">
        <v>28</v>
      </c>
      <c r="T167" s="3" t="s">
        <v>74</v>
      </c>
    </row>
    <row r="168" spans="1:20" x14ac:dyDescent="0.2">
      <c r="A168" s="2">
        <v>44184.600828124996</v>
      </c>
      <c r="B168" s="3" t="s">
        <v>33</v>
      </c>
      <c r="C168" s="3" t="s">
        <v>34</v>
      </c>
      <c r="D168" s="3" t="s">
        <v>41</v>
      </c>
      <c r="E168" s="3" t="s">
        <v>110</v>
      </c>
      <c r="F168" s="3" t="s">
        <v>110</v>
      </c>
      <c r="G168" s="3" t="s">
        <v>50</v>
      </c>
      <c r="H168" s="3" t="s">
        <v>26</v>
      </c>
      <c r="I168" s="3" t="s">
        <v>26</v>
      </c>
      <c r="J168" s="3" t="s">
        <v>26</v>
      </c>
      <c r="K168" s="3" t="s">
        <v>26</v>
      </c>
      <c r="L168" s="3" t="s">
        <v>26</v>
      </c>
      <c r="M168" s="3" t="s">
        <v>26</v>
      </c>
      <c r="N168" s="3" t="s">
        <v>26</v>
      </c>
      <c r="O168" s="3" t="s">
        <v>26</v>
      </c>
      <c r="P168" s="3" t="s">
        <v>26</v>
      </c>
      <c r="Q168" s="3" t="s">
        <v>27</v>
      </c>
      <c r="R168" s="3" t="s">
        <v>29</v>
      </c>
      <c r="S168" s="3" t="s">
        <v>26</v>
      </c>
    </row>
    <row r="169" spans="1:20" x14ac:dyDescent="0.2">
      <c r="A169" s="2">
        <v>44184.601054560189</v>
      </c>
      <c r="B169" s="3" t="s">
        <v>33</v>
      </c>
      <c r="C169" s="3" t="s">
        <v>34</v>
      </c>
      <c r="D169" s="3" t="s">
        <v>41</v>
      </c>
      <c r="E169" s="3" t="s">
        <v>110</v>
      </c>
      <c r="F169" s="3" t="s">
        <v>110</v>
      </c>
      <c r="G169" s="3" t="s">
        <v>50</v>
      </c>
      <c r="H169" s="3" t="s">
        <v>29</v>
      </c>
      <c r="I169" s="3" t="s">
        <v>29</v>
      </c>
      <c r="J169" s="3" t="s">
        <v>29</v>
      </c>
      <c r="K169" s="3" t="s">
        <v>29</v>
      </c>
      <c r="L169" s="3" t="s">
        <v>29</v>
      </c>
      <c r="M169" s="3" t="s">
        <v>29</v>
      </c>
      <c r="N169" s="3" t="s">
        <v>29</v>
      </c>
      <c r="O169" s="3" t="s">
        <v>29</v>
      </c>
      <c r="P169" s="3" t="s">
        <v>29</v>
      </c>
      <c r="Q169" s="3" t="s">
        <v>29</v>
      </c>
      <c r="R169" s="3" t="s">
        <v>29</v>
      </c>
      <c r="S169" s="3" t="s">
        <v>29</v>
      </c>
    </row>
    <row r="170" spans="1:20" x14ac:dyDescent="0.2">
      <c r="A170" s="2">
        <v>44184.601602708339</v>
      </c>
      <c r="B170" s="3" t="s">
        <v>33</v>
      </c>
      <c r="C170" s="3" t="s">
        <v>34</v>
      </c>
      <c r="D170" s="3" t="s">
        <v>41</v>
      </c>
      <c r="E170" s="3" t="s">
        <v>110</v>
      </c>
      <c r="F170" s="3" t="s">
        <v>203</v>
      </c>
      <c r="G170" s="3" t="s">
        <v>50</v>
      </c>
      <c r="H170" s="3" t="s">
        <v>29</v>
      </c>
      <c r="I170" s="3" t="s">
        <v>29</v>
      </c>
      <c r="J170" s="3" t="s">
        <v>29</v>
      </c>
      <c r="K170" s="3" t="s">
        <v>29</v>
      </c>
      <c r="L170" s="3" t="s">
        <v>29</v>
      </c>
      <c r="M170" s="3" t="s">
        <v>29</v>
      </c>
      <c r="N170" s="3" t="s">
        <v>29</v>
      </c>
      <c r="O170" s="3" t="s">
        <v>29</v>
      </c>
      <c r="P170" s="3" t="s">
        <v>26</v>
      </c>
      <c r="Q170" s="3" t="s">
        <v>28</v>
      </c>
      <c r="R170" s="3" t="s">
        <v>29</v>
      </c>
      <c r="S170" s="3" t="s">
        <v>28</v>
      </c>
    </row>
    <row r="171" spans="1:20" x14ac:dyDescent="0.2">
      <c r="A171" s="2">
        <v>44184.602042037033</v>
      </c>
      <c r="B171" s="3" t="s">
        <v>20</v>
      </c>
      <c r="C171" s="3" t="s">
        <v>21</v>
      </c>
      <c r="D171" s="3" t="s">
        <v>41</v>
      </c>
      <c r="E171" s="3" t="s">
        <v>204</v>
      </c>
      <c r="F171" s="3" t="s">
        <v>205</v>
      </c>
      <c r="G171" s="3" t="s">
        <v>44</v>
      </c>
      <c r="H171" s="3" t="s">
        <v>28</v>
      </c>
      <c r="I171" s="3" t="s">
        <v>26</v>
      </c>
      <c r="J171" s="3" t="s">
        <v>26</v>
      </c>
      <c r="K171" s="3" t="s">
        <v>26</v>
      </c>
      <c r="L171" s="3" t="s">
        <v>26</v>
      </c>
      <c r="M171" s="3" t="s">
        <v>26</v>
      </c>
      <c r="N171" s="3" t="s">
        <v>26</v>
      </c>
      <c r="O171" s="3" t="s">
        <v>26</v>
      </c>
      <c r="P171" s="3" t="s">
        <v>26</v>
      </c>
      <c r="Q171" s="3" t="s">
        <v>29</v>
      </c>
      <c r="R171" s="3" t="s">
        <v>26</v>
      </c>
      <c r="S171" s="3" t="s">
        <v>26</v>
      </c>
    </row>
    <row r="172" spans="1:20" x14ac:dyDescent="0.2">
      <c r="A172" s="2">
        <v>44184.602072071764</v>
      </c>
      <c r="B172" s="3" t="s">
        <v>33</v>
      </c>
      <c r="C172" s="3" t="s">
        <v>30</v>
      </c>
      <c r="D172" s="3" t="s">
        <v>41</v>
      </c>
      <c r="E172" s="3" t="s">
        <v>195</v>
      </c>
      <c r="F172" s="3" t="s">
        <v>184</v>
      </c>
      <c r="G172" s="3" t="s">
        <v>25</v>
      </c>
      <c r="H172" s="3" t="s">
        <v>26</v>
      </c>
      <c r="I172" s="3" t="s">
        <v>26</v>
      </c>
      <c r="J172" s="3" t="s">
        <v>26</v>
      </c>
      <c r="K172" s="3" t="s">
        <v>26</v>
      </c>
      <c r="L172" s="3" t="s">
        <v>26</v>
      </c>
      <c r="M172" s="3" t="s">
        <v>26</v>
      </c>
      <c r="N172" s="3" t="s">
        <v>26</v>
      </c>
      <c r="O172" s="3" t="s">
        <v>26</v>
      </c>
      <c r="P172" s="3" t="s">
        <v>26</v>
      </c>
      <c r="Q172" s="3" t="s">
        <v>28</v>
      </c>
      <c r="R172" s="3" t="s">
        <v>29</v>
      </c>
      <c r="S172" s="3" t="s">
        <v>26</v>
      </c>
      <c r="T172" s="3" t="s">
        <v>206</v>
      </c>
    </row>
    <row r="173" spans="1:20" x14ac:dyDescent="0.2">
      <c r="A173" s="2">
        <v>44184.603754525466</v>
      </c>
      <c r="B173" s="3" t="s">
        <v>33</v>
      </c>
      <c r="C173" s="3" t="s">
        <v>21</v>
      </c>
      <c r="D173" s="3" t="s">
        <v>41</v>
      </c>
      <c r="E173" s="3" t="s">
        <v>183</v>
      </c>
      <c r="F173" s="3" t="s">
        <v>207</v>
      </c>
      <c r="G173" s="3" t="s">
        <v>50</v>
      </c>
      <c r="H173" s="3" t="s">
        <v>26</v>
      </c>
      <c r="I173" s="3" t="s">
        <v>26</v>
      </c>
      <c r="J173" s="3" t="s">
        <v>26</v>
      </c>
      <c r="K173" s="3" t="s">
        <v>26</v>
      </c>
      <c r="L173" s="3" t="s">
        <v>26</v>
      </c>
      <c r="M173" s="3" t="s">
        <v>26</v>
      </c>
      <c r="N173" s="3" t="s">
        <v>26</v>
      </c>
      <c r="O173" s="3" t="s">
        <v>26</v>
      </c>
      <c r="P173" s="3" t="s">
        <v>26</v>
      </c>
      <c r="Q173" s="3" t="s">
        <v>29</v>
      </c>
      <c r="R173" s="3" t="s">
        <v>29</v>
      </c>
      <c r="S173" s="3" t="s">
        <v>29</v>
      </c>
      <c r="T173" s="3" t="s">
        <v>208</v>
      </c>
    </row>
    <row r="174" spans="1:20" x14ac:dyDescent="0.2">
      <c r="A174" s="2">
        <v>44184.603864513891</v>
      </c>
      <c r="B174" s="3" t="s">
        <v>20</v>
      </c>
      <c r="C174" s="3" t="s">
        <v>30</v>
      </c>
      <c r="D174" s="3" t="s">
        <v>41</v>
      </c>
      <c r="E174" s="3" t="s">
        <v>73</v>
      </c>
      <c r="F174" s="3" t="s">
        <v>145</v>
      </c>
      <c r="G174" s="3" t="s">
        <v>50</v>
      </c>
      <c r="H174" s="3" t="s">
        <v>26</v>
      </c>
      <c r="I174" s="3" t="s">
        <v>26</v>
      </c>
      <c r="J174" s="3" t="s">
        <v>26</v>
      </c>
      <c r="K174" s="3" t="s">
        <v>26</v>
      </c>
      <c r="L174" s="3" t="s">
        <v>26</v>
      </c>
      <c r="M174" s="3" t="s">
        <v>26</v>
      </c>
      <c r="N174" s="3" t="s">
        <v>26</v>
      </c>
      <c r="O174" s="3" t="s">
        <v>26</v>
      </c>
      <c r="P174" s="3" t="s">
        <v>26</v>
      </c>
      <c r="Q174" s="3" t="s">
        <v>26</v>
      </c>
      <c r="R174" s="3" t="s">
        <v>26</v>
      </c>
      <c r="S174" s="3" t="s">
        <v>26</v>
      </c>
    </row>
    <row r="175" spans="1:20" x14ac:dyDescent="0.2">
      <c r="A175" s="2">
        <v>44184.604094872688</v>
      </c>
      <c r="B175" s="3" t="s">
        <v>20</v>
      </c>
      <c r="C175" s="3" t="s">
        <v>34</v>
      </c>
      <c r="D175" s="3" t="s">
        <v>41</v>
      </c>
      <c r="E175" s="3" t="s">
        <v>23</v>
      </c>
      <c r="F175" s="3" t="s">
        <v>24</v>
      </c>
      <c r="G175" s="3" t="s">
        <v>44</v>
      </c>
      <c r="H175" s="3" t="s">
        <v>26</v>
      </c>
      <c r="I175" s="3" t="s">
        <v>26</v>
      </c>
      <c r="J175" s="3" t="s">
        <v>26</v>
      </c>
      <c r="K175" s="3" t="s">
        <v>29</v>
      </c>
      <c r="L175" s="3" t="s">
        <v>26</v>
      </c>
      <c r="M175" s="3" t="s">
        <v>26</v>
      </c>
      <c r="N175" s="3" t="s">
        <v>26</v>
      </c>
      <c r="O175" s="3" t="s">
        <v>26</v>
      </c>
      <c r="P175" s="3" t="s">
        <v>26</v>
      </c>
      <c r="Q175" s="3" t="s">
        <v>28</v>
      </c>
      <c r="R175" s="3" t="s">
        <v>26</v>
      </c>
      <c r="S175" s="3" t="s">
        <v>26</v>
      </c>
      <c r="T175" s="3" t="s">
        <v>209</v>
      </c>
    </row>
    <row r="176" spans="1:20" x14ac:dyDescent="0.2">
      <c r="A176" s="2">
        <v>44184.604917881945</v>
      </c>
      <c r="B176" s="3" t="s">
        <v>33</v>
      </c>
      <c r="C176" s="3" t="s">
        <v>34</v>
      </c>
      <c r="D176" s="3" t="s">
        <v>41</v>
      </c>
      <c r="E176" s="3" t="s">
        <v>210</v>
      </c>
      <c r="F176" s="3" t="s">
        <v>211</v>
      </c>
      <c r="G176" s="3" t="s">
        <v>50</v>
      </c>
      <c r="H176" s="3" t="s">
        <v>26</v>
      </c>
      <c r="I176" s="3" t="s">
        <v>26</v>
      </c>
      <c r="J176" s="3" t="s">
        <v>26</v>
      </c>
      <c r="K176" s="3" t="s">
        <v>26</v>
      </c>
      <c r="L176" s="3" t="s">
        <v>26</v>
      </c>
      <c r="M176" s="3" t="s">
        <v>26</v>
      </c>
      <c r="N176" s="3" t="s">
        <v>26</v>
      </c>
      <c r="O176" s="3" t="s">
        <v>26</v>
      </c>
      <c r="P176" s="3" t="s">
        <v>26</v>
      </c>
      <c r="Q176" s="3" t="s">
        <v>26</v>
      </c>
      <c r="R176" s="3" t="s">
        <v>26</v>
      </c>
      <c r="S176" s="3" t="s">
        <v>26</v>
      </c>
    </row>
    <row r="177" spans="1:20" x14ac:dyDescent="0.2">
      <c r="A177" s="2">
        <v>44184.605820543977</v>
      </c>
      <c r="B177" s="3" t="s">
        <v>20</v>
      </c>
      <c r="C177" s="3" t="s">
        <v>30</v>
      </c>
      <c r="D177" s="3" t="s">
        <v>41</v>
      </c>
      <c r="E177" s="3" t="s">
        <v>110</v>
      </c>
      <c r="F177" s="3" t="s">
        <v>171</v>
      </c>
      <c r="G177" s="3" t="s">
        <v>50</v>
      </c>
      <c r="H177" s="3" t="s">
        <v>26</v>
      </c>
      <c r="I177" s="3" t="s">
        <v>26</v>
      </c>
      <c r="J177" s="3" t="s">
        <v>26</v>
      </c>
      <c r="K177" s="3" t="s">
        <v>26</v>
      </c>
      <c r="L177" s="3" t="s">
        <v>26</v>
      </c>
      <c r="M177" s="3" t="s">
        <v>26</v>
      </c>
      <c r="N177" s="3" t="s">
        <v>26</v>
      </c>
      <c r="O177" s="3" t="s">
        <v>26</v>
      </c>
      <c r="P177" s="3" t="s">
        <v>26</v>
      </c>
      <c r="Q177" s="3" t="s">
        <v>26</v>
      </c>
      <c r="R177" s="3" t="s">
        <v>26</v>
      </c>
      <c r="S177" s="3" t="s">
        <v>26</v>
      </c>
    </row>
    <row r="178" spans="1:20" x14ac:dyDescent="0.2">
      <c r="A178" s="2">
        <v>44184.606206655095</v>
      </c>
      <c r="B178" s="3" t="s">
        <v>20</v>
      </c>
      <c r="C178" s="3" t="s">
        <v>34</v>
      </c>
      <c r="D178" s="3" t="s">
        <v>41</v>
      </c>
      <c r="E178" s="3" t="s">
        <v>183</v>
      </c>
      <c r="F178" s="3" t="s">
        <v>184</v>
      </c>
      <c r="G178" s="3" t="s">
        <v>50</v>
      </c>
      <c r="H178" s="3" t="s">
        <v>28</v>
      </c>
      <c r="I178" s="3" t="s">
        <v>29</v>
      </c>
      <c r="J178" s="3" t="s">
        <v>29</v>
      </c>
      <c r="K178" s="3" t="s">
        <v>29</v>
      </c>
      <c r="L178" s="3" t="s">
        <v>29</v>
      </c>
      <c r="M178" s="3" t="s">
        <v>29</v>
      </c>
      <c r="N178" s="3" t="s">
        <v>29</v>
      </c>
      <c r="O178" s="3" t="s">
        <v>29</v>
      </c>
      <c r="P178" s="3" t="s">
        <v>29</v>
      </c>
      <c r="Q178" s="3" t="s">
        <v>27</v>
      </c>
      <c r="R178" s="3" t="s">
        <v>28</v>
      </c>
      <c r="S178" s="3" t="s">
        <v>28</v>
      </c>
      <c r="T178" s="3" t="s">
        <v>74</v>
      </c>
    </row>
    <row r="179" spans="1:20" x14ac:dyDescent="0.2">
      <c r="A179" s="2">
        <v>44184.606539479166</v>
      </c>
      <c r="B179" s="3" t="s">
        <v>33</v>
      </c>
      <c r="C179" s="3" t="s">
        <v>21</v>
      </c>
      <c r="D179" s="3" t="s">
        <v>41</v>
      </c>
      <c r="E179" s="3" t="s">
        <v>183</v>
      </c>
      <c r="F179" s="3" t="s">
        <v>212</v>
      </c>
      <c r="G179" s="3" t="s">
        <v>25</v>
      </c>
      <c r="H179" s="3" t="s">
        <v>26</v>
      </c>
      <c r="I179" s="3" t="s">
        <v>26</v>
      </c>
      <c r="J179" s="3" t="s">
        <v>26</v>
      </c>
      <c r="K179" s="3" t="s">
        <v>29</v>
      </c>
      <c r="L179" s="3" t="s">
        <v>26</v>
      </c>
      <c r="M179" s="3" t="s">
        <v>26</v>
      </c>
      <c r="N179" s="3" t="s">
        <v>26</v>
      </c>
      <c r="O179" s="3" t="s">
        <v>26</v>
      </c>
      <c r="P179" s="3" t="s">
        <v>26</v>
      </c>
      <c r="Q179" s="3" t="s">
        <v>27</v>
      </c>
      <c r="R179" s="3" t="s">
        <v>29</v>
      </c>
      <c r="S179" s="3" t="s">
        <v>29</v>
      </c>
      <c r="T179" s="3" t="s">
        <v>213</v>
      </c>
    </row>
    <row r="180" spans="1:20" x14ac:dyDescent="0.2">
      <c r="A180" s="2">
        <v>44184.606656851851</v>
      </c>
      <c r="B180" s="3" t="s">
        <v>33</v>
      </c>
      <c r="C180" s="3" t="s">
        <v>30</v>
      </c>
      <c r="D180" s="3" t="s">
        <v>41</v>
      </c>
      <c r="E180" s="3" t="s">
        <v>46</v>
      </c>
      <c r="F180" s="3" t="s">
        <v>64</v>
      </c>
      <c r="G180" s="3" t="s">
        <v>25</v>
      </c>
      <c r="H180" s="3" t="s">
        <v>29</v>
      </c>
      <c r="I180" s="3" t="s">
        <v>29</v>
      </c>
      <c r="J180" s="3" t="s">
        <v>29</v>
      </c>
      <c r="K180" s="3" t="s">
        <v>28</v>
      </c>
      <c r="L180" s="3" t="s">
        <v>29</v>
      </c>
      <c r="M180" s="3" t="s">
        <v>29</v>
      </c>
      <c r="N180" s="3" t="s">
        <v>29</v>
      </c>
      <c r="O180" s="3" t="s">
        <v>29</v>
      </c>
      <c r="P180" s="3" t="s">
        <v>29</v>
      </c>
      <c r="Q180" s="3" t="s">
        <v>28</v>
      </c>
      <c r="R180" s="3" t="s">
        <v>29</v>
      </c>
      <c r="S180" s="3" t="s">
        <v>29</v>
      </c>
      <c r="T180" s="3" t="s">
        <v>74</v>
      </c>
    </row>
    <row r="181" spans="1:20" x14ac:dyDescent="0.2">
      <c r="A181" s="2">
        <v>44184.606664502317</v>
      </c>
      <c r="B181" s="3" t="s">
        <v>20</v>
      </c>
      <c r="C181" s="3" t="s">
        <v>30</v>
      </c>
      <c r="D181" s="3" t="s">
        <v>41</v>
      </c>
      <c r="E181" s="3" t="s">
        <v>183</v>
      </c>
      <c r="F181" s="3" t="s">
        <v>212</v>
      </c>
      <c r="G181" s="3" t="s">
        <v>50</v>
      </c>
      <c r="H181" s="3" t="s">
        <v>29</v>
      </c>
      <c r="I181" s="3" t="s">
        <v>29</v>
      </c>
      <c r="J181" s="3" t="s">
        <v>29</v>
      </c>
      <c r="K181" s="3" t="s">
        <v>29</v>
      </c>
      <c r="L181" s="3" t="s">
        <v>29</v>
      </c>
      <c r="M181" s="3" t="s">
        <v>29</v>
      </c>
      <c r="N181" s="3" t="s">
        <v>29</v>
      </c>
      <c r="O181" s="3" t="s">
        <v>29</v>
      </c>
      <c r="P181" s="3" t="s">
        <v>29</v>
      </c>
      <c r="Q181" s="3" t="s">
        <v>29</v>
      </c>
      <c r="R181" s="3" t="s">
        <v>29</v>
      </c>
      <c r="S181" s="3" t="s">
        <v>29</v>
      </c>
    </row>
    <row r="182" spans="1:20" x14ac:dyDescent="0.2">
      <c r="A182" s="2">
        <v>44184.606984548613</v>
      </c>
      <c r="B182" s="3" t="s">
        <v>33</v>
      </c>
      <c r="C182" s="3" t="s">
        <v>30</v>
      </c>
      <c r="D182" s="3" t="s">
        <v>22</v>
      </c>
      <c r="E182" s="3" t="s">
        <v>214</v>
      </c>
      <c r="F182" s="3" t="s">
        <v>63</v>
      </c>
      <c r="G182" s="3" t="s">
        <v>25</v>
      </c>
      <c r="H182" s="3" t="s">
        <v>26</v>
      </c>
      <c r="I182" s="3" t="s">
        <v>26</v>
      </c>
      <c r="J182" s="3" t="s">
        <v>26</v>
      </c>
      <c r="K182" s="3" t="s">
        <v>26</v>
      </c>
      <c r="L182" s="3" t="s">
        <v>26</v>
      </c>
      <c r="M182" s="3" t="s">
        <v>26</v>
      </c>
      <c r="N182" s="3" t="s">
        <v>26</v>
      </c>
      <c r="O182" s="3" t="s">
        <v>26</v>
      </c>
      <c r="P182" s="3" t="s">
        <v>26</v>
      </c>
      <c r="Q182" s="3" t="s">
        <v>26</v>
      </c>
      <c r="R182" s="3" t="s">
        <v>26</v>
      </c>
      <c r="S182" s="3" t="s">
        <v>26</v>
      </c>
      <c r="T182" s="3" t="s">
        <v>74</v>
      </c>
    </row>
    <row r="183" spans="1:20" x14ac:dyDescent="0.2">
      <c r="A183" s="2">
        <v>44184.608583807872</v>
      </c>
      <c r="B183" s="3" t="s">
        <v>20</v>
      </c>
      <c r="C183" s="3" t="s">
        <v>34</v>
      </c>
      <c r="D183" s="3" t="s">
        <v>41</v>
      </c>
      <c r="E183" s="3" t="s">
        <v>48</v>
      </c>
      <c r="F183" s="3" t="s">
        <v>110</v>
      </c>
      <c r="G183" s="3" t="s">
        <v>50</v>
      </c>
      <c r="H183" s="3" t="s">
        <v>29</v>
      </c>
      <c r="I183" s="3" t="s">
        <v>29</v>
      </c>
      <c r="J183" s="3" t="s">
        <v>29</v>
      </c>
      <c r="K183" s="3" t="s">
        <v>29</v>
      </c>
      <c r="L183" s="3" t="s">
        <v>29</v>
      </c>
      <c r="M183" s="3" t="s">
        <v>29</v>
      </c>
      <c r="N183" s="3" t="s">
        <v>29</v>
      </c>
      <c r="O183" s="3" t="s">
        <v>29</v>
      </c>
      <c r="P183" s="3" t="s">
        <v>29</v>
      </c>
      <c r="Q183" s="3" t="s">
        <v>29</v>
      </c>
      <c r="R183" s="3" t="s">
        <v>29</v>
      </c>
      <c r="S183" s="3" t="s">
        <v>29</v>
      </c>
    </row>
    <row r="184" spans="1:20" x14ac:dyDescent="0.2">
      <c r="A184" s="2">
        <v>44184.609185416666</v>
      </c>
      <c r="B184" s="3" t="s">
        <v>20</v>
      </c>
      <c r="C184" s="3" t="s">
        <v>21</v>
      </c>
      <c r="D184" s="3" t="s">
        <v>41</v>
      </c>
      <c r="E184" s="3" t="s">
        <v>108</v>
      </c>
      <c r="F184" s="3" t="s">
        <v>159</v>
      </c>
      <c r="G184" s="3" t="s">
        <v>61</v>
      </c>
      <c r="H184" s="3" t="s">
        <v>26</v>
      </c>
      <c r="I184" s="3" t="s">
        <v>26</v>
      </c>
      <c r="J184" s="3" t="s">
        <v>26</v>
      </c>
      <c r="K184" s="3" t="s">
        <v>29</v>
      </c>
      <c r="L184" s="3" t="s">
        <v>26</v>
      </c>
      <c r="M184" s="3" t="s">
        <v>26</v>
      </c>
      <c r="N184" s="3" t="s">
        <v>29</v>
      </c>
      <c r="O184" s="3" t="s">
        <v>26</v>
      </c>
      <c r="P184" s="3" t="s">
        <v>26</v>
      </c>
      <c r="Q184" s="3" t="s">
        <v>28</v>
      </c>
      <c r="R184" s="3" t="s">
        <v>29</v>
      </c>
      <c r="S184" s="3" t="s">
        <v>29</v>
      </c>
    </row>
    <row r="185" spans="1:20" x14ac:dyDescent="0.2">
      <c r="A185" s="2">
        <v>44184.609574270835</v>
      </c>
      <c r="B185" s="3" t="s">
        <v>33</v>
      </c>
      <c r="C185" s="3" t="s">
        <v>34</v>
      </c>
      <c r="D185" s="3" t="s">
        <v>41</v>
      </c>
      <c r="E185" s="3" t="s">
        <v>110</v>
      </c>
      <c r="F185" s="3" t="s">
        <v>110</v>
      </c>
      <c r="G185" s="3" t="s">
        <v>50</v>
      </c>
      <c r="H185" s="3" t="s">
        <v>29</v>
      </c>
      <c r="I185" s="3" t="s">
        <v>29</v>
      </c>
      <c r="J185" s="3" t="s">
        <v>29</v>
      </c>
      <c r="K185" s="3" t="s">
        <v>29</v>
      </c>
      <c r="L185" s="3" t="s">
        <v>29</v>
      </c>
      <c r="M185" s="3" t="s">
        <v>29</v>
      </c>
      <c r="N185" s="3" t="s">
        <v>29</v>
      </c>
      <c r="O185" s="3" t="s">
        <v>29</v>
      </c>
      <c r="P185" s="3" t="s">
        <v>26</v>
      </c>
      <c r="Q185" s="3" t="s">
        <v>28</v>
      </c>
      <c r="R185" s="3" t="s">
        <v>29</v>
      </c>
      <c r="S185" s="3" t="s">
        <v>29</v>
      </c>
      <c r="T185" s="3" t="s">
        <v>74</v>
      </c>
    </row>
    <row r="186" spans="1:20" x14ac:dyDescent="0.2">
      <c r="A186" s="2">
        <v>44184.611245347223</v>
      </c>
      <c r="B186" s="3" t="s">
        <v>20</v>
      </c>
      <c r="C186" s="3" t="s">
        <v>34</v>
      </c>
      <c r="D186" s="3" t="s">
        <v>41</v>
      </c>
      <c r="E186" s="3" t="s">
        <v>59</v>
      </c>
      <c r="F186" s="3" t="s">
        <v>69</v>
      </c>
      <c r="G186" s="3" t="s">
        <v>44</v>
      </c>
      <c r="H186" s="3" t="s">
        <v>26</v>
      </c>
      <c r="I186" s="3" t="s">
        <v>26</v>
      </c>
      <c r="J186" s="3" t="s">
        <v>26</v>
      </c>
      <c r="K186" s="3" t="s">
        <v>26</v>
      </c>
      <c r="L186" s="3" t="s">
        <v>26</v>
      </c>
      <c r="M186" s="3" t="s">
        <v>26</v>
      </c>
      <c r="N186" s="3" t="s">
        <v>28</v>
      </c>
      <c r="O186" s="3" t="s">
        <v>27</v>
      </c>
      <c r="P186" s="3" t="s">
        <v>26</v>
      </c>
      <c r="Q186" s="3" t="s">
        <v>28</v>
      </c>
      <c r="R186" s="3" t="s">
        <v>29</v>
      </c>
      <c r="S186" s="3" t="s">
        <v>29</v>
      </c>
      <c r="T186" s="3" t="s">
        <v>215</v>
      </c>
    </row>
    <row r="187" spans="1:20" x14ac:dyDescent="0.2">
      <c r="A187" s="2">
        <v>44184.611496759258</v>
      </c>
      <c r="B187" s="3" t="s">
        <v>20</v>
      </c>
      <c r="C187" s="3" t="s">
        <v>21</v>
      </c>
      <c r="D187" s="3" t="s">
        <v>22</v>
      </c>
      <c r="E187" s="3" t="s">
        <v>48</v>
      </c>
      <c r="F187" s="3" t="s">
        <v>110</v>
      </c>
      <c r="G187" s="3" t="s">
        <v>50</v>
      </c>
      <c r="H187" s="3" t="s">
        <v>26</v>
      </c>
      <c r="I187" s="3" t="s">
        <v>26</v>
      </c>
      <c r="J187" s="3" t="s">
        <v>26</v>
      </c>
      <c r="K187" s="3" t="s">
        <v>26</v>
      </c>
      <c r="L187" s="3" t="s">
        <v>26</v>
      </c>
      <c r="M187" s="3" t="s">
        <v>26</v>
      </c>
      <c r="N187" s="3" t="s">
        <v>26</v>
      </c>
      <c r="O187" s="3" t="s">
        <v>26</v>
      </c>
      <c r="P187" s="3" t="s">
        <v>26</v>
      </c>
      <c r="Q187" s="3" t="s">
        <v>26</v>
      </c>
      <c r="R187" s="3" t="s">
        <v>26</v>
      </c>
      <c r="S187" s="3" t="s">
        <v>26</v>
      </c>
    </row>
    <row r="188" spans="1:20" x14ac:dyDescent="0.2">
      <c r="A188" s="2">
        <v>44184.61193506945</v>
      </c>
      <c r="B188" s="3" t="s">
        <v>33</v>
      </c>
      <c r="C188" s="3" t="s">
        <v>30</v>
      </c>
      <c r="D188" s="3" t="s">
        <v>41</v>
      </c>
      <c r="E188" s="3" t="s">
        <v>110</v>
      </c>
      <c r="F188" s="3" t="s">
        <v>110</v>
      </c>
      <c r="G188" s="3" t="s">
        <v>50</v>
      </c>
      <c r="H188" s="3" t="s">
        <v>29</v>
      </c>
      <c r="I188" s="3" t="s">
        <v>29</v>
      </c>
      <c r="J188" s="3" t="s">
        <v>29</v>
      </c>
      <c r="K188" s="3" t="s">
        <v>29</v>
      </c>
      <c r="L188" s="3" t="s">
        <v>29</v>
      </c>
      <c r="M188" s="3" t="s">
        <v>29</v>
      </c>
      <c r="N188" s="3" t="s">
        <v>29</v>
      </c>
      <c r="O188" s="3" t="s">
        <v>29</v>
      </c>
      <c r="P188" s="3" t="s">
        <v>29</v>
      </c>
      <c r="Q188" s="3" t="s">
        <v>29</v>
      </c>
      <c r="R188" s="3" t="s">
        <v>29</v>
      </c>
      <c r="S188" s="3" t="s">
        <v>29</v>
      </c>
    </row>
    <row r="189" spans="1:20" x14ac:dyDescent="0.2">
      <c r="A189" s="2">
        <v>44184.612198113427</v>
      </c>
      <c r="B189" s="3" t="s">
        <v>33</v>
      </c>
      <c r="C189" s="3" t="s">
        <v>30</v>
      </c>
      <c r="D189" s="3" t="s">
        <v>41</v>
      </c>
      <c r="E189" s="3" t="s">
        <v>38</v>
      </c>
      <c r="F189" s="3" t="s">
        <v>75</v>
      </c>
      <c r="G189" s="3" t="s">
        <v>25</v>
      </c>
      <c r="H189" s="3" t="s">
        <v>26</v>
      </c>
      <c r="I189" s="3" t="s">
        <v>26</v>
      </c>
      <c r="J189" s="3" t="s">
        <v>26</v>
      </c>
      <c r="K189" s="3" t="s">
        <v>26</v>
      </c>
      <c r="L189" s="3" t="s">
        <v>26</v>
      </c>
      <c r="M189" s="3" t="s">
        <v>26</v>
      </c>
      <c r="N189" s="3" t="s">
        <v>26</v>
      </c>
      <c r="O189" s="3" t="s">
        <v>26</v>
      </c>
      <c r="P189" s="3" t="s">
        <v>26</v>
      </c>
      <c r="Q189" s="3" t="s">
        <v>28</v>
      </c>
      <c r="R189" s="3" t="s">
        <v>29</v>
      </c>
      <c r="S189" s="3" t="s">
        <v>29</v>
      </c>
      <c r="T189" s="3" t="s">
        <v>216</v>
      </c>
    </row>
    <row r="190" spans="1:20" x14ac:dyDescent="0.2">
      <c r="A190" s="2">
        <v>44184.612442592595</v>
      </c>
      <c r="B190" s="3" t="s">
        <v>20</v>
      </c>
      <c r="C190" s="3" t="s">
        <v>34</v>
      </c>
      <c r="D190" s="3" t="s">
        <v>41</v>
      </c>
      <c r="E190" s="3" t="s">
        <v>23</v>
      </c>
      <c r="F190" s="3" t="s">
        <v>79</v>
      </c>
      <c r="G190" s="3" t="s">
        <v>25</v>
      </c>
      <c r="H190" s="3" t="s">
        <v>29</v>
      </c>
      <c r="I190" s="3" t="s">
        <v>26</v>
      </c>
      <c r="J190" s="3" t="s">
        <v>26</v>
      </c>
      <c r="K190" s="3" t="s">
        <v>26</v>
      </c>
      <c r="L190" s="3" t="s">
        <v>26</v>
      </c>
      <c r="M190" s="3" t="s">
        <v>26</v>
      </c>
      <c r="N190" s="3" t="s">
        <v>26</v>
      </c>
      <c r="O190" s="3" t="s">
        <v>26</v>
      </c>
      <c r="P190" s="3" t="s">
        <v>26</v>
      </c>
      <c r="Q190" s="3" t="s">
        <v>28</v>
      </c>
      <c r="R190" s="3" t="s">
        <v>29</v>
      </c>
      <c r="S190" s="3" t="s">
        <v>29</v>
      </c>
    </row>
    <row r="191" spans="1:20" x14ac:dyDescent="0.2">
      <c r="A191" s="2">
        <v>44184.612526273151</v>
      </c>
      <c r="B191" s="3" t="s">
        <v>33</v>
      </c>
      <c r="C191" s="3" t="s">
        <v>21</v>
      </c>
      <c r="D191" s="3" t="s">
        <v>22</v>
      </c>
      <c r="E191" s="3" t="s">
        <v>23</v>
      </c>
      <c r="F191" s="3" t="s">
        <v>102</v>
      </c>
      <c r="G191" s="3" t="s">
        <v>44</v>
      </c>
      <c r="H191" s="3" t="s">
        <v>29</v>
      </c>
      <c r="I191" s="3" t="s">
        <v>29</v>
      </c>
      <c r="J191" s="3" t="s">
        <v>29</v>
      </c>
      <c r="K191" s="3" t="s">
        <v>29</v>
      </c>
      <c r="L191" s="3" t="s">
        <v>29</v>
      </c>
      <c r="M191" s="3" t="s">
        <v>29</v>
      </c>
      <c r="N191" s="3" t="s">
        <v>29</v>
      </c>
      <c r="O191" s="3" t="s">
        <v>29</v>
      </c>
      <c r="P191" s="3" t="s">
        <v>29</v>
      </c>
      <c r="Q191" s="3" t="s">
        <v>28</v>
      </c>
      <c r="R191" s="3" t="s">
        <v>29</v>
      </c>
      <c r="S191" s="3" t="s">
        <v>29</v>
      </c>
    </row>
    <row r="192" spans="1:20" x14ac:dyDescent="0.2">
      <c r="A192" s="2">
        <v>44184.612683587962</v>
      </c>
      <c r="B192" s="3" t="s">
        <v>33</v>
      </c>
      <c r="C192" s="3" t="s">
        <v>21</v>
      </c>
      <c r="D192" s="3" t="s">
        <v>41</v>
      </c>
      <c r="E192" s="3" t="s">
        <v>183</v>
      </c>
      <c r="F192" s="3" t="s">
        <v>212</v>
      </c>
      <c r="G192" s="3" t="s">
        <v>25</v>
      </c>
      <c r="H192" s="3" t="s">
        <v>29</v>
      </c>
      <c r="I192" s="3" t="s">
        <v>29</v>
      </c>
      <c r="J192" s="3" t="s">
        <v>29</v>
      </c>
      <c r="K192" s="3" t="s">
        <v>29</v>
      </c>
      <c r="L192" s="3" t="s">
        <v>26</v>
      </c>
      <c r="M192" s="3" t="s">
        <v>26</v>
      </c>
      <c r="N192" s="3" t="s">
        <v>26</v>
      </c>
      <c r="O192" s="3" t="s">
        <v>26</v>
      </c>
      <c r="P192" s="3" t="s">
        <v>26</v>
      </c>
      <c r="Q192" s="3" t="s">
        <v>28</v>
      </c>
      <c r="R192" s="3" t="s">
        <v>29</v>
      </c>
      <c r="S192" s="3" t="s">
        <v>29</v>
      </c>
    </row>
    <row r="193" spans="1:20" x14ac:dyDescent="0.2">
      <c r="A193" s="2">
        <v>44184.613469675925</v>
      </c>
      <c r="B193" s="3" t="s">
        <v>33</v>
      </c>
      <c r="C193" s="3" t="s">
        <v>21</v>
      </c>
      <c r="D193" s="3" t="s">
        <v>41</v>
      </c>
      <c r="E193" s="3" t="s">
        <v>217</v>
      </c>
      <c r="F193" s="3" t="s">
        <v>212</v>
      </c>
      <c r="G193" s="3" t="s">
        <v>61</v>
      </c>
      <c r="H193" s="3" t="s">
        <v>26</v>
      </c>
      <c r="I193" s="3" t="s">
        <v>29</v>
      </c>
      <c r="J193" s="3" t="s">
        <v>29</v>
      </c>
      <c r="K193" s="3" t="s">
        <v>29</v>
      </c>
      <c r="L193" s="3" t="s">
        <v>29</v>
      </c>
      <c r="M193" s="3" t="s">
        <v>29</v>
      </c>
      <c r="N193" s="3" t="s">
        <v>26</v>
      </c>
      <c r="O193" s="3" t="s">
        <v>26</v>
      </c>
      <c r="P193" s="3" t="s">
        <v>26</v>
      </c>
      <c r="Q193" s="3" t="s">
        <v>27</v>
      </c>
      <c r="R193" s="3" t="s">
        <v>29</v>
      </c>
      <c r="S193" s="3" t="s">
        <v>29</v>
      </c>
    </row>
    <row r="194" spans="1:20" x14ac:dyDescent="0.2">
      <c r="A194" s="2">
        <v>44184.614440983802</v>
      </c>
      <c r="B194" s="3" t="s">
        <v>33</v>
      </c>
      <c r="C194" s="3" t="s">
        <v>30</v>
      </c>
      <c r="D194" s="3" t="s">
        <v>41</v>
      </c>
      <c r="E194" s="3" t="s">
        <v>73</v>
      </c>
      <c r="F194" s="3" t="s">
        <v>145</v>
      </c>
      <c r="G194" s="3" t="s">
        <v>44</v>
      </c>
      <c r="H194" s="3" t="s">
        <v>29</v>
      </c>
      <c r="I194" s="3" t="s">
        <v>29</v>
      </c>
      <c r="J194" s="3" t="s">
        <v>26</v>
      </c>
      <c r="K194" s="3" t="s">
        <v>29</v>
      </c>
      <c r="L194" s="3" t="s">
        <v>29</v>
      </c>
      <c r="M194" s="3" t="s">
        <v>26</v>
      </c>
      <c r="N194" s="3" t="s">
        <v>28</v>
      </c>
      <c r="O194" s="3" t="s">
        <v>28</v>
      </c>
      <c r="P194" s="3" t="s">
        <v>26</v>
      </c>
      <c r="Q194" s="3" t="s">
        <v>27</v>
      </c>
      <c r="R194" s="3" t="s">
        <v>28</v>
      </c>
      <c r="S194" s="3" t="s">
        <v>28</v>
      </c>
    </row>
    <row r="195" spans="1:20" x14ac:dyDescent="0.2">
      <c r="A195" s="2">
        <v>44184.614865567128</v>
      </c>
      <c r="B195" s="3" t="s">
        <v>20</v>
      </c>
      <c r="C195" s="3" t="s">
        <v>30</v>
      </c>
      <c r="D195" s="3" t="s">
        <v>22</v>
      </c>
      <c r="E195" s="3" t="s">
        <v>176</v>
      </c>
      <c r="F195" s="3" t="s">
        <v>177</v>
      </c>
      <c r="G195" s="3" t="s">
        <v>25</v>
      </c>
      <c r="H195" s="3" t="s">
        <v>29</v>
      </c>
      <c r="I195" s="3" t="s">
        <v>26</v>
      </c>
      <c r="J195" s="3" t="s">
        <v>26</v>
      </c>
      <c r="K195" s="3" t="s">
        <v>29</v>
      </c>
      <c r="L195" s="3" t="s">
        <v>26</v>
      </c>
      <c r="M195" s="3" t="s">
        <v>26</v>
      </c>
      <c r="N195" s="3" t="s">
        <v>26</v>
      </c>
      <c r="O195" s="3" t="s">
        <v>26</v>
      </c>
      <c r="P195" s="3" t="s">
        <v>26</v>
      </c>
      <c r="Q195" s="3" t="s">
        <v>28</v>
      </c>
      <c r="R195" s="3" t="s">
        <v>29</v>
      </c>
      <c r="S195" s="3" t="s">
        <v>29</v>
      </c>
      <c r="T195" s="3" t="s">
        <v>218</v>
      </c>
    </row>
    <row r="196" spans="1:20" x14ac:dyDescent="0.2">
      <c r="A196" s="2">
        <v>44184.615654780093</v>
      </c>
      <c r="B196" s="3" t="s">
        <v>33</v>
      </c>
      <c r="C196" s="3" t="s">
        <v>34</v>
      </c>
      <c r="D196" s="3" t="s">
        <v>41</v>
      </c>
      <c r="E196" s="3" t="s">
        <v>110</v>
      </c>
      <c r="F196" s="3" t="s">
        <v>110</v>
      </c>
      <c r="G196" s="3" t="s">
        <v>50</v>
      </c>
      <c r="H196" s="3" t="s">
        <v>26</v>
      </c>
      <c r="I196" s="3" t="s">
        <v>26</v>
      </c>
      <c r="J196" s="3" t="s">
        <v>26</v>
      </c>
      <c r="K196" s="3" t="s">
        <v>28</v>
      </c>
      <c r="L196" s="3" t="s">
        <v>29</v>
      </c>
      <c r="M196" s="3" t="s">
        <v>29</v>
      </c>
      <c r="N196" s="3" t="s">
        <v>29</v>
      </c>
      <c r="O196" s="3" t="s">
        <v>26</v>
      </c>
      <c r="P196" s="3" t="s">
        <v>26</v>
      </c>
      <c r="Q196" s="3" t="s">
        <v>28</v>
      </c>
      <c r="R196" s="3" t="s">
        <v>29</v>
      </c>
      <c r="S196" s="3" t="s">
        <v>26</v>
      </c>
      <c r="T196" s="3" t="s">
        <v>219</v>
      </c>
    </row>
    <row r="197" spans="1:20" x14ac:dyDescent="0.2">
      <c r="A197" s="2">
        <v>44184.616366168979</v>
      </c>
      <c r="B197" s="3" t="s">
        <v>33</v>
      </c>
      <c r="C197" s="3" t="s">
        <v>30</v>
      </c>
      <c r="D197" s="3" t="s">
        <v>41</v>
      </c>
      <c r="E197" s="3" t="s">
        <v>110</v>
      </c>
      <c r="F197" s="3" t="s">
        <v>110</v>
      </c>
      <c r="G197" s="3" t="s">
        <v>50</v>
      </c>
      <c r="H197" s="3" t="s">
        <v>29</v>
      </c>
      <c r="I197" s="3" t="s">
        <v>26</v>
      </c>
      <c r="J197" s="3" t="s">
        <v>26</v>
      </c>
      <c r="K197" s="3" t="s">
        <v>26</v>
      </c>
      <c r="L197" s="3" t="s">
        <v>26</v>
      </c>
      <c r="M197" s="3" t="s">
        <v>26</v>
      </c>
      <c r="N197" s="3" t="s">
        <v>26</v>
      </c>
      <c r="O197" s="3" t="s">
        <v>26</v>
      </c>
      <c r="P197" s="3" t="s">
        <v>26</v>
      </c>
      <c r="Q197" s="3" t="s">
        <v>27</v>
      </c>
      <c r="R197" s="3" t="s">
        <v>29</v>
      </c>
      <c r="S197" s="3" t="s">
        <v>29</v>
      </c>
    </row>
    <row r="198" spans="1:20" x14ac:dyDescent="0.2">
      <c r="A198" s="2">
        <v>44184.617660844902</v>
      </c>
      <c r="B198" s="3" t="s">
        <v>33</v>
      </c>
      <c r="C198" s="3" t="s">
        <v>34</v>
      </c>
      <c r="D198" s="3" t="s">
        <v>41</v>
      </c>
      <c r="E198" s="3" t="s">
        <v>110</v>
      </c>
      <c r="F198" s="3" t="s">
        <v>171</v>
      </c>
      <c r="G198" s="3" t="s">
        <v>61</v>
      </c>
      <c r="H198" s="3" t="s">
        <v>26</v>
      </c>
      <c r="I198" s="3" t="s">
        <v>26</v>
      </c>
      <c r="J198" s="3" t="s">
        <v>26</v>
      </c>
      <c r="K198" s="3" t="s">
        <v>26</v>
      </c>
      <c r="L198" s="3" t="s">
        <v>26</v>
      </c>
      <c r="M198" s="3" t="s">
        <v>26</v>
      </c>
      <c r="N198" s="3" t="s">
        <v>26</v>
      </c>
      <c r="O198" s="3" t="s">
        <v>26</v>
      </c>
      <c r="P198" s="3" t="s">
        <v>26</v>
      </c>
      <c r="Q198" s="3" t="s">
        <v>28</v>
      </c>
      <c r="R198" s="3" t="s">
        <v>29</v>
      </c>
      <c r="S198" s="3" t="s">
        <v>29</v>
      </c>
      <c r="T198" s="3" t="s">
        <v>74</v>
      </c>
    </row>
    <row r="199" spans="1:20" x14ac:dyDescent="0.2">
      <c r="A199" s="2">
        <v>44184.617931655092</v>
      </c>
      <c r="B199" s="3" t="s">
        <v>33</v>
      </c>
      <c r="C199" s="3" t="s">
        <v>30</v>
      </c>
      <c r="D199" s="3" t="s">
        <v>41</v>
      </c>
      <c r="E199" s="3" t="s">
        <v>183</v>
      </c>
      <c r="F199" s="3" t="s">
        <v>220</v>
      </c>
      <c r="G199" s="3" t="s">
        <v>61</v>
      </c>
      <c r="H199" s="3" t="s">
        <v>26</v>
      </c>
      <c r="I199" s="3" t="s">
        <v>26</v>
      </c>
      <c r="J199" s="3" t="s">
        <v>26</v>
      </c>
      <c r="K199" s="3" t="s">
        <v>26</v>
      </c>
      <c r="L199" s="3" t="s">
        <v>26</v>
      </c>
      <c r="M199" s="3" t="s">
        <v>26</v>
      </c>
      <c r="N199" s="3" t="s">
        <v>26</v>
      </c>
      <c r="O199" s="3" t="s">
        <v>26</v>
      </c>
      <c r="P199" s="3" t="s">
        <v>26</v>
      </c>
      <c r="Q199" s="3" t="s">
        <v>26</v>
      </c>
      <c r="R199" s="3" t="s">
        <v>26</v>
      </c>
      <c r="S199" s="3" t="s">
        <v>26</v>
      </c>
    </row>
    <row r="200" spans="1:20" x14ac:dyDescent="0.2">
      <c r="A200" s="2">
        <v>44184.618281423609</v>
      </c>
      <c r="B200" s="3" t="s">
        <v>33</v>
      </c>
      <c r="C200" s="3" t="s">
        <v>34</v>
      </c>
      <c r="D200" s="3" t="s">
        <v>41</v>
      </c>
      <c r="E200" s="3" t="s">
        <v>110</v>
      </c>
      <c r="F200" s="3" t="s">
        <v>171</v>
      </c>
      <c r="G200" s="3" t="s">
        <v>50</v>
      </c>
      <c r="H200" s="3" t="s">
        <v>29</v>
      </c>
      <c r="I200" s="3" t="s">
        <v>26</v>
      </c>
      <c r="J200" s="3" t="s">
        <v>29</v>
      </c>
      <c r="K200" s="3" t="s">
        <v>29</v>
      </c>
      <c r="L200" s="3" t="s">
        <v>29</v>
      </c>
      <c r="M200" s="3" t="s">
        <v>29</v>
      </c>
      <c r="N200" s="3" t="s">
        <v>26</v>
      </c>
      <c r="O200" s="3" t="s">
        <v>26</v>
      </c>
      <c r="P200" s="3" t="s">
        <v>29</v>
      </c>
      <c r="Q200" s="3" t="s">
        <v>27</v>
      </c>
      <c r="R200" s="3" t="s">
        <v>28</v>
      </c>
      <c r="S200" s="3" t="s">
        <v>28</v>
      </c>
    </row>
    <row r="201" spans="1:20" x14ac:dyDescent="0.2">
      <c r="A201" s="2">
        <v>44184.618325613425</v>
      </c>
      <c r="B201" s="3" t="s">
        <v>20</v>
      </c>
      <c r="C201" s="3" t="s">
        <v>34</v>
      </c>
      <c r="D201" s="3" t="s">
        <v>41</v>
      </c>
      <c r="E201" s="3" t="s">
        <v>23</v>
      </c>
      <c r="F201" s="3" t="s">
        <v>221</v>
      </c>
      <c r="G201" s="3" t="s">
        <v>61</v>
      </c>
      <c r="H201" s="3" t="s">
        <v>29</v>
      </c>
      <c r="I201" s="3" t="s">
        <v>26</v>
      </c>
      <c r="J201" s="3" t="s">
        <v>26</v>
      </c>
      <c r="K201" s="3" t="s">
        <v>28</v>
      </c>
      <c r="L201" s="3" t="s">
        <v>26</v>
      </c>
      <c r="M201" s="3" t="s">
        <v>26</v>
      </c>
      <c r="N201" s="3" t="s">
        <v>26</v>
      </c>
      <c r="O201" s="3" t="s">
        <v>26</v>
      </c>
      <c r="P201" s="3" t="s">
        <v>26</v>
      </c>
      <c r="Q201" s="3" t="s">
        <v>27</v>
      </c>
      <c r="R201" s="3" t="s">
        <v>29</v>
      </c>
      <c r="S201" s="3" t="s">
        <v>29</v>
      </c>
      <c r="T201" s="3" t="s">
        <v>74</v>
      </c>
    </row>
    <row r="202" spans="1:20" x14ac:dyDescent="0.2">
      <c r="A202" s="2">
        <v>44184.618577106477</v>
      </c>
      <c r="B202" s="3" t="s">
        <v>33</v>
      </c>
      <c r="C202" s="3" t="s">
        <v>34</v>
      </c>
      <c r="D202" s="3" t="s">
        <v>41</v>
      </c>
      <c r="E202" s="3" t="s">
        <v>110</v>
      </c>
      <c r="F202" s="3" t="s">
        <v>171</v>
      </c>
      <c r="G202" s="3" t="s">
        <v>61</v>
      </c>
      <c r="H202" s="3" t="s">
        <v>29</v>
      </c>
      <c r="I202" s="3" t="s">
        <v>29</v>
      </c>
      <c r="J202" s="3" t="s">
        <v>29</v>
      </c>
      <c r="K202" s="3" t="s">
        <v>29</v>
      </c>
      <c r="L202" s="3" t="s">
        <v>29</v>
      </c>
      <c r="M202" s="3" t="s">
        <v>29</v>
      </c>
      <c r="N202" s="3" t="s">
        <v>26</v>
      </c>
      <c r="O202" s="3" t="s">
        <v>26</v>
      </c>
      <c r="P202" s="3" t="s">
        <v>26</v>
      </c>
      <c r="Q202" s="3" t="s">
        <v>29</v>
      </c>
      <c r="R202" s="3" t="s">
        <v>29</v>
      </c>
      <c r="S202" s="3" t="s">
        <v>29</v>
      </c>
      <c r="T202" s="3" t="s">
        <v>74</v>
      </c>
    </row>
    <row r="203" spans="1:20" x14ac:dyDescent="0.2">
      <c r="A203" s="2">
        <v>44184.618636018524</v>
      </c>
      <c r="B203" s="3" t="s">
        <v>33</v>
      </c>
      <c r="C203" s="3" t="s">
        <v>34</v>
      </c>
      <c r="D203" s="3" t="s">
        <v>41</v>
      </c>
      <c r="E203" s="3" t="s">
        <v>110</v>
      </c>
      <c r="F203" s="3" t="s">
        <v>110</v>
      </c>
      <c r="G203" s="3" t="s">
        <v>61</v>
      </c>
      <c r="H203" s="3" t="s">
        <v>29</v>
      </c>
      <c r="I203" s="3" t="s">
        <v>29</v>
      </c>
      <c r="J203" s="3" t="s">
        <v>29</v>
      </c>
      <c r="K203" s="3" t="s">
        <v>29</v>
      </c>
      <c r="L203" s="3" t="s">
        <v>29</v>
      </c>
      <c r="M203" s="3" t="s">
        <v>29</v>
      </c>
      <c r="N203" s="3" t="s">
        <v>29</v>
      </c>
      <c r="O203" s="3" t="s">
        <v>29</v>
      </c>
      <c r="P203" s="3" t="s">
        <v>29</v>
      </c>
      <c r="Q203" s="3" t="s">
        <v>29</v>
      </c>
      <c r="R203" s="3" t="s">
        <v>29</v>
      </c>
      <c r="S203" s="3" t="s">
        <v>29</v>
      </c>
      <c r="T203" s="3" t="s">
        <v>222</v>
      </c>
    </row>
    <row r="204" spans="1:20" x14ac:dyDescent="0.2">
      <c r="A204" s="2">
        <v>44184.619029444446</v>
      </c>
      <c r="B204" s="3" t="s">
        <v>33</v>
      </c>
      <c r="C204" s="3" t="s">
        <v>34</v>
      </c>
      <c r="D204" s="3" t="s">
        <v>41</v>
      </c>
      <c r="E204" s="3" t="s">
        <v>110</v>
      </c>
      <c r="F204" s="3" t="s">
        <v>110</v>
      </c>
      <c r="G204" s="3" t="s">
        <v>61</v>
      </c>
      <c r="H204" s="3" t="s">
        <v>26</v>
      </c>
      <c r="I204" s="3" t="s">
        <v>26</v>
      </c>
      <c r="J204" s="3" t="s">
        <v>26</v>
      </c>
      <c r="K204" s="3" t="s">
        <v>26</v>
      </c>
      <c r="L204" s="3" t="s">
        <v>26</v>
      </c>
      <c r="M204" s="3" t="s">
        <v>26</v>
      </c>
      <c r="N204" s="3" t="s">
        <v>26</v>
      </c>
      <c r="O204" s="3" t="s">
        <v>26</v>
      </c>
      <c r="P204" s="3" t="s">
        <v>26</v>
      </c>
      <c r="Q204" s="3" t="s">
        <v>28</v>
      </c>
      <c r="R204" s="3" t="s">
        <v>28</v>
      </c>
      <c r="S204" s="3" t="s">
        <v>29</v>
      </c>
      <c r="T204" s="3" t="s">
        <v>223</v>
      </c>
    </row>
    <row r="205" spans="1:20" x14ac:dyDescent="0.2">
      <c r="A205" s="2">
        <v>44184.619066736108</v>
      </c>
      <c r="B205" s="3" t="s">
        <v>33</v>
      </c>
      <c r="C205" s="3" t="s">
        <v>30</v>
      </c>
      <c r="D205" s="3" t="s">
        <v>41</v>
      </c>
      <c r="E205" s="3" t="s">
        <v>110</v>
      </c>
      <c r="F205" s="3" t="s">
        <v>171</v>
      </c>
      <c r="G205" s="3" t="s">
        <v>44</v>
      </c>
      <c r="H205" s="3" t="s">
        <v>29</v>
      </c>
      <c r="I205" s="3" t="s">
        <v>29</v>
      </c>
      <c r="J205" s="3" t="s">
        <v>29</v>
      </c>
      <c r="K205" s="3" t="s">
        <v>29</v>
      </c>
      <c r="L205" s="3" t="s">
        <v>29</v>
      </c>
      <c r="M205" s="3" t="s">
        <v>29</v>
      </c>
      <c r="N205" s="3" t="s">
        <v>29</v>
      </c>
      <c r="O205" s="3" t="s">
        <v>29</v>
      </c>
      <c r="P205" s="3" t="s">
        <v>29</v>
      </c>
      <c r="Q205" s="3" t="s">
        <v>27</v>
      </c>
      <c r="R205" s="3" t="s">
        <v>29</v>
      </c>
      <c r="S205" s="3" t="s">
        <v>29</v>
      </c>
    </row>
    <row r="206" spans="1:20" x14ac:dyDescent="0.2">
      <c r="A206" s="2">
        <v>44184.619602523147</v>
      </c>
      <c r="B206" s="3" t="s">
        <v>20</v>
      </c>
      <c r="C206" s="3" t="s">
        <v>34</v>
      </c>
      <c r="D206" s="3" t="s">
        <v>41</v>
      </c>
      <c r="E206" s="3" t="s">
        <v>110</v>
      </c>
      <c r="F206" s="3" t="s">
        <v>171</v>
      </c>
      <c r="G206" s="3" t="s">
        <v>61</v>
      </c>
      <c r="H206" s="3" t="s">
        <v>28</v>
      </c>
      <c r="I206" s="3" t="s">
        <v>29</v>
      </c>
      <c r="J206" s="3" t="s">
        <v>29</v>
      </c>
      <c r="K206" s="3" t="s">
        <v>29</v>
      </c>
      <c r="L206" s="3" t="s">
        <v>29</v>
      </c>
      <c r="M206" s="3" t="s">
        <v>29</v>
      </c>
      <c r="N206" s="3" t="s">
        <v>29</v>
      </c>
      <c r="O206" s="3" t="s">
        <v>29</v>
      </c>
      <c r="P206" s="3" t="s">
        <v>29</v>
      </c>
      <c r="Q206" s="3" t="s">
        <v>29</v>
      </c>
      <c r="R206" s="3" t="s">
        <v>29</v>
      </c>
      <c r="S206" s="3" t="s">
        <v>29</v>
      </c>
    </row>
    <row r="207" spans="1:20" x14ac:dyDescent="0.2">
      <c r="A207" s="2">
        <v>44184.620184085652</v>
      </c>
      <c r="B207" s="3" t="s">
        <v>33</v>
      </c>
      <c r="C207" s="3" t="s">
        <v>30</v>
      </c>
      <c r="D207" s="3" t="s">
        <v>41</v>
      </c>
      <c r="E207" s="3" t="s">
        <v>197</v>
      </c>
      <c r="F207" s="3" t="s">
        <v>224</v>
      </c>
      <c r="G207" s="3" t="s">
        <v>44</v>
      </c>
      <c r="H207" s="3" t="s">
        <v>26</v>
      </c>
      <c r="I207" s="3" t="s">
        <v>26</v>
      </c>
      <c r="J207" s="3" t="s">
        <v>26</v>
      </c>
      <c r="K207" s="3" t="s">
        <v>26</v>
      </c>
      <c r="L207" s="3" t="s">
        <v>29</v>
      </c>
      <c r="M207" s="3" t="s">
        <v>29</v>
      </c>
      <c r="N207" s="3" t="s">
        <v>29</v>
      </c>
      <c r="O207" s="3" t="s">
        <v>29</v>
      </c>
      <c r="P207" s="3" t="s">
        <v>29</v>
      </c>
      <c r="Q207" s="3" t="s">
        <v>27</v>
      </c>
      <c r="R207" s="3" t="s">
        <v>29</v>
      </c>
      <c r="S207" s="3" t="s">
        <v>29</v>
      </c>
    </row>
    <row r="208" spans="1:20" x14ac:dyDescent="0.2">
      <c r="A208" s="2">
        <v>44184.620342361115</v>
      </c>
      <c r="B208" s="3" t="s">
        <v>33</v>
      </c>
      <c r="C208" s="3" t="s">
        <v>30</v>
      </c>
      <c r="D208" s="3" t="s">
        <v>41</v>
      </c>
      <c r="E208" s="3" t="s">
        <v>197</v>
      </c>
      <c r="F208" s="3" t="s">
        <v>224</v>
      </c>
      <c r="G208" s="3" t="s">
        <v>61</v>
      </c>
      <c r="H208" s="3" t="s">
        <v>26</v>
      </c>
      <c r="I208" s="3" t="s">
        <v>29</v>
      </c>
      <c r="J208" s="3" t="s">
        <v>29</v>
      </c>
      <c r="K208" s="3" t="s">
        <v>29</v>
      </c>
      <c r="L208" s="3" t="s">
        <v>26</v>
      </c>
      <c r="M208" s="3" t="s">
        <v>26</v>
      </c>
      <c r="N208" s="3" t="s">
        <v>29</v>
      </c>
      <c r="O208" s="3" t="s">
        <v>26</v>
      </c>
      <c r="P208" s="3" t="s">
        <v>26</v>
      </c>
      <c r="Q208" s="3" t="s">
        <v>28</v>
      </c>
      <c r="R208" s="3" t="s">
        <v>29</v>
      </c>
      <c r="S208" s="3" t="s">
        <v>29</v>
      </c>
    </row>
    <row r="209" spans="1:20" x14ac:dyDescent="0.2">
      <c r="A209" s="2">
        <v>44184.620456759258</v>
      </c>
      <c r="B209" s="3" t="s">
        <v>33</v>
      </c>
      <c r="C209" s="3" t="s">
        <v>30</v>
      </c>
      <c r="D209" s="3" t="s">
        <v>41</v>
      </c>
      <c r="E209" s="3" t="s">
        <v>110</v>
      </c>
      <c r="F209" s="3" t="s">
        <v>110</v>
      </c>
      <c r="G209" s="3" t="s">
        <v>61</v>
      </c>
      <c r="H209" s="3" t="s">
        <v>29</v>
      </c>
      <c r="I209" s="3" t="s">
        <v>29</v>
      </c>
      <c r="J209" s="3" t="s">
        <v>28</v>
      </c>
      <c r="K209" s="3" t="s">
        <v>29</v>
      </c>
      <c r="L209" s="3" t="s">
        <v>29</v>
      </c>
      <c r="M209" s="3" t="s">
        <v>26</v>
      </c>
      <c r="N209" s="3" t="s">
        <v>29</v>
      </c>
      <c r="O209" s="3" t="s">
        <v>26</v>
      </c>
      <c r="P209" s="3" t="s">
        <v>26</v>
      </c>
      <c r="Q209" s="3" t="s">
        <v>28</v>
      </c>
      <c r="R209" s="3" t="s">
        <v>29</v>
      </c>
      <c r="S209" s="3" t="s">
        <v>29</v>
      </c>
      <c r="T209" s="3" t="s">
        <v>74</v>
      </c>
    </row>
    <row r="210" spans="1:20" x14ac:dyDescent="0.2">
      <c r="A210" s="2">
        <v>44184.621442523145</v>
      </c>
      <c r="B210" s="3" t="s">
        <v>20</v>
      </c>
      <c r="C210" s="3" t="s">
        <v>34</v>
      </c>
      <c r="D210" s="3" t="s">
        <v>41</v>
      </c>
      <c r="E210" s="3" t="s">
        <v>225</v>
      </c>
      <c r="F210" s="3" t="s">
        <v>119</v>
      </c>
      <c r="G210" s="3" t="s">
        <v>25</v>
      </c>
      <c r="H210" s="3" t="s">
        <v>29</v>
      </c>
      <c r="I210" s="3" t="s">
        <v>29</v>
      </c>
      <c r="J210" s="3" t="s">
        <v>28</v>
      </c>
      <c r="K210" s="3" t="s">
        <v>28</v>
      </c>
      <c r="L210" s="3" t="s">
        <v>29</v>
      </c>
      <c r="M210" s="3" t="s">
        <v>29</v>
      </c>
      <c r="N210" s="3" t="s">
        <v>26</v>
      </c>
      <c r="O210" s="3" t="s">
        <v>26</v>
      </c>
      <c r="P210" s="3" t="s">
        <v>29</v>
      </c>
      <c r="Q210" s="3" t="s">
        <v>28</v>
      </c>
      <c r="R210" s="3" t="s">
        <v>29</v>
      </c>
      <c r="S210" s="3" t="s">
        <v>29</v>
      </c>
      <c r="T210" s="3" t="s">
        <v>226</v>
      </c>
    </row>
    <row r="211" spans="1:20" x14ac:dyDescent="0.2">
      <c r="A211" s="2">
        <v>44184.621758078705</v>
      </c>
      <c r="B211" s="3" t="s">
        <v>33</v>
      </c>
      <c r="C211" s="3" t="s">
        <v>34</v>
      </c>
      <c r="D211" s="3" t="s">
        <v>41</v>
      </c>
      <c r="E211" s="3" t="s">
        <v>110</v>
      </c>
      <c r="F211" s="3" t="s">
        <v>171</v>
      </c>
      <c r="G211" s="3" t="s">
        <v>61</v>
      </c>
      <c r="H211" s="3" t="s">
        <v>29</v>
      </c>
      <c r="I211" s="3" t="s">
        <v>28</v>
      </c>
      <c r="J211" s="3" t="s">
        <v>28</v>
      </c>
      <c r="K211" s="3" t="s">
        <v>28</v>
      </c>
      <c r="L211" s="3" t="s">
        <v>29</v>
      </c>
      <c r="M211" s="3" t="s">
        <v>28</v>
      </c>
      <c r="N211" s="3" t="s">
        <v>26</v>
      </c>
      <c r="O211" s="3" t="s">
        <v>26</v>
      </c>
      <c r="P211" s="3" t="s">
        <v>26</v>
      </c>
      <c r="Q211" s="3" t="s">
        <v>28</v>
      </c>
      <c r="R211" s="3" t="s">
        <v>29</v>
      </c>
      <c r="S211" s="3" t="s">
        <v>26</v>
      </c>
    </row>
    <row r="212" spans="1:20" x14ac:dyDescent="0.2">
      <c r="A212" s="2">
        <v>44184.621875960649</v>
      </c>
      <c r="B212" s="3" t="s">
        <v>33</v>
      </c>
      <c r="C212" s="3" t="s">
        <v>30</v>
      </c>
      <c r="D212" s="3" t="s">
        <v>41</v>
      </c>
      <c r="E212" s="3" t="s">
        <v>183</v>
      </c>
      <c r="F212" s="3" t="s">
        <v>220</v>
      </c>
      <c r="G212" s="3" t="s">
        <v>44</v>
      </c>
      <c r="H212" s="3" t="s">
        <v>26</v>
      </c>
      <c r="I212" s="3" t="s">
        <v>26</v>
      </c>
      <c r="J212" s="3" t="s">
        <v>26</v>
      </c>
      <c r="K212" s="3" t="s">
        <v>26</v>
      </c>
      <c r="L212" s="3" t="s">
        <v>26</v>
      </c>
      <c r="M212" s="3" t="s">
        <v>26</v>
      </c>
      <c r="N212" s="3" t="s">
        <v>26</v>
      </c>
      <c r="O212" s="3" t="s">
        <v>26</v>
      </c>
      <c r="P212" s="3" t="s">
        <v>26</v>
      </c>
      <c r="Q212" s="3" t="s">
        <v>26</v>
      </c>
      <c r="R212" s="3" t="s">
        <v>26</v>
      </c>
      <c r="S212" s="3" t="s">
        <v>26</v>
      </c>
    </row>
    <row r="213" spans="1:20" x14ac:dyDescent="0.2">
      <c r="A213" s="2">
        <v>44184.622259189811</v>
      </c>
      <c r="B213" s="3" t="s">
        <v>20</v>
      </c>
      <c r="C213" s="3" t="s">
        <v>30</v>
      </c>
      <c r="D213" s="3" t="s">
        <v>41</v>
      </c>
      <c r="E213" s="3" t="s">
        <v>227</v>
      </c>
      <c r="F213" s="3" t="s">
        <v>228</v>
      </c>
      <c r="G213" s="3" t="s">
        <v>61</v>
      </c>
      <c r="H213" s="3" t="s">
        <v>26</v>
      </c>
      <c r="I213" s="3" t="s">
        <v>26</v>
      </c>
      <c r="J213" s="3" t="s">
        <v>26</v>
      </c>
      <c r="K213" s="3" t="s">
        <v>29</v>
      </c>
      <c r="L213" s="3" t="s">
        <v>29</v>
      </c>
      <c r="M213" s="3" t="s">
        <v>29</v>
      </c>
      <c r="N213" s="3" t="s">
        <v>26</v>
      </c>
      <c r="O213" s="3" t="s">
        <v>26</v>
      </c>
      <c r="P213" s="3" t="s">
        <v>26</v>
      </c>
      <c r="Q213" s="3" t="s">
        <v>28</v>
      </c>
      <c r="R213" s="3" t="s">
        <v>29</v>
      </c>
      <c r="S213" s="3" t="s">
        <v>29</v>
      </c>
      <c r="T213" s="3" t="s">
        <v>229</v>
      </c>
    </row>
    <row r="214" spans="1:20" x14ac:dyDescent="0.2">
      <c r="A214" s="2">
        <v>44184.622866805556</v>
      </c>
      <c r="B214" s="3" t="s">
        <v>33</v>
      </c>
      <c r="C214" s="3" t="s">
        <v>30</v>
      </c>
      <c r="D214" s="3" t="s">
        <v>41</v>
      </c>
      <c r="E214" s="3" t="s">
        <v>110</v>
      </c>
      <c r="F214" s="3" t="s">
        <v>48</v>
      </c>
      <c r="G214" s="3" t="s">
        <v>61</v>
      </c>
      <c r="H214" s="3" t="s">
        <v>29</v>
      </c>
      <c r="I214" s="3" t="s">
        <v>26</v>
      </c>
      <c r="J214" s="3" t="s">
        <v>29</v>
      </c>
      <c r="K214" s="3" t="s">
        <v>29</v>
      </c>
      <c r="L214" s="3" t="s">
        <v>29</v>
      </c>
      <c r="M214" s="3" t="s">
        <v>26</v>
      </c>
      <c r="N214" s="3" t="s">
        <v>29</v>
      </c>
      <c r="O214" s="3" t="s">
        <v>29</v>
      </c>
      <c r="P214" s="3" t="s">
        <v>26</v>
      </c>
      <c r="Q214" s="3" t="s">
        <v>27</v>
      </c>
      <c r="R214" s="3" t="s">
        <v>28</v>
      </c>
      <c r="S214" s="3" t="s">
        <v>28</v>
      </c>
    </row>
    <row r="215" spans="1:20" x14ac:dyDescent="0.2">
      <c r="A215" s="2">
        <v>44184.623620208338</v>
      </c>
      <c r="B215" s="3" t="s">
        <v>20</v>
      </c>
      <c r="C215" s="3" t="s">
        <v>30</v>
      </c>
      <c r="D215" s="3" t="s">
        <v>22</v>
      </c>
      <c r="E215" s="3" t="s">
        <v>108</v>
      </c>
      <c r="F215" s="3" t="s">
        <v>159</v>
      </c>
      <c r="G215" s="3" t="s">
        <v>44</v>
      </c>
      <c r="H215" s="3" t="s">
        <v>29</v>
      </c>
      <c r="I215" s="3" t="s">
        <v>29</v>
      </c>
      <c r="J215" s="3" t="s">
        <v>29</v>
      </c>
      <c r="K215" s="3" t="s">
        <v>29</v>
      </c>
      <c r="L215" s="3" t="s">
        <v>29</v>
      </c>
      <c r="M215" s="3" t="s">
        <v>29</v>
      </c>
      <c r="N215" s="3" t="s">
        <v>29</v>
      </c>
      <c r="O215" s="3" t="s">
        <v>29</v>
      </c>
      <c r="P215" s="3" t="s">
        <v>29</v>
      </c>
      <c r="Q215" s="3" t="s">
        <v>28</v>
      </c>
      <c r="R215" s="3" t="s">
        <v>29</v>
      </c>
      <c r="S215" s="3" t="s">
        <v>29</v>
      </c>
      <c r="T215" s="3" t="s">
        <v>74</v>
      </c>
    </row>
    <row r="216" spans="1:20" x14ac:dyDescent="0.2">
      <c r="A216" s="2">
        <v>44184.623769305559</v>
      </c>
      <c r="B216" s="3" t="s">
        <v>33</v>
      </c>
      <c r="C216" s="3" t="s">
        <v>30</v>
      </c>
      <c r="D216" s="3" t="s">
        <v>22</v>
      </c>
      <c r="E216" s="3" t="s">
        <v>230</v>
      </c>
      <c r="F216" s="3" t="s">
        <v>230</v>
      </c>
      <c r="G216" s="3" t="s">
        <v>61</v>
      </c>
      <c r="H216" s="3" t="s">
        <v>29</v>
      </c>
      <c r="I216" s="3" t="s">
        <v>26</v>
      </c>
      <c r="J216" s="3" t="s">
        <v>29</v>
      </c>
      <c r="K216" s="3" t="s">
        <v>26</v>
      </c>
      <c r="L216" s="3" t="s">
        <v>26</v>
      </c>
      <c r="M216" s="3" t="s">
        <v>26</v>
      </c>
      <c r="N216" s="3" t="s">
        <v>26</v>
      </c>
      <c r="O216" s="3" t="s">
        <v>29</v>
      </c>
      <c r="P216" s="3" t="s">
        <v>26</v>
      </c>
      <c r="Q216" s="3" t="s">
        <v>29</v>
      </c>
      <c r="R216" s="3" t="s">
        <v>29</v>
      </c>
      <c r="S216" s="3" t="s">
        <v>29</v>
      </c>
      <c r="T216" s="3" t="s">
        <v>231</v>
      </c>
    </row>
    <row r="217" spans="1:20" x14ac:dyDescent="0.2">
      <c r="A217" s="2">
        <v>44184.626385995369</v>
      </c>
      <c r="B217" s="3" t="s">
        <v>33</v>
      </c>
      <c r="C217" s="3" t="s">
        <v>30</v>
      </c>
      <c r="D217" s="3" t="s">
        <v>41</v>
      </c>
      <c r="E217" s="3" t="s">
        <v>73</v>
      </c>
      <c r="F217" s="3" t="s">
        <v>232</v>
      </c>
      <c r="G217" s="3" t="s">
        <v>44</v>
      </c>
      <c r="H217" s="3" t="s">
        <v>26</v>
      </c>
      <c r="I217" s="3" t="s">
        <v>26</v>
      </c>
      <c r="J217" s="3" t="s">
        <v>26</v>
      </c>
      <c r="K217" s="3" t="s">
        <v>26</v>
      </c>
      <c r="L217" s="3" t="s">
        <v>29</v>
      </c>
      <c r="M217" s="3" t="s">
        <v>26</v>
      </c>
      <c r="N217" s="3" t="s">
        <v>27</v>
      </c>
      <c r="O217" s="3" t="s">
        <v>26</v>
      </c>
      <c r="P217" s="3" t="s">
        <v>26</v>
      </c>
      <c r="Q217" s="3" t="s">
        <v>28</v>
      </c>
      <c r="R217" s="3" t="s">
        <v>29</v>
      </c>
      <c r="S217" s="3" t="s">
        <v>29</v>
      </c>
      <c r="T217" s="3" t="s">
        <v>233</v>
      </c>
    </row>
    <row r="218" spans="1:20" x14ac:dyDescent="0.2">
      <c r="A218" s="2">
        <v>44184.627177222224</v>
      </c>
      <c r="B218" s="3" t="s">
        <v>33</v>
      </c>
      <c r="C218" s="3" t="s">
        <v>34</v>
      </c>
      <c r="D218" s="3" t="s">
        <v>41</v>
      </c>
      <c r="E218" s="3" t="s">
        <v>110</v>
      </c>
      <c r="F218" s="3" t="s">
        <v>110</v>
      </c>
      <c r="G218" s="3" t="s">
        <v>61</v>
      </c>
      <c r="H218" s="3" t="s">
        <v>26</v>
      </c>
      <c r="I218" s="3" t="s">
        <v>29</v>
      </c>
      <c r="J218" s="3" t="s">
        <v>29</v>
      </c>
      <c r="K218" s="3" t="s">
        <v>29</v>
      </c>
      <c r="L218" s="3" t="s">
        <v>29</v>
      </c>
      <c r="M218" s="3" t="s">
        <v>26</v>
      </c>
      <c r="N218" s="3" t="s">
        <v>26</v>
      </c>
      <c r="O218" s="3" t="s">
        <v>26</v>
      </c>
      <c r="P218" s="3" t="s">
        <v>26</v>
      </c>
      <c r="Q218" s="3" t="s">
        <v>28</v>
      </c>
      <c r="R218" s="3" t="s">
        <v>29</v>
      </c>
      <c r="S218" s="3" t="s">
        <v>26</v>
      </c>
    </row>
    <row r="219" spans="1:20" x14ac:dyDescent="0.2">
      <c r="A219" s="2">
        <v>44184.627557384258</v>
      </c>
      <c r="B219" s="3" t="s">
        <v>33</v>
      </c>
      <c r="C219" s="3" t="s">
        <v>21</v>
      </c>
      <c r="D219" s="3" t="s">
        <v>41</v>
      </c>
      <c r="E219" s="3" t="s">
        <v>73</v>
      </c>
      <c r="F219" s="3" t="s">
        <v>145</v>
      </c>
      <c r="G219" s="3" t="s">
        <v>44</v>
      </c>
      <c r="H219" s="3" t="s">
        <v>26</v>
      </c>
      <c r="I219" s="3" t="s">
        <v>29</v>
      </c>
      <c r="J219" s="3" t="s">
        <v>26</v>
      </c>
      <c r="K219" s="3" t="s">
        <v>29</v>
      </c>
      <c r="L219" s="3" t="s">
        <v>26</v>
      </c>
      <c r="M219" s="3" t="s">
        <v>29</v>
      </c>
      <c r="N219" s="3" t="s">
        <v>26</v>
      </c>
      <c r="O219" s="3" t="s">
        <v>26</v>
      </c>
      <c r="P219" s="3" t="s">
        <v>26</v>
      </c>
      <c r="Q219" s="3" t="s">
        <v>28</v>
      </c>
      <c r="R219" s="3" t="s">
        <v>29</v>
      </c>
      <c r="S219" s="3" t="s">
        <v>28</v>
      </c>
      <c r="T219" s="3" t="s">
        <v>234</v>
      </c>
    </row>
    <row r="220" spans="1:20" x14ac:dyDescent="0.2">
      <c r="A220" s="2">
        <v>44184.62916217593</v>
      </c>
      <c r="B220" s="3" t="s">
        <v>33</v>
      </c>
      <c r="C220" s="3" t="s">
        <v>30</v>
      </c>
      <c r="D220" s="3" t="s">
        <v>41</v>
      </c>
      <c r="E220" s="3" t="s">
        <v>110</v>
      </c>
      <c r="F220" s="3" t="s">
        <v>110</v>
      </c>
      <c r="G220" s="3" t="s">
        <v>61</v>
      </c>
      <c r="H220" s="3" t="s">
        <v>26</v>
      </c>
      <c r="I220" s="3" t="s">
        <v>26</v>
      </c>
      <c r="J220" s="3" t="s">
        <v>26</v>
      </c>
      <c r="K220" s="3" t="s">
        <v>26</v>
      </c>
      <c r="L220" s="3" t="s">
        <v>26</v>
      </c>
      <c r="M220" s="3" t="s">
        <v>26</v>
      </c>
      <c r="N220" s="3" t="s">
        <v>26</v>
      </c>
      <c r="O220" s="3" t="s">
        <v>26</v>
      </c>
      <c r="P220" s="3" t="s">
        <v>26</v>
      </c>
      <c r="Q220" s="3" t="s">
        <v>26</v>
      </c>
      <c r="R220" s="3" t="s">
        <v>26</v>
      </c>
      <c r="S220" s="3" t="s">
        <v>26</v>
      </c>
    </row>
    <row r="221" spans="1:20" x14ac:dyDescent="0.2">
      <c r="A221" s="2">
        <v>44184.630131041667</v>
      </c>
      <c r="B221" s="3" t="s">
        <v>33</v>
      </c>
      <c r="C221" s="3" t="s">
        <v>21</v>
      </c>
      <c r="D221" s="3" t="s">
        <v>22</v>
      </c>
      <c r="E221" s="3" t="s">
        <v>110</v>
      </c>
      <c r="F221" s="3" t="s">
        <v>48</v>
      </c>
      <c r="G221" s="3" t="s">
        <v>61</v>
      </c>
      <c r="H221" s="3" t="s">
        <v>29</v>
      </c>
      <c r="I221" s="3" t="s">
        <v>26</v>
      </c>
      <c r="J221" s="3" t="s">
        <v>26</v>
      </c>
      <c r="K221" s="3" t="s">
        <v>29</v>
      </c>
      <c r="L221" s="3" t="s">
        <v>26</v>
      </c>
      <c r="M221" s="3" t="s">
        <v>26</v>
      </c>
      <c r="N221" s="3" t="s">
        <v>26</v>
      </c>
      <c r="O221" s="3" t="s">
        <v>29</v>
      </c>
      <c r="P221" s="3" t="s">
        <v>26</v>
      </c>
      <c r="Q221" s="3" t="s">
        <v>28</v>
      </c>
      <c r="R221" s="3" t="s">
        <v>29</v>
      </c>
      <c r="S221" s="3" t="s">
        <v>29</v>
      </c>
      <c r="T221" s="3" t="s">
        <v>235</v>
      </c>
    </row>
    <row r="222" spans="1:20" x14ac:dyDescent="0.2">
      <c r="A222" s="2">
        <v>44184.631245358796</v>
      </c>
      <c r="B222" s="3" t="s">
        <v>20</v>
      </c>
      <c r="C222" s="3" t="s">
        <v>30</v>
      </c>
      <c r="D222" s="3" t="s">
        <v>22</v>
      </c>
      <c r="E222" s="3" t="s">
        <v>23</v>
      </c>
      <c r="F222" s="3" t="s">
        <v>236</v>
      </c>
      <c r="G222" s="3" t="s">
        <v>61</v>
      </c>
      <c r="H222" s="3" t="s">
        <v>26</v>
      </c>
      <c r="I222" s="3" t="s">
        <v>26</v>
      </c>
      <c r="J222" s="3" t="s">
        <v>26</v>
      </c>
      <c r="K222" s="3" t="s">
        <v>26</v>
      </c>
      <c r="L222" s="3" t="s">
        <v>26</v>
      </c>
      <c r="M222" s="3" t="s">
        <v>26</v>
      </c>
      <c r="N222" s="3" t="s">
        <v>26</v>
      </c>
      <c r="O222" s="3" t="s">
        <v>26</v>
      </c>
      <c r="P222" s="3" t="s">
        <v>26</v>
      </c>
      <c r="Q222" s="3" t="s">
        <v>26</v>
      </c>
      <c r="R222" s="3" t="s">
        <v>26</v>
      </c>
      <c r="S222" s="3" t="s">
        <v>26</v>
      </c>
      <c r="T222" s="3" t="s">
        <v>237</v>
      </c>
    </row>
    <row r="223" spans="1:20" x14ac:dyDescent="0.2">
      <c r="A223" s="2">
        <v>44184.633230208332</v>
      </c>
      <c r="B223" s="3" t="s">
        <v>33</v>
      </c>
      <c r="C223" s="3" t="s">
        <v>34</v>
      </c>
      <c r="D223" s="3" t="s">
        <v>22</v>
      </c>
      <c r="E223" s="3" t="s">
        <v>23</v>
      </c>
      <c r="F223" s="3" t="s">
        <v>102</v>
      </c>
      <c r="G223" s="3" t="s">
        <v>44</v>
      </c>
      <c r="H223" s="3" t="s">
        <v>26</v>
      </c>
      <c r="I223" s="3" t="s">
        <v>26</v>
      </c>
      <c r="J223" s="3" t="s">
        <v>26</v>
      </c>
      <c r="K223" s="3" t="s">
        <v>26</v>
      </c>
      <c r="L223" s="3" t="s">
        <v>29</v>
      </c>
      <c r="M223" s="3" t="s">
        <v>29</v>
      </c>
      <c r="N223" s="3" t="s">
        <v>29</v>
      </c>
      <c r="O223" s="3" t="s">
        <v>29</v>
      </c>
      <c r="P223" s="3" t="s">
        <v>26</v>
      </c>
      <c r="Q223" s="3" t="s">
        <v>28</v>
      </c>
      <c r="R223" s="3" t="s">
        <v>29</v>
      </c>
      <c r="S223" s="3" t="s">
        <v>26</v>
      </c>
    </row>
    <row r="224" spans="1:20" x14ac:dyDescent="0.2">
      <c r="A224" s="2">
        <v>44184.634427314813</v>
      </c>
      <c r="B224" s="3" t="s">
        <v>33</v>
      </c>
      <c r="C224" s="3" t="s">
        <v>30</v>
      </c>
      <c r="D224" s="3" t="s">
        <v>41</v>
      </c>
      <c r="E224" s="3" t="s">
        <v>183</v>
      </c>
      <c r="F224" s="3" t="s">
        <v>184</v>
      </c>
      <c r="G224" s="3" t="s">
        <v>61</v>
      </c>
      <c r="H224" s="3" t="s">
        <v>26</v>
      </c>
      <c r="I224" s="3" t="s">
        <v>26</v>
      </c>
      <c r="J224" s="3" t="s">
        <v>26</v>
      </c>
      <c r="K224" s="3" t="s">
        <v>26</v>
      </c>
      <c r="L224" s="3" t="s">
        <v>26</v>
      </c>
      <c r="M224" s="3" t="s">
        <v>26</v>
      </c>
      <c r="N224" s="3" t="s">
        <v>26</v>
      </c>
      <c r="O224" s="3" t="s">
        <v>26</v>
      </c>
      <c r="P224" s="3" t="s">
        <v>26</v>
      </c>
      <c r="Q224" s="3" t="s">
        <v>28</v>
      </c>
      <c r="R224" s="3" t="s">
        <v>29</v>
      </c>
      <c r="S224" s="3" t="s">
        <v>29</v>
      </c>
    </row>
    <row r="225" spans="1:20" x14ac:dyDescent="0.2">
      <c r="A225" s="2">
        <v>44184.637480798614</v>
      </c>
      <c r="B225" s="3" t="s">
        <v>33</v>
      </c>
      <c r="C225" s="3" t="s">
        <v>135</v>
      </c>
      <c r="D225" s="3" t="s">
        <v>22</v>
      </c>
      <c r="E225" s="3" t="s">
        <v>110</v>
      </c>
      <c r="F225" s="3" t="s">
        <v>238</v>
      </c>
      <c r="G225" s="3" t="s">
        <v>44</v>
      </c>
      <c r="H225" s="3" t="s">
        <v>29</v>
      </c>
      <c r="I225" s="3" t="s">
        <v>29</v>
      </c>
      <c r="J225" s="3" t="s">
        <v>29</v>
      </c>
      <c r="K225" s="3" t="s">
        <v>29</v>
      </c>
      <c r="L225" s="3" t="s">
        <v>29</v>
      </c>
      <c r="M225" s="3" t="s">
        <v>29</v>
      </c>
      <c r="N225" s="3" t="s">
        <v>29</v>
      </c>
      <c r="O225" s="3" t="s">
        <v>29</v>
      </c>
      <c r="P225" s="3" t="s">
        <v>29</v>
      </c>
      <c r="Q225" s="3" t="s">
        <v>29</v>
      </c>
      <c r="R225" s="3" t="s">
        <v>29</v>
      </c>
      <c r="S225" s="3" t="s">
        <v>29</v>
      </c>
    </row>
    <row r="226" spans="1:20" x14ac:dyDescent="0.2">
      <c r="A226" s="2">
        <v>44184.638046655091</v>
      </c>
      <c r="B226" s="3" t="s">
        <v>20</v>
      </c>
      <c r="C226" s="3" t="s">
        <v>34</v>
      </c>
      <c r="D226" s="3" t="s">
        <v>41</v>
      </c>
      <c r="E226" s="3" t="s">
        <v>239</v>
      </c>
      <c r="F226" s="3" t="s">
        <v>240</v>
      </c>
      <c r="G226" s="3" t="s">
        <v>44</v>
      </c>
      <c r="H226" s="3" t="s">
        <v>29</v>
      </c>
      <c r="I226" s="3" t="s">
        <v>29</v>
      </c>
      <c r="J226" s="3" t="s">
        <v>29</v>
      </c>
      <c r="K226" s="3" t="s">
        <v>29</v>
      </c>
      <c r="L226" s="3" t="s">
        <v>29</v>
      </c>
      <c r="M226" s="3" t="s">
        <v>29</v>
      </c>
      <c r="N226" s="3" t="s">
        <v>29</v>
      </c>
      <c r="O226" s="3" t="s">
        <v>29</v>
      </c>
      <c r="P226" s="3" t="s">
        <v>29</v>
      </c>
      <c r="Q226" s="3" t="s">
        <v>29</v>
      </c>
      <c r="R226" s="3" t="s">
        <v>29</v>
      </c>
      <c r="S226" s="3" t="s">
        <v>29</v>
      </c>
    </row>
    <row r="227" spans="1:20" x14ac:dyDescent="0.2">
      <c r="A227" s="2">
        <v>44184.638669942127</v>
      </c>
      <c r="B227" s="3" t="s">
        <v>20</v>
      </c>
      <c r="C227" s="3" t="s">
        <v>34</v>
      </c>
      <c r="D227" s="3" t="s">
        <v>41</v>
      </c>
      <c r="E227" s="3" t="s">
        <v>71</v>
      </c>
      <c r="F227" s="3" t="s">
        <v>241</v>
      </c>
      <c r="G227" s="3" t="s">
        <v>44</v>
      </c>
      <c r="H227" s="3" t="s">
        <v>26</v>
      </c>
      <c r="I227" s="3" t="s">
        <v>26</v>
      </c>
      <c r="J227" s="3" t="s">
        <v>26</v>
      </c>
      <c r="K227" s="3" t="s">
        <v>26</v>
      </c>
      <c r="L227" s="3" t="s">
        <v>29</v>
      </c>
      <c r="M227" s="3" t="s">
        <v>29</v>
      </c>
      <c r="N227" s="3" t="s">
        <v>26</v>
      </c>
      <c r="O227" s="3" t="s">
        <v>26</v>
      </c>
      <c r="P227" s="3" t="s">
        <v>26</v>
      </c>
      <c r="Q227" s="3" t="s">
        <v>28</v>
      </c>
      <c r="R227" s="3" t="s">
        <v>29</v>
      </c>
      <c r="S227" s="3" t="s">
        <v>26</v>
      </c>
      <c r="T227" s="3" t="s">
        <v>74</v>
      </c>
    </row>
    <row r="228" spans="1:20" x14ac:dyDescent="0.2">
      <c r="A228" s="2">
        <v>44184.638961331017</v>
      </c>
      <c r="B228" s="3" t="s">
        <v>33</v>
      </c>
      <c r="C228" s="3" t="s">
        <v>34</v>
      </c>
      <c r="D228" s="3" t="s">
        <v>41</v>
      </c>
      <c r="E228" s="3" t="s">
        <v>110</v>
      </c>
      <c r="F228" s="3" t="s">
        <v>48</v>
      </c>
      <c r="G228" s="3" t="s">
        <v>61</v>
      </c>
      <c r="H228" s="3" t="s">
        <v>29</v>
      </c>
      <c r="I228" s="3" t="s">
        <v>29</v>
      </c>
      <c r="J228" s="3" t="s">
        <v>29</v>
      </c>
      <c r="K228" s="3" t="s">
        <v>29</v>
      </c>
      <c r="L228" s="3" t="s">
        <v>29</v>
      </c>
      <c r="M228" s="3" t="s">
        <v>29</v>
      </c>
      <c r="N228" s="3" t="s">
        <v>26</v>
      </c>
      <c r="O228" s="3" t="s">
        <v>26</v>
      </c>
      <c r="P228" s="3" t="s">
        <v>26</v>
      </c>
      <c r="Q228" s="3" t="s">
        <v>29</v>
      </c>
      <c r="R228" s="3" t="s">
        <v>29</v>
      </c>
      <c r="S228" s="3" t="s">
        <v>29</v>
      </c>
    </row>
    <row r="229" spans="1:20" x14ac:dyDescent="0.2">
      <c r="A229" s="2">
        <v>44184.639125798611</v>
      </c>
      <c r="B229" s="3" t="s">
        <v>20</v>
      </c>
      <c r="C229" s="3" t="s">
        <v>30</v>
      </c>
      <c r="D229" s="3" t="s">
        <v>41</v>
      </c>
      <c r="E229" s="3" t="s">
        <v>110</v>
      </c>
      <c r="F229" s="3" t="s">
        <v>171</v>
      </c>
      <c r="G229" s="3" t="s">
        <v>61</v>
      </c>
      <c r="H229" s="3" t="s">
        <v>26</v>
      </c>
      <c r="I229" s="3" t="s">
        <v>26</v>
      </c>
      <c r="J229" s="3" t="s">
        <v>26</v>
      </c>
      <c r="K229" s="3" t="s">
        <v>26</v>
      </c>
      <c r="L229" s="3" t="s">
        <v>26</v>
      </c>
      <c r="M229" s="3" t="s">
        <v>26</v>
      </c>
      <c r="N229" s="3" t="s">
        <v>26</v>
      </c>
      <c r="O229" s="3" t="s">
        <v>26</v>
      </c>
      <c r="P229" s="3" t="s">
        <v>26</v>
      </c>
      <c r="Q229" s="3" t="s">
        <v>28</v>
      </c>
      <c r="R229" s="3" t="s">
        <v>26</v>
      </c>
      <c r="S229" s="3" t="s">
        <v>26</v>
      </c>
      <c r="T229" s="3" t="s">
        <v>242</v>
      </c>
    </row>
    <row r="230" spans="1:20" x14ac:dyDescent="0.2">
      <c r="A230" s="2">
        <v>44184.641800555561</v>
      </c>
      <c r="B230" s="3" t="s">
        <v>33</v>
      </c>
      <c r="C230" s="3" t="s">
        <v>21</v>
      </c>
      <c r="D230" s="3" t="s">
        <v>41</v>
      </c>
      <c r="E230" s="3" t="s">
        <v>88</v>
      </c>
      <c r="F230" s="3" t="s">
        <v>147</v>
      </c>
      <c r="G230" s="3" t="s">
        <v>44</v>
      </c>
      <c r="H230" s="3" t="s">
        <v>26</v>
      </c>
      <c r="I230" s="3" t="s">
        <v>26</v>
      </c>
      <c r="J230" s="3" t="s">
        <v>26</v>
      </c>
      <c r="K230" s="3" t="s">
        <v>29</v>
      </c>
      <c r="L230" s="3" t="s">
        <v>29</v>
      </c>
      <c r="M230" s="3" t="s">
        <v>29</v>
      </c>
      <c r="N230" s="3" t="s">
        <v>26</v>
      </c>
      <c r="O230" s="3" t="s">
        <v>29</v>
      </c>
      <c r="P230" s="3" t="s">
        <v>26</v>
      </c>
      <c r="Q230" s="3" t="s">
        <v>28</v>
      </c>
      <c r="R230" s="3" t="s">
        <v>29</v>
      </c>
      <c r="S230" s="3" t="s">
        <v>29</v>
      </c>
      <c r="T230" s="3" t="s">
        <v>74</v>
      </c>
    </row>
    <row r="231" spans="1:20" x14ac:dyDescent="0.2">
      <c r="A231" s="2">
        <v>44184.642683391205</v>
      </c>
      <c r="B231" s="3" t="s">
        <v>33</v>
      </c>
      <c r="C231" s="3" t="s">
        <v>34</v>
      </c>
      <c r="D231" s="3" t="s">
        <v>41</v>
      </c>
      <c r="E231" s="3" t="s">
        <v>77</v>
      </c>
      <c r="F231" s="3" t="s">
        <v>171</v>
      </c>
      <c r="G231" s="3" t="s">
        <v>44</v>
      </c>
      <c r="H231" s="3" t="s">
        <v>29</v>
      </c>
      <c r="I231" s="3" t="s">
        <v>29</v>
      </c>
      <c r="J231" s="3" t="s">
        <v>29</v>
      </c>
      <c r="K231" s="3" t="s">
        <v>29</v>
      </c>
      <c r="L231" s="3" t="s">
        <v>28</v>
      </c>
      <c r="M231" s="3" t="s">
        <v>28</v>
      </c>
      <c r="N231" s="3" t="s">
        <v>28</v>
      </c>
      <c r="O231" s="3" t="s">
        <v>28</v>
      </c>
      <c r="P231" s="3" t="s">
        <v>28</v>
      </c>
      <c r="Q231" s="3" t="s">
        <v>28</v>
      </c>
      <c r="R231" s="3" t="s">
        <v>28</v>
      </c>
      <c r="S231" s="3" t="s">
        <v>28</v>
      </c>
      <c r="T231" s="3" t="s">
        <v>74</v>
      </c>
    </row>
    <row r="232" spans="1:20" x14ac:dyDescent="0.2">
      <c r="A232" s="2">
        <v>44184.654572280095</v>
      </c>
      <c r="B232" s="3" t="s">
        <v>20</v>
      </c>
      <c r="C232" s="3" t="s">
        <v>30</v>
      </c>
      <c r="D232" s="3" t="s">
        <v>22</v>
      </c>
      <c r="E232" s="3" t="s">
        <v>243</v>
      </c>
      <c r="F232" s="3" t="s">
        <v>191</v>
      </c>
      <c r="G232" s="3" t="s">
        <v>44</v>
      </c>
      <c r="H232" s="3" t="s">
        <v>26</v>
      </c>
      <c r="I232" s="3" t="s">
        <v>29</v>
      </c>
      <c r="J232" s="3" t="s">
        <v>26</v>
      </c>
      <c r="K232" s="3" t="s">
        <v>29</v>
      </c>
      <c r="L232" s="3" t="s">
        <v>26</v>
      </c>
      <c r="M232" s="3" t="s">
        <v>26</v>
      </c>
      <c r="N232" s="3" t="s">
        <v>26</v>
      </c>
      <c r="O232" s="3" t="s">
        <v>26</v>
      </c>
      <c r="P232" s="3" t="s">
        <v>26</v>
      </c>
      <c r="Q232" s="3" t="s">
        <v>28</v>
      </c>
      <c r="R232" s="3" t="s">
        <v>29</v>
      </c>
      <c r="S232" s="3" t="s">
        <v>26</v>
      </c>
      <c r="T232" s="3" t="s">
        <v>244</v>
      </c>
    </row>
    <row r="233" spans="1:20" x14ac:dyDescent="0.2">
      <c r="A233" s="2">
        <v>44184.656768229164</v>
      </c>
      <c r="B233" s="3" t="s">
        <v>20</v>
      </c>
      <c r="C233" s="3" t="s">
        <v>34</v>
      </c>
      <c r="D233" s="3" t="s">
        <v>22</v>
      </c>
      <c r="E233" s="3" t="s">
        <v>101</v>
      </c>
      <c r="F233" s="3" t="s">
        <v>221</v>
      </c>
      <c r="G233" s="3" t="s">
        <v>44</v>
      </c>
      <c r="H233" s="3" t="s">
        <v>26</v>
      </c>
      <c r="I233" s="3" t="s">
        <v>26</v>
      </c>
      <c r="J233" s="3" t="s">
        <v>26</v>
      </c>
      <c r="K233" s="3" t="s">
        <v>26</v>
      </c>
      <c r="L233" s="3" t="s">
        <v>26</v>
      </c>
      <c r="M233" s="3" t="s">
        <v>26</v>
      </c>
      <c r="N233" s="3" t="s">
        <v>26</v>
      </c>
      <c r="O233" s="3" t="s">
        <v>26</v>
      </c>
      <c r="P233" s="3" t="s">
        <v>26</v>
      </c>
      <c r="Q233" s="3" t="s">
        <v>26</v>
      </c>
      <c r="R233" s="3" t="s">
        <v>26</v>
      </c>
      <c r="S233" s="3" t="s">
        <v>26</v>
      </c>
      <c r="T233" s="3" t="s">
        <v>245</v>
      </c>
    </row>
    <row r="234" spans="1:20" x14ac:dyDescent="0.2">
      <c r="A234" s="2">
        <v>44184.659938993056</v>
      </c>
      <c r="B234" s="3" t="s">
        <v>20</v>
      </c>
      <c r="C234" s="3" t="s">
        <v>21</v>
      </c>
      <c r="D234" s="3" t="s">
        <v>22</v>
      </c>
      <c r="E234" s="3" t="s">
        <v>47</v>
      </c>
      <c r="F234" s="3" t="s">
        <v>119</v>
      </c>
      <c r="G234" s="3" t="s">
        <v>44</v>
      </c>
      <c r="H234" s="3" t="s">
        <v>26</v>
      </c>
      <c r="I234" s="3" t="s">
        <v>26</v>
      </c>
      <c r="J234" s="3" t="s">
        <v>26</v>
      </c>
      <c r="K234" s="3" t="s">
        <v>26</v>
      </c>
      <c r="L234" s="3" t="s">
        <v>26</v>
      </c>
      <c r="M234" s="3" t="s">
        <v>26</v>
      </c>
      <c r="N234" s="3" t="s">
        <v>26</v>
      </c>
      <c r="O234" s="3" t="s">
        <v>26</v>
      </c>
      <c r="P234" s="3" t="s">
        <v>26</v>
      </c>
      <c r="Q234" s="3" t="s">
        <v>28</v>
      </c>
      <c r="R234" s="3" t="s">
        <v>29</v>
      </c>
      <c r="S234" s="3" t="s">
        <v>26</v>
      </c>
    </row>
    <row r="235" spans="1:20" x14ac:dyDescent="0.2">
      <c r="A235" s="2">
        <v>44184.660220798614</v>
      </c>
      <c r="B235" s="3" t="s">
        <v>20</v>
      </c>
      <c r="C235" s="3" t="s">
        <v>30</v>
      </c>
      <c r="D235" s="3" t="s">
        <v>22</v>
      </c>
      <c r="E235" s="3" t="s">
        <v>110</v>
      </c>
      <c r="F235" s="3" t="s">
        <v>238</v>
      </c>
      <c r="G235" s="3" t="s">
        <v>61</v>
      </c>
      <c r="H235" s="3" t="s">
        <v>26</v>
      </c>
      <c r="I235" s="3" t="s">
        <v>29</v>
      </c>
      <c r="J235" s="3" t="s">
        <v>26</v>
      </c>
      <c r="K235" s="3" t="s">
        <v>26</v>
      </c>
      <c r="L235" s="3" t="s">
        <v>29</v>
      </c>
      <c r="M235" s="3" t="s">
        <v>26</v>
      </c>
      <c r="N235" s="3" t="s">
        <v>29</v>
      </c>
      <c r="O235" s="3" t="s">
        <v>26</v>
      </c>
      <c r="P235" s="3" t="s">
        <v>26</v>
      </c>
      <c r="Q235" s="3" t="s">
        <v>28</v>
      </c>
      <c r="R235" s="3" t="s">
        <v>29</v>
      </c>
      <c r="S235" s="3" t="s">
        <v>29</v>
      </c>
    </row>
    <row r="236" spans="1:20" x14ac:dyDescent="0.2">
      <c r="A236" s="2">
        <v>44184.661560520835</v>
      </c>
      <c r="B236" s="3" t="s">
        <v>33</v>
      </c>
      <c r="C236" s="3" t="s">
        <v>21</v>
      </c>
      <c r="D236" s="3" t="s">
        <v>41</v>
      </c>
      <c r="E236" s="3" t="s">
        <v>183</v>
      </c>
      <c r="F236" s="3" t="s">
        <v>212</v>
      </c>
      <c r="G236" s="3" t="s">
        <v>50</v>
      </c>
      <c r="H236" s="3" t="s">
        <v>26</v>
      </c>
      <c r="I236" s="3" t="s">
        <v>26</v>
      </c>
      <c r="J236" s="3" t="s">
        <v>26</v>
      </c>
      <c r="K236" s="3" t="s">
        <v>26</v>
      </c>
      <c r="L236" s="3" t="s">
        <v>26</v>
      </c>
      <c r="M236" s="3" t="s">
        <v>26</v>
      </c>
      <c r="N236" s="3" t="s">
        <v>26</v>
      </c>
      <c r="O236" s="3" t="s">
        <v>26</v>
      </c>
      <c r="P236" s="3" t="s">
        <v>26</v>
      </c>
      <c r="Q236" s="3" t="s">
        <v>27</v>
      </c>
      <c r="R236" s="3" t="s">
        <v>29</v>
      </c>
      <c r="S236" s="3" t="s">
        <v>29</v>
      </c>
      <c r="T236" s="3" t="s">
        <v>246</v>
      </c>
    </row>
    <row r="237" spans="1:20" x14ac:dyDescent="0.2">
      <c r="A237" s="2">
        <v>44184.665102256942</v>
      </c>
      <c r="B237" s="3" t="s">
        <v>20</v>
      </c>
      <c r="C237" s="3" t="s">
        <v>30</v>
      </c>
      <c r="D237" s="3" t="s">
        <v>41</v>
      </c>
      <c r="E237" s="3" t="s">
        <v>110</v>
      </c>
      <c r="F237" s="3" t="s">
        <v>110</v>
      </c>
      <c r="G237" s="3" t="s">
        <v>44</v>
      </c>
      <c r="H237" s="3" t="s">
        <v>26</v>
      </c>
      <c r="I237" s="3" t="s">
        <v>26</v>
      </c>
      <c r="J237" s="3" t="s">
        <v>26</v>
      </c>
      <c r="K237" s="3" t="s">
        <v>26</v>
      </c>
      <c r="L237" s="3" t="s">
        <v>26</v>
      </c>
      <c r="M237" s="3" t="s">
        <v>26</v>
      </c>
      <c r="N237" s="3" t="s">
        <v>26</v>
      </c>
      <c r="O237" s="3" t="s">
        <v>26</v>
      </c>
      <c r="P237" s="3" t="s">
        <v>26</v>
      </c>
      <c r="Q237" s="3" t="s">
        <v>26</v>
      </c>
      <c r="R237" s="3" t="s">
        <v>26</v>
      </c>
      <c r="S237" s="3" t="s">
        <v>26</v>
      </c>
      <c r="T237" s="3" t="s">
        <v>247</v>
      </c>
    </row>
    <row r="238" spans="1:20" x14ac:dyDescent="0.2">
      <c r="A238" s="2">
        <v>44189.426327650464</v>
      </c>
      <c r="B238" s="3" t="s">
        <v>20</v>
      </c>
      <c r="C238" s="3" t="s">
        <v>30</v>
      </c>
      <c r="D238" s="3" t="s">
        <v>22</v>
      </c>
      <c r="E238" s="3" t="s">
        <v>38</v>
      </c>
      <c r="F238" s="3" t="s">
        <v>49</v>
      </c>
      <c r="G238" s="3" t="s">
        <v>44</v>
      </c>
      <c r="H238" s="3" t="s">
        <v>26</v>
      </c>
      <c r="I238" s="3" t="s">
        <v>26</v>
      </c>
      <c r="J238" s="3" t="s">
        <v>26</v>
      </c>
      <c r="K238" s="3" t="s">
        <v>26</v>
      </c>
      <c r="L238" s="3" t="s">
        <v>26</v>
      </c>
      <c r="M238" s="3" t="s">
        <v>26</v>
      </c>
      <c r="N238" s="3" t="s">
        <v>26</v>
      </c>
      <c r="O238" s="3" t="s">
        <v>26</v>
      </c>
      <c r="P238" s="3" t="s">
        <v>26</v>
      </c>
      <c r="Q238" s="3" t="s">
        <v>27</v>
      </c>
      <c r="R238" s="3" t="s">
        <v>29</v>
      </c>
      <c r="S238" s="3" t="s">
        <v>26</v>
      </c>
    </row>
    <row r="239" spans="1:20" x14ac:dyDescent="0.2">
      <c r="A239" s="2">
        <v>44189.434169664353</v>
      </c>
      <c r="B239" s="3" t="s">
        <v>20</v>
      </c>
      <c r="C239" s="3" t="s">
        <v>30</v>
      </c>
      <c r="D239" s="3" t="s">
        <v>41</v>
      </c>
      <c r="E239" s="3" t="s">
        <v>46</v>
      </c>
      <c r="F239" s="3" t="s">
        <v>47</v>
      </c>
      <c r="G239" s="3" t="s">
        <v>44</v>
      </c>
      <c r="H239" s="3" t="s">
        <v>26</v>
      </c>
      <c r="I239" s="3" t="s">
        <v>26</v>
      </c>
      <c r="J239" s="3" t="s">
        <v>26</v>
      </c>
      <c r="K239" s="3" t="s">
        <v>26</v>
      </c>
      <c r="L239" s="3" t="s">
        <v>26</v>
      </c>
      <c r="M239" s="3" t="s">
        <v>26</v>
      </c>
      <c r="N239" s="3" t="s">
        <v>26</v>
      </c>
      <c r="O239" s="3" t="s">
        <v>26</v>
      </c>
      <c r="P239" s="3" t="s">
        <v>26</v>
      </c>
      <c r="Q239" s="3" t="s">
        <v>28</v>
      </c>
      <c r="R239" s="3" t="s">
        <v>29</v>
      </c>
      <c r="S239" s="3" t="s">
        <v>26</v>
      </c>
      <c r="T239" s="3" t="s">
        <v>248</v>
      </c>
    </row>
    <row r="240" spans="1:20" x14ac:dyDescent="0.2">
      <c r="A240" s="2">
        <v>44190.449755266207</v>
      </c>
      <c r="B240" s="3" t="s">
        <v>33</v>
      </c>
      <c r="C240" s="3" t="s">
        <v>30</v>
      </c>
      <c r="D240" s="3" t="s">
        <v>22</v>
      </c>
      <c r="E240" s="3" t="s">
        <v>38</v>
      </c>
      <c r="F240" s="3" t="s">
        <v>174</v>
      </c>
      <c r="G240" s="3" t="s">
        <v>61</v>
      </c>
      <c r="H240" s="3" t="s">
        <v>26</v>
      </c>
      <c r="I240" s="3" t="s">
        <v>26</v>
      </c>
      <c r="J240" s="3" t="s">
        <v>26</v>
      </c>
      <c r="K240" s="3" t="s">
        <v>26</v>
      </c>
      <c r="L240" s="3" t="s">
        <v>26</v>
      </c>
      <c r="M240" s="3" t="s">
        <v>26</v>
      </c>
      <c r="N240" s="3" t="s">
        <v>26</v>
      </c>
      <c r="O240" s="3" t="s">
        <v>26</v>
      </c>
      <c r="P240" s="3" t="s">
        <v>26</v>
      </c>
      <c r="Q240" s="3" t="s">
        <v>28</v>
      </c>
      <c r="R240" s="3" t="s">
        <v>29</v>
      </c>
      <c r="S240" s="3" t="s">
        <v>29</v>
      </c>
      <c r="T240" s="3" t="s">
        <v>249</v>
      </c>
    </row>
    <row r="241" spans="1:20" x14ac:dyDescent="0.2">
      <c r="A241" s="2">
        <v>44190.463641273149</v>
      </c>
      <c r="B241" s="3" t="s">
        <v>33</v>
      </c>
      <c r="C241" s="3" t="s">
        <v>34</v>
      </c>
      <c r="D241" s="3" t="s">
        <v>22</v>
      </c>
      <c r="E241" s="3" t="s">
        <v>38</v>
      </c>
      <c r="F241" s="3" t="s">
        <v>49</v>
      </c>
      <c r="G241" s="3" t="s">
        <v>40</v>
      </c>
      <c r="H241" s="3" t="s">
        <v>26</v>
      </c>
      <c r="I241" s="3" t="s">
        <v>26</v>
      </c>
      <c r="J241" s="3" t="s">
        <v>26</v>
      </c>
      <c r="K241" s="3" t="s">
        <v>26</v>
      </c>
      <c r="L241" s="3" t="s">
        <v>26</v>
      </c>
      <c r="M241" s="3" t="s">
        <v>26</v>
      </c>
      <c r="N241" s="3" t="s">
        <v>26</v>
      </c>
      <c r="O241" s="3" t="s">
        <v>26</v>
      </c>
      <c r="P241" s="3" t="s">
        <v>26</v>
      </c>
      <c r="Q241" s="3" t="s">
        <v>26</v>
      </c>
      <c r="R241" s="3" t="s">
        <v>26</v>
      </c>
      <c r="S241" s="3" t="s">
        <v>26</v>
      </c>
      <c r="T241" s="3" t="s">
        <v>250</v>
      </c>
    </row>
    <row r="242" spans="1:20" x14ac:dyDescent="0.2">
      <c r="A242" s="2">
        <v>44190.474592141203</v>
      </c>
      <c r="B242" s="3" t="s">
        <v>33</v>
      </c>
      <c r="C242" s="3" t="s">
        <v>30</v>
      </c>
      <c r="D242" s="3" t="s">
        <v>22</v>
      </c>
      <c r="E242" s="3" t="s">
        <v>38</v>
      </c>
      <c r="F242" s="3" t="s">
        <v>174</v>
      </c>
      <c r="G242" s="3" t="s">
        <v>61</v>
      </c>
      <c r="H242" s="3" t="s">
        <v>26</v>
      </c>
      <c r="I242" s="3" t="s">
        <v>26</v>
      </c>
      <c r="J242" s="3" t="s">
        <v>26</v>
      </c>
      <c r="K242" s="3" t="s">
        <v>26</v>
      </c>
      <c r="L242" s="3" t="s">
        <v>26</v>
      </c>
      <c r="M242" s="3" t="s">
        <v>26</v>
      </c>
      <c r="N242" s="3" t="s">
        <v>26</v>
      </c>
      <c r="O242" s="3" t="s">
        <v>26</v>
      </c>
      <c r="P242" s="3" t="s">
        <v>26</v>
      </c>
      <c r="Q242" s="3" t="s">
        <v>26</v>
      </c>
      <c r="R242" s="3" t="s">
        <v>26</v>
      </c>
      <c r="S242" s="3" t="s">
        <v>26</v>
      </c>
      <c r="T242" s="3" t="s">
        <v>74</v>
      </c>
    </row>
    <row r="243" spans="1:20" x14ac:dyDescent="0.2">
      <c r="A243" s="2">
        <v>44190.474945937502</v>
      </c>
      <c r="B243" s="3" t="s">
        <v>33</v>
      </c>
      <c r="C243" s="3" t="s">
        <v>21</v>
      </c>
      <c r="D243" s="3" t="s">
        <v>22</v>
      </c>
      <c r="E243" s="3" t="s">
        <v>82</v>
      </c>
      <c r="F243" s="3" t="s">
        <v>174</v>
      </c>
      <c r="G243" s="3" t="s">
        <v>61</v>
      </c>
      <c r="H243" s="3" t="s">
        <v>29</v>
      </c>
      <c r="I243" s="3" t="s">
        <v>29</v>
      </c>
      <c r="J243" s="3" t="s">
        <v>29</v>
      </c>
      <c r="K243" s="3" t="s">
        <v>26</v>
      </c>
      <c r="L243" s="3" t="s">
        <v>26</v>
      </c>
      <c r="M243" s="3" t="s">
        <v>26</v>
      </c>
      <c r="N243" s="3" t="s">
        <v>26</v>
      </c>
      <c r="O243" s="3" t="s">
        <v>26</v>
      </c>
      <c r="P243" s="3" t="s">
        <v>26</v>
      </c>
      <c r="Q243" s="3" t="s">
        <v>29</v>
      </c>
      <c r="R243" s="3" t="s">
        <v>29</v>
      </c>
      <c r="S243" s="3" t="s">
        <v>29</v>
      </c>
    </row>
    <row r="244" spans="1:20" x14ac:dyDescent="0.2">
      <c r="A244" s="2">
        <v>44190.475366898143</v>
      </c>
      <c r="B244" s="3" t="s">
        <v>20</v>
      </c>
      <c r="C244" s="3" t="s">
        <v>30</v>
      </c>
      <c r="D244" s="3" t="s">
        <v>22</v>
      </c>
      <c r="E244" s="3" t="s">
        <v>38</v>
      </c>
      <c r="F244" s="3" t="s">
        <v>174</v>
      </c>
      <c r="G244" s="3" t="s">
        <v>61</v>
      </c>
      <c r="H244" s="3" t="s">
        <v>26</v>
      </c>
      <c r="I244" s="3" t="s">
        <v>26</v>
      </c>
      <c r="J244" s="3" t="s">
        <v>26</v>
      </c>
      <c r="K244" s="3" t="s">
        <v>26</v>
      </c>
      <c r="L244" s="3" t="s">
        <v>26</v>
      </c>
      <c r="M244" s="3" t="s">
        <v>26</v>
      </c>
      <c r="N244" s="3" t="s">
        <v>26</v>
      </c>
      <c r="O244" s="3" t="s">
        <v>26</v>
      </c>
      <c r="P244" s="3" t="s">
        <v>26</v>
      </c>
      <c r="Q244" s="3" t="s">
        <v>26</v>
      </c>
      <c r="R244" s="3" t="s">
        <v>26</v>
      </c>
      <c r="S244" s="3" t="s">
        <v>26</v>
      </c>
      <c r="T244" s="3" t="s">
        <v>251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128"/>
  <sheetViews>
    <sheetView topLeftCell="F43" zoomScale="80" zoomScaleNormal="80" workbookViewId="0">
      <selection activeCell="I75" sqref="I75"/>
    </sheetView>
  </sheetViews>
  <sheetFormatPr defaultColWidth="14.42578125" defaultRowHeight="12.75" x14ac:dyDescent="0.2"/>
  <cols>
    <col min="1" max="1" width="24" customWidth="1"/>
    <col min="2" max="5" width="21.5703125" customWidth="1"/>
    <col min="6" max="6" width="34.7109375" bestFit="1" customWidth="1"/>
    <col min="7" max="26" width="21.570312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44184.365230844909</v>
      </c>
      <c r="B2" s="3" t="s">
        <v>20</v>
      </c>
      <c r="C2" s="3" t="s">
        <v>21</v>
      </c>
      <c r="D2" s="3" t="s">
        <v>22</v>
      </c>
      <c r="E2" s="162" t="s">
        <v>101</v>
      </c>
      <c r="F2" s="3" t="s">
        <v>24</v>
      </c>
      <c r="G2" s="3" t="s">
        <v>25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2</v>
      </c>
      <c r="R2" s="3">
        <v>3</v>
      </c>
      <c r="S2" s="3">
        <v>4</v>
      </c>
    </row>
    <row r="3" spans="1:20" ht="13.5" customHeight="1" x14ac:dyDescent="0.2">
      <c r="A3" s="2">
        <v>44184.366397395832</v>
      </c>
      <c r="B3" s="3" t="s">
        <v>20</v>
      </c>
      <c r="C3" s="3" t="s">
        <v>30</v>
      </c>
      <c r="D3" s="3" t="s">
        <v>22</v>
      </c>
      <c r="E3" s="162" t="s">
        <v>142</v>
      </c>
      <c r="F3" s="3" t="s">
        <v>143</v>
      </c>
      <c r="G3" s="3" t="s">
        <v>25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4</v>
      </c>
      <c r="P3" s="3">
        <v>4</v>
      </c>
      <c r="Q3" s="3">
        <v>3</v>
      </c>
      <c r="R3" s="3">
        <v>4</v>
      </c>
      <c r="S3" s="3">
        <v>4</v>
      </c>
    </row>
    <row r="4" spans="1:20" x14ac:dyDescent="0.2">
      <c r="A4" s="2">
        <v>44184.367372870372</v>
      </c>
      <c r="B4" s="3" t="s">
        <v>33</v>
      </c>
      <c r="C4" s="3" t="s">
        <v>34</v>
      </c>
      <c r="D4" s="3" t="s">
        <v>22</v>
      </c>
      <c r="E4" s="162" t="s">
        <v>437</v>
      </c>
      <c r="F4" s="3" t="s">
        <v>36</v>
      </c>
      <c r="G4" s="3" t="s">
        <v>25</v>
      </c>
      <c r="H4" s="3">
        <v>5</v>
      </c>
      <c r="I4" s="3">
        <v>5</v>
      </c>
      <c r="J4" s="3">
        <v>5</v>
      </c>
      <c r="K4" s="3">
        <v>4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3</v>
      </c>
      <c r="R4" s="3">
        <v>4</v>
      </c>
      <c r="S4" s="3">
        <v>4</v>
      </c>
      <c r="T4" s="3" t="s">
        <v>37</v>
      </c>
    </row>
    <row r="5" spans="1:20" x14ac:dyDescent="0.2">
      <c r="A5" s="2">
        <v>44184.406324641204</v>
      </c>
      <c r="B5" s="3" t="s">
        <v>33</v>
      </c>
      <c r="C5" s="3" t="s">
        <v>34</v>
      </c>
      <c r="D5" s="3" t="s">
        <v>41</v>
      </c>
      <c r="E5" s="162" t="s">
        <v>77</v>
      </c>
      <c r="F5" s="162" t="s">
        <v>110</v>
      </c>
      <c r="G5" s="3" t="s">
        <v>25</v>
      </c>
      <c r="H5" s="3">
        <v>5</v>
      </c>
      <c r="I5" s="3">
        <v>5</v>
      </c>
      <c r="J5" s="3">
        <v>5</v>
      </c>
      <c r="K5" s="3">
        <v>5</v>
      </c>
      <c r="L5" s="3">
        <v>4</v>
      </c>
      <c r="M5" s="3">
        <v>4</v>
      </c>
      <c r="N5" s="3">
        <v>5</v>
      </c>
      <c r="O5" s="3">
        <v>4</v>
      </c>
      <c r="P5" s="3">
        <v>5</v>
      </c>
      <c r="Q5" s="3">
        <v>3</v>
      </c>
      <c r="R5" s="3">
        <v>4</v>
      </c>
      <c r="S5" s="3">
        <v>4</v>
      </c>
    </row>
    <row r="6" spans="1:20" x14ac:dyDescent="0.2">
      <c r="A6" s="2">
        <v>44184.407296759258</v>
      </c>
      <c r="B6" s="3" t="s">
        <v>33</v>
      </c>
      <c r="C6" s="3" t="s">
        <v>30</v>
      </c>
      <c r="D6" s="3" t="s">
        <v>41</v>
      </c>
      <c r="E6" s="162" t="s">
        <v>82</v>
      </c>
      <c r="F6" s="3" t="s">
        <v>49</v>
      </c>
      <c r="G6" s="3" t="s">
        <v>25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</row>
    <row r="7" spans="1:20" ht="204" x14ac:dyDescent="0.2">
      <c r="A7" s="2">
        <v>44184.411462824079</v>
      </c>
      <c r="B7" s="3" t="s">
        <v>20</v>
      </c>
      <c r="C7" s="3" t="s">
        <v>30</v>
      </c>
      <c r="D7" s="3" t="s">
        <v>22</v>
      </c>
      <c r="E7" s="3" t="s">
        <v>166</v>
      </c>
      <c r="F7" s="3" t="s">
        <v>63</v>
      </c>
      <c r="G7" s="3" t="s">
        <v>25</v>
      </c>
      <c r="H7" s="3">
        <v>3</v>
      </c>
      <c r="I7" s="3">
        <v>4</v>
      </c>
      <c r="J7" s="3">
        <v>4</v>
      </c>
      <c r="K7" s="3">
        <v>3</v>
      </c>
      <c r="L7" s="3">
        <v>4</v>
      </c>
      <c r="M7" s="3">
        <v>5</v>
      </c>
      <c r="N7" s="3">
        <v>5</v>
      </c>
      <c r="O7" s="3">
        <v>4</v>
      </c>
      <c r="P7" s="3">
        <v>5</v>
      </c>
      <c r="Q7" s="3">
        <v>3</v>
      </c>
      <c r="R7" s="3">
        <v>4</v>
      </c>
      <c r="S7" s="3">
        <v>4</v>
      </c>
      <c r="T7" s="8" t="s">
        <v>252</v>
      </c>
    </row>
    <row r="8" spans="1:20" x14ac:dyDescent="0.2">
      <c r="A8" s="2">
        <v>44184.413684525462</v>
      </c>
      <c r="B8" s="3" t="s">
        <v>20</v>
      </c>
      <c r="C8" s="3" t="s">
        <v>30</v>
      </c>
      <c r="D8" s="3" t="s">
        <v>22</v>
      </c>
      <c r="E8" s="3" t="s">
        <v>166</v>
      </c>
      <c r="F8" s="3" t="s">
        <v>63</v>
      </c>
      <c r="G8" s="3" t="s">
        <v>25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</row>
    <row r="9" spans="1:20" ht="15" customHeight="1" x14ac:dyDescent="0.2">
      <c r="A9" s="2">
        <v>44184.416901539356</v>
      </c>
      <c r="B9" s="3" t="s">
        <v>20</v>
      </c>
      <c r="C9" s="3" t="s">
        <v>34</v>
      </c>
      <c r="D9" s="3" t="s">
        <v>22</v>
      </c>
      <c r="E9" s="162" t="s">
        <v>438</v>
      </c>
      <c r="F9" s="163" t="s">
        <v>439</v>
      </c>
      <c r="G9" s="3" t="s">
        <v>25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5</v>
      </c>
      <c r="Q9" s="3">
        <v>4</v>
      </c>
      <c r="R9" s="3">
        <v>4</v>
      </c>
      <c r="S9" s="3">
        <v>4</v>
      </c>
    </row>
    <row r="10" spans="1:20" x14ac:dyDescent="0.2">
      <c r="A10" s="2">
        <v>44184.418048310181</v>
      </c>
      <c r="B10" s="3" t="s">
        <v>33</v>
      </c>
      <c r="C10" s="3" t="s">
        <v>30</v>
      </c>
      <c r="D10" s="3" t="s">
        <v>41</v>
      </c>
      <c r="E10" s="3" t="s">
        <v>166</v>
      </c>
      <c r="F10" s="3" t="s">
        <v>70</v>
      </c>
      <c r="G10" s="3" t="s">
        <v>25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3</v>
      </c>
      <c r="R10" s="3">
        <v>4</v>
      </c>
      <c r="S10" s="3">
        <v>4</v>
      </c>
    </row>
    <row r="11" spans="1:20" x14ac:dyDescent="0.2">
      <c r="A11" s="2">
        <v>44184.419075671292</v>
      </c>
      <c r="B11" s="3" t="s">
        <v>20</v>
      </c>
      <c r="C11" s="3" t="s">
        <v>30</v>
      </c>
      <c r="D11" s="3" t="s">
        <v>22</v>
      </c>
      <c r="E11" s="162" t="s">
        <v>429</v>
      </c>
      <c r="F11" s="3" t="s">
        <v>73</v>
      </c>
      <c r="G11" s="3" t="s">
        <v>25</v>
      </c>
      <c r="H11" s="3">
        <v>4</v>
      </c>
      <c r="I11" s="3">
        <v>5</v>
      </c>
      <c r="J11" s="3">
        <v>4</v>
      </c>
      <c r="K11" s="3">
        <v>4</v>
      </c>
      <c r="L11" s="3">
        <v>4</v>
      </c>
      <c r="M11" s="3">
        <v>4</v>
      </c>
      <c r="N11" s="3">
        <v>5</v>
      </c>
      <c r="O11" s="3">
        <v>5</v>
      </c>
      <c r="P11" s="3">
        <v>5</v>
      </c>
      <c r="Q11" s="3">
        <v>3</v>
      </c>
      <c r="R11" s="3">
        <v>4</v>
      </c>
      <c r="S11" s="3">
        <v>4</v>
      </c>
      <c r="T11" s="3" t="s">
        <v>74</v>
      </c>
    </row>
    <row r="12" spans="1:20" x14ac:dyDescent="0.2">
      <c r="A12" s="2">
        <v>44184.419815995367</v>
      </c>
      <c r="B12" s="3" t="s">
        <v>20</v>
      </c>
      <c r="C12" s="3" t="s">
        <v>34</v>
      </c>
      <c r="D12" s="3" t="s">
        <v>41</v>
      </c>
      <c r="E12" s="3" t="s">
        <v>77</v>
      </c>
      <c r="F12" s="162" t="s">
        <v>110</v>
      </c>
      <c r="G12" s="3" t="s">
        <v>25</v>
      </c>
      <c r="H12" s="3">
        <v>4</v>
      </c>
      <c r="I12" s="3">
        <v>3</v>
      </c>
      <c r="J12" s="3">
        <v>3</v>
      </c>
      <c r="K12" s="3">
        <v>3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>
        <v>3</v>
      </c>
      <c r="R12" s="3">
        <v>3</v>
      </c>
      <c r="S12" s="3">
        <v>3</v>
      </c>
    </row>
    <row r="13" spans="1:20" x14ac:dyDescent="0.2">
      <c r="A13" s="2">
        <v>44184.422099386575</v>
      </c>
      <c r="B13" s="3" t="s">
        <v>20</v>
      </c>
      <c r="C13" s="3" t="s">
        <v>34</v>
      </c>
      <c r="D13" s="3" t="s">
        <v>41</v>
      </c>
      <c r="E13" s="3" t="s">
        <v>166</v>
      </c>
      <c r="F13" s="162" t="s">
        <v>484</v>
      </c>
      <c r="G13" s="3" t="s">
        <v>25</v>
      </c>
      <c r="H13" s="3">
        <v>4</v>
      </c>
      <c r="I13" s="3">
        <v>4</v>
      </c>
      <c r="J13" s="3">
        <v>3</v>
      </c>
      <c r="K13" s="3">
        <v>4</v>
      </c>
      <c r="L13" s="3">
        <v>5</v>
      </c>
      <c r="M13" s="3">
        <v>5</v>
      </c>
      <c r="N13" s="3">
        <v>5</v>
      </c>
      <c r="O13" s="3">
        <v>5</v>
      </c>
      <c r="P13" s="3">
        <v>4</v>
      </c>
      <c r="Q13" s="3">
        <v>3</v>
      </c>
      <c r="R13" s="3">
        <v>4</v>
      </c>
      <c r="S13" s="3">
        <v>4</v>
      </c>
      <c r="T13" s="3" t="s">
        <v>81</v>
      </c>
    </row>
    <row r="14" spans="1:20" x14ac:dyDescent="0.2">
      <c r="A14" s="2">
        <v>44184.422460937501</v>
      </c>
      <c r="B14" s="3" t="s">
        <v>33</v>
      </c>
      <c r="C14" s="3" t="s">
        <v>34</v>
      </c>
      <c r="D14" s="3" t="s">
        <v>22</v>
      </c>
      <c r="E14" s="162" t="s">
        <v>142</v>
      </c>
      <c r="F14" s="3" t="s">
        <v>86</v>
      </c>
      <c r="G14" s="3" t="s">
        <v>25</v>
      </c>
      <c r="H14" s="3">
        <v>3</v>
      </c>
      <c r="I14" s="3">
        <v>4</v>
      </c>
      <c r="J14" s="3">
        <v>4</v>
      </c>
      <c r="K14" s="3">
        <v>4</v>
      </c>
      <c r="L14" s="3">
        <v>5</v>
      </c>
      <c r="M14" s="3">
        <v>4</v>
      </c>
      <c r="N14" s="3">
        <v>5</v>
      </c>
      <c r="O14" s="3">
        <v>4</v>
      </c>
      <c r="P14" s="3">
        <v>5</v>
      </c>
      <c r="Q14" s="3">
        <v>3</v>
      </c>
      <c r="R14" s="3">
        <v>3</v>
      </c>
      <c r="S14" s="3">
        <v>4</v>
      </c>
      <c r="T14" s="3" t="s">
        <v>87</v>
      </c>
    </row>
    <row r="15" spans="1:20" x14ac:dyDescent="0.2">
      <c r="A15" s="2">
        <v>44184.423358541666</v>
      </c>
      <c r="B15" s="3" t="s">
        <v>33</v>
      </c>
      <c r="C15" s="3" t="s">
        <v>34</v>
      </c>
      <c r="D15" s="3" t="s">
        <v>41</v>
      </c>
      <c r="E15" s="162" t="s">
        <v>101</v>
      </c>
      <c r="F15" s="3" t="s">
        <v>79</v>
      </c>
      <c r="G15" s="3" t="s">
        <v>25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</row>
    <row r="16" spans="1:20" x14ac:dyDescent="0.2">
      <c r="A16" s="2">
        <v>44184.423971689816</v>
      </c>
      <c r="B16" s="3" t="s">
        <v>33</v>
      </c>
      <c r="C16" s="3" t="s">
        <v>34</v>
      </c>
      <c r="D16" s="3" t="s">
        <v>22</v>
      </c>
      <c r="E16" s="162" t="s">
        <v>437</v>
      </c>
      <c r="F16" s="3" t="s">
        <v>36</v>
      </c>
      <c r="G16" s="3" t="s">
        <v>25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1</v>
      </c>
      <c r="R16" s="3">
        <v>4</v>
      </c>
      <c r="S16" s="3">
        <v>4</v>
      </c>
    </row>
    <row r="17" spans="1:20" x14ac:dyDescent="0.2">
      <c r="A17" s="2">
        <v>44184.424693842593</v>
      </c>
      <c r="B17" s="3" t="s">
        <v>33</v>
      </c>
      <c r="C17" s="3" t="s">
        <v>34</v>
      </c>
      <c r="D17" s="3" t="s">
        <v>41</v>
      </c>
      <c r="E17" s="162" t="s">
        <v>437</v>
      </c>
      <c r="F17" s="3" t="s">
        <v>36</v>
      </c>
      <c r="G17" s="3" t="s">
        <v>25</v>
      </c>
      <c r="H17" s="3">
        <v>5</v>
      </c>
      <c r="I17" s="3">
        <v>5</v>
      </c>
      <c r="J17" s="3">
        <v>5</v>
      </c>
      <c r="K17" s="3">
        <v>4</v>
      </c>
      <c r="L17" s="3">
        <v>5</v>
      </c>
      <c r="M17" s="3">
        <v>5</v>
      </c>
      <c r="N17" s="3">
        <v>4</v>
      </c>
      <c r="O17" s="3">
        <v>5</v>
      </c>
      <c r="P17" s="3">
        <v>5</v>
      </c>
      <c r="Q17" s="3">
        <v>3</v>
      </c>
      <c r="R17" s="3">
        <v>4</v>
      </c>
      <c r="S17" s="3">
        <v>4</v>
      </c>
    </row>
    <row r="18" spans="1:20" x14ac:dyDescent="0.2">
      <c r="A18" s="2">
        <v>44184.426622592597</v>
      </c>
      <c r="B18" s="3" t="s">
        <v>33</v>
      </c>
      <c r="C18" s="3" t="s">
        <v>21</v>
      </c>
      <c r="D18" s="3" t="s">
        <v>22</v>
      </c>
      <c r="E18" s="3" t="s">
        <v>166</v>
      </c>
      <c r="F18" s="3" t="s">
        <v>63</v>
      </c>
      <c r="G18" s="3" t="s">
        <v>25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5</v>
      </c>
      <c r="O18" s="3">
        <v>5</v>
      </c>
      <c r="P18" s="3">
        <v>4</v>
      </c>
      <c r="Q18" s="3">
        <v>3</v>
      </c>
      <c r="R18" s="3">
        <v>3</v>
      </c>
      <c r="S18" s="3">
        <v>4</v>
      </c>
    </row>
    <row r="19" spans="1:20" x14ac:dyDescent="0.2">
      <c r="A19" s="2">
        <v>44184.42869670139</v>
      </c>
      <c r="B19" s="3" t="s">
        <v>20</v>
      </c>
      <c r="C19" s="3" t="s">
        <v>34</v>
      </c>
      <c r="D19" s="3" t="s">
        <v>41</v>
      </c>
      <c r="E19" s="162" t="s">
        <v>142</v>
      </c>
      <c r="F19" s="3" t="s">
        <v>98</v>
      </c>
      <c r="G19" s="3" t="s">
        <v>25</v>
      </c>
      <c r="H19" s="3">
        <v>5</v>
      </c>
      <c r="I19" s="3">
        <v>4</v>
      </c>
      <c r="J19" s="3">
        <v>4</v>
      </c>
      <c r="K19" s="3">
        <v>4</v>
      </c>
      <c r="L19" s="3">
        <v>5</v>
      </c>
      <c r="M19" s="3">
        <v>5</v>
      </c>
      <c r="N19" s="3">
        <v>5</v>
      </c>
      <c r="O19" s="3">
        <v>5</v>
      </c>
      <c r="P19" s="3">
        <v>4</v>
      </c>
      <c r="Q19" s="3">
        <v>3</v>
      </c>
      <c r="R19" s="3">
        <v>5</v>
      </c>
      <c r="S19" s="3">
        <v>5</v>
      </c>
      <c r="T19" s="3" t="s">
        <v>288</v>
      </c>
    </row>
    <row r="20" spans="1:20" x14ac:dyDescent="0.2">
      <c r="A20" s="2">
        <v>44184.428939247686</v>
      </c>
      <c r="B20" s="3" t="s">
        <v>33</v>
      </c>
      <c r="C20" s="3" t="s">
        <v>21</v>
      </c>
      <c r="D20" s="3" t="s">
        <v>22</v>
      </c>
      <c r="E20" s="3" t="s">
        <v>101</v>
      </c>
      <c r="F20" s="3" t="s">
        <v>102</v>
      </c>
      <c r="G20" s="3" t="s">
        <v>25</v>
      </c>
      <c r="H20" s="3">
        <v>4</v>
      </c>
      <c r="I20" s="3">
        <v>4</v>
      </c>
      <c r="J20" s="3">
        <v>4</v>
      </c>
      <c r="K20" s="3">
        <v>4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3</v>
      </c>
      <c r="R20" s="3">
        <v>4</v>
      </c>
      <c r="S20" s="3">
        <v>5</v>
      </c>
    </row>
    <row r="21" spans="1:20" x14ac:dyDescent="0.2">
      <c r="A21" s="2">
        <v>44184.431004282407</v>
      </c>
      <c r="B21" s="3" t="s">
        <v>33</v>
      </c>
      <c r="C21" s="3" t="s">
        <v>34</v>
      </c>
      <c r="D21" s="3" t="s">
        <v>41</v>
      </c>
      <c r="E21" s="162" t="s">
        <v>77</v>
      </c>
      <c r="F21" s="3" t="s">
        <v>110</v>
      </c>
      <c r="G21" s="3" t="s">
        <v>25</v>
      </c>
      <c r="H21" s="3">
        <v>5</v>
      </c>
      <c r="I21" s="3">
        <v>4</v>
      </c>
      <c r="J21" s="3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2</v>
      </c>
      <c r="R21" s="3">
        <v>3</v>
      </c>
      <c r="S21" s="3">
        <v>4</v>
      </c>
    </row>
    <row r="22" spans="1:20" x14ac:dyDescent="0.2">
      <c r="A22" s="2">
        <v>44184.431304456019</v>
      </c>
      <c r="B22" s="3" t="s">
        <v>20</v>
      </c>
      <c r="C22" s="3" t="s">
        <v>34</v>
      </c>
      <c r="D22" s="3" t="s">
        <v>41</v>
      </c>
      <c r="E22" s="162" t="s">
        <v>77</v>
      </c>
      <c r="F22" s="3" t="s">
        <v>110</v>
      </c>
      <c r="G22" s="3" t="s">
        <v>25</v>
      </c>
      <c r="H22" s="3">
        <v>4</v>
      </c>
      <c r="I22" s="3">
        <v>4</v>
      </c>
      <c r="J22" s="3">
        <v>4</v>
      </c>
      <c r="K22" s="3">
        <v>3</v>
      </c>
      <c r="L22" s="3">
        <v>3</v>
      </c>
      <c r="M22" s="3">
        <v>4</v>
      </c>
      <c r="N22" s="3">
        <v>3</v>
      </c>
      <c r="O22" s="3">
        <v>3</v>
      </c>
      <c r="P22" s="3">
        <v>4</v>
      </c>
      <c r="Q22" s="3">
        <v>3</v>
      </c>
      <c r="R22" s="3">
        <v>4</v>
      </c>
      <c r="S22" s="3">
        <v>4</v>
      </c>
      <c r="T22" s="3" t="s">
        <v>111</v>
      </c>
    </row>
    <row r="23" spans="1:20" x14ac:dyDescent="0.2">
      <c r="A23" s="2">
        <v>44184.431372789353</v>
      </c>
      <c r="B23" s="3" t="s">
        <v>33</v>
      </c>
      <c r="C23" s="3" t="s">
        <v>30</v>
      </c>
      <c r="D23" s="3" t="s">
        <v>22</v>
      </c>
      <c r="E23" s="162" t="s">
        <v>429</v>
      </c>
      <c r="F23" s="3" t="s">
        <v>73</v>
      </c>
      <c r="G23" s="3" t="s">
        <v>25</v>
      </c>
      <c r="H23" s="3">
        <v>5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4</v>
      </c>
      <c r="R23" s="3">
        <v>5</v>
      </c>
      <c r="S23" s="3">
        <v>5</v>
      </c>
    </row>
    <row r="24" spans="1:20" x14ac:dyDescent="0.2">
      <c r="A24" s="2">
        <v>44184.432581087967</v>
      </c>
      <c r="B24" s="3" t="s">
        <v>33</v>
      </c>
      <c r="C24" s="3" t="s">
        <v>34</v>
      </c>
      <c r="D24" s="3" t="s">
        <v>41</v>
      </c>
      <c r="E24" s="162" t="s">
        <v>437</v>
      </c>
      <c r="F24" s="3" t="s">
        <v>36</v>
      </c>
      <c r="G24" s="3" t="s">
        <v>25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</row>
    <row r="25" spans="1:20" x14ac:dyDescent="0.2">
      <c r="A25" s="2">
        <v>44184.433879050921</v>
      </c>
      <c r="B25" s="3" t="s">
        <v>33</v>
      </c>
      <c r="C25" s="3" t="s">
        <v>30</v>
      </c>
      <c r="D25" s="3" t="s">
        <v>41</v>
      </c>
      <c r="E25" s="162" t="s">
        <v>82</v>
      </c>
      <c r="F25" s="3" t="s">
        <v>39</v>
      </c>
      <c r="G25" s="3" t="s">
        <v>25</v>
      </c>
      <c r="H25" s="3">
        <v>5</v>
      </c>
      <c r="I25" s="3">
        <v>5</v>
      </c>
      <c r="J25" s="3">
        <v>5</v>
      </c>
      <c r="K25" s="3">
        <v>5</v>
      </c>
      <c r="L25" s="3">
        <v>4</v>
      </c>
      <c r="M25" s="3">
        <v>4</v>
      </c>
      <c r="N25" s="3">
        <v>4</v>
      </c>
      <c r="O25" s="3">
        <v>4</v>
      </c>
      <c r="P25" s="3">
        <v>5</v>
      </c>
      <c r="Q25" s="3">
        <v>2</v>
      </c>
      <c r="R25" s="3">
        <v>3</v>
      </c>
      <c r="S25" s="3">
        <v>4</v>
      </c>
    </row>
    <row r="26" spans="1:20" x14ac:dyDescent="0.2">
      <c r="A26" s="2">
        <v>44184.433896296294</v>
      </c>
      <c r="B26" s="3" t="s">
        <v>20</v>
      </c>
      <c r="C26" s="3" t="s">
        <v>34</v>
      </c>
      <c r="D26" s="3" t="s">
        <v>41</v>
      </c>
      <c r="E26" s="3" t="s">
        <v>166</v>
      </c>
      <c r="F26" s="3" t="s">
        <v>70</v>
      </c>
      <c r="G26" s="3" t="s">
        <v>25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</row>
    <row r="27" spans="1:20" x14ac:dyDescent="0.2">
      <c r="A27" s="2">
        <v>44184.437370648149</v>
      </c>
      <c r="B27" s="3" t="s">
        <v>33</v>
      </c>
      <c r="C27" s="3" t="s">
        <v>21</v>
      </c>
      <c r="D27" s="3" t="s">
        <v>41</v>
      </c>
      <c r="E27" s="162" t="s">
        <v>431</v>
      </c>
      <c r="F27" s="3" t="s">
        <v>83</v>
      </c>
      <c r="G27" s="3" t="s">
        <v>25</v>
      </c>
      <c r="H27" s="3">
        <v>3</v>
      </c>
      <c r="I27" s="3">
        <v>4</v>
      </c>
      <c r="J27" s="3">
        <v>4</v>
      </c>
      <c r="K27" s="3">
        <v>4</v>
      </c>
      <c r="L27" s="3">
        <v>4</v>
      </c>
      <c r="M27" s="3">
        <v>5</v>
      </c>
      <c r="N27" s="3">
        <v>5</v>
      </c>
      <c r="O27" s="3">
        <v>5</v>
      </c>
      <c r="P27" s="3">
        <v>5</v>
      </c>
      <c r="Q27" s="3">
        <v>3</v>
      </c>
      <c r="R27" s="3">
        <v>4</v>
      </c>
      <c r="S27" s="3">
        <v>4</v>
      </c>
      <c r="T27" s="3" t="s">
        <v>118</v>
      </c>
    </row>
    <row r="28" spans="1:20" x14ac:dyDescent="0.2">
      <c r="A28" s="2">
        <v>44184.438061458335</v>
      </c>
      <c r="B28" s="3" t="s">
        <v>33</v>
      </c>
      <c r="C28" s="3" t="s">
        <v>21</v>
      </c>
      <c r="D28" s="3" t="s">
        <v>22</v>
      </c>
      <c r="E28" s="3" t="s">
        <v>82</v>
      </c>
      <c r="F28" s="3" t="s">
        <v>39</v>
      </c>
      <c r="G28" s="3" t="s">
        <v>25</v>
      </c>
      <c r="H28" s="3">
        <v>4</v>
      </c>
      <c r="I28" s="3">
        <v>5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5</v>
      </c>
      <c r="Q28" s="3">
        <v>3</v>
      </c>
      <c r="R28" s="3">
        <v>4</v>
      </c>
      <c r="S28" s="3">
        <v>4</v>
      </c>
      <c r="T28" s="3" t="s">
        <v>123</v>
      </c>
    </row>
    <row r="29" spans="1:20" x14ac:dyDescent="0.2">
      <c r="A29" s="2">
        <v>44184.441378587959</v>
      </c>
      <c r="B29" s="3" t="s">
        <v>33</v>
      </c>
      <c r="C29" s="3" t="s">
        <v>34</v>
      </c>
      <c r="D29" s="3" t="s">
        <v>41</v>
      </c>
      <c r="E29" s="162" t="s">
        <v>432</v>
      </c>
      <c r="F29" s="3" t="s">
        <v>124</v>
      </c>
      <c r="G29" s="3" t="s">
        <v>25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</row>
    <row r="30" spans="1:20" x14ac:dyDescent="0.2">
      <c r="A30" s="2">
        <v>44184.485624340276</v>
      </c>
      <c r="B30" s="3" t="s">
        <v>33</v>
      </c>
      <c r="C30" s="3" t="s">
        <v>34</v>
      </c>
      <c r="D30" s="3" t="s">
        <v>41</v>
      </c>
      <c r="E30" s="162" t="s">
        <v>82</v>
      </c>
      <c r="F30" s="3" t="s">
        <v>49</v>
      </c>
      <c r="G30" s="3" t="s">
        <v>25</v>
      </c>
      <c r="H30" s="3">
        <v>5</v>
      </c>
      <c r="I30" s="3">
        <v>4</v>
      </c>
      <c r="J30" s="3">
        <v>3</v>
      </c>
      <c r="K30" s="3">
        <v>4</v>
      </c>
      <c r="L30" s="3">
        <v>3</v>
      </c>
      <c r="M30" s="3">
        <v>3</v>
      </c>
      <c r="N30" s="3">
        <v>2</v>
      </c>
      <c r="O30" s="3">
        <v>2</v>
      </c>
      <c r="P30" s="3">
        <v>4</v>
      </c>
      <c r="Q30" s="3">
        <v>2</v>
      </c>
      <c r="R30" s="3">
        <v>4</v>
      </c>
      <c r="S30" s="3">
        <v>3</v>
      </c>
      <c r="T30" s="3" t="s">
        <v>263</v>
      </c>
    </row>
    <row r="31" spans="1:20" x14ac:dyDescent="0.2">
      <c r="A31" s="2">
        <v>44184.569553912035</v>
      </c>
      <c r="B31" s="3" t="s">
        <v>33</v>
      </c>
      <c r="C31" s="3" t="s">
        <v>34</v>
      </c>
      <c r="D31" s="3" t="s">
        <v>41</v>
      </c>
      <c r="E31" s="3" t="s">
        <v>166</v>
      </c>
      <c r="F31" s="3" t="s">
        <v>47</v>
      </c>
      <c r="G31" s="3" t="s">
        <v>25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 t="s">
        <v>167</v>
      </c>
    </row>
    <row r="32" spans="1:20" x14ac:dyDescent="0.2">
      <c r="A32" s="2">
        <v>44184.575896875001</v>
      </c>
      <c r="B32" s="3" t="s">
        <v>20</v>
      </c>
      <c r="C32" s="3" t="s">
        <v>34</v>
      </c>
      <c r="D32" s="3" t="s">
        <v>41</v>
      </c>
      <c r="E32" s="3" t="s">
        <v>166</v>
      </c>
      <c r="F32" s="3" t="s">
        <v>47</v>
      </c>
      <c r="G32" s="3" t="s">
        <v>25</v>
      </c>
      <c r="H32" s="3">
        <v>3</v>
      </c>
      <c r="I32" s="3">
        <v>4</v>
      </c>
      <c r="J32" s="3">
        <v>4</v>
      </c>
      <c r="K32" s="3">
        <v>4</v>
      </c>
      <c r="L32" s="3">
        <v>3</v>
      </c>
      <c r="M32" s="3">
        <v>5</v>
      </c>
      <c r="N32" s="3">
        <v>4</v>
      </c>
      <c r="O32" s="3">
        <v>5</v>
      </c>
      <c r="P32" s="3">
        <v>5</v>
      </c>
      <c r="Q32" s="3">
        <v>4</v>
      </c>
      <c r="R32" s="3">
        <v>4</v>
      </c>
      <c r="S32" s="3">
        <v>4</v>
      </c>
    </row>
    <row r="33" spans="1:20" x14ac:dyDescent="0.2">
      <c r="A33" s="2">
        <v>44184.576393055555</v>
      </c>
      <c r="B33" s="3" t="s">
        <v>33</v>
      </c>
      <c r="C33" s="3" t="s">
        <v>34</v>
      </c>
      <c r="D33" s="3" t="s">
        <v>41</v>
      </c>
      <c r="E33" s="3" t="s">
        <v>166</v>
      </c>
      <c r="F33" s="3" t="s">
        <v>47</v>
      </c>
      <c r="G33" s="3" t="s">
        <v>25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3</v>
      </c>
      <c r="R33" s="3">
        <v>5</v>
      </c>
      <c r="S33" s="3">
        <v>5</v>
      </c>
    </row>
    <row r="34" spans="1:20" x14ac:dyDescent="0.2">
      <c r="A34" s="2">
        <v>44184.577987500001</v>
      </c>
      <c r="B34" s="3" t="s">
        <v>20</v>
      </c>
      <c r="C34" s="3" t="s">
        <v>30</v>
      </c>
      <c r="D34" s="3" t="s">
        <v>41</v>
      </c>
      <c r="E34" s="3" t="s">
        <v>166</v>
      </c>
      <c r="F34" s="3" t="s">
        <v>47</v>
      </c>
      <c r="G34" s="3" t="s">
        <v>25</v>
      </c>
      <c r="H34" s="3">
        <v>5</v>
      </c>
      <c r="I34" s="3">
        <v>3</v>
      </c>
      <c r="J34" s="3">
        <v>4</v>
      </c>
      <c r="K34" s="3">
        <v>4</v>
      </c>
      <c r="L34" s="3">
        <v>3</v>
      </c>
      <c r="M34" s="3">
        <v>3</v>
      </c>
      <c r="N34" s="3">
        <v>5</v>
      </c>
      <c r="O34" s="3">
        <v>5</v>
      </c>
      <c r="P34" s="3">
        <v>5</v>
      </c>
      <c r="Q34" s="3">
        <v>4</v>
      </c>
      <c r="R34" s="3">
        <v>4</v>
      </c>
      <c r="S34" s="3">
        <v>4</v>
      </c>
    </row>
    <row r="35" spans="1:20" x14ac:dyDescent="0.2">
      <c r="A35" s="2">
        <v>44184.579084722223</v>
      </c>
      <c r="B35" s="3" t="s">
        <v>20</v>
      </c>
      <c r="C35" s="3" t="s">
        <v>30</v>
      </c>
      <c r="D35" s="3" t="s">
        <v>22</v>
      </c>
      <c r="E35" s="162" t="s">
        <v>82</v>
      </c>
      <c r="F35" s="3" t="s">
        <v>168</v>
      </c>
      <c r="G35" s="3" t="s">
        <v>25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2</v>
      </c>
      <c r="R35" s="3">
        <v>3</v>
      </c>
      <c r="S35" s="3">
        <v>4</v>
      </c>
      <c r="T35" s="3" t="s">
        <v>169</v>
      </c>
    </row>
    <row r="36" spans="1:20" x14ac:dyDescent="0.2">
      <c r="A36" s="2">
        <v>44184.580994363423</v>
      </c>
      <c r="B36" s="3" t="s">
        <v>33</v>
      </c>
      <c r="C36" s="3" t="s">
        <v>30</v>
      </c>
      <c r="D36" s="3" t="s">
        <v>41</v>
      </c>
      <c r="E36" s="162" t="s">
        <v>77</v>
      </c>
      <c r="F36" s="3" t="s">
        <v>110</v>
      </c>
      <c r="G36" s="3" t="s">
        <v>25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2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3</v>
      </c>
    </row>
    <row r="37" spans="1:20" x14ac:dyDescent="0.2">
      <c r="A37" s="2">
        <v>44184.58139175926</v>
      </c>
      <c r="B37" s="3" t="s">
        <v>33</v>
      </c>
      <c r="C37" s="3" t="s">
        <v>34</v>
      </c>
      <c r="D37" s="3" t="s">
        <v>41</v>
      </c>
      <c r="E37" s="3" t="s">
        <v>166</v>
      </c>
      <c r="F37" s="162" t="s">
        <v>484</v>
      </c>
      <c r="G37" s="3" t="s">
        <v>25</v>
      </c>
      <c r="H37" s="3">
        <v>5</v>
      </c>
      <c r="I37" s="3">
        <v>4</v>
      </c>
      <c r="J37" s="3">
        <v>4</v>
      </c>
      <c r="K37" s="3">
        <v>4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1</v>
      </c>
      <c r="R37" s="3">
        <v>3</v>
      </c>
      <c r="S37" s="3">
        <v>4</v>
      </c>
      <c r="T37" s="3" t="s">
        <v>74</v>
      </c>
    </row>
    <row r="38" spans="1:20" x14ac:dyDescent="0.2">
      <c r="A38" s="2">
        <v>44184.584288819446</v>
      </c>
      <c r="B38" s="3" t="s">
        <v>20</v>
      </c>
      <c r="C38" s="3" t="s">
        <v>34</v>
      </c>
      <c r="D38" s="3" t="s">
        <v>41</v>
      </c>
      <c r="E38" s="162" t="s">
        <v>142</v>
      </c>
      <c r="F38" s="3" t="s">
        <v>86</v>
      </c>
      <c r="G38" s="3" t="s">
        <v>25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4</v>
      </c>
      <c r="Q38" s="3">
        <v>4</v>
      </c>
      <c r="R38" s="3">
        <v>4</v>
      </c>
      <c r="S38" s="3">
        <v>4</v>
      </c>
    </row>
    <row r="39" spans="1:20" x14ac:dyDescent="0.2">
      <c r="A39" s="2">
        <v>44184.584702986111</v>
      </c>
      <c r="B39" s="3" t="s">
        <v>33</v>
      </c>
      <c r="C39" s="3" t="s">
        <v>30</v>
      </c>
      <c r="D39" s="3" t="s">
        <v>22</v>
      </c>
      <c r="E39" s="3" t="s">
        <v>82</v>
      </c>
      <c r="F39" s="3" t="s">
        <v>43</v>
      </c>
      <c r="G39" s="3" t="s">
        <v>25</v>
      </c>
      <c r="H39" s="3">
        <v>4</v>
      </c>
      <c r="I39" s="3">
        <v>4</v>
      </c>
      <c r="J39" s="3">
        <v>4</v>
      </c>
      <c r="K39" s="3">
        <v>4</v>
      </c>
      <c r="L39" s="3">
        <v>5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5</v>
      </c>
      <c r="S39" s="3">
        <v>4</v>
      </c>
    </row>
    <row r="40" spans="1:20" x14ac:dyDescent="0.2">
      <c r="A40" s="2">
        <v>44184.584790706023</v>
      </c>
      <c r="B40" s="3" t="s">
        <v>20</v>
      </c>
      <c r="C40" s="3" t="s">
        <v>21</v>
      </c>
      <c r="D40" s="3" t="s">
        <v>22</v>
      </c>
      <c r="E40" s="162" t="s">
        <v>82</v>
      </c>
      <c r="F40" s="3" t="s">
        <v>43</v>
      </c>
      <c r="G40" s="3" t="s">
        <v>25</v>
      </c>
      <c r="H40" s="3">
        <v>5</v>
      </c>
      <c r="I40" s="3">
        <v>5</v>
      </c>
      <c r="J40" s="3">
        <v>5</v>
      </c>
      <c r="K40" s="3">
        <v>5</v>
      </c>
      <c r="L40" s="3">
        <v>5</v>
      </c>
      <c r="M40" s="3">
        <v>5</v>
      </c>
      <c r="N40" s="3">
        <v>5</v>
      </c>
      <c r="O40" s="3">
        <v>5</v>
      </c>
      <c r="P40" s="3">
        <v>5</v>
      </c>
      <c r="Q40" s="3">
        <v>3</v>
      </c>
      <c r="R40" s="3">
        <v>4</v>
      </c>
      <c r="S40" s="3">
        <v>5</v>
      </c>
    </row>
    <row r="41" spans="1:20" x14ac:dyDescent="0.2">
      <c r="A41" s="2">
        <v>44184.584963321759</v>
      </c>
      <c r="B41" s="3" t="s">
        <v>33</v>
      </c>
      <c r="C41" s="3" t="s">
        <v>30</v>
      </c>
      <c r="D41" s="3" t="s">
        <v>41</v>
      </c>
      <c r="E41" s="3" t="s">
        <v>77</v>
      </c>
      <c r="F41" s="3" t="s">
        <v>110</v>
      </c>
      <c r="G41" s="3" t="s">
        <v>25</v>
      </c>
      <c r="H41" s="3">
        <v>3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3</v>
      </c>
      <c r="R41" s="3">
        <v>3</v>
      </c>
      <c r="S41" s="3">
        <v>3</v>
      </c>
      <c r="T41" s="3" t="s">
        <v>74</v>
      </c>
    </row>
    <row r="42" spans="1:20" x14ac:dyDescent="0.2">
      <c r="A42" s="2">
        <v>44184.585246550923</v>
      </c>
      <c r="B42" s="3" t="s">
        <v>20</v>
      </c>
      <c r="C42" s="3" t="s">
        <v>34</v>
      </c>
      <c r="D42" s="3" t="s">
        <v>41</v>
      </c>
      <c r="E42" s="3" t="s">
        <v>77</v>
      </c>
      <c r="F42" s="3" t="s">
        <v>110</v>
      </c>
      <c r="G42" s="3" t="s">
        <v>25</v>
      </c>
      <c r="H42" s="3">
        <v>4</v>
      </c>
      <c r="I42" s="3">
        <v>4</v>
      </c>
      <c r="J42" s="3">
        <v>5</v>
      </c>
      <c r="K42" s="3">
        <v>4</v>
      </c>
      <c r="L42" s="3">
        <v>4</v>
      </c>
      <c r="M42" s="3">
        <v>4</v>
      </c>
      <c r="N42" s="3">
        <v>4</v>
      </c>
      <c r="O42" s="3">
        <v>5</v>
      </c>
      <c r="P42" s="3">
        <v>4</v>
      </c>
      <c r="Q42" s="3">
        <v>3</v>
      </c>
      <c r="R42" s="3">
        <v>4</v>
      </c>
      <c r="S42" s="3">
        <v>4</v>
      </c>
      <c r="T42" s="3" t="s">
        <v>74</v>
      </c>
    </row>
    <row r="43" spans="1:20" x14ac:dyDescent="0.2">
      <c r="A43" s="2">
        <v>44184.585407592589</v>
      </c>
      <c r="B43" s="3" t="s">
        <v>33</v>
      </c>
      <c r="C43" s="3" t="s">
        <v>34</v>
      </c>
      <c r="D43" s="3" t="s">
        <v>41</v>
      </c>
      <c r="E43" s="162" t="s">
        <v>77</v>
      </c>
      <c r="F43" s="3" t="s">
        <v>110</v>
      </c>
      <c r="G43" s="3" t="s">
        <v>25</v>
      </c>
      <c r="H43" s="3">
        <v>4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  <c r="N43" s="3">
        <v>5</v>
      </c>
      <c r="O43" s="3">
        <v>5</v>
      </c>
      <c r="P43" s="3">
        <v>5</v>
      </c>
      <c r="Q43" s="3">
        <v>3</v>
      </c>
      <c r="R43" s="3">
        <v>4</v>
      </c>
      <c r="S43" s="3">
        <v>5</v>
      </c>
    </row>
    <row r="44" spans="1:20" x14ac:dyDescent="0.2">
      <c r="A44" s="2">
        <v>44184.585576331017</v>
      </c>
      <c r="B44" s="3" t="s">
        <v>33</v>
      </c>
      <c r="C44" s="3" t="s">
        <v>34</v>
      </c>
      <c r="D44" s="3" t="s">
        <v>41</v>
      </c>
      <c r="E44" s="3" t="s">
        <v>166</v>
      </c>
      <c r="F44" s="162" t="s">
        <v>47</v>
      </c>
      <c r="G44" s="3" t="s">
        <v>25</v>
      </c>
      <c r="H44" s="3">
        <v>4</v>
      </c>
      <c r="I44" s="3">
        <v>5</v>
      </c>
      <c r="J44" s="3">
        <v>5</v>
      </c>
      <c r="K44" s="3">
        <v>4</v>
      </c>
      <c r="L44" s="3">
        <v>5</v>
      </c>
      <c r="M44" s="3">
        <v>5</v>
      </c>
      <c r="N44" s="3">
        <v>5</v>
      </c>
      <c r="O44" s="3">
        <v>5</v>
      </c>
      <c r="P44" s="3">
        <v>5</v>
      </c>
      <c r="Q44" s="3">
        <v>3</v>
      </c>
      <c r="R44" s="3">
        <v>4</v>
      </c>
      <c r="S44" s="3">
        <v>4</v>
      </c>
    </row>
    <row r="45" spans="1:20" x14ac:dyDescent="0.2">
      <c r="A45" s="2">
        <v>44184.586544062498</v>
      </c>
      <c r="B45" s="3" t="s">
        <v>20</v>
      </c>
      <c r="C45" s="3" t="s">
        <v>30</v>
      </c>
      <c r="D45" s="3" t="s">
        <v>41</v>
      </c>
      <c r="E45" s="162" t="s">
        <v>82</v>
      </c>
      <c r="F45" s="3" t="s">
        <v>174</v>
      </c>
      <c r="G45" s="3" t="s">
        <v>25</v>
      </c>
      <c r="H45" s="3">
        <v>4</v>
      </c>
      <c r="I45" s="3">
        <v>4</v>
      </c>
      <c r="J45" s="3">
        <v>4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3</v>
      </c>
      <c r="R45" s="3">
        <v>4</v>
      </c>
      <c r="S45" s="3">
        <v>4</v>
      </c>
      <c r="T45" s="3" t="s">
        <v>266</v>
      </c>
    </row>
    <row r="46" spans="1:20" x14ac:dyDescent="0.2">
      <c r="A46" s="2">
        <v>44184.588207534718</v>
      </c>
      <c r="B46" s="3" t="s">
        <v>33</v>
      </c>
      <c r="C46" s="3" t="s">
        <v>34</v>
      </c>
      <c r="D46" s="3" t="s">
        <v>41</v>
      </c>
      <c r="E46" s="162" t="s">
        <v>77</v>
      </c>
      <c r="F46" s="3" t="s">
        <v>110</v>
      </c>
      <c r="G46" s="3" t="s">
        <v>25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M46" s="3">
        <v>5</v>
      </c>
      <c r="N46" s="3">
        <v>5</v>
      </c>
      <c r="O46" s="3">
        <v>5</v>
      </c>
      <c r="P46" s="3">
        <v>5</v>
      </c>
      <c r="Q46" s="3">
        <v>3</v>
      </c>
      <c r="R46" s="3">
        <v>4</v>
      </c>
      <c r="S46" s="3">
        <v>4</v>
      </c>
      <c r="T46" s="3" t="s">
        <v>268</v>
      </c>
    </row>
    <row r="47" spans="1:20" x14ac:dyDescent="0.2">
      <c r="A47" s="2">
        <v>44184.588434155092</v>
      </c>
      <c r="B47" s="3" t="s">
        <v>33</v>
      </c>
      <c r="C47" s="3" t="s">
        <v>34</v>
      </c>
      <c r="D47" s="3" t="s">
        <v>22</v>
      </c>
      <c r="E47" s="162" t="s">
        <v>82</v>
      </c>
      <c r="F47" s="3" t="s">
        <v>43</v>
      </c>
      <c r="G47" s="3" t="s">
        <v>25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2</v>
      </c>
      <c r="R47" s="3">
        <v>4</v>
      </c>
      <c r="S47" s="3">
        <v>5</v>
      </c>
      <c r="T47" s="3" t="s">
        <v>269</v>
      </c>
    </row>
    <row r="48" spans="1:20" x14ac:dyDescent="0.2">
      <c r="A48" s="2">
        <v>44184.589006643517</v>
      </c>
      <c r="B48" s="3" t="s">
        <v>33</v>
      </c>
      <c r="C48" s="3" t="s">
        <v>34</v>
      </c>
      <c r="D48" s="3" t="s">
        <v>41</v>
      </c>
      <c r="E48" s="3" t="s">
        <v>77</v>
      </c>
      <c r="F48" s="3" t="s">
        <v>110</v>
      </c>
      <c r="G48" s="3" t="s">
        <v>25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4</v>
      </c>
      <c r="Q48" s="3">
        <v>4</v>
      </c>
      <c r="R48" s="3">
        <v>4</v>
      </c>
      <c r="S48" s="3">
        <v>4</v>
      </c>
      <c r="T48" s="3" t="s">
        <v>74</v>
      </c>
    </row>
    <row r="49" spans="1:20" x14ac:dyDescent="0.2">
      <c r="A49" s="2">
        <v>44184.589408761574</v>
      </c>
      <c r="B49" s="3" t="s">
        <v>20</v>
      </c>
      <c r="C49" s="3" t="s">
        <v>30</v>
      </c>
      <c r="D49" s="3" t="s">
        <v>22</v>
      </c>
      <c r="E49" s="162" t="s">
        <v>432</v>
      </c>
      <c r="F49" s="3" t="s">
        <v>159</v>
      </c>
      <c r="G49" s="3" t="s">
        <v>25</v>
      </c>
      <c r="H49" s="3">
        <v>4</v>
      </c>
      <c r="I49" s="3">
        <v>3</v>
      </c>
      <c r="J49" s="3">
        <v>4</v>
      </c>
      <c r="K49" s="3">
        <v>4</v>
      </c>
      <c r="L49" s="3">
        <v>5</v>
      </c>
      <c r="M49" s="3">
        <v>5</v>
      </c>
      <c r="N49" s="3">
        <v>5</v>
      </c>
      <c r="O49" s="3">
        <v>5</v>
      </c>
      <c r="P49" s="3">
        <v>5</v>
      </c>
      <c r="Q49" s="3">
        <v>3</v>
      </c>
      <c r="R49" s="3">
        <v>4</v>
      </c>
      <c r="S49" s="3">
        <v>4</v>
      </c>
    </row>
    <row r="50" spans="1:20" x14ac:dyDescent="0.2">
      <c r="A50" s="2">
        <v>44184.589628541667</v>
      </c>
      <c r="B50" s="3" t="s">
        <v>33</v>
      </c>
      <c r="C50" s="3" t="s">
        <v>135</v>
      </c>
      <c r="D50" s="3" t="s">
        <v>41</v>
      </c>
      <c r="E50" s="162" t="s">
        <v>77</v>
      </c>
      <c r="F50" s="3" t="s">
        <v>110</v>
      </c>
      <c r="G50" s="3" t="s">
        <v>25</v>
      </c>
      <c r="H50" s="3">
        <v>5</v>
      </c>
      <c r="I50" s="3">
        <v>5</v>
      </c>
      <c r="J50" s="3">
        <v>5</v>
      </c>
      <c r="K50" s="3">
        <v>4</v>
      </c>
      <c r="L50" s="3">
        <v>5</v>
      </c>
      <c r="M50" s="3">
        <v>5</v>
      </c>
      <c r="N50" s="3">
        <v>5</v>
      </c>
      <c r="O50" s="3">
        <v>5</v>
      </c>
      <c r="P50" s="3">
        <v>5</v>
      </c>
      <c r="Q50" s="3">
        <v>3</v>
      </c>
      <c r="R50" s="3">
        <v>4</v>
      </c>
      <c r="S50" s="3">
        <v>5</v>
      </c>
      <c r="T50" s="3" t="s">
        <v>270</v>
      </c>
    </row>
    <row r="51" spans="1:20" x14ac:dyDescent="0.2">
      <c r="A51" s="2">
        <v>44184.589844097223</v>
      </c>
      <c r="B51" s="3" t="s">
        <v>33</v>
      </c>
      <c r="C51" s="3" t="s">
        <v>34</v>
      </c>
      <c r="D51" s="3" t="s">
        <v>41</v>
      </c>
      <c r="E51" s="3" t="s">
        <v>166</v>
      </c>
      <c r="F51" s="3" t="s">
        <v>119</v>
      </c>
      <c r="G51" s="3" t="s">
        <v>25</v>
      </c>
      <c r="H51" s="3">
        <v>5</v>
      </c>
      <c r="I51" s="3">
        <v>4</v>
      </c>
      <c r="J51" s="3">
        <v>5</v>
      </c>
      <c r="K51" s="3">
        <v>4</v>
      </c>
      <c r="L51" s="3">
        <v>5</v>
      </c>
      <c r="M51" s="3">
        <v>5</v>
      </c>
      <c r="N51" s="3">
        <v>5</v>
      </c>
      <c r="O51" s="3">
        <v>5</v>
      </c>
      <c r="P51" s="3">
        <v>5</v>
      </c>
      <c r="Q51" s="3">
        <v>3</v>
      </c>
      <c r="R51" s="3">
        <v>5</v>
      </c>
      <c r="S51" s="3">
        <v>5</v>
      </c>
      <c r="T51" s="3" t="s">
        <v>271</v>
      </c>
    </row>
    <row r="52" spans="1:20" x14ac:dyDescent="0.2">
      <c r="A52" s="2">
        <v>44184.591222361109</v>
      </c>
      <c r="B52" s="3" t="s">
        <v>33</v>
      </c>
      <c r="C52" s="3" t="s">
        <v>34</v>
      </c>
      <c r="D52" s="3" t="s">
        <v>41</v>
      </c>
      <c r="E52" s="162" t="s">
        <v>77</v>
      </c>
      <c r="F52" s="3" t="s">
        <v>110</v>
      </c>
      <c r="G52" s="3" t="s">
        <v>25</v>
      </c>
      <c r="H52" s="3">
        <v>5</v>
      </c>
      <c r="I52" s="3">
        <v>5</v>
      </c>
      <c r="J52" s="3">
        <v>5</v>
      </c>
      <c r="K52" s="3">
        <v>4</v>
      </c>
      <c r="L52" s="3">
        <v>4</v>
      </c>
      <c r="M52" s="3">
        <v>3</v>
      </c>
      <c r="N52" s="3">
        <v>4</v>
      </c>
      <c r="O52" s="3">
        <v>4</v>
      </c>
      <c r="P52" s="3">
        <v>4</v>
      </c>
      <c r="Q52" s="3">
        <v>2</v>
      </c>
      <c r="R52" s="3">
        <v>3</v>
      </c>
      <c r="S52" s="3">
        <v>4</v>
      </c>
    </row>
    <row r="53" spans="1:20" x14ac:dyDescent="0.2">
      <c r="A53" s="2">
        <v>44184.592937604168</v>
      </c>
      <c r="B53" s="3" t="s">
        <v>20</v>
      </c>
      <c r="C53" s="3" t="s">
        <v>30</v>
      </c>
      <c r="D53" s="3" t="s">
        <v>41</v>
      </c>
      <c r="E53" s="3" t="s">
        <v>166</v>
      </c>
      <c r="F53" s="162" t="s">
        <v>47</v>
      </c>
      <c r="G53" s="3" t="s">
        <v>25</v>
      </c>
      <c r="H53" s="3">
        <v>4</v>
      </c>
      <c r="I53" s="3">
        <v>4</v>
      </c>
      <c r="K53" s="3">
        <v>4</v>
      </c>
      <c r="L53" s="3">
        <v>4</v>
      </c>
      <c r="M53" s="3">
        <v>4</v>
      </c>
      <c r="N53" s="3">
        <v>4</v>
      </c>
      <c r="O53" s="3">
        <v>4</v>
      </c>
      <c r="P53" s="3">
        <v>4</v>
      </c>
      <c r="Q53" s="3">
        <v>4</v>
      </c>
      <c r="R53" s="3">
        <v>4</v>
      </c>
      <c r="S53" s="3">
        <v>4</v>
      </c>
    </row>
    <row r="54" spans="1:20" x14ac:dyDescent="0.2">
      <c r="A54" s="2">
        <v>44184.599390312505</v>
      </c>
      <c r="B54" s="3" t="s">
        <v>33</v>
      </c>
      <c r="C54" s="3" t="s">
        <v>30</v>
      </c>
      <c r="D54" s="3" t="s">
        <v>22</v>
      </c>
      <c r="E54" s="162" t="s">
        <v>142</v>
      </c>
      <c r="F54" s="3" t="s">
        <v>143</v>
      </c>
      <c r="G54" s="3" t="s">
        <v>25</v>
      </c>
      <c r="H54" s="3">
        <v>4</v>
      </c>
      <c r="I54" s="3">
        <v>5</v>
      </c>
      <c r="J54" s="3">
        <v>5</v>
      </c>
      <c r="K54" s="3">
        <v>4</v>
      </c>
      <c r="L54" s="3">
        <v>5</v>
      </c>
      <c r="M54" s="3">
        <v>5</v>
      </c>
      <c r="N54" s="3">
        <v>5</v>
      </c>
      <c r="O54" s="3">
        <v>5</v>
      </c>
      <c r="P54" s="3">
        <v>5</v>
      </c>
      <c r="Q54" s="3">
        <v>3</v>
      </c>
      <c r="R54" s="3">
        <v>4</v>
      </c>
      <c r="S54" s="3">
        <v>5</v>
      </c>
    </row>
    <row r="55" spans="1:20" x14ac:dyDescent="0.2">
      <c r="A55" s="2">
        <v>44184.599533263885</v>
      </c>
      <c r="B55" s="3" t="s">
        <v>20</v>
      </c>
      <c r="C55" s="3" t="s">
        <v>30</v>
      </c>
      <c r="D55" s="3" t="s">
        <v>41</v>
      </c>
      <c r="E55" s="3" t="s">
        <v>195</v>
      </c>
      <c r="F55" s="3" t="s">
        <v>184</v>
      </c>
      <c r="G55" s="3" t="s">
        <v>25</v>
      </c>
      <c r="H55" s="3">
        <v>5</v>
      </c>
      <c r="I55" s="3">
        <v>5</v>
      </c>
      <c r="J55" s="3">
        <v>5</v>
      </c>
      <c r="K55" s="3">
        <v>3</v>
      </c>
      <c r="L55" s="3">
        <v>5</v>
      </c>
      <c r="M55" s="3">
        <v>5</v>
      </c>
      <c r="N55" s="3">
        <v>5</v>
      </c>
      <c r="O55" s="3">
        <v>5</v>
      </c>
      <c r="P55" s="3">
        <v>5</v>
      </c>
      <c r="Q55" s="3">
        <v>2</v>
      </c>
      <c r="R55" s="3">
        <v>3</v>
      </c>
      <c r="S55" s="3">
        <v>4</v>
      </c>
      <c r="T55" s="3" t="s">
        <v>196</v>
      </c>
    </row>
    <row r="56" spans="1:20" x14ac:dyDescent="0.2">
      <c r="A56" s="2">
        <v>44184.602072071764</v>
      </c>
      <c r="B56" s="3" t="s">
        <v>33</v>
      </c>
      <c r="C56" s="3" t="s">
        <v>30</v>
      </c>
      <c r="D56" s="3" t="s">
        <v>41</v>
      </c>
      <c r="E56" s="3" t="s">
        <v>195</v>
      </c>
      <c r="F56" s="3" t="s">
        <v>184</v>
      </c>
      <c r="G56" s="3" t="s">
        <v>25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3</v>
      </c>
      <c r="R56" s="3">
        <v>4</v>
      </c>
      <c r="S56" s="3">
        <v>5</v>
      </c>
      <c r="T56" s="3" t="s">
        <v>273</v>
      </c>
    </row>
    <row r="57" spans="1:20" x14ac:dyDescent="0.2">
      <c r="A57" s="2">
        <v>44184.606539479166</v>
      </c>
      <c r="B57" s="3" t="s">
        <v>33</v>
      </c>
      <c r="C57" s="3" t="s">
        <v>21</v>
      </c>
      <c r="D57" s="3" t="s">
        <v>41</v>
      </c>
      <c r="E57" s="3" t="s">
        <v>195</v>
      </c>
      <c r="F57" s="162" t="s">
        <v>212</v>
      </c>
      <c r="G57" s="3" t="s">
        <v>25</v>
      </c>
      <c r="H57" s="3">
        <v>5</v>
      </c>
      <c r="I57" s="3">
        <v>5</v>
      </c>
      <c r="J57" s="3">
        <v>5</v>
      </c>
      <c r="K57" s="3">
        <v>4</v>
      </c>
      <c r="L57" s="3">
        <v>5</v>
      </c>
      <c r="M57" s="3">
        <v>5</v>
      </c>
      <c r="N57" s="3">
        <v>5</v>
      </c>
      <c r="O57" s="3">
        <v>5</v>
      </c>
      <c r="P57" s="3">
        <v>5</v>
      </c>
      <c r="Q57" s="3">
        <v>2</v>
      </c>
      <c r="R57" s="3">
        <v>4</v>
      </c>
      <c r="S57" s="3">
        <v>4</v>
      </c>
      <c r="T57" s="3" t="s">
        <v>213</v>
      </c>
    </row>
    <row r="58" spans="1:20" x14ac:dyDescent="0.2">
      <c r="A58" s="2">
        <v>44184.606656851851</v>
      </c>
      <c r="B58" s="3" t="s">
        <v>33</v>
      </c>
      <c r="C58" s="3" t="s">
        <v>30</v>
      </c>
      <c r="D58" s="3" t="s">
        <v>41</v>
      </c>
      <c r="E58" s="3" t="s">
        <v>166</v>
      </c>
      <c r="F58" s="162" t="s">
        <v>47</v>
      </c>
      <c r="G58" s="3" t="s">
        <v>25</v>
      </c>
      <c r="H58" s="3">
        <v>4</v>
      </c>
      <c r="I58" s="3">
        <v>4</v>
      </c>
      <c r="J58" s="3">
        <v>4</v>
      </c>
      <c r="K58" s="3">
        <v>3</v>
      </c>
      <c r="L58" s="3">
        <v>4</v>
      </c>
      <c r="M58" s="3">
        <v>4</v>
      </c>
      <c r="N58" s="3">
        <v>4</v>
      </c>
      <c r="O58" s="3">
        <v>4</v>
      </c>
      <c r="P58" s="3">
        <v>4</v>
      </c>
      <c r="Q58" s="3">
        <v>3</v>
      </c>
      <c r="R58" s="3">
        <v>4</v>
      </c>
      <c r="S58" s="3">
        <v>4</v>
      </c>
      <c r="T58" s="3" t="s">
        <v>74</v>
      </c>
    </row>
    <row r="59" spans="1:20" x14ac:dyDescent="0.2">
      <c r="A59" s="2">
        <v>44184.606984548613</v>
      </c>
      <c r="B59" s="3" t="s">
        <v>33</v>
      </c>
      <c r="C59" s="3" t="s">
        <v>30</v>
      </c>
      <c r="D59" s="3" t="s">
        <v>22</v>
      </c>
      <c r="E59" s="162" t="s">
        <v>166</v>
      </c>
      <c r="F59" s="3" t="s">
        <v>63</v>
      </c>
      <c r="G59" s="3" t="s">
        <v>25</v>
      </c>
      <c r="H59" s="3">
        <v>5</v>
      </c>
      <c r="I59" s="3">
        <v>5</v>
      </c>
      <c r="J59" s="3">
        <v>5</v>
      </c>
      <c r="K59" s="3">
        <v>5</v>
      </c>
      <c r="L59" s="3">
        <v>5</v>
      </c>
      <c r="M59" s="3">
        <v>5</v>
      </c>
      <c r="N59" s="3">
        <v>5</v>
      </c>
      <c r="O59" s="3">
        <v>5</v>
      </c>
      <c r="P59" s="3">
        <v>5</v>
      </c>
      <c r="Q59" s="3">
        <v>5</v>
      </c>
      <c r="R59" s="3">
        <v>5</v>
      </c>
      <c r="S59" s="3">
        <v>5</v>
      </c>
      <c r="T59" s="3" t="s">
        <v>74</v>
      </c>
    </row>
    <row r="60" spans="1:20" x14ac:dyDescent="0.2">
      <c r="A60" s="2">
        <v>44184.612198113427</v>
      </c>
      <c r="B60" s="3" t="s">
        <v>33</v>
      </c>
      <c r="C60" s="3" t="s">
        <v>30</v>
      </c>
      <c r="D60" s="3" t="s">
        <v>41</v>
      </c>
      <c r="E60" s="162" t="s">
        <v>82</v>
      </c>
      <c r="F60" s="3" t="s">
        <v>75</v>
      </c>
      <c r="G60" s="3" t="s">
        <v>25</v>
      </c>
      <c r="H60" s="3">
        <v>5</v>
      </c>
      <c r="I60" s="3">
        <v>5</v>
      </c>
      <c r="J60" s="3">
        <v>5</v>
      </c>
      <c r="K60" s="3">
        <v>5</v>
      </c>
      <c r="L60" s="3">
        <v>5</v>
      </c>
      <c r="M60" s="3">
        <v>5</v>
      </c>
      <c r="N60" s="3">
        <v>5</v>
      </c>
      <c r="O60" s="3">
        <v>5</v>
      </c>
      <c r="P60" s="3">
        <v>5</v>
      </c>
      <c r="Q60" s="3">
        <v>3</v>
      </c>
      <c r="R60" s="3">
        <v>4</v>
      </c>
      <c r="S60" s="3">
        <v>4</v>
      </c>
      <c r="T60" s="3" t="s">
        <v>275</v>
      </c>
    </row>
    <row r="61" spans="1:20" x14ac:dyDescent="0.2">
      <c r="A61" s="2">
        <v>44184.612442592595</v>
      </c>
      <c r="B61" s="3" t="s">
        <v>20</v>
      </c>
      <c r="C61" s="3" t="s">
        <v>34</v>
      </c>
      <c r="D61" s="3" t="s">
        <v>41</v>
      </c>
      <c r="E61" s="162" t="s">
        <v>101</v>
      </c>
      <c r="F61" s="3" t="s">
        <v>79</v>
      </c>
      <c r="G61" s="3" t="s">
        <v>25</v>
      </c>
      <c r="H61" s="3">
        <v>4</v>
      </c>
      <c r="I61" s="3">
        <v>5</v>
      </c>
      <c r="J61" s="3">
        <v>5</v>
      </c>
      <c r="K61" s="3">
        <v>5</v>
      </c>
      <c r="L61" s="3">
        <v>5</v>
      </c>
      <c r="M61" s="3">
        <v>5</v>
      </c>
      <c r="N61" s="3">
        <v>5</v>
      </c>
      <c r="O61" s="3">
        <v>5</v>
      </c>
      <c r="P61" s="3">
        <v>5</v>
      </c>
      <c r="Q61" s="3">
        <v>3</v>
      </c>
      <c r="R61" s="3">
        <v>4</v>
      </c>
      <c r="S61" s="3">
        <v>4</v>
      </c>
    </row>
    <row r="62" spans="1:20" x14ac:dyDescent="0.2">
      <c r="A62" s="2">
        <v>44184.612683587962</v>
      </c>
      <c r="B62" s="3" t="s">
        <v>33</v>
      </c>
      <c r="C62" s="3" t="s">
        <v>21</v>
      </c>
      <c r="D62" s="3" t="s">
        <v>41</v>
      </c>
      <c r="E62" s="162" t="s">
        <v>195</v>
      </c>
      <c r="F62" s="3" t="s">
        <v>212</v>
      </c>
      <c r="G62" s="3" t="s">
        <v>25</v>
      </c>
      <c r="H62" s="3">
        <v>4</v>
      </c>
      <c r="I62" s="3">
        <v>4</v>
      </c>
      <c r="J62" s="3">
        <v>4</v>
      </c>
      <c r="K62" s="3">
        <v>4</v>
      </c>
      <c r="L62" s="3">
        <v>5</v>
      </c>
      <c r="M62" s="3">
        <v>5</v>
      </c>
      <c r="N62" s="3">
        <v>5</v>
      </c>
      <c r="O62" s="3">
        <v>5</v>
      </c>
      <c r="P62" s="3">
        <v>5</v>
      </c>
      <c r="Q62" s="3">
        <v>3</v>
      </c>
      <c r="R62" s="3">
        <v>4</v>
      </c>
      <c r="S62" s="3">
        <v>4</v>
      </c>
    </row>
    <row r="63" spans="1:20" x14ac:dyDescent="0.2">
      <c r="A63" s="2">
        <v>44184.614865567128</v>
      </c>
      <c r="B63" s="3" t="s">
        <v>20</v>
      </c>
      <c r="C63" s="3" t="s">
        <v>30</v>
      </c>
      <c r="D63" s="3" t="s">
        <v>22</v>
      </c>
      <c r="E63" s="162" t="s">
        <v>179</v>
      </c>
      <c r="F63" s="3" t="s">
        <v>177</v>
      </c>
      <c r="G63" s="3" t="s">
        <v>25</v>
      </c>
      <c r="H63" s="3">
        <v>4</v>
      </c>
      <c r="I63" s="3">
        <v>5</v>
      </c>
      <c r="J63" s="3">
        <v>5</v>
      </c>
      <c r="K63" s="3">
        <v>4</v>
      </c>
      <c r="L63" s="3">
        <v>5</v>
      </c>
      <c r="M63" s="3">
        <v>5</v>
      </c>
      <c r="N63" s="3">
        <v>5</v>
      </c>
      <c r="O63" s="3">
        <v>5</v>
      </c>
      <c r="P63" s="3">
        <v>5</v>
      </c>
      <c r="Q63" s="3">
        <v>3</v>
      </c>
      <c r="R63" s="3">
        <v>4</v>
      </c>
      <c r="S63" s="3">
        <v>4</v>
      </c>
      <c r="T63" s="3" t="s">
        <v>276</v>
      </c>
    </row>
    <row r="64" spans="1:20" x14ac:dyDescent="0.2">
      <c r="A64" s="2">
        <v>44184.621442523145</v>
      </c>
      <c r="B64" s="3" t="s">
        <v>20</v>
      </c>
      <c r="C64" s="3" t="s">
        <v>34</v>
      </c>
      <c r="D64" s="3" t="s">
        <v>41</v>
      </c>
      <c r="E64" s="3" t="s">
        <v>166</v>
      </c>
      <c r="F64" s="3" t="s">
        <v>119</v>
      </c>
      <c r="G64" s="3" t="s">
        <v>25</v>
      </c>
      <c r="H64" s="3">
        <v>4</v>
      </c>
      <c r="I64" s="3">
        <v>4</v>
      </c>
      <c r="J64" s="3">
        <v>3</v>
      </c>
      <c r="K64" s="3">
        <v>3</v>
      </c>
      <c r="L64" s="3">
        <v>4</v>
      </c>
      <c r="M64" s="3">
        <v>4</v>
      </c>
      <c r="N64" s="3">
        <v>5</v>
      </c>
      <c r="O64" s="3">
        <v>5</v>
      </c>
      <c r="P64" s="3">
        <v>4</v>
      </c>
      <c r="Q64" s="3">
        <v>3</v>
      </c>
      <c r="R64" s="3">
        <v>4</v>
      </c>
      <c r="S64" s="3">
        <v>4</v>
      </c>
      <c r="T64" s="3" t="s">
        <v>226</v>
      </c>
    </row>
    <row r="65" spans="1:19" ht="23.25" x14ac:dyDescent="0.2">
      <c r="H65" s="4">
        <f>AVERAGE(H2:H64)</f>
        <v>4.3809523809523814</v>
      </c>
      <c r="I65" s="4">
        <f t="shared" ref="I65:S65" si="0">AVERAGE(I2:I64)</f>
        <v>4.4285714285714288</v>
      </c>
      <c r="J65" s="4">
        <f t="shared" si="0"/>
        <v>4.435483870967742</v>
      </c>
      <c r="K65" s="4">
        <f t="shared" si="0"/>
        <v>4.2222222222222223</v>
      </c>
      <c r="L65" s="4">
        <f t="shared" si="0"/>
        <v>4.4920634920634921</v>
      </c>
      <c r="M65" s="4">
        <f t="shared" si="0"/>
        <v>4.5079365079365079</v>
      </c>
      <c r="N65" s="4">
        <f t="shared" si="0"/>
        <v>4.587301587301587</v>
      </c>
      <c r="O65" s="4">
        <f t="shared" si="0"/>
        <v>4.587301587301587</v>
      </c>
      <c r="P65" s="4">
        <f t="shared" si="0"/>
        <v>4.6349206349206353</v>
      </c>
      <c r="Q65" s="4">
        <f t="shared" si="0"/>
        <v>3.1111111111111112</v>
      </c>
      <c r="R65" s="4">
        <f t="shared" si="0"/>
        <v>3.9523809523809526</v>
      </c>
      <c r="S65" s="4">
        <f t="shared" si="0"/>
        <v>4.1746031746031749</v>
      </c>
    </row>
    <row r="66" spans="1:19" ht="23.25" x14ac:dyDescent="0.2">
      <c r="H66" s="5">
        <f t="shared" ref="H66:S66" si="1">STDEV(H2:H64)</f>
        <v>0.65816390322039442</v>
      </c>
      <c r="I66" s="5">
        <f t="shared" si="1"/>
        <v>0.61471959813543908</v>
      </c>
      <c r="J66" s="5">
        <f t="shared" si="1"/>
        <v>0.64327460780530199</v>
      </c>
      <c r="K66" s="5">
        <f t="shared" si="1"/>
        <v>0.63358795108198895</v>
      </c>
      <c r="L66" s="5">
        <f t="shared" si="1"/>
        <v>0.64440559940840059</v>
      </c>
      <c r="M66" s="5">
        <f t="shared" si="1"/>
        <v>0.668966846013335</v>
      </c>
      <c r="N66" s="5">
        <f t="shared" si="1"/>
        <v>0.63841842470079047</v>
      </c>
      <c r="O66" s="5">
        <f t="shared" si="1"/>
        <v>0.63841842470079047</v>
      </c>
      <c r="P66" s="5">
        <f t="shared" si="1"/>
        <v>0.51748733198106611</v>
      </c>
      <c r="Q66" s="5">
        <f t="shared" si="1"/>
        <v>0.84454819207995402</v>
      </c>
      <c r="R66" s="5">
        <f t="shared" si="1"/>
        <v>0.58000476718206173</v>
      </c>
      <c r="S66" s="5">
        <f t="shared" si="1"/>
        <v>0.52485581859434471</v>
      </c>
    </row>
    <row r="67" spans="1:19" ht="23.25" x14ac:dyDescent="0.2">
      <c r="H67" s="6">
        <f>AVERAGE(H2:H66)</f>
        <v>4.3236787120641971</v>
      </c>
      <c r="I67" s="6">
        <f t="shared" ref="I67:S67" si="2">AVERAGE(I2:I66)</f>
        <v>4.3698967850262598</v>
      </c>
      <c r="J67" s="6">
        <f t="shared" si="2"/>
        <v>4.3762306012308292</v>
      </c>
      <c r="K67" s="6">
        <f t="shared" si="2"/>
        <v>4.1670124642046806</v>
      </c>
      <c r="L67" s="6">
        <f t="shared" si="2"/>
        <v>4.4328687552534136</v>
      </c>
      <c r="M67" s="6">
        <f t="shared" si="2"/>
        <v>4.448875436214613</v>
      </c>
      <c r="N67" s="6">
        <f t="shared" si="2"/>
        <v>4.52654953864619</v>
      </c>
      <c r="O67" s="6">
        <f t="shared" si="2"/>
        <v>4.52654953864619</v>
      </c>
      <c r="P67" s="6">
        <f t="shared" si="2"/>
        <v>4.5715755071831028</v>
      </c>
      <c r="Q67" s="6">
        <f t="shared" si="2"/>
        <v>3.0762409123567855</v>
      </c>
      <c r="R67" s="6">
        <f t="shared" si="2"/>
        <v>3.9004982418394309</v>
      </c>
      <c r="S67" s="6">
        <f t="shared" si="2"/>
        <v>4.1184532152799624</v>
      </c>
    </row>
    <row r="68" spans="1:19" ht="23.25" x14ac:dyDescent="0.2">
      <c r="H68" s="7">
        <f t="shared" ref="H68:S68" si="3">STDEV(H2:H64)</f>
        <v>0.65816390322039442</v>
      </c>
      <c r="I68" s="7">
        <f t="shared" si="3"/>
        <v>0.61471959813543908</v>
      </c>
      <c r="J68" s="7">
        <f t="shared" si="3"/>
        <v>0.64327460780530199</v>
      </c>
      <c r="K68" s="7">
        <f t="shared" si="3"/>
        <v>0.63358795108198895</v>
      </c>
      <c r="L68" s="7">
        <f t="shared" si="3"/>
        <v>0.64440559940840059</v>
      </c>
      <c r="M68" s="7">
        <f t="shared" si="3"/>
        <v>0.668966846013335</v>
      </c>
      <c r="N68" s="7">
        <f t="shared" si="3"/>
        <v>0.63841842470079047</v>
      </c>
      <c r="O68" s="7">
        <f t="shared" si="3"/>
        <v>0.63841842470079047</v>
      </c>
      <c r="P68" s="7">
        <f t="shared" si="3"/>
        <v>0.51748733198106611</v>
      </c>
      <c r="Q68" s="7">
        <f t="shared" si="3"/>
        <v>0.84454819207995402</v>
      </c>
      <c r="R68" s="7">
        <f t="shared" si="3"/>
        <v>0.58000476718206173</v>
      </c>
      <c r="S68" s="7">
        <f t="shared" si="3"/>
        <v>0.52485581859434471</v>
      </c>
    </row>
    <row r="72" spans="1:19" ht="24" x14ac:dyDescent="0.55000000000000004">
      <c r="A72" s="157" t="s">
        <v>433</v>
      </c>
    </row>
    <row r="73" spans="1:19" ht="24" x14ac:dyDescent="0.55000000000000004">
      <c r="A73" s="147" t="s">
        <v>33</v>
      </c>
      <c r="B73" s="148">
        <f>COUNTIF(B2:B65,"หญิง")</f>
        <v>39</v>
      </c>
    </row>
    <row r="74" spans="1:19" ht="24" x14ac:dyDescent="0.55000000000000004">
      <c r="A74" s="147" t="s">
        <v>20</v>
      </c>
      <c r="B74" s="148">
        <f>COUNTIF(B2:B66,"ชาย")</f>
        <v>24</v>
      </c>
    </row>
    <row r="75" spans="1:19" ht="24" x14ac:dyDescent="0.55000000000000004">
      <c r="A75" s="149"/>
      <c r="B75" s="150">
        <f>SUM(B73:B74)</f>
        <v>63</v>
      </c>
    </row>
    <row r="76" spans="1:19" ht="23.25" customHeight="1" x14ac:dyDescent="0.55000000000000004">
      <c r="A76" s="158" t="s">
        <v>434</v>
      </c>
      <c r="B76" s="149"/>
    </row>
    <row r="77" spans="1:19" ht="24" x14ac:dyDescent="0.55000000000000004">
      <c r="A77" s="147" t="s">
        <v>34</v>
      </c>
      <c r="B77" s="148">
        <v>31</v>
      </c>
    </row>
    <row r="78" spans="1:19" ht="24" x14ac:dyDescent="0.55000000000000004">
      <c r="A78" s="147" t="s">
        <v>30</v>
      </c>
      <c r="B78" s="148">
        <v>23</v>
      </c>
    </row>
    <row r="79" spans="1:19" ht="24" x14ac:dyDescent="0.55000000000000004">
      <c r="A79" s="147" t="s">
        <v>21</v>
      </c>
      <c r="B79" s="148">
        <v>8</v>
      </c>
    </row>
    <row r="80" spans="1:19" ht="24" x14ac:dyDescent="0.55000000000000004">
      <c r="A80" s="147" t="s">
        <v>135</v>
      </c>
      <c r="B80" s="150">
        <v>1</v>
      </c>
    </row>
    <row r="81" spans="1:2" ht="24" x14ac:dyDescent="0.55000000000000004">
      <c r="A81" s="151"/>
      <c r="B81" s="150">
        <f>SUM(B77:B80)</f>
        <v>63</v>
      </c>
    </row>
    <row r="82" spans="1:2" ht="25.5" customHeight="1" x14ac:dyDescent="0.55000000000000004">
      <c r="A82" s="159" t="s">
        <v>435</v>
      </c>
      <c r="B82" s="152"/>
    </row>
    <row r="83" spans="1:2" ht="24" x14ac:dyDescent="0.55000000000000004">
      <c r="A83" s="153" t="s">
        <v>41</v>
      </c>
      <c r="B83" s="148">
        <f>COUNTIF(D2:D64,"ปริญญาโท")</f>
        <v>42</v>
      </c>
    </row>
    <row r="84" spans="1:2" ht="24" x14ac:dyDescent="0.55000000000000004">
      <c r="A84" s="153" t="s">
        <v>22</v>
      </c>
      <c r="B84" s="148">
        <f>COUNTIF(D2:D64,"ปริญญาเอก")</f>
        <v>21</v>
      </c>
    </row>
    <row r="85" spans="1:2" ht="24" x14ac:dyDescent="0.55000000000000004">
      <c r="A85" s="151"/>
      <c r="B85" s="150">
        <f>SUM(B83:B84)</f>
        <v>63</v>
      </c>
    </row>
    <row r="86" spans="1:2" ht="24" customHeight="1" x14ac:dyDescent="0.6">
      <c r="A86" s="160" t="s">
        <v>428</v>
      </c>
      <c r="B86" s="152"/>
    </row>
    <row r="87" spans="1:2" ht="24" x14ac:dyDescent="0.55000000000000004">
      <c r="A87" s="153" t="s">
        <v>101</v>
      </c>
      <c r="B87" s="148">
        <f>COUNTIF(E2:E64,"คณะวิศวกรรมศาสตร์")</f>
        <v>4</v>
      </c>
    </row>
    <row r="88" spans="1:2" ht="24" x14ac:dyDescent="0.55000000000000004">
      <c r="A88" s="154" t="s">
        <v>82</v>
      </c>
      <c r="B88" s="148">
        <f>COUNTIF(E2:E65,"คณะศึกษาศาสตร์")</f>
        <v>10</v>
      </c>
    </row>
    <row r="89" spans="1:2" ht="24" x14ac:dyDescent="0.55000000000000004">
      <c r="A89" s="154" t="s">
        <v>429</v>
      </c>
      <c r="B89" s="148">
        <f>COUNTIF(E2:E66,"คณะเภสัชศาสตร์")</f>
        <v>2</v>
      </c>
    </row>
    <row r="90" spans="1:2" ht="24" x14ac:dyDescent="0.55000000000000004">
      <c r="A90" s="154" t="s">
        <v>437</v>
      </c>
      <c r="B90" s="148">
        <f>COUNTIF(E2:E67,"คณะเกษตรศาสตร์ทรัพยากรธรรมชาติ เเละสิ่งเเวดล้อม")</f>
        <v>4</v>
      </c>
    </row>
    <row r="91" spans="1:2" ht="24" x14ac:dyDescent="0.55000000000000004">
      <c r="A91" s="154" t="s">
        <v>440</v>
      </c>
      <c r="B91" s="148">
        <f>COUNTIF(E2:E68,"คณะบริหารธุรกิจ เศรฐศาสตร์ และการสื่่อสาร")</f>
        <v>17</v>
      </c>
    </row>
    <row r="92" spans="1:2" ht="24" x14ac:dyDescent="0.55000000000000004">
      <c r="A92" s="154" t="s">
        <v>77</v>
      </c>
      <c r="B92" s="148">
        <f>COUNTIF(E2:E69,"คณะสาธารณสุขศาสตร์")</f>
        <v>12</v>
      </c>
    </row>
    <row r="93" spans="1:2" ht="24" x14ac:dyDescent="0.55000000000000004">
      <c r="A93" s="154" t="s">
        <v>431</v>
      </c>
      <c r="B93" s="148">
        <f>COUNTIF(E2:E71,"คณะมนุษยศาสตร์")</f>
        <v>1</v>
      </c>
    </row>
    <row r="94" spans="1:2" ht="24" x14ac:dyDescent="0.55000000000000004">
      <c r="A94" s="154" t="s">
        <v>432</v>
      </c>
      <c r="B94" s="148">
        <f>COUNTIF(E2:E72,"คณะวิทยาศาสตร์")</f>
        <v>2</v>
      </c>
    </row>
    <row r="95" spans="1:2" ht="24" x14ac:dyDescent="0.55000000000000004">
      <c r="A95" s="154" t="s">
        <v>195</v>
      </c>
      <c r="B95" s="148">
        <f>COUNTIF(E2:E73,"คณะพยาบาลศาสตร์")</f>
        <v>4</v>
      </c>
    </row>
    <row r="96" spans="1:2" ht="24" x14ac:dyDescent="0.55000000000000004">
      <c r="A96" s="154" t="s">
        <v>179</v>
      </c>
      <c r="B96" s="148">
        <f>COUNTIF(E2:E74,"คณะโลจิสติกส์และดิจิทัลซัพพลายเชน")</f>
        <v>1</v>
      </c>
    </row>
    <row r="97" spans="1:2" ht="24" x14ac:dyDescent="0.55000000000000004">
      <c r="A97" s="165" t="s">
        <v>438</v>
      </c>
      <c r="B97" s="148">
        <f>COUNTIF(E2:E75,"วิทยาลัยพลังงานทดแทนและสมาร์ต กริดเทคโนโลยี")</f>
        <v>1</v>
      </c>
    </row>
    <row r="98" spans="1:2" ht="24" x14ac:dyDescent="0.55000000000000004">
      <c r="A98" s="165" t="s">
        <v>142</v>
      </c>
      <c r="B98" s="148">
        <f>COUNTIF(E2:E76,"คณะสังคมศาสตร์")</f>
        <v>5</v>
      </c>
    </row>
    <row r="99" spans="1:2" ht="24" x14ac:dyDescent="0.55000000000000004">
      <c r="A99" s="164"/>
      <c r="B99" s="150">
        <f>SUM(B87:B98)</f>
        <v>63</v>
      </c>
    </row>
    <row r="100" spans="1:2" ht="24" x14ac:dyDescent="0.55000000000000004">
      <c r="A100" s="161" t="s">
        <v>436</v>
      </c>
      <c r="B100" s="156"/>
    </row>
    <row r="101" spans="1:2" ht="24" x14ac:dyDescent="0.55000000000000004">
      <c r="A101" s="155" t="s">
        <v>24</v>
      </c>
      <c r="B101" s="148">
        <f>COUNTIF(F2:F64,"วิศวกรรมไฟฟ้า")</f>
        <v>1</v>
      </c>
    </row>
    <row r="102" spans="1:2" ht="24" x14ac:dyDescent="0.55000000000000004">
      <c r="A102" s="155" t="s">
        <v>36</v>
      </c>
      <c r="B102" s="148">
        <f>COUNTIF(F2:F66,"เทคโนโลยีชีวภาพทางการเกษตร")</f>
        <v>4</v>
      </c>
    </row>
    <row r="103" spans="1:2" ht="24" x14ac:dyDescent="0.55000000000000004">
      <c r="A103" s="155" t="s">
        <v>110</v>
      </c>
      <c r="B103" s="148">
        <f>COUNTIF(F2:F67,"สาธารณสุขศาสตร์")</f>
        <v>12</v>
      </c>
    </row>
    <row r="104" spans="1:2" ht="24" x14ac:dyDescent="0.55000000000000004">
      <c r="A104" s="155" t="s">
        <v>49</v>
      </c>
      <c r="B104" s="148">
        <f>COUNTIF(F2:F68,"การบริหารการศึกษา")</f>
        <v>2</v>
      </c>
    </row>
    <row r="105" spans="1:2" ht="24" x14ac:dyDescent="0.55000000000000004">
      <c r="A105" s="155" t="s">
        <v>63</v>
      </c>
      <c r="B105" s="148">
        <f>COUNTIF(F2:F69,"การจัดการการท่องเที่ยวและจิตบริการ")</f>
        <v>4</v>
      </c>
    </row>
    <row r="106" spans="1:2" ht="23.25" customHeight="1" x14ac:dyDescent="0.55000000000000004">
      <c r="A106" s="166" t="s">
        <v>441</v>
      </c>
      <c r="B106" s="148">
        <f>COUNTIF(F2:F70,"
สมาร์ตกริดเทคโนโลยี ")</f>
        <v>1</v>
      </c>
    </row>
    <row r="107" spans="1:2" ht="24" x14ac:dyDescent="0.55000000000000004">
      <c r="A107" s="155" t="s">
        <v>70</v>
      </c>
      <c r="B107" s="148">
        <f>COUNTIF(F2:F71,"บัญชี")</f>
        <v>2</v>
      </c>
    </row>
    <row r="108" spans="1:2" ht="24" x14ac:dyDescent="0.55000000000000004">
      <c r="A108" s="155" t="s">
        <v>73</v>
      </c>
      <c r="B108" s="148">
        <f>COUNTIF(F2:F72,"เภสัชศาสตร์")</f>
        <v>2</v>
      </c>
    </row>
    <row r="109" spans="1:2" ht="24" x14ac:dyDescent="0.55000000000000004">
      <c r="A109" s="155" t="s">
        <v>474</v>
      </c>
      <c r="B109" s="148">
        <v>2</v>
      </c>
    </row>
    <row r="110" spans="1:2" ht="24" x14ac:dyDescent="0.55000000000000004">
      <c r="A110" s="155" t="s">
        <v>86</v>
      </c>
      <c r="B110" s="148">
        <f>COUNTIF(F2:F74,"รัฐศาสตร์")</f>
        <v>2</v>
      </c>
    </row>
    <row r="111" spans="1:2" ht="24" x14ac:dyDescent="0.55000000000000004">
      <c r="A111" s="155" t="s">
        <v>79</v>
      </c>
      <c r="B111" s="148">
        <f>COUNTIF(F2:F75,"วิศวกรรมโยธา")</f>
        <v>2</v>
      </c>
    </row>
    <row r="112" spans="1:2" ht="24" x14ac:dyDescent="0.55000000000000004">
      <c r="A112" s="155" t="s">
        <v>98</v>
      </c>
      <c r="B112" s="148">
        <f>COUNTIF(F2:F78,"เอเชียตะวันออกเฉียงใต้ศึกษา")</f>
        <v>1</v>
      </c>
    </row>
    <row r="113" spans="1:2" ht="24" x14ac:dyDescent="0.55000000000000004">
      <c r="A113" s="155" t="s">
        <v>102</v>
      </c>
      <c r="B113" s="148">
        <f>COUNTIF(F2:F79,"วิศวกรรมการจัดการ")</f>
        <v>1</v>
      </c>
    </row>
    <row r="114" spans="1:2" ht="24" x14ac:dyDescent="0.55000000000000004">
      <c r="A114" s="167" t="s">
        <v>39</v>
      </c>
      <c r="B114" s="148">
        <f>COUNTIF(F2:F83,"เทคโนโลยีและสื่อสารการศึกษา")</f>
        <v>2</v>
      </c>
    </row>
    <row r="115" spans="1:2" ht="24" x14ac:dyDescent="0.55000000000000004">
      <c r="A115" s="168" t="s">
        <v>83</v>
      </c>
      <c r="B115" s="148">
        <f>COUNTIF(F2:F85,"ภาษาไทย")</f>
        <v>1</v>
      </c>
    </row>
    <row r="116" spans="1:2" ht="24" x14ac:dyDescent="0.55000000000000004">
      <c r="A116" s="168" t="s">
        <v>124</v>
      </c>
      <c r="B116" s="148">
        <f>COUNTIF(F2:F87,"สถิติ")</f>
        <v>1</v>
      </c>
    </row>
    <row r="117" spans="1:2" ht="24" x14ac:dyDescent="0.55000000000000004">
      <c r="A117" s="168" t="s">
        <v>47</v>
      </c>
      <c r="B117" s="148">
        <f>COUNTIF(F2:F89,"บริหารธุรกิจ")</f>
        <v>7</v>
      </c>
    </row>
    <row r="118" spans="1:2" ht="24" x14ac:dyDescent="0.55000000000000004">
      <c r="A118" s="168" t="s">
        <v>168</v>
      </c>
      <c r="B118" s="148">
        <f>COUNTIF(F2:F90,"วิจัยและประเมินผลการศึกษา")</f>
        <v>1</v>
      </c>
    </row>
    <row r="119" spans="1:2" ht="24" x14ac:dyDescent="0.55000000000000004">
      <c r="A119" s="168" t="s">
        <v>43</v>
      </c>
      <c r="B119" s="148">
        <f>COUNTIF(F2:F94,"พลศึกษาและวิทยาศาสตร์การออกกำลังกาย")</f>
        <v>3</v>
      </c>
    </row>
    <row r="120" spans="1:2" ht="24" x14ac:dyDescent="0.55000000000000004">
      <c r="A120" s="168" t="s">
        <v>174</v>
      </c>
      <c r="B120" s="148">
        <f>COUNTIF(F2:F95,"นวัตกรรมทางการวัดผลการเรียนรู้")</f>
        <v>1</v>
      </c>
    </row>
    <row r="121" spans="1:2" ht="24" x14ac:dyDescent="0.55000000000000004">
      <c r="A121" s="168" t="s">
        <v>159</v>
      </c>
      <c r="B121" s="148">
        <f>COUNTIF(F2:F97,"ฟิสิกส์ประยุกต์")</f>
        <v>1</v>
      </c>
    </row>
    <row r="122" spans="1:2" ht="24" x14ac:dyDescent="0.55000000000000004">
      <c r="A122" s="168" t="s">
        <v>119</v>
      </c>
      <c r="B122" s="148">
        <f>COUNTIF(F2:F98,"การสื่อสาร")</f>
        <v>2</v>
      </c>
    </row>
    <row r="123" spans="1:2" ht="24" x14ac:dyDescent="0.55000000000000004">
      <c r="A123" s="168" t="s">
        <v>143</v>
      </c>
      <c r="B123" s="148">
        <f>COUNTIF(F2:F99,"พัฒนาสังคม")</f>
        <v>2</v>
      </c>
    </row>
    <row r="124" spans="1:2" ht="24" x14ac:dyDescent="0.55000000000000004">
      <c r="A124" s="168" t="s">
        <v>184</v>
      </c>
      <c r="B124" s="148">
        <f>COUNTIF(F2:F100,"การพยาบาลเวชปฏิบัติชุมชน")</f>
        <v>2</v>
      </c>
    </row>
    <row r="125" spans="1:2" ht="24" x14ac:dyDescent="0.55000000000000004">
      <c r="A125" s="168" t="s">
        <v>212</v>
      </c>
      <c r="B125" s="148">
        <f>COUNTIF(F2:F101,"บริหารการพยาบาล")</f>
        <v>2</v>
      </c>
    </row>
    <row r="126" spans="1:2" ht="24" x14ac:dyDescent="0.55000000000000004">
      <c r="A126" s="168" t="s">
        <v>75</v>
      </c>
      <c r="B126" s="148">
        <f>COUNTIF(F2:F103,"การจัดการกีฬา")</f>
        <v>1</v>
      </c>
    </row>
    <row r="127" spans="1:2" ht="24" x14ac:dyDescent="0.55000000000000004">
      <c r="A127" s="168" t="s">
        <v>177</v>
      </c>
      <c r="B127" s="148">
        <f>COUNTIF(F2:F105,"โลจิสติกส์และโซ่อุปทาน")</f>
        <v>1</v>
      </c>
    </row>
    <row r="128" spans="1:2" ht="21" customHeight="1" x14ac:dyDescent="0.2">
      <c r="B128" s="178">
        <f>SUBTOTAL(9,B101:B127)</f>
        <v>63</v>
      </c>
    </row>
  </sheetData>
  <autoFilter ref="F1:F128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124"/>
  <sheetViews>
    <sheetView topLeftCell="H35" zoomScale="95" zoomScaleNormal="95" workbookViewId="0">
      <selection activeCell="N60" sqref="N60"/>
    </sheetView>
  </sheetViews>
  <sheetFormatPr defaultColWidth="14.42578125" defaultRowHeight="15" customHeight="1" x14ac:dyDescent="0.2"/>
  <cols>
    <col min="1" max="1" width="44.5703125" bestFit="1" customWidth="1"/>
    <col min="2" max="5" width="21.5703125" customWidth="1"/>
    <col min="6" max="6" width="38.5703125" bestFit="1" customWidth="1"/>
    <col min="7" max="26" width="21.5703125" customWidth="1"/>
  </cols>
  <sheetData>
    <row r="1" spans="1:20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 customHeight="1" x14ac:dyDescent="0.2">
      <c r="A2" s="2">
        <v>44184.392736134258</v>
      </c>
      <c r="B2" s="3" t="s">
        <v>20</v>
      </c>
      <c r="C2" s="3" t="s">
        <v>34</v>
      </c>
      <c r="D2" s="3" t="s">
        <v>41</v>
      </c>
      <c r="E2" s="3" t="s">
        <v>82</v>
      </c>
      <c r="F2" s="3" t="s">
        <v>43</v>
      </c>
      <c r="G2" s="3" t="s">
        <v>44</v>
      </c>
      <c r="H2" s="3">
        <v>4</v>
      </c>
      <c r="I2" s="3">
        <v>4</v>
      </c>
      <c r="J2" s="3">
        <v>4</v>
      </c>
      <c r="K2" s="3">
        <v>4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4</v>
      </c>
      <c r="S2" s="3">
        <v>4</v>
      </c>
    </row>
    <row r="3" spans="1:20" ht="15" customHeight="1" x14ac:dyDescent="0.2">
      <c r="A3" s="2">
        <v>44184.401686886573</v>
      </c>
      <c r="B3" s="3" t="s">
        <v>20</v>
      </c>
      <c r="C3" s="3" t="s">
        <v>34</v>
      </c>
      <c r="D3" s="3" t="s">
        <v>41</v>
      </c>
      <c r="E3" s="3" t="s">
        <v>82</v>
      </c>
      <c r="F3" s="3" t="s">
        <v>43</v>
      </c>
      <c r="G3" s="3" t="s">
        <v>44</v>
      </c>
      <c r="H3" s="3">
        <v>4</v>
      </c>
      <c r="I3" s="3">
        <v>5</v>
      </c>
      <c r="J3" s="3">
        <v>5</v>
      </c>
      <c r="K3" s="3">
        <v>4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4</v>
      </c>
      <c r="S3" s="3">
        <v>5</v>
      </c>
    </row>
    <row r="4" spans="1:20" ht="15" customHeight="1" x14ac:dyDescent="0.2">
      <c r="A4" s="2">
        <v>44184.403381990742</v>
      </c>
      <c r="B4" s="3" t="s">
        <v>33</v>
      </c>
      <c r="C4" s="3" t="s">
        <v>30</v>
      </c>
      <c r="D4" s="3" t="s">
        <v>41</v>
      </c>
      <c r="E4" s="162" t="s">
        <v>430</v>
      </c>
      <c r="F4" s="3" t="s">
        <v>47</v>
      </c>
      <c r="G4" s="3" t="s">
        <v>44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3</v>
      </c>
      <c r="R4" s="3">
        <v>4</v>
      </c>
      <c r="S4" s="3">
        <v>4</v>
      </c>
    </row>
    <row r="5" spans="1:20" ht="15" customHeight="1" x14ac:dyDescent="0.2">
      <c r="A5" s="2">
        <v>44184.409739282404</v>
      </c>
      <c r="B5" s="3" t="s">
        <v>33</v>
      </c>
      <c r="C5" s="3" t="s">
        <v>30</v>
      </c>
      <c r="D5" s="3" t="s">
        <v>41</v>
      </c>
      <c r="E5" s="162" t="s">
        <v>430</v>
      </c>
      <c r="F5" s="3" t="s">
        <v>47</v>
      </c>
      <c r="G5" s="3" t="s">
        <v>44</v>
      </c>
      <c r="H5" s="3">
        <v>4</v>
      </c>
      <c r="I5" s="3">
        <v>4</v>
      </c>
      <c r="J5" s="3">
        <v>5</v>
      </c>
      <c r="K5" s="3">
        <v>5</v>
      </c>
      <c r="L5" s="3">
        <v>4</v>
      </c>
      <c r="M5" s="3">
        <v>4</v>
      </c>
      <c r="N5" s="3">
        <v>4</v>
      </c>
      <c r="O5" s="3">
        <v>3</v>
      </c>
      <c r="P5" s="3">
        <v>5</v>
      </c>
      <c r="Q5" s="3">
        <v>3</v>
      </c>
      <c r="R5" s="3">
        <v>3</v>
      </c>
      <c r="S5" s="3">
        <v>4</v>
      </c>
      <c r="T5" s="3" t="s">
        <v>54</v>
      </c>
    </row>
    <row r="6" spans="1:20" ht="15" customHeight="1" x14ac:dyDescent="0.2">
      <c r="A6" s="2">
        <v>44184.412796736113</v>
      </c>
      <c r="B6" s="3" t="s">
        <v>20</v>
      </c>
      <c r="C6" s="3" t="s">
        <v>34</v>
      </c>
      <c r="D6" s="3" t="s">
        <v>41</v>
      </c>
      <c r="E6" s="3" t="s">
        <v>82</v>
      </c>
      <c r="F6" s="3" t="s">
        <v>43</v>
      </c>
      <c r="G6" s="3" t="s">
        <v>44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 t="s">
        <v>58</v>
      </c>
    </row>
    <row r="7" spans="1:20" ht="15" customHeight="1" x14ac:dyDescent="0.2">
      <c r="A7" s="2">
        <v>44184.417077592589</v>
      </c>
      <c r="B7" s="3" t="s">
        <v>33</v>
      </c>
      <c r="C7" s="3" t="s">
        <v>30</v>
      </c>
      <c r="D7" s="3" t="s">
        <v>41</v>
      </c>
      <c r="E7" s="3" t="s">
        <v>82</v>
      </c>
      <c r="F7" s="3" t="s">
        <v>43</v>
      </c>
      <c r="G7" s="3" t="s">
        <v>44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2</v>
      </c>
      <c r="R7" s="3">
        <v>4</v>
      </c>
      <c r="S7" s="3">
        <v>4</v>
      </c>
      <c r="T7" s="3" t="s">
        <v>253</v>
      </c>
    </row>
    <row r="8" spans="1:20" ht="15" customHeight="1" x14ac:dyDescent="0.2">
      <c r="A8" s="2">
        <v>44184.418885023144</v>
      </c>
      <c r="B8" s="3" t="s">
        <v>20</v>
      </c>
      <c r="C8" s="3" t="s">
        <v>34</v>
      </c>
      <c r="D8" s="3" t="s">
        <v>41</v>
      </c>
      <c r="E8" s="3" t="s">
        <v>82</v>
      </c>
      <c r="F8" s="3" t="s">
        <v>43</v>
      </c>
      <c r="G8" s="3" t="s">
        <v>44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</row>
    <row r="9" spans="1:20" ht="15" customHeight="1" x14ac:dyDescent="0.2">
      <c r="A9" s="2">
        <v>44184.422101180557</v>
      </c>
      <c r="B9" s="3" t="s">
        <v>20</v>
      </c>
      <c r="C9" s="3" t="s">
        <v>34</v>
      </c>
      <c r="D9" s="3" t="s">
        <v>41</v>
      </c>
      <c r="E9" s="3" t="s">
        <v>82</v>
      </c>
      <c r="F9" s="3" t="s">
        <v>83</v>
      </c>
      <c r="G9" s="3" t="s">
        <v>44</v>
      </c>
      <c r="H9" s="3">
        <v>5</v>
      </c>
      <c r="I9" s="3">
        <v>5</v>
      </c>
      <c r="J9" s="3">
        <v>5</v>
      </c>
      <c r="K9" s="3">
        <v>5</v>
      </c>
      <c r="L9" s="3">
        <v>4</v>
      </c>
      <c r="M9" s="3">
        <v>4</v>
      </c>
      <c r="N9" s="3">
        <v>4</v>
      </c>
      <c r="O9" s="3">
        <v>3</v>
      </c>
      <c r="P9" s="3">
        <v>5</v>
      </c>
      <c r="Q9" s="3">
        <v>2</v>
      </c>
      <c r="R9" s="3">
        <v>4</v>
      </c>
      <c r="S9" s="3">
        <v>5</v>
      </c>
      <c r="T9" s="3" t="s">
        <v>254</v>
      </c>
    </row>
    <row r="10" spans="1:20" ht="15" customHeight="1" x14ac:dyDescent="0.2">
      <c r="A10" s="2">
        <v>44184.426419270836</v>
      </c>
      <c r="B10" s="3" t="s">
        <v>20</v>
      </c>
      <c r="C10" s="3" t="s">
        <v>30</v>
      </c>
      <c r="D10" s="3" t="s">
        <v>22</v>
      </c>
      <c r="E10" s="3" t="s">
        <v>82</v>
      </c>
      <c r="F10" s="3" t="s">
        <v>39</v>
      </c>
      <c r="G10" s="3" t="s">
        <v>44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3</v>
      </c>
      <c r="O10" s="3">
        <v>3</v>
      </c>
      <c r="P10" s="3">
        <v>4</v>
      </c>
      <c r="Q10" s="3">
        <v>3</v>
      </c>
      <c r="R10" s="3">
        <v>4</v>
      </c>
      <c r="S10" s="3">
        <v>4</v>
      </c>
      <c r="T10" s="3" t="s">
        <v>91</v>
      </c>
    </row>
    <row r="11" spans="1:20" ht="15" customHeight="1" x14ac:dyDescent="0.2">
      <c r="A11" s="2">
        <v>44184.429315659727</v>
      </c>
      <c r="B11" s="3" t="s">
        <v>33</v>
      </c>
      <c r="C11" s="3" t="s">
        <v>21</v>
      </c>
      <c r="D11" s="3" t="s">
        <v>22</v>
      </c>
      <c r="E11" s="3" t="s">
        <v>82</v>
      </c>
      <c r="F11" s="3" t="s">
        <v>49</v>
      </c>
      <c r="G11" s="3" t="s">
        <v>44</v>
      </c>
      <c r="H11" s="3">
        <v>5</v>
      </c>
      <c r="I11" s="3">
        <v>4</v>
      </c>
      <c r="J11" s="3">
        <v>5</v>
      </c>
      <c r="K11" s="3">
        <v>4</v>
      </c>
      <c r="L11" s="3">
        <v>5</v>
      </c>
      <c r="M11" s="3">
        <v>4</v>
      </c>
      <c r="N11" s="3">
        <v>5</v>
      </c>
      <c r="O11" s="3">
        <v>5</v>
      </c>
      <c r="P11" s="3">
        <v>5</v>
      </c>
      <c r="Q11" s="3">
        <v>3</v>
      </c>
      <c r="R11" s="3">
        <v>4</v>
      </c>
      <c r="S11" s="3">
        <v>4</v>
      </c>
      <c r="T11" s="3" t="s">
        <v>104</v>
      </c>
    </row>
    <row r="12" spans="1:20" ht="15" customHeight="1" x14ac:dyDescent="0.2">
      <c r="A12" s="2">
        <v>44184.431835057869</v>
      </c>
      <c r="B12" s="3" t="s">
        <v>20</v>
      </c>
      <c r="C12" s="3" t="s">
        <v>21</v>
      </c>
      <c r="D12" s="3" t="s">
        <v>22</v>
      </c>
      <c r="E12" s="3" t="s">
        <v>82</v>
      </c>
      <c r="F12" s="3" t="s">
        <v>49</v>
      </c>
      <c r="G12" s="3" t="s">
        <v>44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</row>
    <row r="13" spans="1:20" ht="15" customHeight="1" x14ac:dyDescent="0.2">
      <c r="A13" s="2">
        <v>44184.431899328702</v>
      </c>
      <c r="B13" s="3" t="s">
        <v>20</v>
      </c>
      <c r="C13" s="3" t="s">
        <v>30</v>
      </c>
      <c r="D13" s="3" t="s">
        <v>22</v>
      </c>
      <c r="E13" s="3" t="s">
        <v>82</v>
      </c>
      <c r="F13" s="3" t="s">
        <v>90</v>
      </c>
      <c r="G13" s="3" t="s">
        <v>44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</row>
    <row r="14" spans="1:20" ht="15" customHeight="1" x14ac:dyDescent="0.2">
      <c r="A14" s="2">
        <v>44184.433745902774</v>
      </c>
      <c r="B14" s="3" t="s">
        <v>33</v>
      </c>
      <c r="C14" s="3" t="s">
        <v>21</v>
      </c>
      <c r="D14" s="3" t="s">
        <v>22</v>
      </c>
      <c r="E14" s="3" t="s">
        <v>82</v>
      </c>
      <c r="F14" s="3" t="s">
        <v>49</v>
      </c>
      <c r="G14" s="3" t="s">
        <v>44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4</v>
      </c>
      <c r="S14" s="3">
        <v>5</v>
      </c>
    </row>
    <row r="15" spans="1:20" ht="15" customHeight="1" x14ac:dyDescent="0.2">
      <c r="A15" s="2">
        <v>44184.433993611106</v>
      </c>
      <c r="B15" s="3" t="s">
        <v>33</v>
      </c>
      <c r="C15" s="3" t="s">
        <v>21</v>
      </c>
      <c r="D15" s="3" t="s">
        <v>22</v>
      </c>
      <c r="E15" s="3" t="s">
        <v>82</v>
      </c>
      <c r="F15" s="3" t="s">
        <v>49</v>
      </c>
      <c r="G15" s="3" t="s">
        <v>44</v>
      </c>
      <c r="H15" s="3">
        <v>5</v>
      </c>
      <c r="I15" s="3">
        <v>4</v>
      </c>
      <c r="J15" s="3">
        <v>4</v>
      </c>
      <c r="K15" s="3">
        <v>4</v>
      </c>
      <c r="L15" s="3">
        <v>5</v>
      </c>
      <c r="M15" s="3">
        <v>4</v>
      </c>
      <c r="N15" s="3">
        <v>5</v>
      </c>
      <c r="O15" s="3">
        <v>5</v>
      </c>
      <c r="P15" s="3">
        <v>5</v>
      </c>
      <c r="Q15" s="3">
        <v>3</v>
      </c>
      <c r="R15" s="3">
        <v>4</v>
      </c>
      <c r="S15" s="3">
        <v>5</v>
      </c>
      <c r="T15" s="3" t="s">
        <v>116</v>
      </c>
    </row>
    <row r="16" spans="1:20" ht="15" customHeight="1" x14ac:dyDescent="0.2">
      <c r="A16" s="2">
        <v>44184.435545185188</v>
      </c>
      <c r="B16" s="3" t="s">
        <v>33</v>
      </c>
      <c r="C16" s="3" t="s">
        <v>34</v>
      </c>
      <c r="D16" s="3" t="s">
        <v>41</v>
      </c>
      <c r="E16" s="162" t="s">
        <v>430</v>
      </c>
      <c r="F16" s="3" t="s">
        <v>47</v>
      </c>
      <c r="G16" s="3" t="s">
        <v>44</v>
      </c>
      <c r="H16" s="3">
        <v>4</v>
      </c>
      <c r="I16" s="3">
        <v>5</v>
      </c>
      <c r="J16" s="3">
        <v>5</v>
      </c>
      <c r="K16" s="3">
        <v>5</v>
      </c>
      <c r="L16" s="3">
        <v>4</v>
      </c>
      <c r="M16" s="3">
        <v>4</v>
      </c>
      <c r="N16" s="3">
        <v>3</v>
      </c>
      <c r="O16" s="3">
        <v>3</v>
      </c>
      <c r="P16" s="3">
        <v>4</v>
      </c>
      <c r="Q16" s="3">
        <v>3</v>
      </c>
      <c r="R16" s="3">
        <v>4</v>
      </c>
      <c r="S16" s="3">
        <v>5</v>
      </c>
      <c r="T16" s="3" t="s">
        <v>74</v>
      </c>
    </row>
    <row r="17" spans="1:20" ht="15" customHeight="1" x14ac:dyDescent="0.2">
      <c r="A17" s="2">
        <v>44184.43563511574</v>
      </c>
      <c r="B17" s="3" t="s">
        <v>33</v>
      </c>
      <c r="C17" s="3" t="s">
        <v>30</v>
      </c>
      <c r="D17" s="3" t="s">
        <v>41</v>
      </c>
      <c r="E17" s="162" t="s">
        <v>430</v>
      </c>
      <c r="F17" s="3" t="s">
        <v>47</v>
      </c>
      <c r="G17" s="3" t="s">
        <v>44</v>
      </c>
      <c r="H17" s="3">
        <v>3</v>
      </c>
      <c r="I17" s="3">
        <v>4</v>
      </c>
      <c r="J17" s="3">
        <v>3</v>
      </c>
      <c r="K17" s="3">
        <v>3</v>
      </c>
      <c r="L17" s="3">
        <v>3</v>
      </c>
      <c r="M17" s="3">
        <v>4</v>
      </c>
      <c r="N17" s="3">
        <v>4</v>
      </c>
      <c r="O17" s="3">
        <v>4</v>
      </c>
      <c r="P17" s="3">
        <v>3</v>
      </c>
      <c r="Q17" s="3">
        <v>4</v>
      </c>
      <c r="R17" s="3">
        <v>4</v>
      </c>
      <c r="S17" s="3">
        <v>3</v>
      </c>
    </row>
    <row r="18" spans="1:20" ht="15" customHeight="1" x14ac:dyDescent="0.2">
      <c r="A18" s="2">
        <v>44184.435638113428</v>
      </c>
      <c r="B18" s="3" t="s">
        <v>33</v>
      </c>
      <c r="C18" s="3" t="s">
        <v>30</v>
      </c>
      <c r="D18" s="3" t="s">
        <v>22</v>
      </c>
      <c r="E18" s="3" t="s">
        <v>82</v>
      </c>
      <c r="F18" s="3" t="s">
        <v>90</v>
      </c>
      <c r="G18" s="3" t="s">
        <v>44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3</v>
      </c>
      <c r="R18" s="3">
        <v>4</v>
      </c>
      <c r="S18" s="3">
        <v>4</v>
      </c>
    </row>
    <row r="19" spans="1:20" ht="15" customHeight="1" x14ac:dyDescent="0.2">
      <c r="A19" s="2">
        <v>44184.447281030094</v>
      </c>
      <c r="B19" s="3" t="s">
        <v>20</v>
      </c>
      <c r="C19" s="3" t="s">
        <v>30</v>
      </c>
      <c r="D19" s="3" t="s">
        <v>41</v>
      </c>
      <c r="E19" s="3" t="s">
        <v>82</v>
      </c>
      <c r="F19" s="3" t="s">
        <v>49</v>
      </c>
      <c r="G19" s="3" t="s">
        <v>44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3</v>
      </c>
      <c r="R19" s="3">
        <v>4</v>
      </c>
      <c r="S19" s="3">
        <v>5</v>
      </c>
      <c r="T19" s="3" t="s">
        <v>131</v>
      </c>
    </row>
    <row r="20" spans="1:20" ht="15" customHeight="1" x14ac:dyDescent="0.2">
      <c r="A20" s="2">
        <v>44184.450398148147</v>
      </c>
      <c r="B20" s="3" t="s">
        <v>20</v>
      </c>
      <c r="C20" s="3" t="s">
        <v>21</v>
      </c>
      <c r="D20" s="3" t="s">
        <v>22</v>
      </c>
      <c r="E20" s="162" t="s">
        <v>430</v>
      </c>
      <c r="F20" s="162" t="s">
        <v>47</v>
      </c>
      <c r="G20" s="3" t="s">
        <v>44</v>
      </c>
      <c r="H20" s="3">
        <v>4</v>
      </c>
      <c r="I20" s="3">
        <v>4</v>
      </c>
      <c r="J20" s="3">
        <v>4</v>
      </c>
      <c r="K20" s="3">
        <v>5</v>
      </c>
      <c r="L20" s="3">
        <v>4</v>
      </c>
      <c r="M20" s="3">
        <v>4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 t="s">
        <v>141</v>
      </c>
    </row>
    <row r="21" spans="1:20" ht="15" customHeight="1" x14ac:dyDescent="0.2">
      <c r="A21" s="2">
        <v>44184.451738958334</v>
      </c>
      <c r="B21" s="3" t="s">
        <v>33</v>
      </c>
      <c r="C21" s="3" t="s">
        <v>34</v>
      </c>
      <c r="D21" s="3" t="s">
        <v>41</v>
      </c>
      <c r="E21" s="162" t="s">
        <v>429</v>
      </c>
      <c r="F21" s="3" t="s">
        <v>145</v>
      </c>
      <c r="G21" s="3" t="s">
        <v>44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5</v>
      </c>
      <c r="N21" s="3">
        <v>5</v>
      </c>
      <c r="O21" s="3">
        <v>5</v>
      </c>
      <c r="P21" s="3">
        <v>5</v>
      </c>
      <c r="Q21" s="3">
        <v>3</v>
      </c>
      <c r="R21" s="3">
        <v>4</v>
      </c>
      <c r="S21" s="3">
        <v>4</v>
      </c>
    </row>
    <row r="22" spans="1:20" ht="15" customHeight="1" x14ac:dyDescent="0.2">
      <c r="A22" s="2">
        <v>44184.453082025459</v>
      </c>
      <c r="B22" s="3" t="s">
        <v>33</v>
      </c>
      <c r="C22" s="3" t="s">
        <v>30</v>
      </c>
      <c r="D22" s="3" t="s">
        <v>41</v>
      </c>
      <c r="E22" s="3" t="s">
        <v>82</v>
      </c>
      <c r="F22" s="162" t="s">
        <v>39</v>
      </c>
      <c r="G22" s="3" t="s">
        <v>44</v>
      </c>
      <c r="H22" s="3">
        <v>5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5</v>
      </c>
      <c r="Q22" s="3">
        <v>2</v>
      </c>
      <c r="R22" s="3">
        <v>4</v>
      </c>
      <c r="S22" s="3">
        <v>4</v>
      </c>
    </row>
    <row r="23" spans="1:20" ht="15" customHeight="1" x14ac:dyDescent="0.2">
      <c r="A23" s="2">
        <v>44184.455366076392</v>
      </c>
      <c r="B23" s="3" t="s">
        <v>33</v>
      </c>
      <c r="C23" s="3" t="s">
        <v>34</v>
      </c>
      <c r="D23" s="3" t="s">
        <v>41</v>
      </c>
      <c r="E23" s="3" t="s">
        <v>82</v>
      </c>
      <c r="F23" s="3" t="s">
        <v>97</v>
      </c>
      <c r="G23" s="3" t="s">
        <v>44</v>
      </c>
      <c r="H23" s="3">
        <v>5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5</v>
      </c>
      <c r="O23" s="3">
        <v>5</v>
      </c>
      <c r="P23" s="3">
        <v>5</v>
      </c>
      <c r="Q23" s="3">
        <v>3</v>
      </c>
      <c r="R23" s="3">
        <v>3</v>
      </c>
      <c r="S23" s="3">
        <v>3</v>
      </c>
    </row>
    <row r="24" spans="1:20" ht="15" customHeight="1" x14ac:dyDescent="0.2">
      <c r="A24" s="2">
        <v>44184.467553564813</v>
      </c>
      <c r="B24" s="3" t="s">
        <v>33</v>
      </c>
      <c r="C24" s="3" t="s">
        <v>30</v>
      </c>
      <c r="D24" s="3" t="s">
        <v>22</v>
      </c>
      <c r="E24" s="162" t="s">
        <v>142</v>
      </c>
      <c r="F24" s="3" t="s">
        <v>98</v>
      </c>
      <c r="G24" s="3" t="s">
        <v>44</v>
      </c>
      <c r="H24" s="3">
        <v>5</v>
      </c>
      <c r="I24" s="3">
        <v>5</v>
      </c>
      <c r="J24" s="3">
        <v>5</v>
      </c>
      <c r="K24" s="3">
        <v>4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3</v>
      </c>
      <c r="R24" s="3">
        <v>4</v>
      </c>
      <c r="S24" s="3">
        <v>5</v>
      </c>
      <c r="T24" s="3" t="s">
        <v>260</v>
      </c>
    </row>
    <row r="25" spans="1:20" ht="15" customHeight="1" x14ac:dyDescent="0.2">
      <c r="A25" s="2">
        <v>44184.471549247683</v>
      </c>
      <c r="B25" s="3" t="s">
        <v>20</v>
      </c>
      <c r="C25" s="3" t="s">
        <v>30</v>
      </c>
      <c r="D25" s="3" t="s">
        <v>22</v>
      </c>
      <c r="E25" s="162" t="s">
        <v>142</v>
      </c>
      <c r="F25" s="3" t="s">
        <v>98</v>
      </c>
      <c r="G25" s="3" t="s">
        <v>44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5</v>
      </c>
      <c r="R25" s="3">
        <v>5</v>
      </c>
      <c r="S25" s="3">
        <v>5</v>
      </c>
    </row>
    <row r="26" spans="1:20" ht="15" customHeight="1" x14ac:dyDescent="0.2">
      <c r="A26" s="2">
        <v>44184.477203796298</v>
      </c>
      <c r="B26" s="3" t="s">
        <v>33</v>
      </c>
      <c r="C26" s="3" t="s">
        <v>21</v>
      </c>
      <c r="D26" s="3" t="s">
        <v>22</v>
      </c>
      <c r="E26" s="3" t="s">
        <v>82</v>
      </c>
      <c r="F26" s="162" t="s">
        <v>39</v>
      </c>
      <c r="G26" s="3" t="s">
        <v>44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 t="s">
        <v>261</v>
      </c>
    </row>
    <row r="27" spans="1:20" ht="15" customHeight="1" x14ac:dyDescent="0.2">
      <c r="A27" s="2">
        <v>44184.478655254628</v>
      </c>
      <c r="B27" s="3" t="s">
        <v>33</v>
      </c>
      <c r="C27" s="3" t="s">
        <v>34</v>
      </c>
      <c r="D27" s="3" t="s">
        <v>41</v>
      </c>
      <c r="E27" s="162" t="s">
        <v>430</v>
      </c>
      <c r="F27" s="3" t="s">
        <v>158</v>
      </c>
      <c r="G27" s="3" t="s">
        <v>44</v>
      </c>
      <c r="H27" s="3">
        <v>4</v>
      </c>
      <c r="I27" s="3">
        <v>3</v>
      </c>
      <c r="J27" s="3">
        <v>4</v>
      </c>
      <c r="K27" s="3">
        <v>3</v>
      </c>
      <c r="L27" s="3">
        <v>5</v>
      </c>
      <c r="M27" s="3">
        <v>2</v>
      </c>
      <c r="N27" s="3">
        <v>5</v>
      </c>
      <c r="O27" s="3">
        <v>5</v>
      </c>
      <c r="P27" s="3">
        <v>5</v>
      </c>
      <c r="Q27" s="3">
        <v>2</v>
      </c>
      <c r="R27" s="3">
        <v>3</v>
      </c>
      <c r="S27" s="3">
        <v>3</v>
      </c>
    </row>
    <row r="28" spans="1:20" ht="15" customHeight="1" x14ac:dyDescent="0.2">
      <c r="A28" s="2">
        <v>44184.494060405093</v>
      </c>
      <c r="B28" s="3" t="s">
        <v>33</v>
      </c>
      <c r="C28" s="3" t="s">
        <v>21</v>
      </c>
      <c r="D28" s="3" t="s">
        <v>22</v>
      </c>
      <c r="E28" s="3" t="s">
        <v>82</v>
      </c>
      <c r="F28" s="3" t="s">
        <v>49</v>
      </c>
      <c r="G28" s="3" t="s">
        <v>44</v>
      </c>
      <c r="H28" s="3">
        <v>4</v>
      </c>
      <c r="I28" s="3">
        <v>5</v>
      </c>
      <c r="J28" s="3">
        <v>4</v>
      </c>
      <c r="K28" s="3">
        <v>4</v>
      </c>
      <c r="L28" s="3">
        <v>4</v>
      </c>
      <c r="M28" s="3">
        <v>5</v>
      </c>
      <c r="N28" s="3">
        <v>5</v>
      </c>
      <c r="O28" s="3">
        <v>5</v>
      </c>
      <c r="P28" s="3">
        <v>5</v>
      </c>
      <c r="Q28" s="3">
        <v>3</v>
      </c>
      <c r="R28" s="3">
        <v>4</v>
      </c>
      <c r="S28" s="3">
        <v>5</v>
      </c>
      <c r="T28" s="3" t="s">
        <v>264</v>
      </c>
    </row>
    <row r="29" spans="1:20" ht="15" customHeight="1" x14ac:dyDescent="0.2">
      <c r="A29" s="2">
        <v>44184.57952003472</v>
      </c>
      <c r="B29" s="3" t="s">
        <v>20</v>
      </c>
      <c r="C29" s="3" t="s">
        <v>34</v>
      </c>
      <c r="D29" s="3" t="s">
        <v>41</v>
      </c>
      <c r="E29" s="162" t="s">
        <v>430</v>
      </c>
      <c r="F29" s="3" t="s">
        <v>170</v>
      </c>
      <c r="G29" s="3" t="s">
        <v>44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4</v>
      </c>
      <c r="O29" s="3">
        <v>5</v>
      </c>
      <c r="P29" s="3">
        <v>5</v>
      </c>
      <c r="Q29" s="3">
        <v>2</v>
      </c>
      <c r="R29" s="3">
        <v>3</v>
      </c>
      <c r="S29" s="3">
        <v>4</v>
      </c>
    </row>
    <row r="30" spans="1:20" ht="15" customHeight="1" x14ac:dyDescent="0.2">
      <c r="A30" s="2">
        <v>44184.586700416665</v>
      </c>
      <c r="B30" s="3" t="s">
        <v>20</v>
      </c>
      <c r="C30" s="3" t="s">
        <v>21</v>
      </c>
      <c r="D30" s="3" t="s">
        <v>22</v>
      </c>
      <c r="E30" s="162" t="s">
        <v>176</v>
      </c>
      <c r="F30" s="3" t="s">
        <v>177</v>
      </c>
      <c r="G30" s="3" t="s">
        <v>44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3</v>
      </c>
      <c r="R30" s="3">
        <v>4</v>
      </c>
      <c r="S30" s="3">
        <v>5</v>
      </c>
      <c r="T30" s="3" t="s">
        <v>267</v>
      </c>
    </row>
    <row r="31" spans="1:20" ht="15" customHeight="1" x14ac:dyDescent="0.2">
      <c r="A31" s="2">
        <v>44184.589795428241</v>
      </c>
      <c r="B31" s="3" t="s">
        <v>33</v>
      </c>
      <c r="C31" s="3" t="s">
        <v>34</v>
      </c>
      <c r="D31" s="3" t="s">
        <v>41</v>
      </c>
      <c r="E31" s="162" t="s">
        <v>432</v>
      </c>
      <c r="F31" s="3" t="s">
        <v>186</v>
      </c>
      <c r="G31" s="3" t="s">
        <v>44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</row>
    <row r="32" spans="1:20" ht="15" customHeight="1" x14ac:dyDescent="0.2">
      <c r="A32" s="2">
        <v>44184.591283819449</v>
      </c>
      <c r="B32" s="3" t="s">
        <v>33</v>
      </c>
      <c r="C32" s="3" t="s">
        <v>34</v>
      </c>
      <c r="D32" s="3" t="s">
        <v>41</v>
      </c>
      <c r="E32" s="3" t="s">
        <v>192</v>
      </c>
      <c r="F32" s="162" t="s">
        <v>147</v>
      </c>
      <c r="G32" s="3" t="s">
        <v>44</v>
      </c>
      <c r="H32" s="3">
        <v>5</v>
      </c>
      <c r="I32" s="3">
        <v>5</v>
      </c>
      <c r="J32" s="3">
        <v>5</v>
      </c>
      <c r="K32" s="3">
        <v>5</v>
      </c>
      <c r="L32" s="3">
        <v>5</v>
      </c>
      <c r="M32" s="3">
        <v>5</v>
      </c>
      <c r="N32" s="3">
        <v>5</v>
      </c>
      <c r="O32" s="3">
        <v>5</v>
      </c>
      <c r="P32" s="3">
        <v>5</v>
      </c>
      <c r="Q32" s="3">
        <v>3</v>
      </c>
      <c r="R32" s="3">
        <v>4</v>
      </c>
      <c r="S32" s="3">
        <v>5</v>
      </c>
      <c r="T32" s="3" t="s">
        <v>272</v>
      </c>
    </row>
    <row r="33" spans="1:20" ht="15" customHeight="1" x14ac:dyDescent="0.2">
      <c r="A33" s="2">
        <v>44184.592176805556</v>
      </c>
      <c r="B33" s="3" t="s">
        <v>20</v>
      </c>
      <c r="C33" s="3" t="s">
        <v>34</v>
      </c>
      <c r="D33" s="3" t="s">
        <v>41</v>
      </c>
      <c r="E33" s="3" t="s">
        <v>192</v>
      </c>
      <c r="F33" s="3" t="s">
        <v>60</v>
      </c>
      <c r="G33" s="3" t="s">
        <v>44</v>
      </c>
      <c r="H33" s="3">
        <v>4</v>
      </c>
      <c r="I33" s="3">
        <v>5</v>
      </c>
      <c r="J33" s="3">
        <v>4</v>
      </c>
      <c r="K33" s="3">
        <v>4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3</v>
      </c>
      <c r="R33" s="3">
        <v>4</v>
      </c>
      <c r="S33" s="3">
        <v>4</v>
      </c>
    </row>
    <row r="34" spans="1:20" ht="15" customHeight="1" x14ac:dyDescent="0.2">
      <c r="A34" s="2">
        <v>44184.598444930554</v>
      </c>
      <c r="B34" s="3" t="s">
        <v>20</v>
      </c>
      <c r="C34" s="3" t="s">
        <v>34</v>
      </c>
      <c r="D34" s="3" t="s">
        <v>41</v>
      </c>
      <c r="E34" s="3" t="s">
        <v>77</v>
      </c>
      <c r="F34" s="162" t="s">
        <v>110</v>
      </c>
      <c r="G34" s="3" t="s">
        <v>44</v>
      </c>
      <c r="H34" s="3">
        <v>5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2</v>
      </c>
      <c r="R34" s="3">
        <v>4</v>
      </c>
      <c r="S34" s="3">
        <v>4</v>
      </c>
    </row>
    <row r="35" spans="1:20" ht="15" customHeight="1" x14ac:dyDescent="0.2">
      <c r="A35" s="2">
        <v>44184.599873472223</v>
      </c>
      <c r="B35" s="3" t="s">
        <v>33</v>
      </c>
      <c r="C35" s="3" t="s">
        <v>34</v>
      </c>
      <c r="D35" s="3" t="s">
        <v>41</v>
      </c>
      <c r="E35" s="162" t="s">
        <v>430</v>
      </c>
      <c r="F35" s="3" t="s">
        <v>47</v>
      </c>
      <c r="G35" s="3" t="s">
        <v>44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5</v>
      </c>
      <c r="S35" s="3">
        <v>5</v>
      </c>
    </row>
    <row r="36" spans="1:20" ht="15" customHeight="1" x14ac:dyDescent="0.2">
      <c r="A36" s="2">
        <v>44184.602042037033</v>
      </c>
      <c r="B36" s="3" t="s">
        <v>20</v>
      </c>
      <c r="C36" s="3" t="s">
        <v>21</v>
      </c>
      <c r="D36" s="3" t="s">
        <v>41</v>
      </c>
      <c r="E36" s="3" t="s">
        <v>204</v>
      </c>
      <c r="F36" s="3" t="s">
        <v>205</v>
      </c>
      <c r="G36" s="3" t="s">
        <v>44</v>
      </c>
      <c r="H36" s="3">
        <v>3</v>
      </c>
      <c r="I36" s="3">
        <v>5</v>
      </c>
      <c r="J36" s="3">
        <v>5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4</v>
      </c>
      <c r="R36" s="3">
        <v>5</v>
      </c>
      <c r="S36" s="3">
        <v>5</v>
      </c>
    </row>
    <row r="37" spans="1:20" ht="15" customHeight="1" x14ac:dyDescent="0.2">
      <c r="A37" s="2">
        <v>44184.604094872688</v>
      </c>
      <c r="B37" s="3" t="s">
        <v>20</v>
      </c>
      <c r="C37" s="3" t="s">
        <v>34</v>
      </c>
      <c r="D37" s="3" t="s">
        <v>41</v>
      </c>
      <c r="E37" s="162" t="s">
        <v>101</v>
      </c>
      <c r="F37" s="3" t="s">
        <v>24</v>
      </c>
      <c r="G37" s="3" t="s">
        <v>44</v>
      </c>
      <c r="H37" s="3">
        <v>5</v>
      </c>
      <c r="I37" s="3">
        <v>5</v>
      </c>
      <c r="J37" s="3">
        <v>5</v>
      </c>
      <c r="K37" s="3">
        <v>4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3</v>
      </c>
      <c r="R37" s="3">
        <v>5</v>
      </c>
      <c r="S37" s="3">
        <v>5</v>
      </c>
      <c r="T37" s="3" t="s">
        <v>209</v>
      </c>
    </row>
    <row r="38" spans="1:20" ht="15" customHeight="1" x14ac:dyDescent="0.2">
      <c r="A38" s="2">
        <v>44184.611245347223</v>
      </c>
      <c r="B38" s="3" t="s">
        <v>20</v>
      </c>
      <c r="C38" s="3" t="s">
        <v>34</v>
      </c>
      <c r="D38" s="3" t="s">
        <v>41</v>
      </c>
      <c r="E38" s="3" t="s">
        <v>192</v>
      </c>
      <c r="F38" s="3" t="s">
        <v>69</v>
      </c>
      <c r="G38" s="3" t="s">
        <v>44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3</v>
      </c>
      <c r="O38" s="3">
        <v>2</v>
      </c>
      <c r="P38" s="3">
        <v>5</v>
      </c>
      <c r="Q38" s="3">
        <v>3</v>
      </c>
      <c r="R38" s="3">
        <v>4</v>
      </c>
      <c r="S38" s="3">
        <v>4</v>
      </c>
      <c r="T38" s="3" t="s">
        <v>215</v>
      </c>
    </row>
    <row r="39" spans="1:20" ht="15" customHeight="1" x14ac:dyDescent="0.2">
      <c r="A39" s="2">
        <v>44184.612526273151</v>
      </c>
      <c r="B39" s="3" t="s">
        <v>33</v>
      </c>
      <c r="C39" s="3" t="s">
        <v>21</v>
      </c>
      <c r="D39" s="3" t="s">
        <v>22</v>
      </c>
      <c r="E39" s="162" t="s">
        <v>101</v>
      </c>
      <c r="F39" s="3" t="s">
        <v>102</v>
      </c>
      <c r="G39" s="3" t="s">
        <v>44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3</v>
      </c>
      <c r="R39" s="3">
        <v>4</v>
      </c>
      <c r="S39" s="3">
        <v>4</v>
      </c>
    </row>
    <row r="40" spans="1:20" ht="15" customHeight="1" x14ac:dyDescent="0.2">
      <c r="A40" s="2">
        <v>44184.614440983802</v>
      </c>
      <c r="B40" s="3" t="s">
        <v>33</v>
      </c>
      <c r="C40" s="3" t="s">
        <v>30</v>
      </c>
      <c r="D40" s="3" t="s">
        <v>41</v>
      </c>
      <c r="E40" s="162" t="s">
        <v>429</v>
      </c>
      <c r="F40" s="3" t="s">
        <v>145</v>
      </c>
      <c r="G40" s="3" t="s">
        <v>44</v>
      </c>
      <c r="H40" s="3">
        <v>4</v>
      </c>
      <c r="I40" s="3">
        <v>4</v>
      </c>
      <c r="J40" s="3">
        <v>5</v>
      </c>
      <c r="K40" s="3">
        <v>4</v>
      </c>
      <c r="L40" s="3">
        <v>4</v>
      </c>
      <c r="M40" s="3">
        <v>5</v>
      </c>
      <c r="N40" s="3">
        <v>3</v>
      </c>
      <c r="O40" s="3">
        <v>3</v>
      </c>
      <c r="P40" s="3">
        <v>5</v>
      </c>
      <c r="Q40" s="3">
        <v>2</v>
      </c>
      <c r="R40" s="3">
        <v>3</v>
      </c>
      <c r="S40" s="3">
        <v>3</v>
      </c>
    </row>
    <row r="41" spans="1:20" ht="15" customHeight="1" x14ac:dyDescent="0.2">
      <c r="A41" s="2">
        <v>44184.619066736108</v>
      </c>
      <c r="B41" s="3" t="s">
        <v>33</v>
      </c>
      <c r="C41" s="3" t="s">
        <v>30</v>
      </c>
      <c r="D41" s="3" t="s">
        <v>41</v>
      </c>
      <c r="E41" s="3" t="s">
        <v>77</v>
      </c>
      <c r="F41" s="162" t="s">
        <v>110</v>
      </c>
      <c r="G41" s="3" t="s">
        <v>44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2</v>
      </c>
      <c r="R41" s="3">
        <v>4</v>
      </c>
      <c r="S41" s="3">
        <v>4</v>
      </c>
    </row>
    <row r="42" spans="1:20" ht="15" customHeight="1" x14ac:dyDescent="0.2">
      <c r="A42" s="2">
        <v>44184.620184085652</v>
      </c>
      <c r="B42" s="3" t="s">
        <v>33</v>
      </c>
      <c r="C42" s="3" t="s">
        <v>30</v>
      </c>
      <c r="D42" s="3" t="s">
        <v>41</v>
      </c>
      <c r="E42" s="3" t="s">
        <v>197</v>
      </c>
      <c r="F42" s="3" t="s">
        <v>224</v>
      </c>
      <c r="G42" s="3" t="s">
        <v>44</v>
      </c>
      <c r="H42" s="3">
        <v>5</v>
      </c>
      <c r="I42" s="3">
        <v>5</v>
      </c>
      <c r="J42" s="3">
        <v>5</v>
      </c>
      <c r="K42" s="3">
        <v>5</v>
      </c>
      <c r="L42" s="3">
        <v>4</v>
      </c>
      <c r="M42" s="3">
        <v>4</v>
      </c>
      <c r="N42" s="3">
        <v>4</v>
      </c>
      <c r="O42" s="3">
        <v>4</v>
      </c>
      <c r="P42" s="3">
        <v>4</v>
      </c>
      <c r="Q42" s="3">
        <v>2</v>
      </c>
      <c r="R42" s="3">
        <v>4</v>
      </c>
      <c r="S42" s="3">
        <v>4</v>
      </c>
    </row>
    <row r="43" spans="1:20" ht="15" customHeight="1" x14ac:dyDescent="0.2">
      <c r="A43" s="2">
        <v>44184.621875960649</v>
      </c>
      <c r="B43" s="3" t="s">
        <v>33</v>
      </c>
      <c r="C43" s="3" t="s">
        <v>30</v>
      </c>
      <c r="D43" s="3" t="s">
        <v>41</v>
      </c>
      <c r="E43" s="162" t="s">
        <v>195</v>
      </c>
      <c r="F43" s="162" t="s">
        <v>184</v>
      </c>
      <c r="G43" s="3" t="s">
        <v>44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  <c r="N43" s="3">
        <v>5</v>
      </c>
      <c r="O43" s="3">
        <v>5</v>
      </c>
      <c r="P43" s="3">
        <v>5</v>
      </c>
      <c r="Q43" s="3">
        <v>5</v>
      </c>
      <c r="R43" s="3">
        <v>5</v>
      </c>
      <c r="S43" s="3">
        <v>5</v>
      </c>
    </row>
    <row r="44" spans="1:20" ht="15" customHeight="1" x14ac:dyDescent="0.2">
      <c r="A44" s="2">
        <v>44184.623620208338</v>
      </c>
      <c r="B44" s="3" t="s">
        <v>20</v>
      </c>
      <c r="C44" s="3" t="s">
        <v>30</v>
      </c>
      <c r="D44" s="3" t="s">
        <v>22</v>
      </c>
      <c r="E44" s="162" t="s">
        <v>432</v>
      </c>
      <c r="F44" s="3" t="s">
        <v>159</v>
      </c>
      <c r="G44" s="3" t="s">
        <v>44</v>
      </c>
      <c r="H44" s="3">
        <v>4</v>
      </c>
      <c r="I44" s="3">
        <v>4</v>
      </c>
      <c r="J44" s="3">
        <v>4</v>
      </c>
      <c r="K44" s="3">
        <v>4</v>
      </c>
      <c r="L44" s="3">
        <v>4</v>
      </c>
      <c r="M44" s="3">
        <v>4</v>
      </c>
      <c r="N44" s="3">
        <v>4</v>
      </c>
      <c r="O44" s="3">
        <v>4</v>
      </c>
      <c r="P44" s="3">
        <v>4</v>
      </c>
      <c r="Q44" s="3">
        <v>3</v>
      </c>
      <c r="R44" s="3">
        <v>4</v>
      </c>
      <c r="S44" s="3">
        <v>4</v>
      </c>
      <c r="T44" s="3" t="s">
        <v>74</v>
      </c>
    </row>
    <row r="45" spans="1:20" ht="15" customHeight="1" x14ac:dyDescent="0.2">
      <c r="A45" s="2">
        <v>44184.626385995369</v>
      </c>
      <c r="B45" s="3" t="s">
        <v>33</v>
      </c>
      <c r="C45" s="3" t="s">
        <v>30</v>
      </c>
      <c r="D45" s="3" t="s">
        <v>41</v>
      </c>
      <c r="E45" s="162" t="s">
        <v>429</v>
      </c>
      <c r="F45" s="3" t="s">
        <v>232</v>
      </c>
      <c r="G45" s="3" t="s">
        <v>44</v>
      </c>
      <c r="H45" s="3">
        <v>5</v>
      </c>
      <c r="I45" s="3">
        <v>5</v>
      </c>
      <c r="J45" s="3">
        <v>5</v>
      </c>
      <c r="K45" s="3">
        <v>5</v>
      </c>
      <c r="L45" s="3">
        <v>4</v>
      </c>
      <c r="M45" s="3">
        <v>5</v>
      </c>
      <c r="N45" s="3">
        <v>2</v>
      </c>
      <c r="O45" s="3">
        <v>5</v>
      </c>
      <c r="P45" s="3">
        <v>5</v>
      </c>
      <c r="Q45" s="3">
        <v>3</v>
      </c>
      <c r="R45" s="3">
        <v>4</v>
      </c>
      <c r="S45" s="3">
        <v>4</v>
      </c>
      <c r="T45" s="3" t="s">
        <v>233</v>
      </c>
    </row>
    <row r="46" spans="1:20" ht="15" customHeight="1" x14ac:dyDescent="0.2">
      <c r="A46" s="2">
        <v>44184.627557384258</v>
      </c>
      <c r="B46" s="3" t="s">
        <v>33</v>
      </c>
      <c r="C46" s="3" t="s">
        <v>21</v>
      </c>
      <c r="D46" s="3" t="s">
        <v>41</v>
      </c>
      <c r="E46" s="162" t="s">
        <v>429</v>
      </c>
      <c r="F46" s="3" t="s">
        <v>145</v>
      </c>
      <c r="G46" s="3" t="s">
        <v>44</v>
      </c>
      <c r="H46" s="3">
        <v>5</v>
      </c>
      <c r="I46" s="3">
        <v>4</v>
      </c>
      <c r="J46" s="3">
        <v>5</v>
      </c>
      <c r="K46" s="3">
        <v>4</v>
      </c>
      <c r="L46" s="3">
        <v>5</v>
      </c>
      <c r="M46" s="3">
        <v>4</v>
      </c>
      <c r="N46" s="3">
        <v>5</v>
      </c>
      <c r="O46" s="3">
        <v>5</v>
      </c>
      <c r="P46" s="3">
        <v>5</v>
      </c>
      <c r="Q46" s="3">
        <v>3</v>
      </c>
      <c r="R46" s="3">
        <v>4</v>
      </c>
      <c r="S46" s="3">
        <v>3</v>
      </c>
      <c r="T46" s="3" t="s">
        <v>234</v>
      </c>
    </row>
    <row r="47" spans="1:20" ht="15" customHeight="1" x14ac:dyDescent="0.2">
      <c r="A47" s="2">
        <v>44184.633230208332</v>
      </c>
      <c r="B47" s="3" t="s">
        <v>33</v>
      </c>
      <c r="C47" s="3" t="s">
        <v>34</v>
      </c>
      <c r="D47" s="3" t="s">
        <v>22</v>
      </c>
      <c r="E47" s="162" t="s">
        <v>101</v>
      </c>
      <c r="F47" s="3" t="s">
        <v>102</v>
      </c>
      <c r="G47" s="3" t="s">
        <v>44</v>
      </c>
      <c r="H47" s="3">
        <v>5</v>
      </c>
      <c r="I47" s="3">
        <v>5</v>
      </c>
      <c r="J47" s="3">
        <v>5</v>
      </c>
      <c r="K47" s="3">
        <v>5</v>
      </c>
      <c r="L47" s="3">
        <v>4</v>
      </c>
      <c r="M47" s="3">
        <v>4</v>
      </c>
      <c r="N47" s="3">
        <v>4</v>
      </c>
      <c r="O47" s="3">
        <v>4</v>
      </c>
      <c r="P47" s="3">
        <v>5</v>
      </c>
      <c r="Q47" s="3">
        <v>3</v>
      </c>
      <c r="R47" s="3">
        <v>4</v>
      </c>
      <c r="S47" s="3">
        <v>5</v>
      </c>
    </row>
    <row r="48" spans="1:20" ht="15" customHeight="1" x14ac:dyDescent="0.2">
      <c r="A48" s="2">
        <v>44184.637480798614</v>
      </c>
      <c r="B48" s="3" t="s">
        <v>33</v>
      </c>
      <c r="C48" s="3" t="s">
        <v>135</v>
      </c>
      <c r="D48" s="3" t="s">
        <v>22</v>
      </c>
      <c r="E48" s="3" t="s">
        <v>77</v>
      </c>
      <c r="F48" s="162" t="s">
        <v>110</v>
      </c>
      <c r="G48" s="3" t="s">
        <v>44</v>
      </c>
      <c r="H48" s="3">
        <v>4</v>
      </c>
      <c r="I48" s="3">
        <v>4</v>
      </c>
      <c r="J48" s="3">
        <v>4</v>
      </c>
      <c r="K48" s="3">
        <v>4</v>
      </c>
      <c r="L48" s="3">
        <v>4</v>
      </c>
      <c r="M48" s="3">
        <v>4</v>
      </c>
      <c r="N48" s="3">
        <v>4</v>
      </c>
      <c r="O48" s="3">
        <v>4</v>
      </c>
      <c r="P48" s="3">
        <v>4</v>
      </c>
      <c r="Q48" s="3">
        <v>4</v>
      </c>
      <c r="R48" s="3">
        <v>4</v>
      </c>
      <c r="S48" s="3">
        <v>4</v>
      </c>
    </row>
    <row r="49" spans="1:20" ht="15" customHeight="1" x14ac:dyDescent="0.2">
      <c r="A49" s="2">
        <v>44184.638046655091</v>
      </c>
      <c r="B49" s="3" t="s">
        <v>20</v>
      </c>
      <c r="C49" s="3" t="s">
        <v>34</v>
      </c>
      <c r="D49" s="3" t="s">
        <v>41</v>
      </c>
      <c r="E49" s="162" t="s">
        <v>442</v>
      </c>
      <c r="F49" s="3" t="s">
        <v>240</v>
      </c>
      <c r="G49" s="3" t="s">
        <v>44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4</v>
      </c>
      <c r="S49" s="3">
        <v>4</v>
      </c>
    </row>
    <row r="50" spans="1:20" ht="15" customHeight="1" x14ac:dyDescent="0.2">
      <c r="A50" s="2">
        <v>44184.638669942127</v>
      </c>
      <c r="B50" s="3" t="s">
        <v>20</v>
      </c>
      <c r="C50" s="3" t="s">
        <v>34</v>
      </c>
      <c r="D50" s="3" t="s">
        <v>41</v>
      </c>
      <c r="E50" s="162" t="s">
        <v>192</v>
      </c>
      <c r="F50" s="3" t="s">
        <v>241</v>
      </c>
      <c r="G50" s="3" t="s">
        <v>44</v>
      </c>
      <c r="H50" s="3">
        <v>5</v>
      </c>
      <c r="I50" s="3">
        <v>5</v>
      </c>
      <c r="J50" s="3">
        <v>5</v>
      </c>
      <c r="K50" s="3">
        <v>5</v>
      </c>
      <c r="L50" s="3">
        <v>4</v>
      </c>
      <c r="M50" s="3">
        <v>4</v>
      </c>
      <c r="N50" s="3">
        <v>5</v>
      </c>
      <c r="O50" s="3">
        <v>5</v>
      </c>
      <c r="P50" s="3">
        <v>5</v>
      </c>
      <c r="Q50" s="3">
        <v>3</v>
      </c>
      <c r="R50" s="3">
        <v>4</v>
      </c>
      <c r="S50" s="3">
        <v>5</v>
      </c>
      <c r="T50" s="3" t="s">
        <v>74</v>
      </c>
    </row>
    <row r="51" spans="1:20" ht="15" customHeight="1" x14ac:dyDescent="0.2">
      <c r="A51" s="2">
        <v>44184.641800555561</v>
      </c>
      <c r="B51" s="3" t="s">
        <v>33</v>
      </c>
      <c r="C51" s="3" t="s">
        <v>21</v>
      </c>
      <c r="D51" s="3" t="s">
        <v>41</v>
      </c>
      <c r="E51" s="3" t="s">
        <v>192</v>
      </c>
      <c r="F51" s="3" t="s">
        <v>147</v>
      </c>
      <c r="G51" s="3" t="s">
        <v>44</v>
      </c>
      <c r="H51" s="3">
        <v>5</v>
      </c>
      <c r="I51" s="3">
        <v>5</v>
      </c>
      <c r="J51" s="3">
        <v>5</v>
      </c>
      <c r="K51" s="3">
        <v>4</v>
      </c>
      <c r="L51" s="3">
        <v>4</v>
      </c>
      <c r="M51" s="3">
        <v>4</v>
      </c>
      <c r="N51" s="3">
        <v>5</v>
      </c>
      <c r="O51" s="3">
        <v>4</v>
      </c>
      <c r="P51" s="3">
        <v>5</v>
      </c>
      <c r="Q51" s="3">
        <v>3</v>
      </c>
      <c r="R51" s="3">
        <v>4</v>
      </c>
      <c r="S51" s="3">
        <v>4</v>
      </c>
      <c r="T51" s="3" t="s">
        <v>74</v>
      </c>
    </row>
    <row r="52" spans="1:20" ht="15" customHeight="1" x14ac:dyDescent="0.2">
      <c r="A52" s="2">
        <v>44184.642683391205</v>
      </c>
      <c r="B52" s="3" t="s">
        <v>33</v>
      </c>
      <c r="C52" s="3" t="s">
        <v>34</v>
      </c>
      <c r="D52" s="3" t="s">
        <v>41</v>
      </c>
      <c r="E52" s="3" t="s">
        <v>77</v>
      </c>
      <c r="F52" s="162" t="s">
        <v>110</v>
      </c>
      <c r="G52" s="3" t="s">
        <v>44</v>
      </c>
      <c r="H52" s="3">
        <v>4</v>
      </c>
      <c r="I52" s="3">
        <v>4</v>
      </c>
      <c r="J52" s="3">
        <v>4</v>
      </c>
      <c r="K52" s="3">
        <v>4</v>
      </c>
      <c r="L52" s="3">
        <v>3</v>
      </c>
      <c r="M52" s="3">
        <v>3</v>
      </c>
      <c r="N52" s="3">
        <v>3</v>
      </c>
      <c r="O52" s="3">
        <v>3</v>
      </c>
      <c r="P52" s="3">
        <v>3</v>
      </c>
      <c r="Q52" s="3">
        <v>3</v>
      </c>
      <c r="R52" s="3">
        <v>3</v>
      </c>
      <c r="S52" s="3">
        <v>3</v>
      </c>
      <c r="T52" s="3" t="s">
        <v>74</v>
      </c>
    </row>
    <row r="53" spans="1:20" ht="15" customHeight="1" x14ac:dyDescent="0.2">
      <c r="A53" s="2">
        <v>44184.654572280095</v>
      </c>
      <c r="B53" s="3" t="s">
        <v>20</v>
      </c>
      <c r="C53" s="3" t="s">
        <v>30</v>
      </c>
      <c r="D53" s="3" t="s">
        <v>22</v>
      </c>
      <c r="E53" s="162" t="s">
        <v>432</v>
      </c>
      <c r="F53" s="3" t="s">
        <v>191</v>
      </c>
      <c r="G53" s="3" t="s">
        <v>44</v>
      </c>
      <c r="H53" s="3">
        <v>5</v>
      </c>
      <c r="I53" s="3">
        <v>4</v>
      </c>
      <c r="J53" s="3">
        <v>5</v>
      </c>
      <c r="K53" s="3">
        <v>4</v>
      </c>
      <c r="L53" s="3">
        <v>5</v>
      </c>
      <c r="M53" s="3">
        <v>5</v>
      </c>
      <c r="N53" s="3">
        <v>5</v>
      </c>
      <c r="O53" s="3">
        <v>5</v>
      </c>
      <c r="P53" s="3">
        <v>5</v>
      </c>
      <c r="Q53" s="3">
        <v>3</v>
      </c>
      <c r="R53" s="3">
        <v>4</v>
      </c>
      <c r="S53" s="3">
        <v>5</v>
      </c>
      <c r="T53" s="162" t="s">
        <v>282</v>
      </c>
    </row>
    <row r="54" spans="1:20" ht="15" customHeight="1" x14ac:dyDescent="0.2">
      <c r="A54" s="2">
        <v>44184.656768229164</v>
      </c>
      <c r="B54" s="3" t="s">
        <v>20</v>
      </c>
      <c r="C54" s="3" t="s">
        <v>34</v>
      </c>
      <c r="D54" s="3" t="s">
        <v>22</v>
      </c>
      <c r="E54" s="3" t="s">
        <v>101</v>
      </c>
      <c r="F54" s="3" t="s">
        <v>221</v>
      </c>
      <c r="G54" s="3" t="s">
        <v>44</v>
      </c>
      <c r="H54" s="3">
        <v>5</v>
      </c>
      <c r="I54" s="3">
        <v>5</v>
      </c>
      <c r="J54" s="3">
        <v>5</v>
      </c>
      <c r="K54" s="3">
        <v>5</v>
      </c>
      <c r="L54" s="3">
        <v>5</v>
      </c>
      <c r="M54" s="3">
        <v>5</v>
      </c>
      <c r="N54" s="3">
        <v>5</v>
      </c>
      <c r="O54" s="3">
        <v>5</v>
      </c>
      <c r="P54" s="3">
        <v>5</v>
      </c>
      <c r="Q54" s="3">
        <v>5</v>
      </c>
      <c r="R54" s="3">
        <v>5</v>
      </c>
      <c r="S54" s="3">
        <v>5</v>
      </c>
      <c r="T54" s="3" t="s">
        <v>283</v>
      </c>
    </row>
    <row r="55" spans="1:20" ht="15" customHeight="1" x14ac:dyDescent="0.2">
      <c r="A55" s="2">
        <v>44184.659938993056</v>
      </c>
      <c r="B55" s="3" t="s">
        <v>20</v>
      </c>
      <c r="C55" s="3" t="s">
        <v>21</v>
      </c>
      <c r="D55" s="3" t="s">
        <v>22</v>
      </c>
      <c r="E55" s="162" t="s">
        <v>430</v>
      </c>
      <c r="F55" s="3" t="s">
        <v>119</v>
      </c>
      <c r="G55" s="3" t="s">
        <v>44</v>
      </c>
      <c r="H55" s="3">
        <v>5</v>
      </c>
      <c r="I55" s="3">
        <v>5</v>
      </c>
      <c r="J55" s="3">
        <v>5</v>
      </c>
      <c r="K55" s="3">
        <v>5</v>
      </c>
      <c r="L55" s="3">
        <v>5</v>
      </c>
      <c r="M55" s="3">
        <v>5</v>
      </c>
      <c r="N55" s="3">
        <v>5</v>
      </c>
      <c r="O55" s="3">
        <v>5</v>
      </c>
      <c r="P55" s="3">
        <v>5</v>
      </c>
      <c r="Q55" s="3">
        <v>3</v>
      </c>
      <c r="R55" s="3">
        <v>4</v>
      </c>
      <c r="S55" s="3">
        <v>5</v>
      </c>
    </row>
    <row r="56" spans="1:20" ht="15" customHeight="1" x14ac:dyDescent="0.2">
      <c r="A56" s="2">
        <v>44184.665102256942</v>
      </c>
      <c r="B56" s="3" t="s">
        <v>20</v>
      </c>
      <c r="C56" s="3" t="s">
        <v>30</v>
      </c>
      <c r="D56" s="3" t="s">
        <v>41</v>
      </c>
      <c r="E56" s="3" t="s">
        <v>77</v>
      </c>
      <c r="F56" s="162" t="s">
        <v>110</v>
      </c>
      <c r="G56" s="3" t="s">
        <v>44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5</v>
      </c>
      <c r="R56" s="3">
        <v>5</v>
      </c>
      <c r="S56" s="3">
        <v>5</v>
      </c>
      <c r="T56" s="3" t="s">
        <v>285</v>
      </c>
    </row>
    <row r="57" spans="1:20" ht="15" customHeight="1" x14ac:dyDescent="0.2">
      <c r="A57" s="2">
        <v>44189.426327650464</v>
      </c>
      <c r="B57" s="3" t="s">
        <v>20</v>
      </c>
      <c r="C57" s="3" t="s">
        <v>30</v>
      </c>
      <c r="D57" s="3" t="s">
        <v>22</v>
      </c>
      <c r="E57" s="3" t="s">
        <v>82</v>
      </c>
      <c r="F57" s="3" t="s">
        <v>49</v>
      </c>
      <c r="G57" s="3" t="s">
        <v>44</v>
      </c>
      <c r="H57" s="3">
        <v>5</v>
      </c>
      <c r="I57" s="3">
        <v>5</v>
      </c>
      <c r="J57" s="3">
        <v>5</v>
      </c>
      <c r="K57" s="3">
        <v>5</v>
      </c>
      <c r="L57" s="3">
        <v>5</v>
      </c>
      <c r="M57" s="3">
        <v>5</v>
      </c>
      <c r="N57" s="3">
        <v>5</v>
      </c>
      <c r="O57" s="3">
        <v>5</v>
      </c>
      <c r="P57" s="3">
        <v>5</v>
      </c>
      <c r="Q57" s="3">
        <v>2</v>
      </c>
      <c r="R57" s="3">
        <v>4</v>
      </c>
      <c r="S57" s="3">
        <v>5</v>
      </c>
    </row>
    <row r="58" spans="1:20" ht="15" customHeight="1" x14ac:dyDescent="0.2">
      <c r="A58" s="2">
        <v>44189.434169664353</v>
      </c>
      <c r="B58" s="3" t="s">
        <v>20</v>
      </c>
      <c r="C58" s="3" t="s">
        <v>30</v>
      </c>
      <c r="D58" s="3" t="s">
        <v>41</v>
      </c>
      <c r="E58" s="162" t="s">
        <v>430</v>
      </c>
      <c r="F58" s="3" t="s">
        <v>47</v>
      </c>
      <c r="G58" s="3" t="s">
        <v>44</v>
      </c>
      <c r="H58" s="3">
        <v>5</v>
      </c>
      <c r="I58" s="3">
        <v>5</v>
      </c>
      <c r="J58" s="3">
        <v>5</v>
      </c>
      <c r="K58" s="3">
        <v>5</v>
      </c>
      <c r="L58" s="3">
        <v>5</v>
      </c>
      <c r="M58" s="3">
        <v>5</v>
      </c>
      <c r="N58" s="3">
        <v>5</v>
      </c>
      <c r="O58" s="3">
        <v>5</v>
      </c>
      <c r="P58" s="3">
        <v>5</v>
      </c>
      <c r="Q58" s="3">
        <v>3</v>
      </c>
      <c r="R58" s="3">
        <v>4</v>
      </c>
      <c r="S58" s="3">
        <v>5</v>
      </c>
      <c r="T58" s="3" t="s">
        <v>248</v>
      </c>
    </row>
    <row r="59" spans="1:20" ht="23.25" x14ac:dyDescent="0.2">
      <c r="H59" s="4">
        <f>AVERAGE(H2:H58)</f>
        <v>4.6315789473684212</v>
      </c>
      <c r="I59" s="4">
        <f t="shared" ref="I59:S59" si="0">AVERAGE(I2:I58)</f>
        <v>4.6140350877192979</v>
      </c>
      <c r="J59" s="4">
        <f t="shared" si="0"/>
        <v>4.666666666666667</v>
      </c>
      <c r="K59" s="4">
        <f t="shared" si="0"/>
        <v>4.5263157894736841</v>
      </c>
      <c r="L59" s="4">
        <f t="shared" si="0"/>
        <v>4.5438596491228074</v>
      </c>
      <c r="M59" s="4">
        <f t="shared" si="0"/>
        <v>4.5263157894736841</v>
      </c>
      <c r="N59" s="4">
        <f t="shared" si="0"/>
        <v>4.5263157894736841</v>
      </c>
      <c r="O59" s="4">
        <f t="shared" si="0"/>
        <v>4.5263157894736841</v>
      </c>
      <c r="P59" s="4">
        <f t="shared" si="0"/>
        <v>4.7543859649122808</v>
      </c>
      <c r="Q59" s="4">
        <f t="shared" si="0"/>
        <v>3.4035087719298245</v>
      </c>
      <c r="R59" s="4">
        <f t="shared" si="0"/>
        <v>4.1403508771929829</v>
      </c>
      <c r="S59" s="4">
        <f t="shared" si="0"/>
        <v>4.4210526315789478</v>
      </c>
    </row>
    <row r="60" spans="1:20" ht="23.25" x14ac:dyDescent="0.2">
      <c r="H60" s="5">
        <f>STDEV(H2:H58)</f>
        <v>0.55522128623795575</v>
      </c>
      <c r="I60" s="5">
        <f t="shared" ref="I60:S60" si="1">STDEV(I2:I58)</f>
        <v>0.52625312910207589</v>
      </c>
      <c r="J60" s="5">
        <f t="shared" si="1"/>
        <v>0.51176631571916031</v>
      </c>
      <c r="K60" s="5">
        <f t="shared" si="1"/>
        <v>0.57025254924884827</v>
      </c>
      <c r="L60" s="5">
        <f t="shared" si="1"/>
        <v>0.56915273617257778</v>
      </c>
      <c r="M60" s="5">
        <f t="shared" si="1"/>
        <v>0.62977499263894365</v>
      </c>
      <c r="N60" s="5">
        <f t="shared" si="1"/>
        <v>0.73448872299751777</v>
      </c>
      <c r="O60" s="5">
        <f t="shared" si="1"/>
        <v>0.75841147797538644</v>
      </c>
      <c r="P60" s="5">
        <f t="shared" si="1"/>
        <v>0.50992652672384275</v>
      </c>
      <c r="Q60" s="5">
        <f t="shared" si="1"/>
        <v>1.0498239499147162</v>
      </c>
      <c r="R60" s="5">
        <f t="shared" si="1"/>
        <v>0.5805968754907086</v>
      </c>
      <c r="S60" s="5">
        <f t="shared" si="1"/>
        <v>0.68000442280737627</v>
      </c>
    </row>
    <row r="61" spans="1:20" ht="23.25" x14ac:dyDescent="0.2">
      <c r="H61" s="6">
        <f t="shared" ref="H61:S61" si="2">AVERAGE(H2:H60)</f>
        <v>4.5624881395526504</v>
      </c>
      <c r="I61" s="6">
        <f t="shared" si="2"/>
        <v>4.5447506477427355</v>
      </c>
      <c r="J61" s="6">
        <f t="shared" si="2"/>
        <v>4.5962446268200994</v>
      </c>
      <c r="K61" s="6">
        <f t="shared" si="2"/>
        <v>4.45926387014784</v>
      </c>
      <c r="L61" s="6">
        <f t="shared" si="2"/>
        <v>4.4764917353439886</v>
      </c>
      <c r="M61" s="6">
        <f t="shared" si="2"/>
        <v>4.4602727251205536</v>
      </c>
      <c r="N61" s="6">
        <f t="shared" si="2"/>
        <v>4.4620475341096819</v>
      </c>
      <c r="O61" s="6">
        <f t="shared" si="2"/>
        <v>4.4624530045330362</v>
      </c>
      <c r="P61" s="6">
        <f t="shared" si="2"/>
        <v>4.6824459744345104</v>
      </c>
      <c r="Q61" s="6">
        <f t="shared" si="2"/>
        <v>3.3636158088448229</v>
      </c>
      <c r="R61" s="6">
        <f t="shared" si="2"/>
        <v>4.0800160636048082</v>
      </c>
      <c r="S61" s="6">
        <f t="shared" si="2"/>
        <v>4.3576450348201075</v>
      </c>
    </row>
    <row r="62" spans="1:20" ht="23.25" x14ac:dyDescent="0.2">
      <c r="H62" s="7">
        <f t="shared" ref="H62:S62" si="3">STDEV(H2:H58)</f>
        <v>0.55522128623795575</v>
      </c>
      <c r="I62" s="7">
        <f t="shared" si="3"/>
        <v>0.52625312910207589</v>
      </c>
      <c r="J62" s="7">
        <f t="shared" si="3"/>
        <v>0.51176631571916031</v>
      </c>
      <c r="K62" s="7">
        <f t="shared" si="3"/>
        <v>0.57025254924884827</v>
      </c>
      <c r="L62" s="7">
        <f t="shared" si="3"/>
        <v>0.56915273617257778</v>
      </c>
      <c r="M62" s="7">
        <f t="shared" si="3"/>
        <v>0.62977499263894365</v>
      </c>
      <c r="N62" s="7">
        <f t="shared" si="3"/>
        <v>0.73448872299751777</v>
      </c>
      <c r="O62" s="7">
        <f t="shared" si="3"/>
        <v>0.75841147797538644</v>
      </c>
      <c r="P62" s="7">
        <f t="shared" si="3"/>
        <v>0.50992652672384275</v>
      </c>
      <c r="Q62" s="7">
        <f t="shared" si="3"/>
        <v>1.0498239499147162</v>
      </c>
      <c r="R62" s="7">
        <f t="shared" si="3"/>
        <v>0.5805968754907086</v>
      </c>
      <c r="S62" s="7">
        <f t="shared" si="3"/>
        <v>0.68000442280737627</v>
      </c>
    </row>
    <row r="63" spans="1:20" ht="15" customHeight="1" x14ac:dyDescent="0.55000000000000004">
      <c r="A63" s="157" t="s">
        <v>433</v>
      </c>
    </row>
    <row r="64" spans="1:20" ht="21.75" customHeight="1" x14ac:dyDescent="0.55000000000000004">
      <c r="A64" s="147" t="s">
        <v>33</v>
      </c>
      <c r="B64" s="148">
        <f>COUNTIF(B2:B58,"หญิง")</f>
        <v>30</v>
      </c>
    </row>
    <row r="65" spans="1:2" ht="21.75" customHeight="1" x14ac:dyDescent="0.55000000000000004">
      <c r="A65" s="147" t="s">
        <v>20</v>
      </c>
      <c r="B65" s="148">
        <f>COUNTIF(B2:B59,"ชาย")</f>
        <v>27</v>
      </c>
    </row>
    <row r="66" spans="1:2" ht="21.75" customHeight="1" x14ac:dyDescent="0.55000000000000004">
      <c r="A66" s="149"/>
      <c r="B66" s="150">
        <f>SUM(B64:B65)</f>
        <v>57</v>
      </c>
    </row>
    <row r="67" spans="1:2" ht="21.75" customHeight="1" x14ac:dyDescent="0.55000000000000004">
      <c r="A67" s="158" t="s">
        <v>434</v>
      </c>
      <c r="B67" s="149"/>
    </row>
    <row r="68" spans="1:2" ht="21.75" customHeight="1" x14ac:dyDescent="0.55000000000000004">
      <c r="A68" s="147" t="s">
        <v>34</v>
      </c>
      <c r="B68" s="148">
        <v>22</v>
      </c>
    </row>
    <row r="69" spans="1:2" ht="21.75" customHeight="1" x14ac:dyDescent="0.55000000000000004">
      <c r="A69" s="147" t="s">
        <v>30</v>
      </c>
      <c r="B69" s="148">
        <v>21</v>
      </c>
    </row>
    <row r="70" spans="1:2" ht="21.75" customHeight="1" x14ac:dyDescent="0.55000000000000004">
      <c r="A70" s="147" t="s">
        <v>21</v>
      </c>
      <c r="B70" s="148">
        <v>13</v>
      </c>
    </row>
    <row r="71" spans="1:2" ht="21.75" customHeight="1" x14ac:dyDescent="0.55000000000000004">
      <c r="A71" s="147" t="s">
        <v>135</v>
      </c>
      <c r="B71" s="148">
        <v>1</v>
      </c>
    </row>
    <row r="72" spans="1:2" ht="21.75" customHeight="1" x14ac:dyDescent="0.55000000000000004">
      <c r="A72" s="151"/>
      <c r="B72" s="150">
        <f>SUM(B68:B71)</f>
        <v>57</v>
      </c>
    </row>
    <row r="73" spans="1:2" ht="21.75" customHeight="1" x14ac:dyDescent="0.55000000000000004">
      <c r="A73" s="159" t="s">
        <v>435</v>
      </c>
      <c r="B73" s="152"/>
    </row>
    <row r="74" spans="1:2" ht="21.75" customHeight="1" x14ac:dyDescent="0.55000000000000004">
      <c r="A74" s="153" t="s">
        <v>41</v>
      </c>
      <c r="B74" s="148">
        <f>COUNTIF(D2:D58,"ปริญญาโท")</f>
        <v>36</v>
      </c>
    </row>
    <row r="75" spans="1:2" ht="21.75" customHeight="1" x14ac:dyDescent="0.55000000000000004">
      <c r="A75" s="153" t="s">
        <v>22</v>
      </c>
      <c r="B75" s="148">
        <f>COUNTIF(D3:D59,"ปริญญาเอก")</f>
        <v>21</v>
      </c>
    </row>
    <row r="76" spans="1:2" ht="21.75" customHeight="1" x14ac:dyDescent="0.55000000000000004">
      <c r="A76" s="151"/>
      <c r="B76" s="150">
        <f>SUM(B74:B75)</f>
        <v>57</v>
      </c>
    </row>
    <row r="77" spans="1:2" ht="21.75" customHeight="1" x14ac:dyDescent="0.6">
      <c r="A77" s="160" t="s">
        <v>428</v>
      </c>
      <c r="B77" s="152"/>
    </row>
    <row r="78" spans="1:2" ht="21.75" customHeight="1" x14ac:dyDescent="0.55000000000000004">
      <c r="A78" s="153" t="s">
        <v>101</v>
      </c>
      <c r="B78" s="148">
        <f>COUNTIF(E2:E58,"คณะวิศวกรรมศาสตร์")</f>
        <v>4</v>
      </c>
    </row>
    <row r="79" spans="1:2" ht="21.75" customHeight="1" x14ac:dyDescent="0.55000000000000004">
      <c r="A79" s="154" t="s">
        <v>82</v>
      </c>
      <c r="B79" s="148">
        <f>COUNTIF(E2:E59,"คณะศึกษาศาสตร์")</f>
        <v>19</v>
      </c>
    </row>
    <row r="80" spans="1:2" ht="21.75" customHeight="1" x14ac:dyDescent="0.55000000000000004">
      <c r="A80" s="154" t="s">
        <v>429</v>
      </c>
      <c r="B80" s="148">
        <f>COUNTIF(E2:E60,"คณะเภสัชศาสตร์")</f>
        <v>4</v>
      </c>
    </row>
    <row r="81" spans="1:2" ht="21.75" customHeight="1" x14ac:dyDescent="0.55000000000000004">
      <c r="A81" s="154" t="s">
        <v>192</v>
      </c>
      <c r="B81" s="148">
        <f>COUNTIF(E2:E61,"คณะเกษตรศาสตร์ ทรัพยากรธรรมชาติและสิ่งแวดล้อม")</f>
        <v>5</v>
      </c>
    </row>
    <row r="82" spans="1:2" ht="21.75" customHeight="1" x14ac:dyDescent="0.55000000000000004">
      <c r="A82" s="154" t="s">
        <v>443</v>
      </c>
      <c r="B82" s="148">
        <f>COUNTIF(E2:E62,"คณะบริหารธุรกิจ เศรษฐศาสตร์และการสื่อสาร")</f>
        <v>10</v>
      </c>
    </row>
    <row r="83" spans="1:2" ht="21.75" customHeight="1" x14ac:dyDescent="0.55000000000000004">
      <c r="A83" s="154" t="s">
        <v>77</v>
      </c>
      <c r="B83" s="148">
        <f>COUNTIF(E2:E62,"คณะสาธารณสุขศาสตร์")</f>
        <v>5</v>
      </c>
    </row>
    <row r="84" spans="1:2" ht="21.75" customHeight="1" x14ac:dyDescent="0.55000000000000004">
      <c r="A84" s="154" t="s">
        <v>432</v>
      </c>
      <c r="B84" s="148">
        <f>COUNTIF(E2:E62,"คณะวิทยาศาสตร์")</f>
        <v>3</v>
      </c>
    </row>
    <row r="85" spans="1:2" ht="21.75" customHeight="1" x14ac:dyDescent="0.55000000000000004">
      <c r="A85" s="154" t="s">
        <v>195</v>
      </c>
      <c r="B85" s="148">
        <f>COUNTIF(E2:E62,"คณะพยาบาลศาสตร์")</f>
        <v>1</v>
      </c>
    </row>
    <row r="86" spans="1:2" ht="21.75" customHeight="1" x14ac:dyDescent="0.55000000000000004">
      <c r="A86" s="165" t="s">
        <v>142</v>
      </c>
      <c r="B86" s="148">
        <f>COUNTIF(E2:E65,"คณะสังคมศาสตร์")</f>
        <v>2</v>
      </c>
    </row>
    <row r="87" spans="1:2" ht="21.75" customHeight="1" x14ac:dyDescent="0.55000000000000004">
      <c r="A87" s="165" t="s">
        <v>442</v>
      </c>
      <c r="B87" s="148">
        <f>COUNTIF(E3:E66,"คณะสหเวชศาสตร์")</f>
        <v>1</v>
      </c>
    </row>
    <row r="88" spans="1:2" ht="21.75" customHeight="1" x14ac:dyDescent="0.55000000000000004">
      <c r="A88" s="165" t="s">
        <v>197</v>
      </c>
      <c r="B88" s="148">
        <f>COUNTIF(E2:E67,"บัณฑิตวิทยาลัย")</f>
        <v>1</v>
      </c>
    </row>
    <row r="89" spans="1:2" ht="21.75" customHeight="1" x14ac:dyDescent="0.55000000000000004">
      <c r="A89" s="165" t="s">
        <v>176</v>
      </c>
      <c r="B89" s="148">
        <f>COUNTIF(E2:E68,"โลจิสติกส์และดิจิทัลซัพพลายเชน")</f>
        <v>1</v>
      </c>
    </row>
    <row r="90" spans="1:2" ht="21.75" customHeight="1" x14ac:dyDescent="0.55000000000000004">
      <c r="A90" s="170" t="s">
        <v>204</v>
      </c>
      <c r="B90" s="148">
        <f>COUNTIF(E2:E69,"วิทยาลัยพลังงานทดแทนและสมาร์ตกริดเทคโนโลยี")</f>
        <v>1</v>
      </c>
    </row>
    <row r="91" spans="1:2" ht="21.75" customHeight="1" x14ac:dyDescent="0.55000000000000004">
      <c r="A91" s="63"/>
      <c r="B91" s="150">
        <f>SUM(B78:B90)</f>
        <v>57</v>
      </c>
    </row>
    <row r="92" spans="1:2" ht="21.75" customHeight="1" x14ac:dyDescent="0.55000000000000004">
      <c r="A92" s="63"/>
      <c r="B92" s="63"/>
    </row>
    <row r="93" spans="1:2" ht="21.75" customHeight="1" x14ac:dyDescent="0.55000000000000004">
      <c r="A93" s="63"/>
      <c r="B93" s="63"/>
    </row>
    <row r="94" spans="1:2" ht="21.75" customHeight="1" x14ac:dyDescent="0.55000000000000004">
      <c r="A94" s="161" t="s">
        <v>436</v>
      </c>
      <c r="B94" s="156"/>
    </row>
    <row r="95" spans="1:2" ht="21.75" customHeight="1" x14ac:dyDescent="0.55000000000000004">
      <c r="A95" s="155" t="s">
        <v>43</v>
      </c>
      <c r="B95" s="148">
        <f>COUNTIF(F2:F62,"พลศึกษาและวิทยาศาสตร์การออกกำลังกาย")</f>
        <v>5</v>
      </c>
    </row>
    <row r="96" spans="1:2" ht="21.75" customHeight="1" x14ac:dyDescent="0.55000000000000004">
      <c r="A96" s="155" t="s">
        <v>47</v>
      </c>
      <c r="B96" s="148">
        <f>COUNTIF(F2:F62,"บริหารธุรกิจ")</f>
        <v>7</v>
      </c>
    </row>
    <row r="97" spans="1:2" ht="21.75" customHeight="1" x14ac:dyDescent="0.55000000000000004">
      <c r="A97" s="155" t="s">
        <v>83</v>
      </c>
      <c r="B97" s="148">
        <f>COUNTIF(F2:F62,"ภาษาไทย")</f>
        <v>1</v>
      </c>
    </row>
    <row r="98" spans="1:2" ht="21.75" customHeight="1" x14ac:dyDescent="0.55000000000000004">
      <c r="A98" s="155" t="s">
        <v>39</v>
      </c>
      <c r="B98" s="148">
        <f>COUNTIF(F2:F63,"เทคโนโลยีและสื่อสารการศึกษา")</f>
        <v>3</v>
      </c>
    </row>
    <row r="99" spans="1:2" ht="21.75" customHeight="1" x14ac:dyDescent="0.55000000000000004">
      <c r="A99" s="155" t="s">
        <v>90</v>
      </c>
      <c r="B99" s="148">
        <f>COUNTIF(F2:F64,"หลักสูตรและการสอน")</f>
        <v>2</v>
      </c>
    </row>
    <row r="100" spans="1:2" ht="21.75" customHeight="1" x14ac:dyDescent="0.55000000000000004">
      <c r="A100" s="155" t="s">
        <v>49</v>
      </c>
      <c r="B100" s="148">
        <f>COUNTIF(F2:F65,"การบริหารการศึกษา")</f>
        <v>7</v>
      </c>
    </row>
    <row r="101" spans="1:2" ht="21.75" customHeight="1" x14ac:dyDescent="0.55000000000000004">
      <c r="A101" s="168" t="s">
        <v>145</v>
      </c>
      <c r="B101" s="148">
        <f>COUNTIF(F2:F66,"เภสัชกรรมชุมชน")</f>
        <v>3</v>
      </c>
    </row>
    <row r="102" spans="1:2" ht="21.75" customHeight="1" x14ac:dyDescent="0.55000000000000004">
      <c r="A102" s="168" t="s">
        <v>97</v>
      </c>
      <c r="B102" s="148">
        <f>COUNTIF(F2:F67,"วิทยาศาสตร์ศึกษา")</f>
        <v>1</v>
      </c>
    </row>
    <row r="103" spans="1:2" ht="21.75" customHeight="1" x14ac:dyDescent="0.55000000000000004">
      <c r="A103" s="168" t="s">
        <v>98</v>
      </c>
      <c r="B103" s="148">
        <f>COUNTIF(F2:F68,"เอเชียตะวันออกเฉียงใต้ศึกษา")</f>
        <v>2</v>
      </c>
    </row>
    <row r="104" spans="1:2" ht="21.75" customHeight="1" x14ac:dyDescent="0.55000000000000004">
      <c r="A104" s="168" t="s">
        <v>158</v>
      </c>
      <c r="B104" s="148">
        <f>COUNTIF(F2:F69,"เศรษฐศาสตร์")</f>
        <v>1</v>
      </c>
    </row>
    <row r="105" spans="1:2" ht="21.75" customHeight="1" x14ac:dyDescent="0.55000000000000004">
      <c r="A105" s="168" t="s">
        <v>170</v>
      </c>
      <c r="B105" s="148">
        <f>COUNTIF(F2:F71,"เทคโนโลยีสารสนเทศเชิงกลยุทธ์")</f>
        <v>1</v>
      </c>
    </row>
    <row r="106" spans="1:2" ht="21.75" customHeight="1" x14ac:dyDescent="0.55000000000000004">
      <c r="A106" s="168" t="s">
        <v>177</v>
      </c>
      <c r="B106" s="148">
        <f>COUNTIF(F2:F72,"โลจิสติกส์และโซ่อุปทาน")</f>
        <v>1</v>
      </c>
    </row>
    <row r="107" spans="1:2" ht="21.75" customHeight="1" x14ac:dyDescent="0.55000000000000004">
      <c r="A107" s="168" t="s">
        <v>186</v>
      </c>
      <c r="B107" s="148">
        <f>COUNTIF(F2:F73,"เคมีอุตสาหกรรม")</f>
        <v>1</v>
      </c>
    </row>
    <row r="108" spans="1:2" ht="21.75" customHeight="1" x14ac:dyDescent="0.55000000000000004">
      <c r="A108" s="168" t="s">
        <v>147</v>
      </c>
      <c r="B108" s="148">
        <f>COUNTIF(F2:F74,"ภูมิสารสนเทศศาสตร์")</f>
        <v>2</v>
      </c>
    </row>
    <row r="109" spans="1:2" ht="21.75" customHeight="1" x14ac:dyDescent="0.55000000000000004">
      <c r="A109" s="168" t="s">
        <v>60</v>
      </c>
      <c r="B109" s="148">
        <f>COUNTIF(F2:F75,"สัตวศาสตร์")</f>
        <v>1</v>
      </c>
    </row>
    <row r="110" spans="1:2" ht="21.75" customHeight="1" x14ac:dyDescent="0.55000000000000004">
      <c r="A110" s="168" t="s">
        <v>110</v>
      </c>
      <c r="B110" s="148">
        <f>COUNTIF(F2:F76,"สาธารณสุขศาสตร์")</f>
        <v>5</v>
      </c>
    </row>
    <row r="111" spans="1:2" ht="21.75" customHeight="1" x14ac:dyDescent="0.55000000000000004">
      <c r="A111" s="168" t="s">
        <v>205</v>
      </c>
      <c r="B111" s="148">
        <f>COUNTIF(F2:F78,"สมาร์ตกริดเทคโนโลยี")</f>
        <v>1</v>
      </c>
    </row>
    <row r="112" spans="1:2" ht="21.75" customHeight="1" x14ac:dyDescent="0.55000000000000004">
      <c r="A112" s="168" t="s">
        <v>24</v>
      </c>
      <c r="B112" s="148">
        <f>COUNTIF(F2:F79,"วิศวกรรมไฟฟ้า")</f>
        <v>1</v>
      </c>
    </row>
    <row r="113" spans="1:2" ht="21.75" customHeight="1" x14ac:dyDescent="0.55000000000000004">
      <c r="A113" s="168" t="s">
        <v>69</v>
      </c>
      <c r="B113" s="148">
        <f>COUNTIF(F2:F80,"วิทยาศาสตร์การเกษตร")</f>
        <v>1</v>
      </c>
    </row>
    <row r="114" spans="1:2" ht="21.75" customHeight="1" x14ac:dyDescent="0.55000000000000004">
      <c r="A114" s="168" t="s">
        <v>102</v>
      </c>
      <c r="B114" s="148">
        <f>COUNTIF(F2:F81,"วิศวกรรมการจัดการ")</f>
        <v>2</v>
      </c>
    </row>
    <row r="115" spans="1:2" ht="21.75" customHeight="1" x14ac:dyDescent="0.55000000000000004">
      <c r="A115" s="168" t="s">
        <v>224</v>
      </c>
      <c r="B115" s="148">
        <f>COUNTIF(F2:F84,"เทคโนโลยีผู้ประกอบการและการจัดการนวัตกรรม")</f>
        <v>1</v>
      </c>
    </row>
    <row r="116" spans="1:2" ht="21.75" customHeight="1" x14ac:dyDescent="0.55000000000000004">
      <c r="A116" s="168" t="s">
        <v>184</v>
      </c>
      <c r="B116" s="148">
        <f>COUNTIF(F2:F85,"การพยาบาลเวชปฏิบัติชุมชน")</f>
        <v>1</v>
      </c>
    </row>
    <row r="117" spans="1:2" ht="21.75" customHeight="1" x14ac:dyDescent="0.55000000000000004">
      <c r="A117" s="168" t="s">
        <v>159</v>
      </c>
      <c r="B117" s="148">
        <f>COUNTIF(F2:F86,"ฟิสิกส์ประยุกต์")</f>
        <v>1</v>
      </c>
    </row>
    <row r="118" spans="1:2" ht="21.75" customHeight="1" x14ac:dyDescent="0.55000000000000004">
      <c r="A118" s="168" t="s">
        <v>240</v>
      </c>
      <c r="B118" s="148">
        <f>COUNTIF(F2:F90,"ชีวเวชศาสตร์")</f>
        <v>1</v>
      </c>
    </row>
    <row r="119" spans="1:2" ht="21.75" customHeight="1" x14ac:dyDescent="0.55000000000000004">
      <c r="A119" s="168" t="s">
        <v>241</v>
      </c>
      <c r="B119" s="148">
        <f>COUNTIF(F2:F91,"วิทยาศาตร์การเกษตร")</f>
        <v>1</v>
      </c>
    </row>
    <row r="120" spans="1:2" ht="21.75" customHeight="1" x14ac:dyDescent="0.55000000000000004">
      <c r="A120" s="168" t="s">
        <v>191</v>
      </c>
      <c r="B120" s="148">
        <f>COUNTIF(F2:F93,"วิทยาศาสตร์ชีวภาพ")</f>
        <v>1</v>
      </c>
    </row>
    <row r="121" spans="1:2" ht="21.75" customHeight="1" x14ac:dyDescent="0.55000000000000004">
      <c r="A121" s="168" t="s">
        <v>221</v>
      </c>
      <c r="B121" s="148">
        <f>COUNTIF(F2:F94,"วิศวกรรมคอมพิวเตอร์")</f>
        <v>1</v>
      </c>
    </row>
    <row r="122" spans="1:2" ht="21.75" customHeight="1" x14ac:dyDescent="0.55000000000000004">
      <c r="A122" s="168" t="s">
        <v>119</v>
      </c>
      <c r="B122" s="148">
        <f>COUNTIF(F2:F95,"การสื่อสาร")</f>
        <v>1</v>
      </c>
    </row>
    <row r="123" spans="1:2" ht="21.75" customHeight="1" x14ac:dyDescent="0.55000000000000004">
      <c r="A123" s="168" t="s">
        <v>73</v>
      </c>
      <c r="B123" s="148">
        <f>COUNTIF(F3:F96,"เภสัชศาสตร์ชุมชน")</f>
        <v>1</v>
      </c>
    </row>
    <row r="124" spans="1:2" ht="24" x14ac:dyDescent="0.55000000000000004">
      <c r="B124" s="150">
        <f>SUM(B95:B123)</f>
        <v>57</v>
      </c>
    </row>
  </sheetData>
  <autoFilter ref="E1:E110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114"/>
  <sheetViews>
    <sheetView topLeftCell="D33" zoomScale="70" zoomScaleNormal="70" workbookViewId="0">
      <selection activeCell="H60" sqref="H60"/>
    </sheetView>
  </sheetViews>
  <sheetFormatPr defaultColWidth="14.42578125" defaultRowHeight="12.75" x14ac:dyDescent="0.2"/>
  <cols>
    <col min="1" max="1" width="44.7109375" bestFit="1" customWidth="1"/>
    <col min="2" max="5" width="21.5703125" customWidth="1"/>
    <col min="6" max="6" width="38.85546875" bestFit="1" customWidth="1"/>
    <col min="7" max="26" width="21.570312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44184.412929965278</v>
      </c>
      <c r="B2" s="3" t="s">
        <v>20</v>
      </c>
      <c r="C2" s="3" t="s">
        <v>34</v>
      </c>
      <c r="D2" s="3" t="s">
        <v>41</v>
      </c>
      <c r="E2" s="3" t="s">
        <v>192</v>
      </c>
      <c r="F2" s="3" t="s">
        <v>60</v>
      </c>
      <c r="G2" s="3" t="s">
        <v>61</v>
      </c>
      <c r="H2" s="3">
        <v>5</v>
      </c>
      <c r="I2" s="3">
        <v>5</v>
      </c>
      <c r="J2" s="3">
        <v>5</v>
      </c>
      <c r="K2" s="3">
        <v>4</v>
      </c>
      <c r="L2" s="3">
        <v>4</v>
      </c>
      <c r="M2" s="3">
        <v>5</v>
      </c>
      <c r="N2" s="3">
        <v>5</v>
      </c>
      <c r="O2" s="3">
        <v>5</v>
      </c>
      <c r="P2" s="3">
        <v>5</v>
      </c>
      <c r="Q2" s="3">
        <v>3</v>
      </c>
      <c r="R2" s="3">
        <v>4</v>
      </c>
      <c r="S2" s="3">
        <v>4</v>
      </c>
    </row>
    <row r="3" spans="1:20" x14ac:dyDescent="0.2">
      <c r="A3" s="2">
        <v>44184.414733483798</v>
      </c>
      <c r="B3" s="3" t="s">
        <v>20</v>
      </c>
      <c r="C3" s="3" t="s">
        <v>34</v>
      </c>
      <c r="D3" s="3" t="s">
        <v>41</v>
      </c>
      <c r="E3" s="162" t="s">
        <v>430</v>
      </c>
      <c r="F3" s="3" t="s">
        <v>47</v>
      </c>
      <c r="G3" s="3" t="s">
        <v>61</v>
      </c>
      <c r="H3" s="3">
        <v>5</v>
      </c>
      <c r="I3" s="3">
        <v>5</v>
      </c>
      <c r="J3" s="3">
        <v>5</v>
      </c>
      <c r="K3" s="3">
        <v>4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4</v>
      </c>
      <c r="R3" s="3">
        <v>5</v>
      </c>
      <c r="S3" s="3">
        <v>5</v>
      </c>
    </row>
    <row r="4" spans="1:20" x14ac:dyDescent="0.2">
      <c r="A4" s="2">
        <v>44184.425237627314</v>
      </c>
      <c r="B4" s="3" t="s">
        <v>33</v>
      </c>
      <c r="C4" s="3" t="s">
        <v>34</v>
      </c>
      <c r="D4" s="3" t="s">
        <v>41</v>
      </c>
      <c r="E4" s="162" t="s">
        <v>82</v>
      </c>
      <c r="F4" s="3" t="s">
        <v>90</v>
      </c>
      <c r="G4" s="3" t="s">
        <v>61</v>
      </c>
      <c r="H4" s="3">
        <v>5</v>
      </c>
      <c r="I4" s="3">
        <v>5</v>
      </c>
      <c r="J4" s="3">
        <v>4</v>
      </c>
      <c r="K4" s="3">
        <v>4</v>
      </c>
      <c r="L4" s="3">
        <v>4</v>
      </c>
      <c r="M4" s="3">
        <v>5</v>
      </c>
      <c r="N4" s="3">
        <v>4</v>
      </c>
      <c r="O4" s="3">
        <v>4</v>
      </c>
      <c r="P4" s="3">
        <v>4</v>
      </c>
      <c r="Q4" s="3">
        <v>3</v>
      </c>
      <c r="R4" s="3">
        <v>4</v>
      </c>
      <c r="S4" s="3">
        <v>4</v>
      </c>
    </row>
    <row r="5" spans="1:20" x14ac:dyDescent="0.2">
      <c r="A5" s="2">
        <v>44184.427100243054</v>
      </c>
      <c r="B5" s="3" t="s">
        <v>20</v>
      </c>
      <c r="C5" s="3" t="s">
        <v>34</v>
      </c>
      <c r="D5" s="3" t="s">
        <v>41</v>
      </c>
      <c r="E5" s="162" t="s">
        <v>82</v>
      </c>
      <c r="F5" s="3" t="s">
        <v>83</v>
      </c>
      <c r="G5" s="3" t="s">
        <v>61</v>
      </c>
      <c r="H5" s="3">
        <v>5</v>
      </c>
      <c r="I5" s="3">
        <v>4</v>
      </c>
      <c r="J5" s="3">
        <v>5</v>
      </c>
      <c r="K5" s="3">
        <v>5</v>
      </c>
      <c r="L5" s="3">
        <v>3</v>
      </c>
      <c r="M5" s="3">
        <v>4</v>
      </c>
      <c r="N5" s="3">
        <v>5</v>
      </c>
      <c r="O5" s="3">
        <v>4</v>
      </c>
      <c r="P5" s="3">
        <v>5</v>
      </c>
      <c r="Q5" s="3">
        <v>1</v>
      </c>
      <c r="R5" s="3">
        <v>4</v>
      </c>
      <c r="S5" s="3">
        <v>5</v>
      </c>
      <c r="T5" s="3" t="s">
        <v>93</v>
      </c>
    </row>
    <row r="6" spans="1:20" x14ac:dyDescent="0.2">
      <c r="A6" s="2">
        <v>44184.428767523146</v>
      </c>
      <c r="B6" s="3" t="s">
        <v>33</v>
      </c>
      <c r="C6" s="3" t="s">
        <v>34</v>
      </c>
      <c r="D6" s="3" t="s">
        <v>41</v>
      </c>
      <c r="E6" s="162" t="s">
        <v>82</v>
      </c>
      <c r="F6" s="162" t="s">
        <v>43</v>
      </c>
      <c r="G6" s="3" t="s">
        <v>61</v>
      </c>
      <c r="H6" s="3">
        <v>5</v>
      </c>
      <c r="I6" s="3">
        <v>5</v>
      </c>
      <c r="J6" s="3">
        <v>5</v>
      </c>
      <c r="K6" s="3">
        <v>4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3</v>
      </c>
      <c r="R6" s="3">
        <v>4</v>
      </c>
      <c r="S6" s="3">
        <v>4</v>
      </c>
      <c r="T6" s="3" t="s">
        <v>74</v>
      </c>
    </row>
    <row r="7" spans="1:20" x14ac:dyDescent="0.2">
      <c r="A7" s="2">
        <v>44184.428985648148</v>
      </c>
      <c r="B7" s="3" t="s">
        <v>33</v>
      </c>
      <c r="C7" s="3" t="s">
        <v>30</v>
      </c>
      <c r="D7" s="3" t="s">
        <v>22</v>
      </c>
      <c r="E7" s="162" t="s">
        <v>431</v>
      </c>
      <c r="F7" s="3" t="s">
        <v>83</v>
      </c>
      <c r="G7" s="3" t="s">
        <v>61</v>
      </c>
      <c r="H7" s="3">
        <v>4</v>
      </c>
      <c r="I7" s="3">
        <v>5</v>
      </c>
      <c r="J7" s="3">
        <v>5</v>
      </c>
      <c r="K7" s="3">
        <v>5</v>
      </c>
      <c r="L7" s="3">
        <v>4</v>
      </c>
      <c r="M7" s="3">
        <v>5</v>
      </c>
      <c r="N7" s="3">
        <v>4</v>
      </c>
      <c r="O7" s="3">
        <v>4</v>
      </c>
      <c r="P7" s="3">
        <v>5</v>
      </c>
      <c r="Q7" s="3">
        <v>2</v>
      </c>
      <c r="R7" s="3">
        <v>3</v>
      </c>
      <c r="S7" s="3">
        <v>4</v>
      </c>
    </row>
    <row r="8" spans="1:20" x14ac:dyDescent="0.2">
      <c r="A8" s="2">
        <v>44184.430622083339</v>
      </c>
      <c r="B8" s="3" t="s">
        <v>20</v>
      </c>
      <c r="C8" s="3" t="s">
        <v>34</v>
      </c>
      <c r="D8" s="3" t="s">
        <v>41</v>
      </c>
      <c r="E8" s="162" t="s">
        <v>432</v>
      </c>
      <c r="F8" s="3" t="s">
        <v>109</v>
      </c>
      <c r="G8" s="3" t="s">
        <v>61</v>
      </c>
      <c r="H8" s="3">
        <v>4</v>
      </c>
      <c r="I8" s="3">
        <v>4</v>
      </c>
      <c r="J8" s="3">
        <v>4</v>
      </c>
      <c r="K8" s="3">
        <v>3</v>
      </c>
      <c r="L8" s="3">
        <v>4</v>
      </c>
      <c r="M8" s="3">
        <v>4</v>
      </c>
      <c r="N8" s="3">
        <v>5</v>
      </c>
      <c r="O8" s="3">
        <v>5</v>
      </c>
      <c r="P8" s="3">
        <v>5</v>
      </c>
      <c r="Q8" s="3">
        <v>3</v>
      </c>
      <c r="R8" s="3">
        <v>4</v>
      </c>
      <c r="S8" s="3">
        <v>4</v>
      </c>
    </row>
    <row r="9" spans="1:20" x14ac:dyDescent="0.2">
      <c r="A9" s="2">
        <v>44184.431143680558</v>
      </c>
      <c r="B9" s="3" t="s">
        <v>20</v>
      </c>
      <c r="C9" s="3" t="s">
        <v>30</v>
      </c>
      <c r="D9" s="3" t="s">
        <v>22</v>
      </c>
      <c r="E9" s="162" t="s">
        <v>82</v>
      </c>
      <c r="F9" s="3" t="s">
        <v>43</v>
      </c>
      <c r="G9" s="3" t="s">
        <v>61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3</v>
      </c>
      <c r="R9" s="3">
        <v>4</v>
      </c>
      <c r="S9" s="3">
        <v>4</v>
      </c>
    </row>
    <row r="10" spans="1:20" x14ac:dyDescent="0.2">
      <c r="A10" s="2">
        <v>44184.437467013893</v>
      </c>
      <c r="B10" s="3" t="s">
        <v>33</v>
      </c>
      <c r="C10" s="3" t="s">
        <v>34</v>
      </c>
      <c r="D10" s="3" t="s">
        <v>41</v>
      </c>
      <c r="E10" s="162" t="s">
        <v>82</v>
      </c>
      <c r="F10" s="3" t="s">
        <v>119</v>
      </c>
      <c r="G10" s="3" t="s">
        <v>61</v>
      </c>
      <c r="H10" s="3">
        <v>4</v>
      </c>
      <c r="I10" s="3">
        <v>4</v>
      </c>
      <c r="J10" s="3">
        <v>4</v>
      </c>
      <c r="K10" s="3">
        <v>4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3</v>
      </c>
      <c r="R10" s="3">
        <v>4</v>
      </c>
      <c r="S10" s="3">
        <v>4</v>
      </c>
      <c r="T10" s="3" t="s">
        <v>257</v>
      </c>
    </row>
    <row r="11" spans="1:20" x14ac:dyDescent="0.2">
      <c r="A11" s="2">
        <v>44184.437512060184</v>
      </c>
      <c r="B11" s="3" t="s">
        <v>20</v>
      </c>
      <c r="C11" s="3" t="s">
        <v>30</v>
      </c>
      <c r="D11" s="3" t="s">
        <v>22</v>
      </c>
      <c r="E11" s="162" t="s">
        <v>82</v>
      </c>
      <c r="F11" s="3" t="s">
        <v>43</v>
      </c>
      <c r="G11" s="3" t="s">
        <v>61</v>
      </c>
      <c r="H11" s="3">
        <v>4</v>
      </c>
      <c r="I11" s="3">
        <v>5</v>
      </c>
      <c r="J11" s="3">
        <v>1</v>
      </c>
      <c r="K11" s="3">
        <v>3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1</v>
      </c>
      <c r="R11" s="3">
        <v>3</v>
      </c>
      <c r="S11" s="3">
        <v>4</v>
      </c>
      <c r="T11" s="3" t="s">
        <v>258</v>
      </c>
    </row>
    <row r="12" spans="1:20" x14ac:dyDescent="0.2">
      <c r="A12" s="2">
        <v>44184.442162951389</v>
      </c>
      <c r="B12" s="3" t="s">
        <v>33</v>
      </c>
      <c r="C12" s="3" t="s">
        <v>34</v>
      </c>
      <c r="D12" s="3" t="s">
        <v>41</v>
      </c>
      <c r="E12" s="162" t="s">
        <v>82</v>
      </c>
      <c r="F12" s="3" t="s">
        <v>49</v>
      </c>
      <c r="G12" s="3" t="s">
        <v>61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4</v>
      </c>
      <c r="R12" s="3">
        <v>5</v>
      </c>
      <c r="S12" s="3">
        <v>5</v>
      </c>
      <c r="T12" s="3" t="s">
        <v>126</v>
      </c>
    </row>
    <row r="13" spans="1:20" x14ac:dyDescent="0.2">
      <c r="A13" s="2">
        <v>44184.443358101853</v>
      </c>
      <c r="B13" s="3" t="s">
        <v>33</v>
      </c>
      <c r="C13" s="3" t="s">
        <v>21</v>
      </c>
      <c r="D13" s="3" t="s">
        <v>22</v>
      </c>
      <c r="E13" s="162" t="s">
        <v>82</v>
      </c>
      <c r="F13" s="3" t="s">
        <v>128</v>
      </c>
      <c r="G13" s="3" t="s">
        <v>61</v>
      </c>
      <c r="H13" s="3">
        <v>4</v>
      </c>
      <c r="I13" s="3">
        <v>5</v>
      </c>
      <c r="J13" s="3">
        <v>4</v>
      </c>
      <c r="K13" s="3">
        <v>4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4</v>
      </c>
      <c r="R13" s="3">
        <v>4</v>
      </c>
      <c r="S13" s="3">
        <v>4</v>
      </c>
    </row>
    <row r="14" spans="1:20" x14ac:dyDescent="0.2">
      <c r="A14" s="2">
        <v>44184.447970636575</v>
      </c>
      <c r="B14" s="3" t="s">
        <v>20</v>
      </c>
      <c r="C14" s="3" t="s">
        <v>21</v>
      </c>
      <c r="D14" s="3" t="s">
        <v>41</v>
      </c>
      <c r="E14" s="162" t="s">
        <v>430</v>
      </c>
      <c r="F14" s="162" t="s">
        <v>445</v>
      </c>
      <c r="G14" s="3" t="s">
        <v>61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4</v>
      </c>
      <c r="R14" s="3">
        <v>4</v>
      </c>
      <c r="S14" s="3">
        <v>4</v>
      </c>
      <c r="T14" s="3" t="s">
        <v>134</v>
      </c>
    </row>
    <row r="15" spans="1:20" x14ac:dyDescent="0.2">
      <c r="A15" s="2">
        <v>44184.449782685188</v>
      </c>
      <c r="B15" s="3" t="s">
        <v>33</v>
      </c>
      <c r="C15" s="3" t="s">
        <v>34</v>
      </c>
      <c r="D15" s="3" t="s">
        <v>41</v>
      </c>
      <c r="E15" s="162" t="s">
        <v>192</v>
      </c>
      <c r="F15" s="3" t="s">
        <v>36</v>
      </c>
      <c r="G15" s="3" t="s">
        <v>61</v>
      </c>
      <c r="H15" s="3">
        <v>5</v>
      </c>
      <c r="I15" s="3">
        <v>5</v>
      </c>
      <c r="J15" s="3">
        <v>5</v>
      </c>
      <c r="K15" s="3">
        <v>4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3</v>
      </c>
      <c r="R15" s="3">
        <v>4</v>
      </c>
      <c r="S15" s="3">
        <v>4</v>
      </c>
      <c r="T15" s="3" t="s">
        <v>74</v>
      </c>
    </row>
    <row r="16" spans="1:20" x14ac:dyDescent="0.2">
      <c r="A16" s="2">
        <v>44184.449956203709</v>
      </c>
      <c r="B16" s="3" t="s">
        <v>20</v>
      </c>
      <c r="C16" s="3" t="s">
        <v>34</v>
      </c>
      <c r="D16" s="3" t="s">
        <v>41</v>
      </c>
      <c r="E16" s="162" t="s">
        <v>82</v>
      </c>
      <c r="F16" s="3" t="s">
        <v>49</v>
      </c>
      <c r="G16" s="3" t="s">
        <v>61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</row>
    <row r="17" spans="1:20" x14ac:dyDescent="0.2">
      <c r="A17" s="2">
        <v>44184.452873171293</v>
      </c>
      <c r="B17" s="3" t="s">
        <v>33</v>
      </c>
      <c r="C17" s="3" t="s">
        <v>34</v>
      </c>
      <c r="D17" s="3" t="s">
        <v>41</v>
      </c>
      <c r="E17" s="162" t="s">
        <v>430</v>
      </c>
      <c r="F17" s="3" t="s">
        <v>47</v>
      </c>
      <c r="G17" s="3" t="s">
        <v>61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>
        <v>4</v>
      </c>
      <c r="N17" s="3">
        <v>5</v>
      </c>
      <c r="O17" s="3">
        <v>5</v>
      </c>
      <c r="P17" s="3">
        <v>5</v>
      </c>
      <c r="Q17" s="3">
        <v>3</v>
      </c>
      <c r="R17" s="3">
        <v>4</v>
      </c>
      <c r="S17" s="3">
        <v>4</v>
      </c>
    </row>
    <row r="18" spans="1:20" x14ac:dyDescent="0.2">
      <c r="A18" s="2">
        <v>44184.453333668978</v>
      </c>
      <c r="B18" s="3" t="s">
        <v>33</v>
      </c>
      <c r="C18" s="3" t="s">
        <v>34</v>
      </c>
      <c r="D18" s="3" t="s">
        <v>41</v>
      </c>
      <c r="E18" s="3" t="s">
        <v>192</v>
      </c>
      <c r="F18" s="3" t="s">
        <v>146</v>
      </c>
      <c r="G18" s="3" t="s">
        <v>61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 t="s">
        <v>74</v>
      </c>
    </row>
    <row r="19" spans="1:20" x14ac:dyDescent="0.2">
      <c r="A19" s="2">
        <v>44184.455682824075</v>
      </c>
      <c r="B19" s="3" t="s">
        <v>33</v>
      </c>
      <c r="C19" s="3" t="s">
        <v>34</v>
      </c>
      <c r="D19" s="3" t="s">
        <v>41</v>
      </c>
      <c r="E19" s="3" t="s">
        <v>192</v>
      </c>
      <c r="F19" s="3" t="s">
        <v>147</v>
      </c>
      <c r="G19" s="3" t="s">
        <v>61</v>
      </c>
      <c r="H19" s="3">
        <v>5</v>
      </c>
      <c r="I19" s="3">
        <v>5</v>
      </c>
      <c r="J19" s="3">
        <v>5</v>
      </c>
      <c r="K19" s="3">
        <v>5</v>
      </c>
      <c r="L19" s="3">
        <v>4</v>
      </c>
      <c r="M19" s="3">
        <v>4</v>
      </c>
      <c r="N19" s="3">
        <v>3</v>
      </c>
      <c r="O19" s="3">
        <v>4</v>
      </c>
      <c r="P19" s="3">
        <v>5</v>
      </c>
      <c r="Q19" s="3">
        <v>2</v>
      </c>
      <c r="R19" s="3">
        <v>4</v>
      </c>
      <c r="S19" s="3">
        <v>4</v>
      </c>
    </row>
    <row r="20" spans="1:20" x14ac:dyDescent="0.2">
      <c r="A20" s="2">
        <v>44184.45675798611</v>
      </c>
      <c r="B20" s="3" t="s">
        <v>20</v>
      </c>
      <c r="C20" s="3" t="s">
        <v>34</v>
      </c>
      <c r="D20" s="3" t="s">
        <v>41</v>
      </c>
      <c r="E20" s="162" t="s">
        <v>82</v>
      </c>
      <c r="F20" s="3" t="s">
        <v>83</v>
      </c>
      <c r="G20" s="3" t="s">
        <v>61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1</v>
      </c>
      <c r="R20" s="3">
        <v>3</v>
      </c>
      <c r="S20" s="3">
        <v>4</v>
      </c>
    </row>
    <row r="21" spans="1:20" x14ac:dyDescent="0.2">
      <c r="A21" s="2">
        <v>44184.456867800924</v>
      </c>
      <c r="B21" s="3" t="s">
        <v>33</v>
      </c>
      <c r="C21" s="3" t="s">
        <v>34</v>
      </c>
      <c r="D21" s="3" t="s">
        <v>41</v>
      </c>
      <c r="E21" s="3" t="s">
        <v>192</v>
      </c>
      <c r="F21" s="3" t="s">
        <v>148</v>
      </c>
      <c r="G21" s="3" t="s">
        <v>61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</row>
    <row r="22" spans="1:20" x14ac:dyDescent="0.2">
      <c r="A22" s="2">
        <v>44184.460664409722</v>
      </c>
      <c r="B22" s="3" t="s">
        <v>33</v>
      </c>
      <c r="C22" s="3" t="s">
        <v>30</v>
      </c>
      <c r="D22" s="3" t="s">
        <v>22</v>
      </c>
      <c r="E22" s="162" t="s">
        <v>431</v>
      </c>
      <c r="F22" s="3" t="s">
        <v>83</v>
      </c>
      <c r="G22" s="3" t="s">
        <v>61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 t="s">
        <v>151</v>
      </c>
    </row>
    <row r="23" spans="1:20" x14ac:dyDescent="0.2">
      <c r="A23" s="2">
        <v>44184.464222789349</v>
      </c>
      <c r="B23" s="3" t="s">
        <v>20</v>
      </c>
      <c r="C23" s="3" t="s">
        <v>30</v>
      </c>
      <c r="D23" s="3" t="s">
        <v>41</v>
      </c>
      <c r="E23" s="162" t="s">
        <v>430</v>
      </c>
      <c r="F23" s="3" t="s">
        <v>119</v>
      </c>
      <c r="G23" s="3" t="s">
        <v>61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>
        <v>4</v>
      </c>
      <c r="S23" s="3">
        <v>4</v>
      </c>
    </row>
    <row r="24" spans="1:20" x14ac:dyDescent="0.2">
      <c r="A24" s="2">
        <v>44184.471827384259</v>
      </c>
      <c r="B24" s="3" t="s">
        <v>33</v>
      </c>
      <c r="C24" s="3" t="s">
        <v>30</v>
      </c>
      <c r="D24" s="3" t="s">
        <v>22</v>
      </c>
      <c r="E24" s="162" t="s">
        <v>431</v>
      </c>
      <c r="F24" s="3" t="s">
        <v>83</v>
      </c>
      <c r="G24" s="3" t="s">
        <v>61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  <c r="Q24" s="3">
        <v>5</v>
      </c>
      <c r="R24" s="3">
        <v>5</v>
      </c>
      <c r="S24" s="3">
        <v>5</v>
      </c>
      <c r="T24" s="3" t="s">
        <v>155</v>
      </c>
    </row>
    <row r="25" spans="1:20" x14ac:dyDescent="0.2">
      <c r="A25" s="2">
        <v>44184.58788767361</v>
      </c>
      <c r="B25" s="3" t="s">
        <v>20</v>
      </c>
      <c r="C25" s="3" t="s">
        <v>34</v>
      </c>
      <c r="D25" s="3" t="s">
        <v>22</v>
      </c>
      <c r="E25" s="3" t="s">
        <v>179</v>
      </c>
      <c r="F25" s="3" t="s">
        <v>177</v>
      </c>
      <c r="G25" s="3" t="s">
        <v>61</v>
      </c>
      <c r="H25" s="3">
        <v>4</v>
      </c>
      <c r="I25" s="3">
        <v>4</v>
      </c>
      <c r="J25" s="3">
        <v>3</v>
      </c>
      <c r="K25" s="3">
        <v>3</v>
      </c>
      <c r="L25" s="3">
        <v>4</v>
      </c>
      <c r="M25" s="3">
        <v>4</v>
      </c>
      <c r="N25" s="3">
        <v>4</v>
      </c>
      <c r="O25" s="3">
        <v>4</v>
      </c>
      <c r="P25" s="3">
        <v>5</v>
      </c>
      <c r="Q25" s="3">
        <v>3</v>
      </c>
      <c r="R25" s="3">
        <v>3</v>
      </c>
      <c r="S25" s="3">
        <v>4</v>
      </c>
      <c r="T25" s="3" t="s">
        <v>180</v>
      </c>
    </row>
    <row r="26" spans="1:20" x14ac:dyDescent="0.2">
      <c r="A26" s="2">
        <v>44184.588472372685</v>
      </c>
      <c r="B26" s="3" t="s">
        <v>33</v>
      </c>
      <c r="C26" s="3" t="s">
        <v>34</v>
      </c>
      <c r="D26" s="3" t="s">
        <v>41</v>
      </c>
      <c r="E26" s="162" t="s">
        <v>195</v>
      </c>
      <c r="F26" s="3" t="s">
        <v>184</v>
      </c>
      <c r="G26" s="3" t="s">
        <v>61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2</v>
      </c>
      <c r="R26" s="3">
        <v>3</v>
      </c>
      <c r="S26" s="3">
        <v>3</v>
      </c>
    </row>
    <row r="27" spans="1:20" x14ac:dyDescent="0.2">
      <c r="A27" s="2">
        <v>44184.591748784718</v>
      </c>
      <c r="B27" s="3" t="s">
        <v>20</v>
      </c>
      <c r="C27" s="3" t="s">
        <v>34</v>
      </c>
      <c r="D27" s="3" t="s">
        <v>41</v>
      </c>
      <c r="E27" s="162" t="s">
        <v>432</v>
      </c>
      <c r="F27" s="3" t="s">
        <v>191</v>
      </c>
      <c r="G27" s="3" t="s">
        <v>61</v>
      </c>
      <c r="H27" s="3">
        <v>4</v>
      </c>
      <c r="I27" s="3">
        <v>4</v>
      </c>
      <c r="J27" s="3">
        <v>3</v>
      </c>
      <c r="K27" s="3">
        <v>3</v>
      </c>
      <c r="L27" s="3">
        <v>4</v>
      </c>
      <c r="M27" s="3">
        <v>4</v>
      </c>
      <c r="N27" s="3">
        <v>5</v>
      </c>
      <c r="O27" s="3">
        <v>5</v>
      </c>
      <c r="P27" s="3">
        <v>4</v>
      </c>
      <c r="Q27" s="3">
        <v>3</v>
      </c>
      <c r="R27" s="3">
        <v>4</v>
      </c>
      <c r="S27" s="3">
        <v>4</v>
      </c>
    </row>
    <row r="28" spans="1:20" x14ac:dyDescent="0.2">
      <c r="A28" s="2">
        <v>44184.594573587965</v>
      </c>
      <c r="B28" s="3" t="s">
        <v>33</v>
      </c>
      <c r="C28" s="3" t="s">
        <v>30</v>
      </c>
      <c r="D28" s="3" t="s">
        <v>41</v>
      </c>
      <c r="E28" s="162" t="s">
        <v>195</v>
      </c>
      <c r="F28" s="3" t="s">
        <v>184</v>
      </c>
      <c r="G28" s="3" t="s">
        <v>61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3</v>
      </c>
      <c r="R28" s="3">
        <v>4</v>
      </c>
      <c r="S28" s="3">
        <v>4</v>
      </c>
    </row>
    <row r="29" spans="1:20" x14ac:dyDescent="0.2">
      <c r="A29" s="2">
        <v>44184.599422592597</v>
      </c>
      <c r="B29" s="3" t="s">
        <v>33</v>
      </c>
      <c r="C29" s="3" t="s">
        <v>34</v>
      </c>
      <c r="D29" s="3" t="s">
        <v>41</v>
      </c>
      <c r="E29" s="162" t="s">
        <v>432</v>
      </c>
      <c r="F29" s="3" t="s">
        <v>191</v>
      </c>
      <c r="G29" s="3" t="s">
        <v>61</v>
      </c>
      <c r="H29" s="3">
        <v>3</v>
      </c>
      <c r="I29" s="3">
        <v>3</v>
      </c>
      <c r="J29" s="3">
        <v>3</v>
      </c>
      <c r="K29" s="3">
        <v>3</v>
      </c>
      <c r="L29" s="3">
        <v>3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  <c r="R29" s="3">
        <v>3</v>
      </c>
      <c r="S29" s="3">
        <v>3</v>
      </c>
    </row>
    <row r="30" spans="1:20" x14ac:dyDescent="0.2">
      <c r="A30" s="2">
        <v>44184.599453599541</v>
      </c>
      <c r="B30" s="3" t="s">
        <v>20</v>
      </c>
      <c r="C30" s="3" t="s">
        <v>34</v>
      </c>
      <c r="D30" s="3" t="s">
        <v>41</v>
      </c>
      <c r="E30" s="162" t="s">
        <v>195</v>
      </c>
      <c r="F30" s="3" t="s">
        <v>184</v>
      </c>
      <c r="G30" s="3" t="s">
        <v>61</v>
      </c>
      <c r="H30" s="3">
        <v>4</v>
      </c>
      <c r="I30" s="3">
        <v>4</v>
      </c>
      <c r="J30" s="3">
        <v>4</v>
      </c>
      <c r="K30" s="3">
        <v>4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3</v>
      </c>
      <c r="R30" s="3">
        <v>4</v>
      </c>
      <c r="S30" s="3">
        <v>4</v>
      </c>
    </row>
    <row r="31" spans="1:20" x14ac:dyDescent="0.2">
      <c r="A31" s="2">
        <v>44184.600508043979</v>
      </c>
      <c r="B31" s="3" t="s">
        <v>20</v>
      </c>
      <c r="C31" s="3" t="s">
        <v>30</v>
      </c>
      <c r="D31" s="3" t="s">
        <v>22</v>
      </c>
      <c r="E31" s="3" t="s">
        <v>179</v>
      </c>
      <c r="F31" s="3" t="s">
        <v>202</v>
      </c>
      <c r="G31" s="3" t="s">
        <v>61</v>
      </c>
      <c r="I31" s="3">
        <v>4</v>
      </c>
      <c r="J31" s="3">
        <v>5</v>
      </c>
      <c r="K31" s="3">
        <v>4</v>
      </c>
      <c r="L31" s="3">
        <v>4</v>
      </c>
      <c r="M31" s="3">
        <v>5</v>
      </c>
      <c r="N31" s="3">
        <v>4</v>
      </c>
      <c r="O31" s="3">
        <v>4</v>
      </c>
      <c r="P31" s="3">
        <v>5</v>
      </c>
      <c r="Q31" s="3">
        <v>3</v>
      </c>
      <c r="R31" s="3">
        <v>4</v>
      </c>
      <c r="S31" s="3">
        <v>5</v>
      </c>
    </row>
    <row r="32" spans="1:20" x14ac:dyDescent="0.2">
      <c r="A32" s="2">
        <v>44184.609185416666</v>
      </c>
      <c r="B32" s="3" t="s">
        <v>20</v>
      </c>
      <c r="C32" s="3" t="s">
        <v>21</v>
      </c>
      <c r="D32" s="3" t="s">
        <v>41</v>
      </c>
      <c r="E32" s="162" t="s">
        <v>432</v>
      </c>
      <c r="F32" s="3" t="s">
        <v>159</v>
      </c>
      <c r="G32" s="3" t="s">
        <v>61</v>
      </c>
      <c r="H32" s="3">
        <v>5</v>
      </c>
      <c r="I32" s="3">
        <v>5</v>
      </c>
      <c r="J32" s="3">
        <v>5</v>
      </c>
      <c r="K32" s="3">
        <v>4</v>
      </c>
      <c r="L32" s="3">
        <v>5</v>
      </c>
      <c r="M32" s="3">
        <v>5</v>
      </c>
      <c r="N32" s="3">
        <v>4</v>
      </c>
      <c r="O32" s="3">
        <v>5</v>
      </c>
      <c r="P32" s="3">
        <v>5</v>
      </c>
      <c r="Q32" s="3">
        <v>3</v>
      </c>
      <c r="R32" s="3">
        <v>4</v>
      </c>
      <c r="S32" s="3">
        <v>4</v>
      </c>
    </row>
    <row r="33" spans="1:20" x14ac:dyDescent="0.2">
      <c r="A33" s="2">
        <v>44184.613469675925</v>
      </c>
      <c r="B33" s="3" t="s">
        <v>33</v>
      </c>
      <c r="C33" s="3" t="s">
        <v>21</v>
      </c>
      <c r="D33" s="3" t="s">
        <v>41</v>
      </c>
      <c r="E33" s="162" t="s">
        <v>195</v>
      </c>
      <c r="F33" s="3" t="s">
        <v>212</v>
      </c>
      <c r="G33" s="3" t="s">
        <v>61</v>
      </c>
      <c r="H33" s="3">
        <v>5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5</v>
      </c>
      <c r="O33" s="3">
        <v>5</v>
      </c>
      <c r="P33" s="3">
        <v>5</v>
      </c>
      <c r="Q33" s="3">
        <v>2</v>
      </c>
      <c r="R33" s="3">
        <v>4</v>
      </c>
      <c r="S33" s="3">
        <v>4</v>
      </c>
    </row>
    <row r="34" spans="1:20" x14ac:dyDescent="0.2">
      <c r="A34" s="2">
        <v>44184.617660844902</v>
      </c>
      <c r="B34" s="3" t="s">
        <v>33</v>
      </c>
      <c r="C34" s="3" t="s">
        <v>34</v>
      </c>
      <c r="D34" s="3" t="s">
        <v>41</v>
      </c>
      <c r="E34" s="162" t="s">
        <v>77</v>
      </c>
      <c r="F34" s="162" t="s">
        <v>110</v>
      </c>
      <c r="G34" s="3" t="s">
        <v>61</v>
      </c>
      <c r="H34" s="3">
        <v>5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3">
        <v>5</v>
      </c>
      <c r="P34" s="3">
        <v>5</v>
      </c>
      <c r="Q34" s="3">
        <v>3</v>
      </c>
      <c r="R34" s="3">
        <v>4</v>
      </c>
      <c r="S34" s="3">
        <v>4</v>
      </c>
      <c r="T34" s="3" t="s">
        <v>74</v>
      </c>
    </row>
    <row r="35" spans="1:20" x14ac:dyDescent="0.2">
      <c r="A35" s="2">
        <v>44184.617931655092</v>
      </c>
      <c r="B35" s="3" t="s">
        <v>33</v>
      </c>
      <c r="C35" s="3" t="s">
        <v>30</v>
      </c>
      <c r="D35" s="3" t="s">
        <v>41</v>
      </c>
      <c r="E35" s="162" t="s">
        <v>195</v>
      </c>
      <c r="F35" s="3" t="s">
        <v>184</v>
      </c>
      <c r="G35" s="3" t="s">
        <v>61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5</v>
      </c>
      <c r="S35" s="3">
        <v>5</v>
      </c>
    </row>
    <row r="36" spans="1:20" x14ac:dyDescent="0.2">
      <c r="A36" s="2">
        <v>44184.618325613425</v>
      </c>
      <c r="B36" s="3" t="s">
        <v>20</v>
      </c>
      <c r="C36" s="3" t="s">
        <v>34</v>
      </c>
      <c r="D36" s="3" t="s">
        <v>41</v>
      </c>
      <c r="E36" s="162" t="s">
        <v>101</v>
      </c>
      <c r="F36" s="3" t="s">
        <v>221</v>
      </c>
      <c r="G36" s="3" t="s">
        <v>61</v>
      </c>
      <c r="H36" s="3">
        <v>4</v>
      </c>
      <c r="I36" s="3">
        <v>5</v>
      </c>
      <c r="J36" s="3">
        <v>5</v>
      </c>
      <c r="K36" s="3">
        <v>3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2</v>
      </c>
      <c r="R36" s="3">
        <v>4</v>
      </c>
      <c r="S36" s="3">
        <v>4</v>
      </c>
      <c r="T36" s="3" t="s">
        <v>74</v>
      </c>
    </row>
    <row r="37" spans="1:20" x14ac:dyDescent="0.2">
      <c r="A37" s="2">
        <v>44184.618577106477</v>
      </c>
      <c r="B37" s="3" t="s">
        <v>33</v>
      </c>
      <c r="C37" s="3" t="s">
        <v>34</v>
      </c>
      <c r="D37" s="3" t="s">
        <v>41</v>
      </c>
      <c r="E37" s="162" t="s">
        <v>77</v>
      </c>
      <c r="F37" s="3" t="s">
        <v>110</v>
      </c>
      <c r="G37" s="3" t="s">
        <v>61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5</v>
      </c>
      <c r="O37" s="3">
        <v>5</v>
      </c>
      <c r="P37" s="3">
        <v>5</v>
      </c>
      <c r="Q37" s="3">
        <v>4</v>
      </c>
      <c r="R37" s="3">
        <v>4</v>
      </c>
      <c r="S37" s="3">
        <v>4</v>
      </c>
      <c r="T37" s="3" t="s">
        <v>74</v>
      </c>
    </row>
    <row r="38" spans="1:20" x14ac:dyDescent="0.2">
      <c r="A38" s="2">
        <v>44184.618636018524</v>
      </c>
      <c r="B38" s="3" t="s">
        <v>33</v>
      </c>
      <c r="C38" s="3" t="s">
        <v>34</v>
      </c>
      <c r="D38" s="3" t="s">
        <v>41</v>
      </c>
      <c r="E38" s="162" t="s">
        <v>77</v>
      </c>
      <c r="F38" s="3" t="s">
        <v>110</v>
      </c>
      <c r="G38" s="3" t="s">
        <v>61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 t="s">
        <v>222</v>
      </c>
    </row>
    <row r="39" spans="1:20" x14ac:dyDescent="0.2">
      <c r="A39" s="2">
        <v>44184.619029444446</v>
      </c>
      <c r="B39" s="3" t="s">
        <v>33</v>
      </c>
      <c r="C39" s="3" t="s">
        <v>34</v>
      </c>
      <c r="D39" s="3" t="s">
        <v>41</v>
      </c>
      <c r="E39" s="162" t="s">
        <v>77</v>
      </c>
      <c r="F39" s="3" t="s">
        <v>110</v>
      </c>
      <c r="G39" s="3" t="s">
        <v>61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3</v>
      </c>
      <c r="R39" s="3">
        <v>3</v>
      </c>
      <c r="S39" s="3">
        <v>4</v>
      </c>
      <c r="T39" s="3" t="s">
        <v>278</v>
      </c>
    </row>
    <row r="40" spans="1:20" x14ac:dyDescent="0.2">
      <c r="A40" s="2">
        <v>44184.619602523147</v>
      </c>
      <c r="B40" s="3" t="s">
        <v>20</v>
      </c>
      <c r="C40" s="3" t="s">
        <v>34</v>
      </c>
      <c r="D40" s="3" t="s">
        <v>41</v>
      </c>
      <c r="E40" s="162" t="s">
        <v>77</v>
      </c>
      <c r="F40" s="3" t="s">
        <v>110</v>
      </c>
      <c r="G40" s="3" t="s">
        <v>61</v>
      </c>
      <c r="H40" s="3">
        <v>3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4</v>
      </c>
    </row>
    <row r="41" spans="1:20" x14ac:dyDescent="0.2">
      <c r="A41" s="2">
        <v>44184.620342361115</v>
      </c>
      <c r="B41" s="3" t="s">
        <v>33</v>
      </c>
      <c r="C41" s="3" t="s">
        <v>30</v>
      </c>
      <c r="D41" s="3" t="s">
        <v>41</v>
      </c>
      <c r="E41" s="3" t="s">
        <v>197</v>
      </c>
      <c r="F41" s="3" t="s">
        <v>224</v>
      </c>
      <c r="G41" s="3" t="s">
        <v>61</v>
      </c>
      <c r="H41" s="3">
        <v>5</v>
      </c>
      <c r="I41" s="3">
        <v>4</v>
      </c>
      <c r="J41" s="3">
        <v>4</v>
      </c>
      <c r="K41" s="3">
        <v>4</v>
      </c>
      <c r="L41" s="3">
        <v>5</v>
      </c>
      <c r="M41" s="3">
        <v>5</v>
      </c>
      <c r="N41" s="3">
        <v>4</v>
      </c>
      <c r="O41" s="3">
        <v>5</v>
      </c>
      <c r="P41" s="3">
        <v>5</v>
      </c>
      <c r="Q41" s="3">
        <v>3</v>
      </c>
      <c r="R41" s="3">
        <v>4</v>
      </c>
      <c r="S41" s="3">
        <v>4</v>
      </c>
    </row>
    <row r="42" spans="1:20" x14ac:dyDescent="0.2">
      <c r="A42" s="2">
        <v>44184.620456759258</v>
      </c>
      <c r="B42" s="3" t="s">
        <v>33</v>
      </c>
      <c r="C42" s="3" t="s">
        <v>30</v>
      </c>
      <c r="D42" s="3" t="s">
        <v>41</v>
      </c>
      <c r="E42" s="162" t="s">
        <v>77</v>
      </c>
      <c r="F42" s="3" t="s">
        <v>110</v>
      </c>
      <c r="G42" s="3" t="s">
        <v>61</v>
      </c>
      <c r="H42" s="3">
        <v>4</v>
      </c>
      <c r="I42" s="3">
        <v>4</v>
      </c>
      <c r="J42" s="3">
        <v>3</v>
      </c>
      <c r="K42" s="3">
        <v>4</v>
      </c>
      <c r="L42" s="3">
        <v>4</v>
      </c>
      <c r="M42" s="3">
        <v>5</v>
      </c>
      <c r="N42" s="3">
        <v>4</v>
      </c>
      <c r="O42" s="3">
        <v>5</v>
      </c>
      <c r="P42" s="3">
        <v>5</v>
      </c>
      <c r="Q42" s="3">
        <v>3</v>
      </c>
      <c r="R42" s="3">
        <v>4</v>
      </c>
      <c r="S42" s="3">
        <v>4</v>
      </c>
      <c r="T42" s="3" t="s">
        <v>74</v>
      </c>
    </row>
    <row r="43" spans="1:20" x14ac:dyDescent="0.2">
      <c r="A43" s="2">
        <v>44184.621758078705</v>
      </c>
      <c r="B43" s="3" t="s">
        <v>33</v>
      </c>
      <c r="C43" s="3" t="s">
        <v>34</v>
      </c>
      <c r="D43" s="3" t="s">
        <v>41</v>
      </c>
      <c r="E43" s="162" t="s">
        <v>77</v>
      </c>
      <c r="F43" s="3" t="s">
        <v>110</v>
      </c>
      <c r="G43" s="3" t="s">
        <v>61</v>
      </c>
      <c r="H43" s="3">
        <v>4</v>
      </c>
      <c r="I43" s="3">
        <v>3</v>
      </c>
      <c r="J43" s="3">
        <v>3</v>
      </c>
      <c r="K43" s="3">
        <v>3</v>
      </c>
      <c r="L43" s="3">
        <v>4</v>
      </c>
      <c r="M43" s="3">
        <v>3</v>
      </c>
      <c r="N43" s="3">
        <v>5</v>
      </c>
      <c r="O43" s="3">
        <v>5</v>
      </c>
      <c r="P43" s="3">
        <v>5</v>
      </c>
      <c r="Q43" s="3">
        <v>3</v>
      </c>
      <c r="R43" s="3">
        <v>4</v>
      </c>
      <c r="S43" s="3">
        <v>5</v>
      </c>
    </row>
    <row r="44" spans="1:20" x14ac:dyDescent="0.2">
      <c r="A44" s="2">
        <v>44184.622259189811</v>
      </c>
      <c r="B44" s="3" t="s">
        <v>20</v>
      </c>
      <c r="C44" s="3" t="s">
        <v>30</v>
      </c>
      <c r="D44" s="3" t="s">
        <v>41</v>
      </c>
      <c r="E44" s="162" t="s">
        <v>77</v>
      </c>
      <c r="F44" s="3" t="s">
        <v>110</v>
      </c>
      <c r="G44" s="3" t="s">
        <v>61</v>
      </c>
      <c r="H44" s="3">
        <v>5</v>
      </c>
      <c r="I44" s="3">
        <v>5</v>
      </c>
      <c r="J44" s="3">
        <v>5</v>
      </c>
      <c r="K44" s="3">
        <v>4</v>
      </c>
      <c r="L44" s="3">
        <v>4</v>
      </c>
      <c r="M44" s="3">
        <v>4</v>
      </c>
      <c r="N44" s="3">
        <v>5</v>
      </c>
      <c r="O44" s="3">
        <v>5</v>
      </c>
      <c r="P44" s="3">
        <v>5</v>
      </c>
      <c r="Q44" s="3">
        <v>3</v>
      </c>
      <c r="R44" s="3">
        <v>4</v>
      </c>
      <c r="S44" s="3">
        <v>4</v>
      </c>
      <c r="T44" s="3" t="s">
        <v>229</v>
      </c>
    </row>
    <row r="45" spans="1:20" x14ac:dyDescent="0.2">
      <c r="A45" s="2">
        <v>44184.622866805556</v>
      </c>
      <c r="B45" s="3" t="s">
        <v>33</v>
      </c>
      <c r="C45" s="3" t="s">
        <v>30</v>
      </c>
      <c r="D45" s="3" t="s">
        <v>41</v>
      </c>
      <c r="E45" s="162" t="s">
        <v>77</v>
      </c>
      <c r="F45" s="3" t="s">
        <v>110</v>
      </c>
      <c r="G45" s="3" t="s">
        <v>61</v>
      </c>
      <c r="H45" s="3">
        <v>4</v>
      </c>
      <c r="I45" s="3">
        <v>5</v>
      </c>
      <c r="J45" s="3">
        <v>4</v>
      </c>
      <c r="K45" s="3">
        <v>4</v>
      </c>
      <c r="L45" s="3">
        <v>4</v>
      </c>
      <c r="M45" s="3">
        <v>5</v>
      </c>
      <c r="N45" s="3">
        <v>4</v>
      </c>
      <c r="O45" s="3">
        <v>4</v>
      </c>
      <c r="P45" s="3">
        <v>5</v>
      </c>
      <c r="Q45" s="3">
        <v>2</v>
      </c>
      <c r="R45" s="3">
        <v>3</v>
      </c>
      <c r="S45" s="3">
        <v>3</v>
      </c>
    </row>
    <row r="46" spans="1:20" x14ac:dyDescent="0.2">
      <c r="A46" s="2">
        <v>44184.623769305559</v>
      </c>
      <c r="B46" s="3" t="s">
        <v>33</v>
      </c>
      <c r="C46" s="3" t="s">
        <v>30</v>
      </c>
      <c r="D46" s="3" t="s">
        <v>22</v>
      </c>
      <c r="E46" s="162" t="s">
        <v>444</v>
      </c>
      <c r="F46" s="3" t="s">
        <v>230</v>
      </c>
      <c r="G46" s="3" t="s">
        <v>61</v>
      </c>
      <c r="H46" s="3">
        <v>4</v>
      </c>
      <c r="I46" s="3">
        <v>5</v>
      </c>
      <c r="J46" s="3">
        <v>4</v>
      </c>
      <c r="K46" s="3">
        <v>5</v>
      </c>
      <c r="L46" s="3">
        <v>5</v>
      </c>
      <c r="M46" s="3">
        <v>5</v>
      </c>
      <c r="N46" s="3">
        <v>5</v>
      </c>
      <c r="O46" s="3">
        <v>4</v>
      </c>
      <c r="P46" s="3">
        <v>5</v>
      </c>
      <c r="Q46" s="3">
        <v>4</v>
      </c>
      <c r="R46" s="3">
        <v>4</v>
      </c>
      <c r="S46" s="3">
        <v>4</v>
      </c>
      <c r="T46" s="3" t="s">
        <v>279</v>
      </c>
    </row>
    <row r="47" spans="1:20" x14ac:dyDescent="0.2">
      <c r="A47" s="2">
        <v>44184.627177222224</v>
      </c>
      <c r="B47" s="3" t="s">
        <v>33</v>
      </c>
      <c r="C47" s="3" t="s">
        <v>34</v>
      </c>
      <c r="D47" s="3" t="s">
        <v>41</v>
      </c>
      <c r="E47" s="162" t="s">
        <v>77</v>
      </c>
      <c r="F47" s="3" t="s">
        <v>110</v>
      </c>
      <c r="G47" s="3" t="s">
        <v>61</v>
      </c>
      <c r="H47" s="3">
        <v>5</v>
      </c>
      <c r="I47" s="3">
        <v>4</v>
      </c>
      <c r="J47" s="3">
        <v>4</v>
      </c>
      <c r="K47" s="3">
        <v>4</v>
      </c>
      <c r="L47" s="3">
        <v>4</v>
      </c>
      <c r="M47" s="3">
        <v>5</v>
      </c>
      <c r="N47" s="3">
        <v>5</v>
      </c>
      <c r="O47" s="3">
        <v>5</v>
      </c>
      <c r="P47" s="3">
        <v>5</v>
      </c>
      <c r="Q47" s="3">
        <v>3</v>
      </c>
      <c r="R47" s="3">
        <v>4</v>
      </c>
      <c r="S47" s="3">
        <v>5</v>
      </c>
    </row>
    <row r="48" spans="1:20" x14ac:dyDescent="0.2">
      <c r="A48" s="2">
        <v>44184.62916217593</v>
      </c>
      <c r="B48" s="3" t="s">
        <v>33</v>
      </c>
      <c r="C48" s="3" t="s">
        <v>30</v>
      </c>
      <c r="D48" s="3" t="s">
        <v>41</v>
      </c>
      <c r="E48" s="162" t="s">
        <v>77</v>
      </c>
      <c r="F48" s="3" t="s">
        <v>110</v>
      </c>
      <c r="G48" s="3" t="s">
        <v>61</v>
      </c>
      <c r="H48" s="3">
        <v>5</v>
      </c>
      <c r="I48" s="3">
        <v>5</v>
      </c>
      <c r="J48" s="3">
        <v>5</v>
      </c>
      <c r="K48" s="3">
        <v>5</v>
      </c>
      <c r="L48" s="3">
        <v>5</v>
      </c>
      <c r="M48" s="3">
        <v>5</v>
      </c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5</v>
      </c>
    </row>
    <row r="49" spans="1:20" x14ac:dyDescent="0.2">
      <c r="A49" s="2">
        <v>44184.630131041667</v>
      </c>
      <c r="B49" s="3" t="s">
        <v>33</v>
      </c>
      <c r="C49" s="3" t="s">
        <v>21</v>
      </c>
      <c r="D49" s="3" t="s">
        <v>22</v>
      </c>
      <c r="E49" s="162" t="s">
        <v>77</v>
      </c>
      <c r="F49" s="3" t="s">
        <v>110</v>
      </c>
      <c r="G49" s="3" t="s">
        <v>61</v>
      </c>
      <c r="H49" s="3">
        <v>4</v>
      </c>
      <c r="I49" s="3">
        <v>5</v>
      </c>
      <c r="J49" s="3">
        <v>5</v>
      </c>
      <c r="K49" s="3">
        <v>4</v>
      </c>
      <c r="L49" s="3">
        <v>5</v>
      </c>
      <c r="M49" s="3">
        <v>5</v>
      </c>
      <c r="N49" s="3">
        <v>5</v>
      </c>
      <c r="O49" s="3">
        <v>4</v>
      </c>
      <c r="P49" s="3">
        <v>5</v>
      </c>
      <c r="Q49" s="3">
        <v>3</v>
      </c>
      <c r="R49" s="3">
        <v>4</v>
      </c>
      <c r="S49" s="3">
        <v>4</v>
      </c>
      <c r="T49" s="3" t="s">
        <v>280</v>
      </c>
    </row>
    <row r="50" spans="1:20" x14ac:dyDescent="0.2">
      <c r="A50" s="2">
        <v>44184.631245358796</v>
      </c>
      <c r="B50" s="3" t="s">
        <v>20</v>
      </c>
      <c r="C50" s="3" t="s">
        <v>30</v>
      </c>
      <c r="D50" s="3" t="s">
        <v>22</v>
      </c>
      <c r="E50" s="162" t="s">
        <v>101</v>
      </c>
      <c r="F50" s="162" t="s">
        <v>221</v>
      </c>
      <c r="G50" s="3" t="s">
        <v>61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M50" s="3">
        <v>5</v>
      </c>
      <c r="N50" s="3">
        <v>5</v>
      </c>
      <c r="O50" s="3">
        <v>5</v>
      </c>
      <c r="P50" s="3">
        <v>5</v>
      </c>
      <c r="Q50" s="3">
        <v>5</v>
      </c>
      <c r="R50" s="3">
        <v>5</v>
      </c>
      <c r="S50" s="3">
        <v>5</v>
      </c>
      <c r="T50" s="3" t="s">
        <v>237</v>
      </c>
    </row>
    <row r="51" spans="1:20" x14ac:dyDescent="0.2">
      <c r="A51" s="2">
        <v>44184.634427314813</v>
      </c>
      <c r="B51" s="3" t="s">
        <v>33</v>
      </c>
      <c r="C51" s="3" t="s">
        <v>30</v>
      </c>
      <c r="D51" s="3" t="s">
        <v>41</v>
      </c>
      <c r="E51" s="162" t="s">
        <v>195</v>
      </c>
      <c r="F51" s="3" t="s">
        <v>184</v>
      </c>
      <c r="G51" s="3" t="s">
        <v>61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M51" s="3">
        <v>5</v>
      </c>
      <c r="N51" s="3">
        <v>5</v>
      </c>
      <c r="O51" s="3">
        <v>5</v>
      </c>
      <c r="P51" s="3">
        <v>5</v>
      </c>
      <c r="Q51" s="3">
        <v>3</v>
      </c>
      <c r="R51" s="3">
        <v>4</v>
      </c>
      <c r="S51" s="3">
        <v>4</v>
      </c>
    </row>
    <row r="52" spans="1:20" x14ac:dyDescent="0.2">
      <c r="A52" s="2">
        <v>44184.638961331017</v>
      </c>
      <c r="B52" s="3" t="s">
        <v>33</v>
      </c>
      <c r="C52" s="3" t="s">
        <v>34</v>
      </c>
      <c r="D52" s="3" t="s">
        <v>41</v>
      </c>
      <c r="E52" s="162" t="s">
        <v>77</v>
      </c>
      <c r="F52" s="3" t="s">
        <v>110</v>
      </c>
      <c r="G52" s="3" t="s">
        <v>61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>
        <v>5</v>
      </c>
      <c r="O52" s="3">
        <v>5</v>
      </c>
      <c r="P52" s="3">
        <v>5</v>
      </c>
      <c r="Q52" s="3">
        <v>4</v>
      </c>
      <c r="R52" s="3">
        <v>4</v>
      </c>
      <c r="S52" s="3">
        <v>4</v>
      </c>
    </row>
    <row r="53" spans="1:20" x14ac:dyDescent="0.2">
      <c r="A53" s="2">
        <v>44184.639125798611</v>
      </c>
      <c r="B53" s="3" t="s">
        <v>20</v>
      </c>
      <c r="C53" s="3" t="s">
        <v>30</v>
      </c>
      <c r="D53" s="3" t="s">
        <v>41</v>
      </c>
      <c r="E53" s="162" t="s">
        <v>77</v>
      </c>
      <c r="F53" s="3" t="s">
        <v>110</v>
      </c>
      <c r="G53" s="3" t="s">
        <v>61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  <c r="M53" s="3">
        <v>5</v>
      </c>
      <c r="N53" s="3">
        <v>5</v>
      </c>
      <c r="O53" s="3">
        <v>5</v>
      </c>
      <c r="P53" s="3">
        <v>5</v>
      </c>
      <c r="Q53" s="3">
        <v>3</v>
      </c>
      <c r="R53" s="3">
        <v>5</v>
      </c>
      <c r="S53" s="3">
        <v>5</v>
      </c>
      <c r="T53" s="3" t="s">
        <v>281</v>
      </c>
    </row>
    <row r="54" spans="1:20" x14ac:dyDescent="0.2">
      <c r="A54" s="2">
        <v>44184.660220798614</v>
      </c>
      <c r="B54" s="3" t="s">
        <v>20</v>
      </c>
      <c r="C54" s="3" t="s">
        <v>30</v>
      </c>
      <c r="D54" s="3" t="s">
        <v>22</v>
      </c>
      <c r="E54" s="162" t="s">
        <v>77</v>
      </c>
      <c r="F54" s="3" t="s">
        <v>110</v>
      </c>
      <c r="G54" s="3" t="s">
        <v>61</v>
      </c>
      <c r="H54" s="3">
        <v>5</v>
      </c>
      <c r="I54" s="3">
        <v>4</v>
      </c>
      <c r="J54" s="3">
        <v>5</v>
      </c>
      <c r="K54" s="3">
        <v>5</v>
      </c>
      <c r="L54" s="3">
        <v>4</v>
      </c>
      <c r="M54" s="3">
        <v>5</v>
      </c>
      <c r="N54" s="3">
        <v>4</v>
      </c>
      <c r="O54" s="3">
        <v>5</v>
      </c>
      <c r="P54" s="3">
        <v>5</v>
      </c>
      <c r="Q54" s="3">
        <v>3</v>
      </c>
      <c r="R54" s="3">
        <v>4</v>
      </c>
      <c r="S54" s="3">
        <v>4</v>
      </c>
    </row>
    <row r="55" spans="1:20" x14ac:dyDescent="0.2">
      <c r="A55" s="2">
        <v>44190.449755266207</v>
      </c>
      <c r="B55" s="3" t="s">
        <v>33</v>
      </c>
      <c r="C55" s="3" t="s">
        <v>30</v>
      </c>
      <c r="D55" s="3" t="s">
        <v>22</v>
      </c>
      <c r="E55" s="162" t="s">
        <v>82</v>
      </c>
      <c r="F55" s="3" t="s">
        <v>174</v>
      </c>
      <c r="G55" s="3" t="s">
        <v>61</v>
      </c>
      <c r="H55" s="3">
        <v>5</v>
      </c>
      <c r="I55" s="3">
        <v>5</v>
      </c>
      <c r="J55" s="3">
        <v>5</v>
      </c>
      <c r="K55" s="3">
        <v>5</v>
      </c>
      <c r="L55" s="3">
        <v>5</v>
      </c>
      <c r="M55" s="3">
        <v>5</v>
      </c>
      <c r="N55" s="3">
        <v>5</v>
      </c>
      <c r="O55" s="3">
        <v>5</v>
      </c>
      <c r="P55" s="3">
        <v>5</v>
      </c>
      <c r="Q55" s="3">
        <v>3</v>
      </c>
      <c r="R55" s="3">
        <v>4</v>
      </c>
      <c r="S55" s="3">
        <v>4</v>
      </c>
      <c r="T55" s="3" t="s">
        <v>249</v>
      </c>
    </row>
    <row r="56" spans="1:20" x14ac:dyDescent="0.2">
      <c r="A56" s="2">
        <v>44190.474592141203</v>
      </c>
      <c r="B56" s="3" t="s">
        <v>33</v>
      </c>
      <c r="C56" s="3" t="s">
        <v>30</v>
      </c>
      <c r="D56" s="3" t="s">
        <v>22</v>
      </c>
      <c r="E56" s="162" t="s">
        <v>82</v>
      </c>
      <c r="F56" s="3" t="s">
        <v>174</v>
      </c>
      <c r="G56" s="3" t="s">
        <v>61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5</v>
      </c>
      <c r="R56" s="3">
        <v>5</v>
      </c>
      <c r="S56" s="3">
        <v>5</v>
      </c>
      <c r="T56" s="3" t="s">
        <v>74</v>
      </c>
    </row>
    <row r="57" spans="1:20" x14ac:dyDescent="0.2">
      <c r="A57" s="2">
        <v>44190.474945937502</v>
      </c>
      <c r="B57" s="3" t="s">
        <v>33</v>
      </c>
      <c r="C57" s="3" t="s">
        <v>21</v>
      </c>
      <c r="D57" s="3" t="s">
        <v>22</v>
      </c>
      <c r="E57" s="162" t="s">
        <v>82</v>
      </c>
      <c r="F57" s="3" t="s">
        <v>174</v>
      </c>
      <c r="G57" s="3" t="s">
        <v>61</v>
      </c>
      <c r="H57" s="3">
        <v>4</v>
      </c>
      <c r="I57" s="3">
        <v>4</v>
      </c>
      <c r="J57" s="3">
        <v>4</v>
      </c>
      <c r="K57" s="3">
        <v>5</v>
      </c>
      <c r="L57" s="3">
        <v>5</v>
      </c>
      <c r="M57" s="3">
        <v>5</v>
      </c>
      <c r="N57" s="3">
        <v>5</v>
      </c>
      <c r="O57" s="3">
        <v>5</v>
      </c>
      <c r="P57" s="3">
        <v>5</v>
      </c>
      <c r="Q57" s="3">
        <v>4</v>
      </c>
      <c r="R57" s="3">
        <v>4</v>
      </c>
      <c r="S57" s="3">
        <v>4</v>
      </c>
    </row>
    <row r="58" spans="1:20" x14ac:dyDescent="0.2">
      <c r="A58" s="2">
        <v>44190.475366898143</v>
      </c>
      <c r="B58" s="3" t="s">
        <v>20</v>
      </c>
      <c r="C58" s="3" t="s">
        <v>30</v>
      </c>
      <c r="D58" s="3" t="s">
        <v>22</v>
      </c>
      <c r="E58" s="162" t="s">
        <v>82</v>
      </c>
      <c r="F58" s="3" t="s">
        <v>174</v>
      </c>
      <c r="G58" s="3" t="s">
        <v>61</v>
      </c>
      <c r="H58" s="3">
        <v>5</v>
      </c>
      <c r="I58" s="3">
        <v>5</v>
      </c>
      <c r="J58" s="3">
        <v>5</v>
      </c>
      <c r="K58" s="3">
        <v>5</v>
      </c>
      <c r="L58" s="3">
        <v>5</v>
      </c>
      <c r="M58" s="3">
        <v>5</v>
      </c>
      <c r="N58" s="3">
        <v>5</v>
      </c>
      <c r="O58" s="3">
        <v>5</v>
      </c>
      <c r="P58" s="3">
        <v>5</v>
      </c>
      <c r="Q58" s="3">
        <v>5</v>
      </c>
      <c r="R58" s="3">
        <v>5</v>
      </c>
      <c r="S58" s="3">
        <v>5</v>
      </c>
      <c r="T58" s="3" t="s">
        <v>287</v>
      </c>
    </row>
    <row r="59" spans="1:20" ht="23.25" x14ac:dyDescent="0.2">
      <c r="H59" s="4">
        <f>AVERAGE(H2:H58)</f>
        <v>4.5357142857142856</v>
      </c>
      <c r="I59" s="4">
        <f t="shared" ref="I59:S59" si="0">AVERAGE(I2:I58)</f>
        <v>4.5614035087719298</v>
      </c>
      <c r="J59" s="4">
        <f t="shared" si="0"/>
        <v>4.4210526315789478</v>
      </c>
      <c r="K59" s="4">
        <f t="shared" si="0"/>
        <v>4.3157894736842106</v>
      </c>
      <c r="L59" s="4">
        <f t="shared" si="0"/>
        <v>4.5263157894736841</v>
      </c>
      <c r="M59" s="4">
        <f t="shared" si="0"/>
        <v>4.6491228070175437</v>
      </c>
      <c r="N59" s="4">
        <f t="shared" si="0"/>
        <v>4.666666666666667</v>
      </c>
      <c r="O59" s="4">
        <f t="shared" si="0"/>
        <v>4.7017543859649127</v>
      </c>
      <c r="P59" s="4">
        <f t="shared" si="0"/>
        <v>4.8245614035087723</v>
      </c>
      <c r="Q59" s="4">
        <f t="shared" si="0"/>
        <v>3.3157894736842106</v>
      </c>
      <c r="R59" s="4">
        <f t="shared" si="0"/>
        <v>4.0701754385964914</v>
      </c>
      <c r="S59" s="4">
        <f t="shared" si="0"/>
        <v>4.2280701754385968</v>
      </c>
    </row>
    <row r="60" spans="1:20" ht="23.25" x14ac:dyDescent="0.2">
      <c r="H60" s="5">
        <f t="shared" ref="H60:S60" si="1">STDEV(H2:H58)</f>
        <v>0.57094135073054941</v>
      </c>
      <c r="I60" s="5">
        <f t="shared" si="1"/>
        <v>0.56749902012656417</v>
      </c>
      <c r="J60" s="5">
        <f t="shared" si="1"/>
        <v>0.80061066918260682</v>
      </c>
      <c r="K60" s="5">
        <f t="shared" si="1"/>
        <v>0.68551062138385166</v>
      </c>
      <c r="L60" s="5">
        <f t="shared" si="1"/>
        <v>0.57025254924884827</v>
      </c>
      <c r="M60" s="5">
        <f t="shared" si="1"/>
        <v>0.55068879175393515</v>
      </c>
      <c r="N60" s="5">
        <f t="shared" si="1"/>
        <v>0.54554472558998213</v>
      </c>
      <c r="O60" s="5">
        <f t="shared" si="1"/>
        <v>0.49874529287795971</v>
      </c>
      <c r="P60" s="5">
        <f t="shared" si="1"/>
        <v>0.42773519084090994</v>
      </c>
      <c r="Q60" s="5">
        <f t="shared" si="1"/>
        <v>1.0378187072764353</v>
      </c>
      <c r="R60" s="5">
        <f t="shared" si="1"/>
        <v>0.59340570086116984</v>
      </c>
      <c r="S60" s="5">
        <f t="shared" si="1"/>
        <v>0.53510826206509354</v>
      </c>
    </row>
    <row r="61" spans="1:20" ht="23.25" x14ac:dyDescent="0.2">
      <c r="H61" s="6">
        <f t="shared" ref="H61:S61" si="2">AVERAGE(H2:H60)</f>
        <v>4.4673561316628421</v>
      </c>
      <c r="I61" s="6">
        <f t="shared" si="2"/>
        <v>4.4937102123542116</v>
      </c>
      <c r="J61" s="6">
        <f t="shared" si="2"/>
        <v>4.3596892084874845</v>
      </c>
      <c r="K61" s="6">
        <f t="shared" si="2"/>
        <v>4.254259323645222</v>
      </c>
      <c r="L61" s="6">
        <f t="shared" si="2"/>
        <v>4.45926387014784</v>
      </c>
      <c r="M61" s="6">
        <f t="shared" si="2"/>
        <v>4.5796578237079908</v>
      </c>
      <c r="N61" s="6">
        <f t="shared" si="2"/>
        <v>4.5968171422416386</v>
      </c>
      <c r="O61" s="6">
        <f t="shared" si="2"/>
        <v>4.6305169437092015</v>
      </c>
      <c r="P61" s="6">
        <f t="shared" si="2"/>
        <v>4.7500389253279609</v>
      </c>
      <c r="Q61" s="6">
        <f t="shared" si="2"/>
        <v>3.2771797996772993</v>
      </c>
      <c r="R61" s="6">
        <f t="shared" si="2"/>
        <v>4.0112471379569099</v>
      </c>
      <c r="S61" s="6">
        <f t="shared" si="2"/>
        <v>4.165477600635656</v>
      </c>
    </row>
    <row r="62" spans="1:20" ht="23.25" x14ac:dyDescent="0.2">
      <c r="H62" s="7">
        <f t="shared" ref="H62:S62" si="3">STDEV(H2:H58)</f>
        <v>0.57094135073054941</v>
      </c>
      <c r="I62" s="7">
        <f t="shared" si="3"/>
        <v>0.56749902012656417</v>
      </c>
      <c r="J62" s="7">
        <f t="shared" si="3"/>
        <v>0.80061066918260682</v>
      </c>
      <c r="K62" s="7">
        <f t="shared" si="3"/>
        <v>0.68551062138385166</v>
      </c>
      <c r="L62" s="7">
        <f t="shared" si="3"/>
        <v>0.57025254924884827</v>
      </c>
      <c r="M62" s="7">
        <f t="shared" si="3"/>
        <v>0.55068879175393515</v>
      </c>
      <c r="N62" s="7">
        <f t="shared" si="3"/>
        <v>0.54554472558998213</v>
      </c>
      <c r="O62" s="7">
        <f t="shared" si="3"/>
        <v>0.49874529287795971</v>
      </c>
      <c r="P62" s="7">
        <f t="shared" si="3"/>
        <v>0.42773519084090994</v>
      </c>
      <c r="Q62" s="7">
        <f t="shared" si="3"/>
        <v>1.0378187072764353</v>
      </c>
      <c r="R62" s="7">
        <f t="shared" si="3"/>
        <v>0.59340570086116984</v>
      </c>
      <c r="S62" s="7">
        <f t="shared" si="3"/>
        <v>0.53510826206509354</v>
      </c>
    </row>
    <row r="63" spans="1:20" ht="24" x14ac:dyDescent="0.55000000000000004">
      <c r="A63" s="157" t="s">
        <v>433</v>
      </c>
    </row>
    <row r="64" spans="1:20" ht="24" x14ac:dyDescent="0.55000000000000004">
      <c r="A64" s="147" t="s">
        <v>33</v>
      </c>
      <c r="B64" s="148">
        <f>COUNTIF(B2:B59,"หญิง")</f>
        <v>35</v>
      </c>
    </row>
    <row r="65" spans="1:2" ht="24" x14ac:dyDescent="0.55000000000000004">
      <c r="A65" s="147" t="s">
        <v>20</v>
      </c>
      <c r="B65" s="148">
        <f>COUNTIF(B2:B60,"ชาย")</f>
        <v>22</v>
      </c>
    </row>
    <row r="66" spans="1:2" ht="24" x14ac:dyDescent="0.55000000000000004">
      <c r="A66" s="149"/>
      <c r="B66" s="150">
        <f>SUM(B64:B65)</f>
        <v>57</v>
      </c>
    </row>
    <row r="67" spans="1:2" ht="24" x14ac:dyDescent="0.55000000000000004">
      <c r="A67" s="158" t="s">
        <v>434</v>
      </c>
      <c r="B67" s="149"/>
    </row>
    <row r="68" spans="1:2" ht="24" x14ac:dyDescent="0.55000000000000004">
      <c r="A68" s="147" t="s">
        <v>34</v>
      </c>
      <c r="B68" s="148">
        <v>29</v>
      </c>
    </row>
    <row r="69" spans="1:2" ht="24" x14ac:dyDescent="0.55000000000000004">
      <c r="A69" s="147" t="s">
        <v>30</v>
      </c>
      <c r="B69" s="148">
        <v>22</v>
      </c>
    </row>
    <row r="70" spans="1:2" ht="24" x14ac:dyDescent="0.55000000000000004">
      <c r="A70" s="147" t="s">
        <v>21</v>
      </c>
      <c r="B70" s="148">
        <v>6</v>
      </c>
    </row>
    <row r="71" spans="1:2" ht="24" x14ac:dyDescent="0.55000000000000004">
      <c r="A71" s="151"/>
      <c r="B71" s="150">
        <f>SUM(B68:B70)</f>
        <v>57</v>
      </c>
    </row>
    <row r="72" spans="1:2" ht="24" x14ac:dyDescent="0.55000000000000004">
      <c r="A72" s="159" t="s">
        <v>435</v>
      </c>
      <c r="B72" s="152"/>
    </row>
    <row r="73" spans="1:2" ht="24" x14ac:dyDescent="0.55000000000000004">
      <c r="A73" s="153" t="s">
        <v>41</v>
      </c>
      <c r="B73" s="148">
        <f>COUNTIF(D2:D59,"ปริญญาโท")</f>
        <v>41</v>
      </c>
    </row>
    <row r="74" spans="1:2" ht="24" x14ac:dyDescent="0.55000000000000004">
      <c r="A74" s="153" t="s">
        <v>22</v>
      </c>
      <c r="B74" s="148">
        <f>COUNTIF(D2:D60,"ปริญญาเอก")</f>
        <v>16</v>
      </c>
    </row>
    <row r="75" spans="1:2" ht="24" x14ac:dyDescent="0.55000000000000004">
      <c r="A75" s="151"/>
      <c r="B75" s="150">
        <f>SUM(B73:B74)</f>
        <v>57</v>
      </c>
    </row>
    <row r="76" spans="1:2" ht="27" x14ac:dyDescent="0.6">
      <c r="A76" s="160" t="s">
        <v>428</v>
      </c>
      <c r="B76" s="152"/>
    </row>
    <row r="77" spans="1:2" ht="24" x14ac:dyDescent="0.55000000000000004">
      <c r="A77" s="153" t="s">
        <v>101</v>
      </c>
      <c r="B77" s="148">
        <f>COUNTIF(E2:E70,"คณะวิศวกรรมศาสตร์")</f>
        <v>2</v>
      </c>
    </row>
    <row r="78" spans="1:2" ht="24" x14ac:dyDescent="0.55000000000000004">
      <c r="A78" s="154" t="s">
        <v>82</v>
      </c>
      <c r="B78" s="148">
        <f>COUNTIF(E2:E62,"คณะศึกษาศาสตร์")</f>
        <v>14</v>
      </c>
    </row>
    <row r="79" spans="1:2" ht="24" x14ac:dyDescent="0.55000000000000004">
      <c r="A79" s="154" t="s">
        <v>192</v>
      </c>
      <c r="B79" s="148">
        <f>COUNTIF(E2:E62,"คณะเกษตรศาสตร์ ทรัพยากรธรรมชาติและสิ่งแวดล้อม")</f>
        <v>5</v>
      </c>
    </row>
    <row r="80" spans="1:2" ht="24" x14ac:dyDescent="0.55000000000000004">
      <c r="A80" s="154" t="s">
        <v>430</v>
      </c>
      <c r="B80" s="148">
        <f>COUNTIF(E2:E62,"คณะบริหารธุรกิจ เศรษฐศาสตร์และการสื่อสาร")</f>
        <v>4</v>
      </c>
    </row>
    <row r="81" spans="1:2" ht="24" x14ac:dyDescent="0.55000000000000004">
      <c r="A81" s="154" t="s">
        <v>77</v>
      </c>
      <c r="B81" s="148">
        <f>COUNTIF(E2:E63,"คณะสาธารณสุขศาสตร์")</f>
        <v>15</v>
      </c>
    </row>
    <row r="82" spans="1:2" ht="24" x14ac:dyDescent="0.55000000000000004">
      <c r="A82" s="154" t="s">
        <v>431</v>
      </c>
      <c r="B82" s="148">
        <f>COUNTIF(E2:E64,"คณะมนุษยศาสตร์")</f>
        <v>3</v>
      </c>
    </row>
    <row r="83" spans="1:2" ht="24" x14ac:dyDescent="0.55000000000000004">
      <c r="A83" s="154" t="s">
        <v>432</v>
      </c>
      <c r="B83" s="148">
        <f>COUNTIF(E2:E65,"คณะวิทยาศาสตร์")</f>
        <v>4</v>
      </c>
    </row>
    <row r="84" spans="1:2" ht="24" x14ac:dyDescent="0.55000000000000004">
      <c r="A84" s="154" t="s">
        <v>195</v>
      </c>
      <c r="B84" s="148">
        <f>COUNTIF(E2:E66,"คณะพยาบาลศาสตร์")</f>
        <v>6</v>
      </c>
    </row>
    <row r="85" spans="1:2" ht="24" x14ac:dyDescent="0.55000000000000004">
      <c r="A85" s="154" t="s">
        <v>179</v>
      </c>
      <c r="B85" s="148">
        <f>COUNTIF(E2:E67,"คณะโลจิสติกส์และดิจิทัลซัพพลายเชน")</f>
        <v>2</v>
      </c>
    </row>
    <row r="86" spans="1:2" ht="24" x14ac:dyDescent="0.55000000000000004">
      <c r="A86" s="165" t="s">
        <v>444</v>
      </c>
      <c r="B86" s="148">
        <f>COUNTIF(E2:E70,"คณะสถาปัตยกรรมศาสตร์")</f>
        <v>1</v>
      </c>
    </row>
    <row r="87" spans="1:2" ht="24" x14ac:dyDescent="0.55000000000000004">
      <c r="A87" s="169" t="s">
        <v>197</v>
      </c>
      <c r="B87" s="148">
        <f>COUNTIF(E3:E71,"บัณฑิตวิทยาลัย")</f>
        <v>1</v>
      </c>
    </row>
    <row r="88" spans="1:2" ht="24" x14ac:dyDescent="0.55000000000000004">
      <c r="A88" s="164"/>
      <c r="B88" s="150">
        <f>SUM(B77:B87)</f>
        <v>57</v>
      </c>
    </row>
    <row r="89" spans="1:2" ht="24" x14ac:dyDescent="0.55000000000000004">
      <c r="A89" s="161" t="s">
        <v>436</v>
      </c>
      <c r="B89" s="156"/>
    </row>
    <row r="90" spans="1:2" ht="24" x14ac:dyDescent="0.55000000000000004">
      <c r="A90" s="155" t="s">
        <v>110</v>
      </c>
      <c r="B90" s="148">
        <f>COUNTIF(F2:F60,"สาธารณสุขศาสตร์")</f>
        <v>15</v>
      </c>
    </row>
    <row r="91" spans="1:2" ht="24" x14ac:dyDescent="0.55000000000000004">
      <c r="A91" s="155" t="s">
        <v>60</v>
      </c>
      <c r="B91" s="148">
        <f>COUNTIF(F2:F61,"สัตวศาสตร์")</f>
        <v>1</v>
      </c>
    </row>
    <row r="92" spans="1:2" ht="24" x14ac:dyDescent="0.55000000000000004">
      <c r="A92" s="155" t="s">
        <v>47</v>
      </c>
      <c r="B92" s="148">
        <f>COUNTIF(F2:F62,"บริหารธุรกิจ")</f>
        <v>2</v>
      </c>
    </row>
    <row r="93" spans="1:2" ht="24" x14ac:dyDescent="0.55000000000000004">
      <c r="A93" s="166" t="s">
        <v>90</v>
      </c>
      <c r="B93" s="148">
        <f>COUNTIF(F2:F62,"หลักสูตรและการสอน")</f>
        <v>1</v>
      </c>
    </row>
    <row r="94" spans="1:2" ht="24" x14ac:dyDescent="0.55000000000000004">
      <c r="A94" s="155" t="s">
        <v>83</v>
      </c>
      <c r="B94" s="148">
        <f>COUNTIF(F2:F62,"ภาษาไทย")</f>
        <v>5</v>
      </c>
    </row>
    <row r="95" spans="1:2" ht="24" x14ac:dyDescent="0.55000000000000004">
      <c r="A95" s="155" t="s">
        <v>43</v>
      </c>
      <c r="B95" s="148">
        <f>COUNTIF(F2:F62,"พลศึกษาและวิทยาศาสตร์การออกกำลังกาย")</f>
        <v>3</v>
      </c>
    </row>
    <row r="96" spans="1:2" ht="24" x14ac:dyDescent="0.55000000000000004">
      <c r="A96" s="155" t="s">
        <v>109</v>
      </c>
      <c r="B96" s="148">
        <f>COUNTIF(F2:F62,"วิทยาการคอมพิวเตอร์")</f>
        <v>1</v>
      </c>
    </row>
    <row r="97" spans="1:2" ht="24" x14ac:dyDescent="0.55000000000000004">
      <c r="A97" s="155" t="s">
        <v>49</v>
      </c>
      <c r="B97" s="148">
        <f>COUNTIF(F2:F65,"การบริหารการศึกษา")</f>
        <v>2</v>
      </c>
    </row>
    <row r="98" spans="1:2" ht="24" x14ac:dyDescent="0.55000000000000004">
      <c r="A98" s="155" t="s">
        <v>128</v>
      </c>
      <c r="B98" s="148">
        <f>COUNTIF(F2:F66,"วิจัยและประเมินทางการศึกษา")</f>
        <v>1</v>
      </c>
    </row>
    <row r="99" spans="1:2" ht="24" x14ac:dyDescent="0.55000000000000004">
      <c r="A99" s="167" t="s">
        <v>445</v>
      </c>
      <c r="B99" s="148">
        <f>COUNTIF(F2:F67,"บริหารเทคโนโลยีเชิงกลยุทธ์")</f>
        <v>1</v>
      </c>
    </row>
    <row r="100" spans="1:2" ht="24" x14ac:dyDescent="0.55000000000000004">
      <c r="A100" s="168" t="s">
        <v>146</v>
      </c>
      <c r="B100" s="148">
        <f>COUNTIF(F2:F71,"วิทยาศาสตร์การประมง")</f>
        <v>1</v>
      </c>
    </row>
    <row r="101" spans="1:2" ht="24" x14ac:dyDescent="0.55000000000000004">
      <c r="A101" s="168" t="s">
        <v>147</v>
      </c>
      <c r="B101" s="148">
        <f>COUNTIF(F2:F72,"ภูมิสารสนเทศศาสตร์")</f>
        <v>1</v>
      </c>
    </row>
    <row r="102" spans="1:2" ht="24" x14ac:dyDescent="0.55000000000000004">
      <c r="A102" s="168" t="s">
        <v>148</v>
      </c>
      <c r="B102" s="148">
        <f>COUNTIF(F2:F74,"เทคโนโลยีชีวภาพทางเกษตร")</f>
        <v>1</v>
      </c>
    </row>
    <row r="103" spans="1:2" ht="24" x14ac:dyDescent="0.55000000000000004">
      <c r="A103" s="168" t="s">
        <v>119</v>
      </c>
      <c r="B103" s="148">
        <f>COUNTIF(F2:F75,"การสื่อสาร")</f>
        <v>2</v>
      </c>
    </row>
    <row r="104" spans="1:2" ht="24" x14ac:dyDescent="0.55000000000000004">
      <c r="A104" s="168" t="s">
        <v>177</v>
      </c>
      <c r="B104" s="148">
        <f>COUNTIF(F2:F76,"โลจิสติกส์และโซ่อุปทาน")</f>
        <v>1</v>
      </c>
    </row>
    <row r="105" spans="1:2" ht="24" x14ac:dyDescent="0.55000000000000004">
      <c r="A105" s="168" t="s">
        <v>184</v>
      </c>
      <c r="B105" s="148">
        <f>COUNTIF(F2:F77,"การพยาบาลเวชปฏิบัติชุมชน")</f>
        <v>5</v>
      </c>
    </row>
    <row r="106" spans="1:2" ht="24" x14ac:dyDescent="0.55000000000000004">
      <c r="A106" s="168" t="s">
        <v>191</v>
      </c>
      <c r="B106" s="148">
        <f>COUNTIF(F2:F78,"วิทยาศาสตร์ชีวภาพ")</f>
        <v>2</v>
      </c>
    </row>
    <row r="107" spans="1:2" ht="24" x14ac:dyDescent="0.55000000000000004">
      <c r="A107" s="168" t="s">
        <v>159</v>
      </c>
      <c r="B107" s="148">
        <f>COUNTIF(F2:F82,"ฟิสิกส์ประยุกต์")</f>
        <v>1</v>
      </c>
    </row>
    <row r="108" spans="1:2" ht="24" x14ac:dyDescent="0.55000000000000004">
      <c r="A108" s="168" t="s">
        <v>212</v>
      </c>
      <c r="B108" s="148">
        <f>COUNTIF(F2:F83,"บริหารการพยาบาล")</f>
        <v>1</v>
      </c>
    </row>
    <row r="109" spans="1:2" ht="24" x14ac:dyDescent="0.55000000000000004">
      <c r="A109" s="168" t="s">
        <v>221</v>
      </c>
      <c r="B109" s="148">
        <f>COUNTIF(F2:F85,"วิศวกรรมคอมพิวเตอร์")</f>
        <v>2</v>
      </c>
    </row>
    <row r="110" spans="1:2" ht="24" x14ac:dyDescent="0.55000000000000004">
      <c r="A110" s="168" t="s">
        <v>224</v>
      </c>
      <c r="B110" s="148">
        <f>COUNTIF(F2:F85,"เทคโนโลยีผู้ประกอบการและการจัดการนวัตกรรม")</f>
        <v>1</v>
      </c>
    </row>
    <row r="111" spans="1:2" ht="24" x14ac:dyDescent="0.55000000000000004">
      <c r="A111" s="168" t="s">
        <v>230</v>
      </c>
      <c r="B111" s="148">
        <f>COUNTIF(F2:F86,"สถาปัตยกรรมศาสตร์")</f>
        <v>1</v>
      </c>
    </row>
    <row r="112" spans="1:2" ht="24" x14ac:dyDescent="0.55000000000000004">
      <c r="A112" s="168" t="s">
        <v>221</v>
      </c>
      <c r="B112" s="148">
        <f>COUNTIF(F2:F86,"วิศวกรรมคอมพิวเตอร์")</f>
        <v>2</v>
      </c>
    </row>
    <row r="113" spans="1:2" ht="24" x14ac:dyDescent="0.55000000000000004">
      <c r="A113" s="168" t="s">
        <v>174</v>
      </c>
      <c r="B113" s="148">
        <f>COUNTIF(F2:F88,"นวัตกรรมทางการวัดผลการเรียนรู้")</f>
        <v>4</v>
      </c>
    </row>
    <row r="114" spans="1:2" ht="24" x14ac:dyDescent="0.55000000000000004">
      <c r="B114" s="171">
        <f>SUBTOTAL(9,B90:B113)</f>
        <v>57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01"/>
  <sheetViews>
    <sheetView topLeftCell="F22" zoomScale="80" zoomScaleNormal="80" workbookViewId="0">
      <selection activeCell="H51" sqref="H51"/>
    </sheetView>
  </sheetViews>
  <sheetFormatPr defaultColWidth="14.42578125" defaultRowHeight="12.75" x14ac:dyDescent="0.2"/>
  <cols>
    <col min="1" max="26" width="21.570312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44184.407382002319</v>
      </c>
      <c r="B2" s="3" t="s">
        <v>20</v>
      </c>
      <c r="C2" s="3" t="s">
        <v>34</v>
      </c>
      <c r="D2" s="3" t="s">
        <v>41</v>
      </c>
      <c r="E2" s="162" t="s">
        <v>101</v>
      </c>
      <c r="F2" s="3" t="s">
        <v>24</v>
      </c>
      <c r="G2" s="3" t="s">
        <v>50</v>
      </c>
      <c r="H2" s="3">
        <v>5</v>
      </c>
      <c r="I2" s="3">
        <v>4</v>
      </c>
      <c r="J2" s="3">
        <v>3</v>
      </c>
      <c r="K2" s="3">
        <v>4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1</v>
      </c>
      <c r="R2" s="3">
        <v>3</v>
      </c>
      <c r="S2" s="3">
        <v>5</v>
      </c>
    </row>
    <row r="3" spans="1:20" x14ac:dyDescent="0.2">
      <c r="A3" s="2">
        <v>44184.408930324076</v>
      </c>
      <c r="B3" s="3" t="s">
        <v>20</v>
      </c>
      <c r="C3" s="3" t="s">
        <v>34</v>
      </c>
      <c r="D3" s="3" t="s">
        <v>41</v>
      </c>
      <c r="E3" s="162" t="s">
        <v>430</v>
      </c>
      <c r="F3" s="3" t="s">
        <v>47</v>
      </c>
      <c r="G3" s="3" t="s">
        <v>50</v>
      </c>
      <c r="H3" s="3">
        <v>5</v>
      </c>
      <c r="I3" s="3">
        <v>5</v>
      </c>
      <c r="J3" s="3">
        <v>5</v>
      </c>
      <c r="K3" s="3">
        <v>5</v>
      </c>
      <c r="L3" s="3">
        <v>4</v>
      </c>
      <c r="M3" s="3">
        <v>4</v>
      </c>
      <c r="N3" s="3">
        <v>4</v>
      </c>
      <c r="O3" s="3">
        <v>4</v>
      </c>
      <c r="P3" s="3">
        <v>5</v>
      </c>
      <c r="Q3" s="3">
        <v>1</v>
      </c>
      <c r="R3" s="3">
        <v>3</v>
      </c>
      <c r="S3" s="3">
        <v>3</v>
      </c>
    </row>
    <row r="4" spans="1:20" x14ac:dyDescent="0.2">
      <c r="A4" s="2">
        <v>44184.414134918981</v>
      </c>
      <c r="B4" s="3" t="s">
        <v>33</v>
      </c>
      <c r="C4" s="3" t="s">
        <v>34</v>
      </c>
      <c r="D4" s="3" t="s">
        <v>41</v>
      </c>
      <c r="E4" s="162" t="s">
        <v>430</v>
      </c>
      <c r="F4" s="3" t="s">
        <v>47</v>
      </c>
      <c r="G4" s="3" t="s">
        <v>50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4</v>
      </c>
      <c r="N4" s="3">
        <v>4</v>
      </c>
      <c r="O4" s="3">
        <v>4</v>
      </c>
      <c r="P4" s="3">
        <v>5</v>
      </c>
      <c r="Q4" s="3">
        <v>4</v>
      </c>
      <c r="R4" s="3">
        <v>4</v>
      </c>
      <c r="S4" s="3">
        <v>4</v>
      </c>
    </row>
    <row r="5" spans="1:20" x14ac:dyDescent="0.2">
      <c r="A5" s="2">
        <v>44184.41758789352</v>
      </c>
      <c r="B5" s="3" t="s">
        <v>20</v>
      </c>
      <c r="C5" s="3" t="s">
        <v>34</v>
      </c>
      <c r="D5" s="3" t="s">
        <v>41</v>
      </c>
      <c r="E5" s="3" t="s">
        <v>192</v>
      </c>
      <c r="F5" s="3" t="s">
        <v>69</v>
      </c>
      <c r="G5" s="3" t="s">
        <v>50</v>
      </c>
      <c r="H5" s="3">
        <v>5</v>
      </c>
      <c r="I5" s="3">
        <v>5</v>
      </c>
      <c r="J5" s="3">
        <v>5</v>
      </c>
      <c r="K5" s="3">
        <v>4</v>
      </c>
      <c r="L5" s="3">
        <v>4</v>
      </c>
      <c r="M5" s="3">
        <v>4</v>
      </c>
      <c r="N5" s="3">
        <v>5</v>
      </c>
      <c r="O5" s="3">
        <v>4</v>
      </c>
      <c r="P5" s="3">
        <v>4</v>
      </c>
      <c r="Q5" s="3">
        <v>3</v>
      </c>
      <c r="R5" s="3">
        <v>4</v>
      </c>
      <c r="S5" s="3">
        <v>4</v>
      </c>
    </row>
    <row r="6" spans="1:20" x14ac:dyDescent="0.2">
      <c r="A6" s="2">
        <v>44184.418610520836</v>
      </c>
      <c r="B6" s="3" t="s">
        <v>33</v>
      </c>
      <c r="C6" s="3" t="s">
        <v>34</v>
      </c>
      <c r="D6" s="3" t="s">
        <v>41</v>
      </c>
      <c r="E6" s="3" t="s">
        <v>192</v>
      </c>
      <c r="F6" s="3" t="s">
        <v>69</v>
      </c>
      <c r="G6" s="3" t="s">
        <v>50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2</v>
      </c>
      <c r="R6" s="3">
        <v>3</v>
      </c>
      <c r="S6" s="3">
        <v>3</v>
      </c>
    </row>
    <row r="7" spans="1:20" x14ac:dyDescent="0.2">
      <c r="A7" s="2">
        <v>44184.420429050922</v>
      </c>
      <c r="B7" s="3" t="s">
        <v>33</v>
      </c>
      <c r="C7" s="3" t="s">
        <v>34</v>
      </c>
      <c r="D7" s="3" t="s">
        <v>41</v>
      </c>
      <c r="E7" s="162" t="s">
        <v>101</v>
      </c>
      <c r="F7" s="3" t="s">
        <v>79</v>
      </c>
      <c r="G7" s="3" t="s">
        <v>50</v>
      </c>
      <c r="H7" s="3">
        <v>4</v>
      </c>
      <c r="I7" s="3">
        <v>4</v>
      </c>
      <c r="J7" s="3">
        <v>4</v>
      </c>
      <c r="K7" s="3">
        <v>5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</row>
    <row r="8" spans="1:20" x14ac:dyDescent="0.2">
      <c r="A8" s="2">
        <v>44184.426699027783</v>
      </c>
      <c r="B8" s="3" t="s">
        <v>33</v>
      </c>
      <c r="C8" s="3" t="s">
        <v>30</v>
      </c>
      <c r="D8" s="3" t="s">
        <v>41</v>
      </c>
      <c r="E8" s="162" t="s">
        <v>430</v>
      </c>
      <c r="F8" s="3" t="s">
        <v>47</v>
      </c>
      <c r="G8" s="3" t="s">
        <v>50</v>
      </c>
      <c r="H8" s="3">
        <v>5</v>
      </c>
      <c r="I8" s="3">
        <v>5</v>
      </c>
      <c r="J8" s="3">
        <v>5</v>
      </c>
      <c r="K8" s="3">
        <v>5</v>
      </c>
      <c r="L8" s="3">
        <v>4</v>
      </c>
      <c r="M8" s="3">
        <v>5</v>
      </c>
      <c r="N8" s="3">
        <v>4</v>
      </c>
      <c r="O8" s="3">
        <v>5</v>
      </c>
      <c r="P8" s="3">
        <v>5</v>
      </c>
      <c r="Q8" s="3">
        <v>5</v>
      </c>
      <c r="R8" s="3">
        <v>5</v>
      </c>
      <c r="S8" s="3">
        <v>5</v>
      </c>
    </row>
    <row r="9" spans="1:20" x14ac:dyDescent="0.2">
      <c r="A9" s="2">
        <v>44184.427245173611</v>
      </c>
      <c r="B9" s="3" t="s">
        <v>33</v>
      </c>
      <c r="C9" s="3" t="s">
        <v>34</v>
      </c>
      <c r="D9" s="3" t="s">
        <v>41</v>
      </c>
      <c r="E9" s="162" t="s">
        <v>430</v>
      </c>
      <c r="F9" s="3" t="s">
        <v>95</v>
      </c>
      <c r="G9" s="3" t="s">
        <v>50</v>
      </c>
      <c r="H9" s="3">
        <v>3</v>
      </c>
      <c r="I9" s="3">
        <v>4</v>
      </c>
      <c r="J9" s="3">
        <v>4</v>
      </c>
      <c r="K9" s="3">
        <v>4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 t="s">
        <v>255</v>
      </c>
    </row>
    <row r="10" spans="1:20" x14ac:dyDescent="0.2">
      <c r="A10" s="2">
        <v>44184.427306273152</v>
      </c>
      <c r="B10" s="3" t="s">
        <v>33</v>
      </c>
      <c r="C10" s="3" t="s">
        <v>34</v>
      </c>
      <c r="D10" s="3" t="s">
        <v>41</v>
      </c>
      <c r="E10" s="3" t="s">
        <v>82</v>
      </c>
      <c r="F10" s="3" t="s">
        <v>97</v>
      </c>
      <c r="G10" s="3" t="s">
        <v>50</v>
      </c>
      <c r="H10" s="3">
        <v>5</v>
      </c>
      <c r="I10" s="3">
        <v>4</v>
      </c>
      <c r="J10" s="3">
        <v>5</v>
      </c>
      <c r="K10" s="3">
        <v>5</v>
      </c>
      <c r="L10" s="3">
        <v>4</v>
      </c>
      <c r="M10" s="3">
        <v>5</v>
      </c>
      <c r="N10" s="3">
        <v>5</v>
      </c>
      <c r="O10" s="3">
        <v>5</v>
      </c>
      <c r="P10" s="3">
        <v>5</v>
      </c>
      <c r="Q10" s="3">
        <v>2</v>
      </c>
      <c r="R10" s="3">
        <v>4</v>
      </c>
      <c r="S10" s="3">
        <v>5</v>
      </c>
    </row>
    <row r="11" spans="1:20" x14ac:dyDescent="0.2">
      <c r="A11" s="2">
        <v>44184.429644340278</v>
      </c>
      <c r="B11" s="3" t="s">
        <v>33</v>
      </c>
      <c r="C11" s="3" t="s">
        <v>34</v>
      </c>
      <c r="D11" s="3" t="s">
        <v>41</v>
      </c>
      <c r="E11" s="162" t="s">
        <v>430</v>
      </c>
      <c r="F11" s="3" t="s">
        <v>47</v>
      </c>
      <c r="G11" s="3" t="s">
        <v>50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</row>
    <row r="12" spans="1:20" x14ac:dyDescent="0.2">
      <c r="A12" s="2">
        <v>44184.429834571754</v>
      </c>
      <c r="B12" s="3" t="s">
        <v>33</v>
      </c>
      <c r="C12" s="3" t="s">
        <v>30</v>
      </c>
      <c r="D12" s="3" t="s">
        <v>41</v>
      </c>
      <c r="E12" s="162" t="s">
        <v>430</v>
      </c>
      <c r="F12" s="3" t="s">
        <v>47</v>
      </c>
      <c r="G12" s="3" t="s">
        <v>50</v>
      </c>
      <c r="H12" s="3">
        <v>4</v>
      </c>
      <c r="I12" s="3">
        <v>5</v>
      </c>
      <c r="J12" s="3">
        <v>5</v>
      </c>
      <c r="K12" s="3">
        <v>4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  <c r="R12" s="3">
        <v>4</v>
      </c>
      <c r="S12" s="3">
        <v>4</v>
      </c>
      <c r="T12" s="3" t="s">
        <v>74</v>
      </c>
    </row>
    <row r="13" spans="1:20" x14ac:dyDescent="0.2">
      <c r="A13" s="2">
        <v>44184.430582060188</v>
      </c>
      <c r="B13" s="3" t="s">
        <v>20</v>
      </c>
      <c r="C13" s="3" t="s">
        <v>34</v>
      </c>
      <c r="D13" s="3" t="s">
        <v>41</v>
      </c>
      <c r="E13" s="3" t="s">
        <v>82</v>
      </c>
      <c r="F13" s="3" t="s">
        <v>43</v>
      </c>
      <c r="G13" s="3" t="s">
        <v>50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</row>
    <row r="14" spans="1:20" x14ac:dyDescent="0.2">
      <c r="A14" s="2">
        <v>44184.432650266201</v>
      </c>
      <c r="B14" s="3" t="s">
        <v>20</v>
      </c>
      <c r="C14" s="3" t="s">
        <v>34</v>
      </c>
      <c r="D14" s="3" t="s">
        <v>41</v>
      </c>
      <c r="E14" s="162" t="s">
        <v>430</v>
      </c>
      <c r="F14" s="162" t="s">
        <v>56</v>
      </c>
      <c r="G14" s="3" t="s">
        <v>50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5</v>
      </c>
      <c r="S14" s="3">
        <v>5</v>
      </c>
      <c r="T14" s="3" t="s">
        <v>256</v>
      </c>
    </row>
    <row r="15" spans="1:20" x14ac:dyDescent="0.2">
      <c r="A15" s="2">
        <v>44184.432659305559</v>
      </c>
      <c r="B15" s="3" t="s">
        <v>33</v>
      </c>
      <c r="C15" s="3" t="s">
        <v>34</v>
      </c>
      <c r="D15" s="3" t="s">
        <v>41</v>
      </c>
      <c r="E15" s="3" t="s">
        <v>192</v>
      </c>
      <c r="F15" s="3" t="s">
        <v>36</v>
      </c>
      <c r="G15" s="3" t="s">
        <v>50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>
        <v>5</v>
      </c>
      <c r="O15" s="3">
        <v>4</v>
      </c>
      <c r="P15" s="3">
        <v>5</v>
      </c>
      <c r="Q15" s="3">
        <v>3</v>
      </c>
      <c r="R15" s="3">
        <v>4</v>
      </c>
      <c r="S15" s="3">
        <v>4</v>
      </c>
      <c r="T15" s="3" t="s">
        <v>74</v>
      </c>
    </row>
    <row r="16" spans="1:20" x14ac:dyDescent="0.2">
      <c r="A16" s="2">
        <v>44184.434497418981</v>
      </c>
      <c r="B16" s="3" t="s">
        <v>33</v>
      </c>
      <c r="C16" s="3" t="s">
        <v>30</v>
      </c>
      <c r="D16" s="3" t="s">
        <v>41</v>
      </c>
      <c r="E16" s="162" t="s">
        <v>430</v>
      </c>
      <c r="F16" s="3" t="s">
        <v>47</v>
      </c>
      <c r="G16" s="3" t="s">
        <v>50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</row>
    <row r="17" spans="1:20" x14ac:dyDescent="0.2">
      <c r="A17" s="2">
        <v>44184.435110775463</v>
      </c>
      <c r="B17" s="3" t="s">
        <v>33</v>
      </c>
      <c r="C17" s="3" t="s">
        <v>34</v>
      </c>
      <c r="D17" s="3" t="s">
        <v>22</v>
      </c>
      <c r="E17" s="3" t="s">
        <v>192</v>
      </c>
      <c r="F17" s="3" t="s">
        <v>60</v>
      </c>
      <c r="G17" s="3" t="s">
        <v>50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3</v>
      </c>
      <c r="R17" s="3">
        <v>5</v>
      </c>
      <c r="S17" s="3">
        <v>5</v>
      </c>
    </row>
    <row r="18" spans="1:20" x14ac:dyDescent="0.2">
      <c r="A18" s="2">
        <v>44184.435845347223</v>
      </c>
      <c r="B18" s="3" t="s">
        <v>33</v>
      </c>
      <c r="C18" s="3" t="s">
        <v>30</v>
      </c>
      <c r="D18" s="3" t="s">
        <v>41</v>
      </c>
      <c r="E18" s="3" t="s">
        <v>82</v>
      </c>
      <c r="F18" s="3" t="s">
        <v>49</v>
      </c>
      <c r="G18" s="3" t="s">
        <v>50</v>
      </c>
      <c r="H18" s="3">
        <v>4</v>
      </c>
      <c r="I18" s="3">
        <v>4</v>
      </c>
      <c r="J18" s="3">
        <v>3</v>
      </c>
      <c r="K18" s="3">
        <v>4</v>
      </c>
      <c r="L18" s="3">
        <v>3</v>
      </c>
      <c r="M18" s="3">
        <v>3</v>
      </c>
      <c r="N18" s="3">
        <v>3</v>
      </c>
      <c r="O18" s="3">
        <v>4</v>
      </c>
      <c r="P18" s="3">
        <v>4</v>
      </c>
      <c r="Q18" s="3">
        <v>2</v>
      </c>
      <c r="R18" s="3">
        <v>3</v>
      </c>
      <c r="S18" s="3">
        <v>4</v>
      </c>
    </row>
    <row r="19" spans="1:20" x14ac:dyDescent="0.2">
      <c r="A19" s="2">
        <v>44184.439853240736</v>
      </c>
      <c r="B19" s="3" t="s">
        <v>20</v>
      </c>
      <c r="C19" s="3" t="s">
        <v>34</v>
      </c>
      <c r="D19" s="3" t="s">
        <v>41</v>
      </c>
      <c r="E19" s="3" t="s">
        <v>82</v>
      </c>
      <c r="F19" s="3" t="s">
        <v>49</v>
      </c>
      <c r="G19" s="3" t="s">
        <v>50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4</v>
      </c>
      <c r="O19" s="3">
        <v>4</v>
      </c>
      <c r="P19" s="3">
        <v>5</v>
      </c>
      <c r="Q19" s="3">
        <v>4</v>
      </c>
      <c r="R19" s="3">
        <v>4</v>
      </c>
      <c r="S19" s="3">
        <v>4</v>
      </c>
      <c r="T19" s="3" t="s">
        <v>74</v>
      </c>
    </row>
    <row r="20" spans="1:20" x14ac:dyDescent="0.2">
      <c r="A20" s="2">
        <v>44184.439931967594</v>
      </c>
      <c r="B20" s="3" t="s">
        <v>20</v>
      </c>
      <c r="C20" s="3" t="s">
        <v>21</v>
      </c>
      <c r="D20" s="3" t="s">
        <v>22</v>
      </c>
      <c r="E20" s="162" t="s">
        <v>101</v>
      </c>
      <c r="F20" s="3" t="s">
        <v>102</v>
      </c>
      <c r="G20" s="3" t="s">
        <v>50</v>
      </c>
      <c r="H20" s="3">
        <v>5</v>
      </c>
      <c r="I20" s="3">
        <v>4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3</v>
      </c>
      <c r="R20" s="3">
        <v>4</v>
      </c>
      <c r="S20" s="3">
        <v>5</v>
      </c>
    </row>
    <row r="21" spans="1:20" x14ac:dyDescent="0.2">
      <c r="A21" s="2">
        <v>44184.441940844903</v>
      </c>
      <c r="B21" s="3" t="s">
        <v>20</v>
      </c>
      <c r="C21" s="3" t="s">
        <v>30</v>
      </c>
      <c r="D21" s="3" t="s">
        <v>41</v>
      </c>
      <c r="E21" s="3" t="s">
        <v>82</v>
      </c>
      <c r="F21" s="3" t="s">
        <v>49</v>
      </c>
      <c r="G21" s="3" t="s">
        <v>50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5</v>
      </c>
      <c r="Q21" s="3">
        <v>2</v>
      </c>
      <c r="R21" s="3">
        <v>3</v>
      </c>
      <c r="S21" s="3">
        <v>3</v>
      </c>
      <c r="T21" s="3" t="s">
        <v>125</v>
      </c>
    </row>
    <row r="22" spans="1:20" x14ac:dyDescent="0.2">
      <c r="A22" s="2">
        <v>44184.445091493057</v>
      </c>
      <c r="B22" s="3" t="s">
        <v>33</v>
      </c>
      <c r="C22" s="3" t="s">
        <v>30</v>
      </c>
      <c r="D22" s="3" t="s">
        <v>41</v>
      </c>
      <c r="E22" s="3" t="s">
        <v>192</v>
      </c>
      <c r="F22" s="3" t="s">
        <v>69</v>
      </c>
      <c r="G22" s="3" t="s">
        <v>50</v>
      </c>
      <c r="H22" s="3">
        <v>4</v>
      </c>
      <c r="I22" s="3">
        <v>4</v>
      </c>
      <c r="J22" s="3">
        <v>4</v>
      </c>
      <c r="K22" s="3">
        <v>3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3</v>
      </c>
      <c r="R22" s="3">
        <v>4</v>
      </c>
      <c r="S22" s="3">
        <v>4</v>
      </c>
    </row>
    <row r="23" spans="1:20" x14ac:dyDescent="0.2">
      <c r="A23" s="2">
        <v>44184.450241608793</v>
      </c>
      <c r="B23" s="3" t="s">
        <v>33</v>
      </c>
      <c r="C23" s="3" t="s">
        <v>34</v>
      </c>
      <c r="D23" s="3" t="s">
        <v>41</v>
      </c>
      <c r="E23" s="3" t="s">
        <v>192</v>
      </c>
      <c r="F23" s="3" t="s">
        <v>69</v>
      </c>
      <c r="G23" s="3" t="s">
        <v>50</v>
      </c>
      <c r="H23" s="3">
        <v>5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5</v>
      </c>
      <c r="S23" s="3">
        <v>5</v>
      </c>
    </row>
    <row r="24" spans="1:20" x14ac:dyDescent="0.2">
      <c r="A24" s="2">
        <v>44184.450635682872</v>
      </c>
      <c r="B24" s="3" t="s">
        <v>20</v>
      </c>
      <c r="C24" s="3" t="s">
        <v>30</v>
      </c>
      <c r="D24" s="3" t="s">
        <v>22</v>
      </c>
      <c r="E24" s="3" t="s">
        <v>142</v>
      </c>
      <c r="F24" s="3" t="s">
        <v>143</v>
      </c>
      <c r="G24" s="3" t="s">
        <v>50</v>
      </c>
      <c r="H24" s="3">
        <v>3</v>
      </c>
      <c r="I24" s="3">
        <v>3</v>
      </c>
      <c r="J24" s="3">
        <v>4</v>
      </c>
      <c r="K24" s="3">
        <v>3</v>
      </c>
      <c r="L24" s="3">
        <v>2</v>
      </c>
      <c r="M24" s="3">
        <v>3</v>
      </c>
      <c r="N24" s="3">
        <v>2</v>
      </c>
      <c r="O24" s="3">
        <v>3</v>
      </c>
      <c r="P24" s="3">
        <v>5</v>
      </c>
      <c r="Q24" s="3">
        <v>2</v>
      </c>
      <c r="R24" s="3">
        <v>2</v>
      </c>
      <c r="S24" s="3">
        <v>2</v>
      </c>
    </row>
    <row r="25" spans="1:20" x14ac:dyDescent="0.2">
      <c r="A25" s="2">
        <v>44184.452805428242</v>
      </c>
      <c r="B25" s="3" t="s">
        <v>20</v>
      </c>
      <c r="C25" s="3" t="s">
        <v>30</v>
      </c>
      <c r="D25" s="3" t="s">
        <v>41</v>
      </c>
      <c r="E25" s="3" t="s">
        <v>82</v>
      </c>
      <c r="F25" s="3" t="s">
        <v>49</v>
      </c>
      <c r="G25" s="3" t="s">
        <v>50</v>
      </c>
      <c r="H25" s="3">
        <v>5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4</v>
      </c>
      <c r="Q25" s="3">
        <v>2</v>
      </c>
      <c r="R25" s="3">
        <v>3</v>
      </c>
      <c r="S25" s="3">
        <v>3</v>
      </c>
    </row>
    <row r="26" spans="1:20" x14ac:dyDescent="0.2">
      <c r="A26" s="2">
        <v>44184.592217951387</v>
      </c>
      <c r="B26" s="3" t="s">
        <v>33</v>
      </c>
      <c r="C26" s="3" t="s">
        <v>34</v>
      </c>
      <c r="D26" s="3" t="s">
        <v>41</v>
      </c>
      <c r="E26" s="3" t="s">
        <v>77</v>
      </c>
      <c r="F26" s="3" t="s">
        <v>110</v>
      </c>
      <c r="G26" s="3" t="s">
        <v>50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</row>
    <row r="27" spans="1:20" x14ac:dyDescent="0.2">
      <c r="A27" s="2">
        <v>44184.596630775464</v>
      </c>
      <c r="B27" s="3" t="s">
        <v>33</v>
      </c>
      <c r="C27" s="3" t="s">
        <v>34</v>
      </c>
      <c r="D27" s="3" t="s">
        <v>41</v>
      </c>
      <c r="E27" s="3" t="s">
        <v>77</v>
      </c>
      <c r="F27" s="3" t="s">
        <v>110</v>
      </c>
      <c r="G27" s="3" t="s">
        <v>50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3</v>
      </c>
      <c r="R27" s="3">
        <v>4</v>
      </c>
      <c r="S27" s="3">
        <v>4</v>
      </c>
    </row>
    <row r="28" spans="1:20" x14ac:dyDescent="0.2">
      <c r="A28" s="2">
        <v>44184.599238981478</v>
      </c>
      <c r="B28" s="3" t="s">
        <v>33</v>
      </c>
      <c r="C28" s="3" t="s">
        <v>34</v>
      </c>
      <c r="D28" s="3" t="s">
        <v>41</v>
      </c>
      <c r="E28" s="3" t="s">
        <v>77</v>
      </c>
      <c r="F28" s="3" t="s">
        <v>110</v>
      </c>
      <c r="G28" s="3" t="s">
        <v>50</v>
      </c>
      <c r="H28" s="3">
        <v>4</v>
      </c>
      <c r="I28" s="3">
        <v>4</v>
      </c>
      <c r="J28" s="3">
        <v>5</v>
      </c>
      <c r="K28" s="3">
        <v>4</v>
      </c>
      <c r="L28" s="3">
        <v>4</v>
      </c>
      <c r="M28" s="3">
        <v>5</v>
      </c>
      <c r="N28" s="3">
        <v>4</v>
      </c>
      <c r="O28" s="3">
        <v>4</v>
      </c>
      <c r="P28" s="3">
        <v>5</v>
      </c>
      <c r="Q28" s="3">
        <v>2</v>
      </c>
      <c r="R28" s="3">
        <v>3</v>
      </c>
      <c r="S28" s="3">
        <v>4</v>
      </c>
      <c r="T28" s="3" t="s">
        <v>289</v>
      </c>
    </row>
    <row r="29" spans="1:20" x14ac:dyDescent="0.2">
      <c r="A29" s="2">
        <v>44184.599816377318</v>
      </c>
      <c r="B29" s="3" t="s">
        <v>20</v>
      </c>
      <c r="C29" s="3" t="s">
        <v>30</v>
      </c>
      <c r="D29" s="3" t="s">
        <v>22</v>
      </c>
      <c r="E29" s="3" t="s">
        <v>197</v>
      </c>
      <c r="F29" s="3" t="s">
        <v>198</v>
      </c>
      <c r="G29" s="3" t="s">
        <v>50</v>
      </c>
      <c r="H29" s="3">
        <v>5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2</v>
      </c>
      <c r="R29" s="3">
        <v>3</v>
      </c>
      <c r="S29" s="3">
        <v>4</v>
      </c>
      <c r="T29" s="3" t="s">
        <v>199</v>
      </c>
    </row>
    <row r="30" spans="1:20" x14ac:dyDescent="0.2">
      <c r="A30" s="2">
        <v>44184.600086122686</v>
      </c>
      <c r="B30" s="3" t="s">
        <v>20</v>
      </c>
      <c r="C30" s="3" t="s">
        <v>21</v>
      </c>
      <c r="D30" s="3" t="s">
        <v>22</v>
      </c>
      <c r="E30" s="3" t="s">
        <v>200</v>
      </c>
      <c r="F30" s="3" t="s">
        <v>201</v>
      </c>
      <c r="G30" s="3" t="s">
        <v>50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2</v>
      </c>
      <c r="O30" s="3">
        <v>2</v>
      </c>
      <c r="P30" s="3">
        <v>3</v>
      </c>
      <c r="Q30" s="3">
        <v>4</v>
      </c>
      <c r="R30" s="3">
        <v>4</v>
      </c>
      <c r="S30" s="3">
        <v>4</v>
      </c>
    </row>
    <row r="31" spans="1:20" x14ac:dyDescent="0.2">
      <c r="A31" s="2">
        <v>44184.600348125001</v>
      </c>
      <c r="B31" s="3" t="s">
        <v>33</v>
      </c>
      <c r="C31" s="3" t="s">
        <v>34</v>
      </c>
      <c r="D31" s="3" t="s">
        <v>41</v>
      </c>
      <c r="E31" s="3" t="s">
        <v>77</v>
      </c>
      <c r="F31" s="3" t="s">
        <v>110</v>
      </c>
      <c r="G31" s="3" t="s">
        <v>50</v>
      </c>
      <c r="H31" s="3">
        <v>5</v>
      </c>
      <c r="I31" s="3">
        <v>5</v>
      </c>
      <c r="J31" s="3">
        <v>5</v>
      </c>
      <c r="K31" s="3">
        <v>4</v>
      </c>
      <c r="L31" s="3">
        <v>5</v>
      </c>
      <c r="M31" s="3">
        <v>5</v>
      </c>
      <c r="N31" s="3">
        <v>5</v>
      </c>
      <c r="O31" s="3">
        <v>5</v>
      </c>
      <c r="P31" s="3">
        <v>5</v>
      </c>
      <c r="Q31" s="3">
        <v>3</v>
      </c>
      <c r="R31" s="3">
        <v>4</v>
      </c>
      <c r="S31" s="3">
        <v>4</v>
      </c>
      <c r="T31" s="3" t="s">
        <v>74</v>
      </c>
    </row>
    <row r="32" spans="1:20" x14ac:dyDescent="0.2">
      <c r="A32" s="2">
        <v>44184.600542152781</v>
      </c>
      <c r="B32" s="3" t="s">
        <v>33</v>
      </c>
      <c r="C32" s="3" t="s">
        <v>34</v>
      </c>
      <c r="D32" s="3" t="s">
        <v>41</v>
      </c>
      <c r="E32" s="3" t="s">
        <v>77</v>
      </c>
      <c r="F32" s="3" t="s">
        <v>110</v>
      </c>
      <c r="G32" s="3" t="s">
        <v>50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2</v>
      </c>
      <c r="R32" s="3">
        <v>3</v>
      </c>
      <c r="S32" s="3">
        <v>3</v>
      </c>
      <c r="T32" s="3" t="s">
        <v>74</v>
      </c>
    </row>
    <row r="33" spans="1:20" x14ac:dyDescent="0.2">
      <c r="A33" s="2">
        <v>44184.600828124996</v>
      </c>
      <c r="B33" s="3" t="s">
        <v>33</v>
      </c>
      <c r="C33" s="3" t="s">
        <v>34</v>
      </c>
      <c r="D33" s="3" t="s">
        <v>41</v>
      </c>
      <c r="E33" s="3" t="s">
        <v>77</v>
      </c>
      <c r="F33" s="3" t="s">
        <v>110</v>
      </c>
      <c r="G33" s="3" t="s">
        <v>50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5</v>
      </c>
      <c r="P33" s="3">
        <v>5</v>
      </c>
      <c r="Q33" s="3">
        <v>2</v>
      </c>
      <c r="R33" s="3">
        <v>4</v>
      </c>
      <c r="S33" s="3">
        <v>5</v>
      </c>
    </row>
    <row r="34" spans="1:20" x14ac:dyDescent="0.2">
      <c r="A34" s="2">
        <v>44184.601054560189</v>
      </c>
      <c r="B34" s="3" t="s">
        <v>33</v>
      </c>
      <c r="C34" s="3" t="s">
        <v>34</v>
      </c>
      <c r="D34" s="3" t="s">
        <v>41</v>
      </c>
      <c r="E34" s="3" t="s">
        <v>77</v>
      </c>
      <c r="F34" s="3" t="s">
        <v>110</v>
      </c>
      <c r="G34" s="3" t="s">
        <v>50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</row>
    <row r="35" spans="1:20" x14ac:dyDescent="0.2">
      <c r="A35" s="2">
        <v>44184.601602708339</v>
      </c>
      <c r="B35" s="3" t="s">
        <v>33</v>
      </c>
      <c r="C35" s="3" t="s">
        <v>34</v>
      </c>
      <c r="D35" s="3" t="s">
        <v>41</v>
      </c>
      <c r="E35" s="3" t="s">
        <v>77</v>
      </c>
      <c r="F35" s="3" t="s">
        <v>110</v>
      </c>
      <c r="G35" s="3" t="s">
        <v>50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5</v>
      </c>
      <c r="Q35" s="3">
        <v>3</v>
      </c>
      <c r="R35" s="3">
        <v>4</v>
      </c>
      <c r="S35" s="3">
        <v>3</v>
      </c>
    </row>
    <row r="36" spans="1:20" x14ac:dyDescent="0.2">
      <c r="A36" s="2">
        <v>44184.603754525466</v>
      </c>
      <c r="B36" s="3" t="s">
        <v>33</v>
      </c>
      <c r="C36" s="3" t="s">
        <v>21</v>
      </c>
      <c r="D36" s="3" t="s">
        <v>41</v>
      </c>
      <c r="E36" s="162" t="s">
        <v>195</v>
      </c>
      <c r="F36" s="3" t="s">
        <v>207</v>
      </c>
      <c r="G36" s="3" t="s">
        <v>50</v>
      </c>
      <c r="H36" s="3">
        <v>5</v>
      </c>
      <c r="I36" s="3">
        <v>5</v>
      </c>
      <c r="J36" s="3">
        <v>5</v>
      </c>
      <c r="K36" s="3">
        <v>5</v>
      </c>
      <c r="L36" s="3">
        <v>5</v>
      </c>
      <c r="M36" s="3">
        <v>5</v>
      </c>
      <c r="N36" s="3">
        <v>5</v>
      </c>
      <c r="O36" s="3">
        <v>5</v>
      </c>
      <c r="P36" s="3">
        <v>5</v>
      </c>
      <c r="Q36" s="3">
        <v>4</v>
      </c>
      <c r="R36" s="3">
        <v>4</v>
      </c>
      <c r="S36" s="3">
        <v>4</v>
      </c>
      <c r="T36" s="3" t="s">
        <v>274</v>
      </c>
    </row>
    <row r="37" spans="1:20" x14ac:dyDescent="0.2">
      <c r="A37" s="2">
        <v>44184.603864513891</v>
      </c>
      <c r="B37" s="3" t="s">
        <v>20</v>
      </c>
      <c r="C37" s="3" t="s">
        <v>30</v>
      </c>
      <c r="D37" s="3" t="s">
        <v>41</v>
      </c>
      <c r="E37" s="162" t="s">
        <v>429</v>
      </c>
      <c r="F37" s="3" t="s">
        <v>145</v>
      </c>
      <c r="G37" s="3" t="s">
        <v>50</v>
      </c>
      <c r="H37" s="3">
        <v>5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3">
        <v>5</v>
      </c>
      <c r="R37" s="3">
        <v>5</v>
      </c>
      <c r="S37" s="3">
        <v>5</v>
      </c>
    </row>
    <row r="38" spans="1:20" x14ac:dyDescent="0.2">
      <c r="A38" s="2">
        <v>44184.604917881945</v>
      </c>
      <c r="B38" s="3" t="s">
        <v>33</v>
      </c>
      <c r="C38" s="3" t="s">
        <v>34</v>
      </c>
      <c r="D38" s="3" t="s">
        <v>41</v>
      </c>
      <c r="E38" s="3" t="s">
        <v>77</v>
      </c>
      <c r="F38" s="3" t="s">
        <v>110</v>
      </c>
      <c r="G38" s="3" t="s">
        <v>50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3">
        <v>5</v>
      </c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5</v>
      </c>
    </row>
    <row r="39" spans="1:20" x14ac:dyDescent="0.2">
      <c r="A39" s="2">
        <v>44184.605820543977</v>
      </c>
      <c r="B39" s="3" t="s">
        <v>20</v>
      </c>
      <c r="C39" s="3" t="s">
        <v>30</v>
      </c>
      <c r="D39" s="3" t="s">
        <v>41</v>
      </c>
      <c r="E39" s="162" t="s">
        <v>77</v>
      </c>
      <c r="F39" s="3" t="s">
        <v>110</v>
      </c>
      <c r="G39" s="3" t="s">
        <v>50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  <c r="R39" s="3">
        <v>5</v>
      </c>
      <c r="S39" s="3">
        <v>5</v>
      </c>
    </row>
    <row r="40" spans="1:20" x14ac:dyDescent="0.2">
      <c r="A40" s="2">
        <v>44184.606206655095</v>
      </c>
      <c r="B40" s="3" t="s">
        <v>20</v>
      </c>
      <c r="C40" s="3" t="s">
        <v>34</v>
      </c>
      <c r="D40" s="3" t="s">
        <v>41</v>
      </c>
      <c r="E40" s="162" t="s">
        <v>195</v>
      </c>
      <c r="F40" s="3" t="s">
        <v>184</v>
      </c>
      <c r="G40" s="3" t="s">
        <v>50</v>
      </c>
      <c r="H40" s="3">
        <v>3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2</v>
      </c>
      <c r="R40" s="3">
        <v>3</v>
      </c>
      <c r="S40" s="3">
        <v>3</v>
      </c>
      <c r="T40" s="3" t="s">
        <v>74</v>
      </c>
    </row>
    <row r="41" spans="1:20" x14ac:dyDescent="0.2">
      <c r="A41" s="2">
        <v>44184.606664502317</v>
      </c>
      <c r="B41" s="3" t="s">
        <v>20</v>
      </c>
      <c r="C41" s="3" t="s">
        <v>30</v>
      </c>
      <c r="D41" s="3" t="s">
        <v>41</v>
      </c>
      <c r="E41" s="162" t="s">
        <v>195</v>
      </c>
      <c r="F41" s="3" t="s">
        <v>207</v>
      </c>
      <c r="G41" s="3" t="s">
        <v>50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>
        <v>4</v>
      </c>
      <c r="S41" s="3">
        <v>4</v>
      </c>
    </row>
    <row r="42" spans="1:20" x14ac:dyDescent="0.2">
      <c r="A42" s="2">
        <v>44184.608583807872</v>
      </c>
      <c r="B42" s="3" t="s">
        <v>20</v>
      </c>
      <c r="C42" s="3" t="s">
        <v>34</v>
      </c>
      <c r="D42" s="3" t="s">
        <v>41</v>
      </c>
      <c r="E42" s="3" t="s">
        <v>77</v>
      </c>
      <c r="F42" s="3" t="s">
        <v>110</v>
      </c>
      <c r="G42" s="3" t="s">
        <v>50</v>
      </c>
      <c r="H42" s="3">
        <v>4</v>
      </c>
      <c r="I42" s="3">
        <v>4</v>
      </c>
      <c r="J42" s="3">
        <v>4</v>
      </c>
      <c r="K42" s="3">
        <v>4</v>
      </c>
      <c r="L42" s="3">
        <v>4</v>
      </c>
      <c r="M42" s="3">
        <v>4</v>
      </c>
      <c r="N42" s="3">
        <v>4</v>
      </c>
      <c r="O42" s="3">
        <v>4</v>
      </c>
      <c r="P42" s="3">
        <v>4</v>
      </c>
      <c r="Q42" s="3">
        <v>4</v>
      </c>
      <c r="R42" s="3">
        <v>4</v>
      </c>
      <c r="S42" s="3">
        <v>4</v>
      </c>
    </row>
    <row r="43" spans="1:20" x14ac:dyDescent="0.2">
      <c r="A43" s="2">
        <v>44184.609574270835</v>
      </c>
      <c r="B43" s="3" t="s">
        <v>33</v>
      </c>
      <c r="C43" s="3" t="s">
        <v>34</v>
      </c>
      <c r="D43" s="3" t="s">
        <v>41</v>
      </c>
      <c r="E43" s="3" t="s">
        <v>77</v>
      </c>
      <c r="F43" s="3" t="s">
        <v>110</v>
      </c>
      <c r="G43" s="3" t="s">
        <v>50</v>
      </c>
      <c r="H43" s="3">
        <v>4</v>
      </c>
      <c r="I43" s="3">
        <v>4</v>
      </c>
      <c r="J43" s="3">
        <v>4</v>
      </c>
      <c r="K43" s="3">
        <v>4</v>
      </c>
      <c r="L43" s="3">
        <v>4</v>
      </c>
      <c r="M43" s="3">
        <v>4</v>
      </c>
      <c r="N43" s="3">
        <v>4</v>
      </c>
      <c r="O43" s="3">
        <v>4</v>
      </c>
      <c r="P43" s="3">
        <v>5</v>
      </c>
      <c r="Q43" s="3">
        <v>3</v>
      </c>
      <c r="R43" s="3">
        <v>4</v>
      </c>
      <c r="S43" s="3">
        <v>4</v>
      </c>
      <c r="T43" s="3" t="s">
        <v>74</v>
      </c>
    </row>
    <row r="44" spans="1:20" x14ac:dyDescent="0.2">
      <c r="A44" s="2">
        <v>44184.611496759258</v>
      </c>
      <c r="B44" s="3" t="s">
        <v>20</v>
      </c>
      <c r="C44" s="3" t="s">
        <v>21</v>
      </c>
      <c r="D44" s="3" t="s">
        <v>22</v>
      </c>
      <c r="E44" s="3" t="s">
        <v>77</v>
      </c>
      <c r="F44" s="3" t="s">
        <v>110</v>
      </c>
      <c r="G44" s="3" t="s">
        <v>50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>
        <v>5</v>
      </c>
      <c r="N44" s="3">
        <v>5</v>
      </c>
      <c r="O44" s="3">
        <v>5</v>
      </c>
      <c r="P44" s="3">
        <v>5</v>
      </c>
      <c r="Q44" s="3">
        <v>5</v>
      </c>
      <c r="R44" s="3">
        <v>5</v>
      </c>
      <c r="S44" s="3">
        <v>5</v>
      </c>
    </row>
    <row r="45" spans="1:20" x14ac:dyDescent="0.2">
      <c r="A45" s="2">
        <v>44184.61193506945</v>
      </c>
      <c r="B45" s="3" t="s">
        <v>33</v>
      </c>
      <c r="C45" s="3" t="s">
        <v>30</v>
      </c>
      <c r="D45" s="3" t="s">
        <v>41</v>
      </c>
      <c r="E45" s="3" t="s">
        <v>77</v>
      </c>
      <c r="F45" s="3" t="s">
        <v>110</v>
      </c>
      <c r="G45" s="3" t="s">
        <v>50</v>
      </c>
      <c r="H45" s="3">
        <v>4</v>
      </c>
      <c r="I45" s="3">
        <v>4</v>
      </c>
      <c r="J45" s="3">
        <v>4</v>
      </c>
      <c r="K45" s="3">
        <v>4</v>
      </c>
      <c r="L45" s="3">
        <v>4</v>
      </c>
      <c r="M45" s="3">
        <v>4</v>
      </c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4</v>
      </c>
    </row>
    <row r="46" spans="1:20" x14ac:dyDescent="0.2">
      <c r="A46" s="2">
        <v>44184.615654780093</v>
      </c>
      <c r="B46" s="3" t="s">
        <v>33</v>
      </c>
      <c r="C46" s="3" t="s">
        <v>34</v>
      </c>
      <c r="D46" s="3" t="s">
        <v>41</v>
      </c>
      <c r="E46" s="3" t="s">
        <v>77</v>
      </c>
      <c r="F46" s="3" t="s">
        <v>110</v>
      </c>
      <c r="G46" s="3" t="s">
        <v>50</v>
      </c>
      <c r="H46" s="3">
        <v>5</v>
      </c>
      <c r="I46" s="3">
        <v>5</v>
      </c>
      <c r="J46" s="3">
        <v>5</v>
      </c>
      <c r="K46" s="3">
        <v>3</v>
      </c>
      <c r="L46" s="3">
        <v>4</v>
      </c>
      <c r="M46" s="3">
        <v>4</v>
      </c>
      <c r="N46" s="3">
        <v>4</v>
      </c>
      <c r="O46" s="3">
        <v>5</v>
      </c>
      <c r="P46" s="3">
        <v>5</v>
      </c>
      <c r="Q46" s="3">
        <v>3</v>
      </c>
      <c r="R46" s="3">
        <v>4</v>
      </c>
      <c r="S46" s="3">
        <v>5</v>
      </c>
      <c r="T46" s="3" t="s">
        <v>277</v>
      </c>
    </row>
    <row r="47" spans="1:20" x14ac:dyDescent="0.2">
      <c r="A47" s="2">
        <v>44184.616366168979</v>
      </c>
      <c r="B47" s="3" t="s">
        <v>33</v>
      </c>
      <c r="C47" s="3" t="s">
        <v>30</v>
      </c>
      <c r="D47" s="3" t="s">
        <v>41</v>
      </c>
      <c r="E47" s="3" t="s">
        <v>77</v>
      </c>
      <c r="F47" s="3" t="s">
        <v>110</v>
      </c>
      <c r="G47" s="3" t="s">
        <v>50</v>
      </c>
      <c r="H47" s="3">
        <v>4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>
        <v>2</v>
      </c>
      <c r="R47" s="3">
        <v>4</v>
      </c>
      <c r="S47" s="3">
        <v>4</v>
      </c>
    </row>
    <row r="48" spans="1:20" x14ac:dyDescent="0.2">
      <c r="A48" s="2">
        <v>44184.618281423609</v>
      </c>
      <c r="B48" s="3" t="s">
        <v>33</v>
      </c>
      <c r="C48" s="3" t="s">
        <v>34</v>
      </c>
      <c r="D48" s="3" t="s">
        <v>41</v>
      </c>
      <c r="E48" s="3" t="s">
        <v>77</v>
      </c>
      <c r="F48" s="3" t="s">
        <v>110</v>
      </c>
      <c r="G48" s="3" t="s">
        <v>50</v>
      </c>
      <c r="H48" s="3">
        <v>4</v>
      </c>
      <c r="I48" s="3">
        <v>5</v>
      </c>
      <c r="J48" s="3">
        <v>4</v>
      </c>
      <c r="K48" s="3">
        <v>4</v>
      </c>
      <c r="L48" s="3">
        <v>4</v>
      </c>
      <c r="M48" s="3">
        <v>4</v>
      </c>
      <c r="N48" s="3">
        <v>5</v>
      </c>
      <c r="O48" s="3">
        <v>5</v>
      </c>
      <c r="P48" s="3">
        <v>4</v>
      </c>
      <c r="Q48" s="3">
        <v>2</v>
      </c>
      <c r="R48" s="3">
        <v>3</v>
      </c>
      <c r="S48" s="3">
        <v>3</v>
      </c>
    </row>
    <row r="49" spans="1:20" x14ac:dyDescent="0.2">
      <c r="A49" s="2">
        <v>44184.661560520835</v>
      </c>
      <c r="B49" s="3" t="s">
        <v>33</v>
      </c>
      <c r="C49" s="3" t="s">
        <v>21</v>
      </c>
      <c r="D49" s="3" t="s">
        <v>41</v>
      </c>
      <c r="E49" s="162" t="s">
        <v>195</v>
      </c>
      <c r="F49" s="3" t="s">
        <v>207</v>
      </c>
      <c r="G49" s="3" t="s">
        <v>50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M49" s="3">
        <v>5</v>
      </c>
      <c r="N49" s="3">
        <v>5</v>
      </c>
      <c r="O49" s="3">
        <v>5</v>
      </c>
      <c r="P49" s="3">
        <v>5</v>
      </c>
      <c r="Q49" s="3">
        <v>2</v>
      </c>
      <c r="R49" s="3">
        <v>4</v>
      </c>
      <c r="S49" s="3">
        <v>4</v>
      </c>
      <c r="T49" s="3" t="s">
        <v>284</v>
      </c>
    </row>
    <row r="50" spans="1:20" ht="23.25" x14ac:dyDescent="0.2">
      <c r="H50" s="4">
        <f>AVERAGE(H2:H49)</f>
        <v>4.458333333333333</v>
      </c>
      <c r="I50" s="4">
        <f t="shared" ref="I50:S50" si="0">AVERAGE(I2:I49)</f>
        <v>4.458333333333333</v>
      </c>
      <c r="J50" s="4">
        <f t="shared" si="0"/>
        <v>4.479166666666667</v>
      </c>
      <c r="K50" s="4">
        <f t="shared" si="0"/>
        <v>4.375</v>
      </c>
      <c r="L50" s="4">
        <f t="shared" si="0"/>
        <v>4.333333333333333</v>
      </c>
      <c r="M50" s="4">
        <f t="shared" si="0"/>
        <v>4.395833333333333</v>
      </c>
      <c r="N50" s="4">
        <f t="shared" si="0"/>
        <v>4.333333333333333</v>
      </c>
      <c r="O50" s="4">
        <f t="shared" si="0"/>
        <v>4.375</v>
      </c>
      <c r="P50" s="4">
        <f t="shared" si="0"/>
        <v>4.583333333333333</v>
      </c>
      <c r="Q50" s="4">
        <f t="shared" si="0"/>
        <v>3.25</v>
      </c>
      <c r="R50" s="4">
        <f t="shared" si="0"/>
        <v>3.9375</v>
      </c>
      <c r="S50" s="4">
        <f t="shared" si="0"/>
        <v>4.104166666666667</v>
      </c>
    </row>
    <row r="51" spans="1:20" ht="23.25" x14ac:dyDescent="0.2">
      <c r="H51" s="5">
        <f t="shared" ref="H51:S51" si="1">STDEV(H2:H49)</f>
        <v>0.61741855637716658</v>
      </c>
      <c r="I51" s="5">
        <f t="shared" si="1"/>
        <v>0.5441500627401793</v>
      </c>
      <c r="J51" s="5">
        <f t="shared" si="1"/>
        <v>0.58307998551103202</v>
      </c>
      <c r="K51" s="5">
        <f t="shared" si="1"/>
        <v>0.60582280957037649</v>
      </c>
      <c r="L51" s="5">
        <f t="shared" si="1"/>
        <v>0.66311108575919375</v>
      </c>
      <c r="M51" s="5">
        <f t="shared" si="1"/>
        <v>0.60983371759895877</v>
      </c>
      <c r="N51" s="5">
        <f t="shared" si="1"/>
        <v>0.75324357715470891</v>
      </c>
      <c r="O51" s="5">
        <f t="shared" si="1"/>
        <v>0.67240438693874394</v>
      </c>
      <c r="P51" s="5">
        <f t="shared" si="1"/>
        <v>0.57735026918962506</v>
      </c>
      <c r="Q51" s="5">
        <f t="shared" si="1"/>
        <v>1.211645619140753</v>
      </c>
      <c r="R51" s="5">
        <f t="shared" si="1"/>
        <v>0.75530041930628855</v>
      </c>
      <c r="S51" s="5">
        <f t="shared" si="1"/>
        <v>0.77842129744249411</v>
      </c>
    </row>
    <row r="52" spans="1:20" ht="23.25" x14ac:dyDescent="0.2">
      <c r="H52" s="6">
        <f t="shared" ref="H52:S52" si="2">AVERAGE(H2:H51)</f>
        <v>4.3815150377942107</v>
      </c>
      <c r="I52" s="6">
        <f t="shared" si="2"/>
        <v>4.3800496679214707</v>
      </c>
      <c r="J52" s="6">
        <f t="shared" si="2"/>
        <v>4.4012449330435537</v>
      </c>
      <c r="K52" s="6">
        <f t="shared" si="2"/>
        <v>4.2996164561914076</v>
      </c>
      <c r="L52" s="6">
        <f t="shared" si="2"/>
        <v>4.2599288883818511</v>
      </c>
      <c r="M52" s="6">
        <f t="shared" si="2"/>
        <v>4.3201133410186454</v>
      </c>
      <c r="N52" s="6">
        <f t="shared" si="2"/>
        <v>4.2617315382097614</v>
      </c>
      <c r="O52" s="6">
        <f t="shared" si="2"/>
        <v>4.3009480877387753</v>
      </c>
      <c r="P52" s="6">
        <f t="shared" si="2"/>
        <v>4.5032136720504594</v>
      </c>
      <c r="Q52" s="6">
        <f t="shared" si="2"/>
        <v>3.2092329123828147</v>
      </c>
      <c r="R52" s="6">
        <f t="shared" si="2"/>
        <v>3.8738560083861255</v>
      </c>
      <c r="S52" s="6">
        <f t="shared" si="2"/>
        <v>4.0376517592821832</v>
      </c>
    </row>
    <row r="53" spans="1:20" ht="23.25" x14ac:dyDescent="0.2">
      <c r="H53" s="7">
        <f t="shared" ref="H53:S53" si="3">STDEV(H2:H49)</f>
        <v>0.61741855637716658</v>
      </c>
      <c r="I53" s="7">
        <f t="shared" si="3"/>
        <v>0.5441500627401793</v>
      </c>
      <c r="J53" s="7">
        <f t="shared" si="3"/>
        <v>0.58307998551103202</v>
      </c>
      <c r="K53" s="7">
        <f t="shared" si="3"/>
        <v>0.60582280957037649</v>
      </c>
      <c r="L53" s="7">
        <f t="shared" si="3"/>
        <v>0.66311108575919375</v>
      </c>
      <c r="M53" s="7">
        <f t="shared" si="3"/>
        <v>0.60983371759895877</v>
      </c>
      <c r="N53" s="7">
        <f t="shared" si="3"/>
        <v>0.75324357715470891</v>
      </c>
      <c r="O53" s="7">
        <f t="shared" si="3"/>
        <v>0.67240438693874394</v>
      </c>
      <c r="P53" s="7">
        <f t="shared" si="3"/>
        <v>0.57735026918962506</v>
      </c>
      <c r="Q53" s="7">
        <f t="shared" si="3"/>
        <v>1.211645619140753</v>
      </c>
      <c r="R53" s="7">
        <f t="shared" si="3"/>
        <v>0.75530041930628855</v>
      </c>
      <c r="S53" s="7">
        <f t="shared" si="3"/>
        <v>0.77842129744249411</v>
      </c>
    </row>
    <row r="55" spans="1:20" ht="24" x14ac:dyDescent="0.55000000000000004">
      <c r="B55" s="157" t="s">
        <v>433</v>
      </c>
    </row>
    <row r="56" spans="1:20" ht="24" x14ac:dyDescent="0.55000000000000004">
      <c r="B56" s="147" t="s">
        <v>33</v>
      </c>
      <c r="C56" s="148">
        <f>COUNTIF(B2:B50,"หญิง")</f>
        <v>30</v>
      </c>
    </row>
    <row r="57" spans="1:20" ht="24" x14ac:dyDescent="0.55000000000000004">
      <c r="B57" s="147" t="s">
        <v>20</v>
      </c>
      <c r="C57" s="148">
        <f>COUNTIF(B2:B51,"ชาย")</f>
        <v>18</v>
      </c>
    </row>
    <row r="58" spans="1:20" ht="24" x14ac:dyDescent="0.55000000000000004">
      <c r="C58" s="150">
        <f>SUM(C56:C57)</f>
        <v>48</v>
      </c>
    </row>
    <row r="59" spans="1:20" ht="24" x14ac:dyDescent="0.55000000000000004">
      <c r="B59" s="158" t="s">
        <v>434</v>
      </c>
      <c r="C59" s="149"/>
    </row>
    <row r="60" spans="1:20" ht="24" x14ac:dyDescent="0.55000000000000004">
      <c r="B60" s="147" t="s">
        <v>34</v>
      </c>
      <c r="C60" s="148">
        <v>29</v>
      </c>
    </row>
    <row r="61" spans="1:20" ht="24" x14ac:dyDescent="0.55000000000000004">
      <c r="B61" s="147" t="s">
        <v>30</v>
      </c>
      <c r="C61" s="148">
        <v>14</v>
      </c>
    </row>
    <row r="62" spans="1:20" ht="24" x14ac:dyDescent="0.55000000000000004">
      <c r="B62" s="147" t="s">
        <v>21</v>
      </c>
      <c r="C62" s="148">
        <v>5</v>
      </c>
    </row>
    <row r="63" spans="1:20" ht="24" x14ac:dyDescent="0.55000000000000004">
      <c r="C63" s="150">
        <f>SUM(C60:C62)</f>
        <v>48</v>
      </c>
    </row>
    <row r="64" spans="1:20" ht="24" x14ac:dyDescent="0.55000000000000004">
      <c r="B64" s="159" t="s">
        <v>435</v>
      </c>
      <c r="C64" s="152"/>
    </row>
    <row r="65" spans="2:3" ht="24" x14ac:dyDescent="0.55000000000000004">
      <c r="B65" s="153" t="s">
        <v>41</v>
      </c>
      <c r="C65" s="148">
        <f>COUNTIF(D2:D50,"ปริญญาโท")</f>
        <v>42</v>
      </c>
    </row>
    <row r="66" spans="2:3" ht="24" x14ac:dyDescent="0.55000000000000004">
      <c r="B66" s="153" t="s">
        <v>22</v>
      </c>
      <c r="C66" s="148">
        <f>COUNTIF(D3:D51,"ปริญญาเอก")</f>
        <v>6</v>
      </c>
    </row>
    <row r="67" spans="2:3" ht="24" x14ac:dyDescent="0.55000000000000004">
      <c r="C67" s="150">
        <f>SUM(C65:C66)</f>
        <v>48</v>
      </c>
    </row>
    <row r="68" spans="2:3" ht="27" x14ac:dyDescent="0.6">
      <c r="B68" s="160" t="s">
        <v>428</v>
      </c>
      <c r="C68" s="152"/>
    </row>
    <row r="69" spans="2:3" ht="24" x14ac:dyDescent="0.55000000000000004">
      <c r="B69" s="172" t="s">
        <v>101</v>
      </c>
      <c r="C69" s="148">
        <f>COUNTIF(E2:E50,"คณะวิศวกรรมศาสตร์")</f>
        <v>3</v>
      </c>
    </row>
    <row r="70" spans="2:3" ht="24" x14ac:dyDescent="0.55000000000000004">
      <c r="B70" s="173" t="s">
        <v>430</v>
      </c>
      <c r="C70" s="148">
        <f>COUNTIF(E2:E51,"คณะบริหารธุรกิจ เศรษฐศาสตร์และการสื่อสาร")</f>
        <v>8</v>
      </c>
    </row>
    <row r="71" spans="2:3" ht="24" x14ac:dyDescent="0.55000000000000004">
      <c r="B71" s="173" t="s">
        <v>192</v>
      </c>
      <c r="C71" s="148">
        <f>COUNTIF(E2:E52,"คณะเกษตรศาสตร์ ทรัพยากรธรรมชาติและสิ่งแวดล้อม")</f>
        <v>6</v>
      </c>
    </row>
    <row r="72" spans="2:3" ht="24" x14ac:dyDescent="0.55000000000000004">
      <c r="B72" s="173" t="s">
        <v>82</v>
      </c>
      <c r="C72" s="148">
        <f>COUNTIF(E2:E53,"คณะศึกษาศาสตร์")</f>
        <v>6</v>
      </c>
    </row>
    <row r="73" spans="2:3" ht="24" x14ac:dyDescent="0.55000000000000004">
      <c r="B73" s="165" t="s">
        <v>77</v>
      </c>
      <c r="C73" s="148">
        <f>COUNTIF(E2:E53,"คณะสาธารณสุขศาสตร์")</f>
        <v>17</v>
      </c>
    </row>
    <row r="74" spans="2:3" ht="24" x14ac:dyDescent="0.55000000000000004">
      <c r="B74" s="165" t="s">
        <v>195</v>
      </c>
      <c r="C74" s="148">
        <f>COUNTIF(E2:E53,"คณะพยาบาลศาสตร์")</f>
        <v>4</v>
      </c>
    </row>
    <row r="75" spans="2:3" ht="24" x14ac:dyDescent="0.55000000000000004">
      <c r="B75" s="170" t="s">
        <v>197</v>
      </c>
      <c r="C75" s="148">
        <f>COUNTIF(E2:E53,"บัณฑิตวิทยาลัย")</f>
        <v>1</v>
      </c>
    </row>
    <row r="76" spans="2:3" ht="24" x14ac:dyDescent="0.55000000000000004">
      <c r="B76" s="170" t="s">
        <v>200</v>
      </c>
      <c r="C76" s="148">
        <f>COUNTIF(E2:E54,"พลังงานทดแทนและสมาร์ตกริต")</f>
        <v>1</v>
      </c>
    </row>
    <row r="77" spans="2:3" ht="24" x14ac:dyDescent="0.55000000000000004">
      <c r="B77" s="170" t="s">
        <v>429</v>
      </c>
      <c r="C77" s="148">
        <f>COUNTIF(E2:E55,"คณะเภสัชศาสตร์")</f>
        <v>1</v>
      </c>
    </row>
    <row r="78" spans="2:3" ht="24" x14ac:dyDescent="0.55000000000000004">
      <c r="B78" s="170" t="s">
        <v>142</v>
      </c>
      <c r="C78" s="148">
        <f>COUNTIF(E2:E56,"คณะสังคมศาสตร์")</f>
        <v>1</v>
      </c>
    </row>
    <row r="79" spans="2:3" ht="24" x14ac:dyDescent="0.55000000000000004">
      <c r="B79" s="63"/>
      <c r="C79" s="150">
        <f>SUBTOTAL(9,C69:C78)</f>
        <v>48</v>
      </c>
    </row>
    <row r="80" spans="2:3" ht="24" x14ac:dyDescent="0.55000000000000004">
      <c r="B80" s="63"/>
      <c r="C80" s="63"/>
    </row>
    <row r="81" spans="2:3" ht="24" x14ac:dyDescent="0.55000000000000004">
      <c r="B81" s="161" t="s">
        <v>436</v>
      </c>
      <c r="C81" s="63"/>
    </row>
    <row r="82" spans="2:3" ht="24" x14ac:dyDescent="0.55000000000000004">
      <c r="B82" s="174" t="s">
        <v>24</v>
      </c>
      <c r="C82" s="148">
        <f>COUNTIF(F2:F49,"วิศวกรรมไฟฟ้า")</f>
        <v>1</v>
      </c>
    </row>
    <row r="83" spans="2:3" ht="24" x14ac:dyDescent="0.55000000000000004">
      <c r="B83" s="174" t="s">
        <v>47</v>
      </c>
      <c r="C83" s="148">
        <f>COUNTIF(F2:F50,"บริหารธุรกิจ")</f>
        <v>6</v>
      </c>
    </row>
    <row r="84" spans="2:3" ht="24" x14ac:dyDescent="0.55000000000000004">
      <c r="B84" s="174" t="s">
        <v>69</v>
      </c>
      <c r="C84" s="148">
        <f>COUNTIF(F2:F51,"วิทยาศาสตร์การเกษตร")</f>
        <v>4</v>
      </c>
    </row>
    <row r="85" spans="2:3" ht="24" x14ac:dyDescent="0.55000000000000004">
      <c r="B85" s="175" t="s">
        <v>79</v>
      </c>
      <c r="C85" s="148">
        <f>COUNTIF(F2:F52,"วิศวกรรมโยธา")</f>
        <v>1</v>
      </c>
    </row>
    <row r="86" spans="2:3" ht="24" x14ac:dyDescent="0.55000000000000004">
      <c r="B86" s="168" t="s">
        <v>95</v>
      </c>
      <c r="C86" s="148">
        <f>COUNTIF(F2:F53,"การบริหารเทคโนโลยีสารสนเทศเชิงกลยุทธ์")</f>
        <v>1</v>
      </c>
    </row>
    <row r="87" spans="2:3" ht="24" x14ac:dyDescent="0.55000000000000004">
      <c r="B87" s="168" t="s">
        <v>97</v>
      </c>
      <c r="C87" s="148">
        <f>COUNTIF(F2:F53,"วิทยาศาสตร์ศึกษา")</f>
        <v>1</v>
      </c>
    </row>
    <row r="88" spans="2:3" ht="24" x14ac:dyDescent="0.55000000000000004">
      <c r="B88" s="168" t="s">
        <v>43</v>
      </c>
      <c r="C88" s="148">
        <f>COUNTIF(F2:F53,"พลศึกษาและวิทยาศาสตร์การออกกำลังกาย")</f>
        <v>1</v>
      </c>
    </row>
    <row r="89" spans="2:3" ht="24" x14ac:dyDescent="0.55000000000000004">
      <c r="B89" s="168" t="s">
        <v>56</v>
      </c>
      <c r="C89" s="148">
        <f>COUNTIF(F2:F53,"การจัดการการท่องเที่ยว")</f>
        <v>1</v>
      </c>
    </row>
    <row r="90" spans="2:3" ht="24" x14ac:dyDescent="0.55000000000000004">
      <c r="B90" s="168" t="s">
        <v>36</v>
      </c>
      <c r="C90" s="148">
        <f>COUNTIF(F2:F53,"เทคโนโลยีชีวภาพทางการเกษตร")</f>
        <v>1</v>
      </c>
    </row>
    <row r="91" spans="2:3" ht="24" x14ac:dyDescent="0.55000000000000004">
      <c r="B91" s="168" t="s">
        <v>60</v>
      </c>
      <c r="C91" s="148">
        <f>COUNTIF(F2:F54,"สัตวศาสตร์")</f>
        <v>1</v>
      </c>
    </row>
    <row r="92" spans="2:3" ht="24" x14ac:dyDescent="0.55000000000000004">
      <c r="B92" s="168" t="s">
        <v>49</v>
      </c>
      <c r="C92" s="148">
        <f>COUNTIF(F2:F55,"การบริหารการศึกษา")</f>
        <v>4</v>
      </c>
    </row>
    <row r="93" spans="2:3" ht="24" x14ac:dyDescent="0.55000000000000004">
      <c r="B93" s="168" t="s">
        <v>102</v>
      </c>
      <c r="C93" s="148">
        <f>COUNTIF(F13:F56,"วิศวกรรมการจัดการ")</f>
        <v>1</v>
      </c>
    </row>
    <row r="94" spans="2:3" ht="24" x14ac:dyDescent="0.55000000000000004">
      <c r="B94" s="168" t="s">
        <v>143</v>
      </c>
      <c r="C94" s="148">
        <f>COUNTIF(F2:F57,"พัฒนาสังคม")</f>
        <v>1</v>
      </c>
    </row>
    <row r="95" spans="2:3" ht="24" x14ac:dyDescent="0.55000000000000004">
      <c r="B95" s="168" t="s">
        <v>110</v>
      </c>
      <c r="C95" s="148">
        <f>COUNTIF(F2:F59,"สาธารณสุขศาสตร์")</f>
        <v>17</v>
      </c>
    </row>
    <row r="96" spans="2:3" ht="24" x14ac:dyDescent="0.55000000000000004">
      <c r="B96" s="168" t="s">
        <v>198</v>
      </c>
      <c r="C96" s="148">
        <f>COUNTIF(F2:F60,"การจัดการสมาร์ตซิตี้และนวัตกรรมดิจิทัล")</f>
        <v>1</v>
      </c>
    </row>
    <row r="97" spans="2:3" ht="24" x14ac:dyDescent="0.55000000000000004">
      <c r="B97" s="168" t="s">
        <v>201</v>
      </c>
      <c r="C97" s="148">
        <f>COUNTIF(F2:F61,"พลังงานทดแทน")</f>
        <v>1</v>
      </c>
    </row>
    <row r="98" spans="2:3" ht="24" x14ac:dyDescent="0.55000000000000004">
      <c r="B98" s="168" t="s">
        <v>145</v>
      </c>
      <c r="C98" s="148">
        <f>COUNTIF(F2:F63,"เภสัชกรรมชุมชน")</f>
        <v>1</v>
      </c>
    </row>
    <row r="99" spans="2:3" ht="24" x14ac:dyDescent="0.55000000000000004">
      <c r="B99" s="168" t="s">
        <v>184</v>
      </c>
      <c r="C99" s="148">
        <f>COUNTIF(F2:F64,"การพยาบาลเวชปฏิบัติชุมชน")</f>
        <v>1</v>
      </c>
    </row>
    <row r="100" spans="2:3" ht="24" x14ac:dyDescent="0.55000000000000004">
      <c r="B100" s="168" t="s">
        <v>207</v>
      </c>
      <c r="C100" s="148">
        <f>COUNTIF(F2:F65,"การบริหารการพยาบาล")</f>
        <v>3</v>
      </c>
    </row>
    <row r="101" spans="2:3" ht="18.75" customHeight="1" x14ac:dyDescent="0.2">
      <c r="C101" s="176">
        <f>SUM(C82:C100)</f>
        <v>48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61"/>
  <sheetViews>
    <sheetView topLeftCell="E10" zoomScale="80" zoomScaleNormal="80" workbookViewId="0">
      <selection activeCell="I20" sqref="I20"/>
    </sheetView>
  </sheetViews>
  <sheetFormatPr defaultColWidth="14.42578125" defaultRowHeight="12.75" x14ac:dyDescent="0.2"/>
  <cols>
    <col min="1" max="1" width="39.42578125" bestFit="1" customWidth="1"/>
    <col min="2" max="26" width="21.570312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44184.371881446757</v>
      </c>
      <c r="B2" s="3" t="s">
        <v>20</v>
      </c>
      <c r="C2" s="3" t="s">
        <v>34</v>
      </c>
      <c r="D2" s="3" t="s">
        <v>22</v>
      </c>
      <c r="E2" s="3" t="s">
        <v>82</v>
      </c>
      <c r="F2" s="3" t="s">
        <v>39</v>
      </c>
      <c r="G2" s="3" t="s">
        <v>40</v>
      </c>
      <c r="H2" s="3">
        <v>5</v>
      </c>
      <c r="I2" s="3">
        <v>5</v>
      </c>
      <c r="J2" s="3">
        <v>5</v>
      </c>
      <c r="K2" s="3">
        <v>5</v>
      </c>
      <c r="L2" s="3">
        <v>4</v>
      </c>
      <c r="M2" s="3">
        <v>4</v>
      </c>
      <c r="N2" s="3">
        <v>4</v>
      </c>
      <c r="O2" s="3">
        <v>4</v>
      </c>
      <c r="P2" s="3">
        <v>4</v>
      </c>
      <c r="Q2" s="3">
        <v>4</v>
      </c>
      <c r="R2" s="3">
        <v>4</v>
      </c>
      <c r="S2" s="3">
        <v>4</v>
      </c>
    </row>
    <row r="3" spans="1:20" x14ac:dyDescent="0.2">
      <c r="A3" s="2">
        <v>44184.416176736107</v>
      </c>
      <c r="B3" s="3" t="s">
        <v>20</v>
      </c>
      <c r="C3" s="3" t="s">
        <v>30</v>
      </c>
      <c r="D3" s="3" t="s">
        <v>22</v>
      </c>
      <c r="E3" s="3" t="s">
        <v>82</v>
      </c>
      <c r="F3" s="3" t="s">
        <v>43</v>
      </c>
      <c r="G3" s="3" t="s">
        <v>40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 t="s">
        <v>65</v>
      </c>
    </row>
    <row r="4" spans="1:20" x14ac:dyDescent="0.2">
      <c r="A4" s="2">
        <v>44184.419801493059</v>
      </c>
      <c r="B4" s="3" t="s">
        <v>20</v>
      </c>
      <c r="C4" s="3" t="s">
        <v>30</v>
      </c>
      <c r="D4" s="3" t="s">
        <v>22</v>
      </c>
      <c r="E4" s="3" t="s">
        <v>82</v>
      </c>
      <c r="F4" s="3" t="s">
        <v>75</v>
      </c>
      <c r="G4" s="3" t="s">
        <v>40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>
        <v>5</v>
      </c>
      <c r="S4" s="3">
        <v>5</v>
      </c>
      <c r="T4" s="3" t="s">
        <v>76</v>
      </c>
    </row>
    <row r="5" spans="1:20" x14ac:dyDescent="0.2">
      <c r="A5" s="2">
        <v>44184.446563599537</v>
      </c>
      <c r="B5" s="3" t="s">
        <v>20</v>
      </c>
      <c r="C5" s="3" t="s">
        <v>30</v>
      </c>
      <c r="D5" s="3" t="s">
        <v>22</v>
      </c>
      <c r="E5" s="162" t="s">
        <v>142</v>
      </c>
      <c r="F5" s="3" t="s">
        <v>98</v>
      </c>
      <c r="G5" s="3" t="s">
        <v>40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 t="s">
        <v>130</v>
      </c>
    </row>
    <row r="6" spans="1:20" x14ac:dyDescent="0.2">
      <c r="A6" s="2">
        <v>44184.448937037036</v>
      </c>
      <c r="B6" s="3" t="s">
        <v>33</v>
      </c>
      <c r="C6" s="3" t="s">
        <v>135</v>
      </c>
      <c r="D6" s="3" t="s">
        <v>22</v>
      </c>
      <c r="E6" s="3" t="s">
        <v>82</v>
      </c>
      <c r="F6" s="3" t="s">
        <v>39</v>
      </c>
      <c r="G6" s="3" t="s">
        <v>40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4</v>
      </c>
      <c r="R6" s="3">
        <v>4</v>
      </c>
      <c r="S6" s="3">
        <v>5</v>
      </c>
      <c r="T6" s="3" t="s">
        <v>259</v>
      </c>
    </row>
    <row r="7" spans="1:20" x14ac:dyDescent="0.2">
      <c r="A7" s="2">
        <v>44184.450194166668</v>
      </c>
      <c r="B7" s="3" t="s">
        <v>33</v>
      </c>
      <c r="C7" s="3" t="s">
        <v>21</v>
      </c>
      <c r="D7" s="3" t="s">
        <v>22</v>
      </c>
      <c r="E7" s="3" t="s">
        <v>82</v>
      </c>
      <c r="F7" s="162" t="s">
        <v>174</v>
      </c>
      <c r="G7" s="3" t="s">
        <v>40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5</v>
      </c>
      <c r="N7" s="3">
        <v>5</v>
      </c>
      <c r="O7" s="3">
        <v>5</v>
      </c>
      <c r="P7" s="3">
        <v>5</v>
      </c>
      <c r="Q7" s="3">
        <v>3</v>
      </c>
      <c r="R7" s="3">
        <v>4</v>
      </c>
      <c r="S7" s="3">
        <v>4</v>
      </c>
      <c r="T7" s="3" t="s">
        <v>138</v>
      </c>
    </row>
    <row r="8" spans="1:20" x14ac:dyDescent="0.2">
      <c r="A8" s="2">
        <v>44184.460396192131</v>
      </c>
      <c r="B8" s="3" t="s">
        <v>20</v>
      </c>
      <c r="C8" s="3" t="s">
        <v>21</v>
      </c>
      <c r="D8" s="3" t="s">
        <v>22</v>
      </c>
      <c r="E8" s="162" t="s">
        <v>101</v>
      </c>
      <c r="F8" s="162" t="s">
        <v>24</v>
      </c>
      <c r="G8" s="3" t="s">
        <v>40</v>
      </c>
      <c r="H8" s="3">
        <v>5</v>
      </c>
      <c r="I8" s="3">
        <v>5</v>
      </c>
      <c r="J8" s="3">
        <v>5</v>
      </c>
      <c r="K8" s="3">
        <v>5</v>
      </c>
      <c r="M8" s="3">
        <v>5</v>
      </c>
      <c r="N8" s="3">
        <v>5</v>
      </c>
      <c r="O8" s="3">
        <v>5</v>
      </c>
      <c r="P8" s="3">
        <v>5</v>
      </c>
      <c r="Q8" s="3">
        <v>3</v>
      </c>
      <c r="R8" s="3">
        <v>5</v>
      </c>
      <c r="S8" s="3">
        <v>5</v>
      </c>
      <c r="T8" s="3" t="s">
        <v>150</v>
      </c>
    </row>
    <row r="9" spans="1:20" x14ac:dyDescent="0.2">
      <c r="A9" s="2">
        <v>44184.468168923609</v>
      </c>
      <c r="B9" s="3" t="s">
        <v>33</v>
      </c>
      <c r="C9" s="3" t="s">
        <v>34</v>
      </c>
      <c r="D9" s="3" t="s">
        <v>22</v>
      </c>
      <c r="E9" s="3" t="s">
        <v>82</v>
      </c>
      <c r="F9" s="3" t="s">
        <v>49</v>
      </c>
      <c r="G9" s="3" t="s">
        <v>40</v>
      </c>
      <c r="H9" s="3">
        <v>5</v>
      </c>
      <c r="I9" s="3">
        <v>5</v>
      </c>
      <c r="J9" s="3">
        <v>5</v>
      </c>
      <c r="K9" s="3">
        <v>4</v>
      </c>
      <c r="L9" s="3">
        <v>4</v>
      </c>
      <c r="M9" s="3">
        <v>4</v>
      </c>
      <c r="N9" s="3">
        <v>5</v>
      </c>
      <c r="O9" s="3">
        <v>5</v>
      </c>
      <c r="P9" s="3">
        <v>5</v>
      </c>
      <c r="Q9" s="3">
        <v>2</v>
      </c>
      <c r="R9" s="3">
        <v>4</v>
      </c>
      <c r="S9" s="3">
        <v>4</v>
      </c>
      <c r="T9" s="3" t="s">
        <v>74</v>
      </c>
    </row>
    <row r="10" spans="1:20" x14ac:dyDescent="0.2">
      <c r="A10" s="2">
        <v>44184.470775173613</v>
      </c>
      <c r="B10" s="3" t="s">
        <v>33</v>
      </c>
      <c r="C10" s="3" t="s">
        <v>34</v>
      </c>
      <c r="D10" s="3" t="s">
        <v>22</v>
      </c>
      <c r="E10" s="3" t="s">
        <v>82</v>
      </c>
      <c r="F10" s="3" t="s">
        <v>49</v>
      </c>
      <c r="G10" s="3" t="s">
        <v>40</v>
      </c>
      <c r="H10" s="3">
        <v>4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1</v>
      </c>
      <c r="R10" s="3">
        <v>4</v>
      </c>
      <c r="S10" s="3">
        <v>4</v>
      </c>
    </row>
    <row r="11" spans="1:20" x14ac:dyDescent="0.2">
      <c r="A11" s="2">
        <v>44184.474938229163</v>
      </c>
      <c r="B11" s="3" t="s">
        <v>20</v>
      </c>
      <c r="C11" s="3" t="s">
        <v>30</v>
      </c>
      <c r="D11" s="3" t="s">
        <v>22</v>
      </c>
      <c r="E11" s="3" t="s">
        <v>82</v>
      </c>
      <c r="F11" s="3" t="s">
        <v>75</v>
      </c>
      <c r="G11" s="3" t="s">
        <v>40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3</v>
      </c>
      <c r="R11" s="3">
        <v>4</v>
      </c>
      <c r="S11" s="3">
        <v>5</v>
      </c>
    </row>
    <row r="12" spans="1:20" x14ac:dyDescent="0.2">
      <c r="A12" s="2">
        <v>44184.475687025464</v>
      </c>
      <c r="B12" s="3" t="s">
        <v>33</v>
      </c>
      <c r="C12" s="3" t="s">
        <v>30</v>
      </c>
      <c r="D12" s="3" t="s">
        <v>22</v>
      </c>
      <c r="E12" s="3" t="s">
        <v>82</v>
      </c>
      <c r="F12" s="3" t="s">
        <v>90</v>
      </c>
      <c r="G12" s="3" t="s">
        <v>40</v>
      </c>
      <c r="H12" s="3">
        <v>5</v>
      </c>
      <c r="I12" s="3">
        <v>5</v>
      </c>
      <c r="J12" s="3">
        <v>5</v>
      </c>
      <c r="K12" s="3">
        <v>5</v>
      </c>
      <c r="L12" s="3">
        <v>4</v>
      </c>
      <c r="M12" s="3">
        <v>4</v>
      </c>
      <c r="N12" s="3">
        <v>5</v>
      </c>
      <c r="O12" s="3">
        <v>4</v>
      </c>
      <c r="P12" s="3">
        <v>5</v>
      </c>
      <c r="Q12" s="3">
        <v>2</v>
      </c>
      <c r="R12" s="3">
        <v>3</v>
      </c>
      <c r="S12" s="3">
        <v>4</v>
      </c>
      <c r="T12" s="3" t="s">
        <v>91</v>
      </c>
    </row>
    <row r="13" spans="1:20" x14ac:dyDescent="0.2">
      <c r="A13" s="2">
        <v>44184.48011773148</v>
      </c>
      <c r="B13" s="3" t="s">
        <v>33</v>
      </c>
      <c r="C13" s="3" t="s">
        <v>21</v>
      </c>
      <c r="D13" s="3" t="s">
        <v>22</v>
      </c>
      <c r="E13" s="162" t="s">
        <v>82</v>
      </c>
      <c r="F13" s="3" t="s">
        <v>90</v>
      </c>
      <c r="G13" s="3" t="s">
        <v>40</v>
      </c>
      <c r="H13" s="3">
        <v>4</v>
      </c>
      <c r="I13" s="3">
        <v>5</v>
      </c>
      <c r="J13" s="3">
        <v>4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3</v>
      </c>
      <c r="R13" s="3">
        <v>4</v>
      </c>
      <c r="S13" s="3">
        <v>4</v>
      </c>
    </row>
    <row r="14" spans="1:20" x14ac:dyDescent="0.2">
      <c r="A14" s="2">
        <v>44184.480771678238</v>
      </c>
      <c r="B14" s="3" t="s">
        <v>20</v>
      </c>
      <c r="C14" s="3" t="s">
        <v>21</v>
      </c>
      <c r="D14" s="3" t="s">
        <v>22</v>
      </c>
      <c r="E14" s="162" t="s">
        <v>432</v>
      </c>
      <c r="F14" s="3" t="s">
        <v>159</v>
      </c>
      <c r="G14" s="3" t="s">
        <v>40</v>
      </c>
      <c r="H14" s="3">
        <v>4</v>
      </c>
      <c r="I14" s="3">
        <v>4</v>
      </c>
      <c r="J14" s="3">
        <v>4</v>
      </c>
      <c r="K14" s="3">
        <v>4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3</v>
      </c>
      <c r="R14" s="3">
        <v>4</v>
      </c>
      <c r="S14" s="3">
        <v>4</v>
      </c>
    </row>
    <row r="15" spans="1:20" x14ac:dyDescent="0.2">
      <c r="A15" s="2">
        <v>44184.481477094909</v>
      </c>
      <c r="B15" s="3" t="s">
        <v>33</v>
      </c>
      <c r="C15" s="3" t="s">
        <v>135</v>
      </c>
      <c r="D15" s="3" t="s">
        <v>22</v>
      </c>
      <c r="E15" s="3" t="s">
        <v>82</v>
      </c>
      <c r="F15" s="3" t="s">
        <v>90</v>
      </c>
      <c r="G15" s="3" t="s">
        <v>40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4</v>
      </c>
      <c r="S15" s="3">
        <v>4</v>
      </c>
      <c r="T15" s="3" t="s">
        <v>262</v>
      </c>
    </row>
    <row r="16" spans="1:20" x14ac:dyDescent="0.2">
      <c r="A16" s="2">
        <v>44184.495332997685</v>
      </c>
      <c r="B16" s="3" t="s">
        <v>33</v>
      </c>
      <c r="C16" s="3" t="s">
        <v>30</v>
      </c>
      <c r="D16" s="3" t="s">
        <v>22</v>
      </c>
      <c r="E16" s="3" t="s">
        <v>82</v>
      </c>
      <c r="F16" s="3" t="s">
        <v>39</v>
      </c>
      <c r="G16" s="3" t="s">
        <v>40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4</v>
      </c>
      <c r="R16" s="3">
        <v>5</v>
      </c>
      <c r="S16" s="3">
        <v>4</v>
      </c>
    </row>
    <row r="17" spans="1:20" x14ac:dyDescent="0.2">
      <c r="A17" s="2">
        <v>44184.498204155097</v>
      </c>
      <c r="B17" s="3" t="s">
        <v>33</v>
      </c>
      <c r="C17" s="3" t="s">
        <v>30</v>
      </c>
      <c r="D17" s="3" t="s">
        <v>22</v>
      </c>
      <c r="E17" s="3" t="s">
        <v>446</v>
      </c>
      <c r="F17" s="162" t="s">
        <v>447</v>
      </c>
      <c r="G17" s="3" t="s">
        <v>40</v>
      </c>
      <c r="H17" s="3">
        <v>3</v>
      </c>
      <c r="I17" s="3">
        <v>4</v>
      </c>
      <c r="J17" s="3">
        <v>4</v>
      </c>
      <c r="K17" s="3">
        <v>4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3</v>
      </c>
      <c r="R17" s="3">
        <v>5</v>
      </c>
      <c r="S17" s="3">
        <v>5</v>
      </c>
      <c r="T17" s="3" t="s">
        <v>265</v>
      </c>
    </row>
    <row r="18" spans="1:20" x14ac:dyDescent="0.2">
      <c r="A18" s="2">
        <v>44184.500013726851</v>
      </c>
      <c r="B18" s="3" t="s">
        <v>33</v>
      </c>
      <c r="C18" s="3" t="s">
        <v>21</v>
      </c>
      <c r="D18" s="3" t="s">
        <v>22</v>
      </c>
      <c r="E18" s="162" t="s">
        <v>430</v>
      </c>
      <c r="F18" s="3" t="s">
        <v>47</v>
      </c>
      <c r="G18" s="3" t="s">
        <v>40</v>
      </c>
      <c r="H18" s="3">
        <v>4</v>
      </c>
      <c r="I18" s="3">
        <v>4</v>
      </c>
      <c r="J18" s="3">
        <v>5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5</v>
      </c>
      <c r="R18" s="3">
        <v>5</v>
      </c>
      <c r="S18" s="3">
        <v>5</v>
      </c>
      <c r="T18" s="3" t="s">
        <v>165</v>
      </c>
    </row>
    <row r="19" spans="1:20" x14ac:dyDescent="0.2">
      <c r="A19" s="2">
        <v>44190.463641273149</v>
      </c>
      <c r="B19" s="3" t="s">
        <v>33</v>
      </c>
      <c r="C19" s="3" t="s">
        <v>34</v>
      </c>
      <c r="D19" s="3" t="s">
        <v>22</v>
      </c>
      <c r="E19" s="3" t="s">
        <v>82</v>
      </c>
      <c r="F19" s="3" t="s">
        <v>49</v>
      </c>
      <c r="G19" s="3" t="s">
        <v>40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>
        <v>5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5</v>
      </c>
      <c r="T19" s="3" t="s">
        <v>286</v>
      </c>
    </row>
    <row r="20" spans="1:20" ht="23.25" x14ac:dyDescent="0.2">
      <c r="H20" s="4">
        <f>AVERAGE(H2:H19)</f>
        <v>4.3888888888888893</v>
      </c>
      <c r="I20" s="4">
        <f t="shared" ref="I20:S20" si="0">AVERAGE(I2:I19)</f>
        <v>4.5555555555555554</v>
      </c>
      <c r="J20" s="4">
        <f t="shared" si="0"/>
        <v>4.5555555555555554</v>
      </c>
      <c r="K20" s="4">
        <f t="shared" si="0"/>
        <v>4.5</v>
      </c>
      <c r="L20" s="4">
        <f t="shared" si="0"/>
        <v>4.4705882352941178</v>
      </c>
      <c r="M20" s="4">
        <f t="shared" si="0"/>
        <v>4.5555555555555554</v>
      </c>
      <c r="N20" s="4">
        <f t="shared" si="0"/>
        <v>4.666666666666667</v>
      </c>
      <c r="O20" s="4">
        <f t="shared" si="0"/>
        <v>4.6111111111111107</v>
      </c>
      <c r="P20" s="4">
        <f t="shared" si="0"/>
        <v>4.666666666666667</v>
      </c>
      <c r="Q20" s="4">
        <f t="shared" si="0"/>
        <v>3.3888888888888888</v>
      </c>
      <c r="R20" s="4">
        <f t="shared" si="0"/>
        <v>4.166666666666667</v>
      </c>
      <c r="S20" s="4">
        <f t="shared" si="0"/>
        <v>4.2777777777777777</v>
      </c>
    </row>
    <row r="21" spans="1:20" ht="23.25" x14ac:dyDescent="0.2">
      <c r="H21" s="5">
        <f t="shared" ref="H21:S21" si="1">STDEV(H2:H19)</f>
        <v>1.0369008625190792</v>
      </c>
      <c r="I21" s="5">
        <f t="shared" si="1"/>
        <v>0.98352440815564368</v>
      </c>
      <c r="J21" s="5">
        <f t="shared" si="1"/>
        <v>0.98352440815564368</v>
      </c>
      <c r="K21" s="5">
        <f t="shared" si="1"/>
        <v>0.98518436614377802</v>
      </c>
      <c r="L21" s="5">
        <f t="shared" si="1"/>
        <v>1.0073261052672773</v>
      </c>
      <c r="M21" s="5">
        <f t="shared" si="1"/>
        <v>0.98352440815564368</v>
      </c>
      <c r="N21" s="5">
        <f t="shared" si="1"/>
        <v>0.97014250014533188</v>
      </c>
      <c r="O21" s="5">
        <f t="shared" si="1"/>
        <v>0.97852763878660098</v>
      </c>
      <c r="P21" s="5">
        <f t="shared" si="1"/>
        <v>0.97014250014533188</v>
      </c>
      <c r="Q21" s="5">
        <f t="shared" si="1"/>
        <v>1.334558260861618</v>
      </c>
      <c r="R21" s="5">
        <f t="shared" si="1"/>
        <v>0.98518436614377802</v>
      </c>
      <c r="S21" s="5">
        <f t="shared" si="1"/>
        <v>0.95828004966959934</v>
      </c>
    </row>
    <row r="22" spans="1:20" ht="23.25" x14ac:dyDescent="0.2">
      <c r="H22" s="6">
        <f t="shared" ref="H22:S22" si="2">AVERAGE(H2:H21)</f>
        <v>4.2212894875703979</v>
      </c>
      <c r="I22" s="6">
        <f t="shared" si="2"/>
        <v>4.3769539981855603</v>
      </c>
      <c r="J22" s="6">
        <f t="shared" si="2"/>
        <v>4.3769539981855603</v>
      </c>
      <c r="K22" s="6">
        <f t="shared" si="2"/>
        <v>4.3242592183071888</v>
      </c>
      <c r="L22" s="6">
        <f t="shared" si="2"/>
        <v>4.2883112810821791</v>
      </c>
      <c r="M22" s="6">
        <f t="shared" si="2"/>
        <v>4.3769539981855603</v>
      </c>
      <c r="N22" s="6">
        <f t="shared" si="2"/>
        <v>4.4818404583406002</v>
      </c>
      <c r="O22" s="6">
        <f t="shared" si="2"/>
        <v>4.4294819374948862</v>
      </c>
      <c r="P22" s="6">
        <f t="shared" si="2"/>
        <v>4.4818404583406002</v>
      </c>
      <c r="Q22" s="6">
        <f t="shared" si="2"/>
        <v>3.286172357487525</v>
      </c>
      <c r="R22" s="6">
        <f t="shared" si="2"/>
        <v>4.0075925516405224</v>
      </c>
      <c r="S22" s="6">
        <f t="shared" si="2"/>
        <v>4.1118028913723688</v>
      </c>
    </row>
    <row r="23" spans="1:20" ht="23.25" x14ac:dyDescent="0.2">
      <c r="H23" s="7">
        <f t="shared" ref="H23:S23" si="3">STDEV(H2:H19)</f>
        <v>1.0369008625190792</v>
      </c>
      <c r="I23" s="7">
        <f t="shared" si="3"/>
        <v>0.98352440815564368</v>
      </c>
      <c r="J23" s="7">
        <f t="shared" si="3"/>
        <v>0.98352440815564368</v>
      </c>
      <c r="K23" s="7">
        <f t="shared" si="3"/>
        <v>0.98518436614377802</v>
      </c>
      <c r="L23" s="7">
        <f t="shared" si="3"/>
        <v>1.0073261052672773</v>
      </c>
      <c r="M23" s="7">
        <f t="shared" si="3"/>
        <v>0.98352440815564368</v>
      </c>
      <c r="N23" s="7">
        <f t="shared" si="3"/>
        <v>0.97014250014533188</v>
      </c>
      <c r="O23" s="7">
        <f t="shared" si="3"/>
        <v>0.97852763878660098</v>
      </c>
      <c r="P23" s="7">
        <f t="shared" si="3"/>
        <v>0.97014250014533188</v>
      </c>
      <c r="Q23" s="7">
        <f t="shared" si="3"/>
        <v>1.334558260861618</v>
      </c>
      <c r="R23" s="7">
        <f t="shared" si="3"/>
        <v>0.98518436614377802</v>
      </c>
      <c r="S23" s="7">
        <f t="shared" si="3"/>
        <v>0.95828004966959934</v>
      </c>
    </row>
    <row r="28" spans="1:20" ht="24" x14ac:dyDescent="0.55000000000000004">
      <c r="A28" s="157" t="s">
        <v>433</v>
      </c>
    </row>
    <row r="29" spans="1:20" ht="24" x14ac:dyDescent="0.55000000000000004">
      <c r="A29" s="147" t="s">
        <v>33</v>
      </c>
      <c r="B29" s="148">
        <f>COUNTIF(B2:B20,"หญิง")</f>
        <v>11</v>
      </c>
    </row>
    <row r="30" spans="1:20" ht="24" x14ac:dyDescent="0.55000000000000004">
      <c r="A30" s="147" t="s">
        <v>20</v>
      </c>
      <c r="B30" s="148">
        <f>COUNTIF(B2:B21,"ชาย")</f>
        <v>7</v>
      </c>
    </row>
    <row r="31" spans="1:20" ht="24" x14ac:dyDescent="0.55000000000000004">
      <c r="A31" s="149"/>
      <c r="B31" s="150">
        <f>SUM(B29:B30)</f>
        <v>18</v>
      </c>
    </row>
    <row r="32" spans="1:20" ht="24" x14ac:dyDescent="0.55000000000000004">
      <c r="A32" s="158" t="s">
        <v>434</v>
      </c>
      <c r="B32" s="149"/>
    </row>
    <row r="33" spans="1:2" ht="24" x14ac:dyDescent="0.55000000000000004">
      <c r="A33" s="147" t="s">
        <v>34</v>
      </c>
      <c r="B33" s="148">
        <v>4</v>
      </c>
    </row>
    <row r="34" spans="1:2" ht="24" x14ac:dyDescent="0.55000000000000004">
      <c r="A34" s="147" t="s">
        <v>30</v>
      </c>
      <c r="B34" s="148">
        <v>7</v>
      </c>
    </row>
    <row r="35" spans="1:2" ht="24" x14ac:dyDescent="0.55000000000000004">
      <c r="A35" s="147" t="s">
        <v>21</v>
      </c>
      <c r="B35" s="148">
        <v>5</v>
      </c>
    </row>
    <row r="36" spans="1:2" ht="24" x14ac:dyDescent="0.55000000000000004">
      <c r="A36" s="147" t="s">
        <v>135</v>
      </c>
      <c r="B36" s="148">
        <v>2</v>
      </c>
    </row>
    <row r="37" spans="1:2" ht="24" x14ac:dyDescent="0.55000000000000004">
      <c r="A37" s="151"/>
      <c r="B37" s="150">
        <f>SUM(B33:B36)</f>
        <v>18</v>
      </c>
    </row>
    <row r="38" spans="1:2" ht="24" x14ac:dyDescent="0.55000000000000004">
      <c r="A38" s="159" t="s">
        <v>435</v>
      </c>
      <c r="B38" s="152"/>
    </row>
    <row r="39" spans="1:2" ht="24" x14ac:dyDescent="0.55000000000000004">
      <c r="A39" s="153" t="s">
        <v>22</v>
      </c>
      <c r="B39" s="148">
        <f>COUNTIF(D2:D20,"ปริญญาเอก")</f>
        <v>18</v>
      </c>
    </row>
    <row r="40" spans="1:2" ht="24" x14ac:dyDescent="0.55000000000000004">
      <c r="A40" s="151"/>
      <c r="B40" s="150">
        <f>SUM(B39:B39)</f>
        <v>18</v>
      </c>
    </row>
    <row r="41" spans="1:2" ht="27" x14ac:dyDescent="0.6">
      <c r="A41" s="160" t="s">
        <v>428</v>
      </c>
      <c r="B41" s="152"/>
    </row>
    <row r="42" spans="1:2" ht="24" x14ac:dyDescent="0.55000000000000004">
      <c r="A42" s="153" t="s">
        <v>82</v>
      </c>
      <c r="B42" s="148">
        <f>COUNTIF(E2:E20,"คณะศึกษาศาสตร์")</f>
        <v>13</v>
      </c>
    </row>
    <row r="43" spans="1:2" ht="24" x14ac:dyDescent="0.55000000000000004">
      <c r="A43" s="154" t="s">
        <v>446</v>
      </c>
      <c r="B43" s="148">
        <f>COUNTIF(E2:E20,"คณะวิทยาศาสตร์การแพทย์")</f>
        <v>1</v>
      </c>
    </row>
    <row r="44" spans="1:2" ht="24" x14ac:dyDescent="0.55000000000000004">
      <c r="A44" s="154" t="s">
        <v>430</v>
      </c>
      <c r="B44" s="148">
        <f>COUNTIF(E2:E21,"คณะบริหารธุรกิจ เศรษฐศาสตร์และการสื่อสาร")</f>
        <v>1</v>
      </c>
    </row>
    <row r="45" spans="1:2" ht="24" x14ac:dyDescent="0.55000000000000004">
      <c r="A45" s="154" t="s">
        <v>101</v>
      </c>
      <c r="B45" s="148">
        <f>COUNTIF(E2:E23,"คณะวิศวกรรมศาสตร์")</f>
        <v>1</v>
      </c>
    </row>
    <row r="46" spans="1:2" ht="24" x14ac:dyDescent="0.55000000000000004">
      <c r="A46" s="154" t="s">
        <v>432</v>
      </c>
      <c r="B46" s="148">
        <f>COUNTIF(E2:E24,"คณะวิทยาศาสตร์")</f>
        <v>1</v>
      </c>
    </row>
    <row r="47" spans="1:2" ht="24" x14ac:dyDescent="0.55000000000000004">
      <c r="A47" s="154" t="s">
        <v>142</v>
      </c>
      <c r="B47" s="148">
        <f>COUNTIF(E3:E25,"คณะสังคมศาสตร์")</f>
        <v>1</v>
      </c>
    </row>
    <row r="48" spans="1:2" ht="24" x14ac:dyDescent="0.55000000000000004">
      <c r="A48" s="164"/>
      <c r="B48" s="150">
        <f>SUM(B42:B47)</f>
        <v>18</v>
      </c>
    </row>
    <row r="49" spans="1:2" ht="24" x14ac:dyDescent="0.55000000000000004">
      <c r="A49" s="161" t="s">
        <v>436</v>
      </c>
      <c r="B49" s="156"/>
    </row>
    <row r="50" spans="1:2" ht="24" x14ac:dyDescent="0.55000000000000004">
      <c r="A50" s="155" t="s">
        <v>39</v>
      </c>
      <c r="B50" s="148">
        <f>COUNTIF(F2:F28,"เทคโนโลยีและสื่อสารการศึกษา")</f>
        <v>3</v>
      </c>
    </row>
    <row r="51" spans="1:2" ht="24" x14ac:dyDescent="0.55000000000000004">
      <c r="A51" s="155" t="s">
        <v>43</v>
      </c>
      <c r="B51" s="148">
        <f>COUNTIF(F2:F29,"พลศึกษาและวิทยาศาสตร์การออกกำลังกาย")</f>
        <v>1</v>
      </c>
    </row>
    <row r="52" spans="1:2" ht="24" x14ac:dyDescent="0.55000000000000004">
      <c r="A52" s="155" t="s">
        <v>75</v>
      </c>
      <c r="B52" s="148">
        <f>COUNTIF(F2:F30,"การจัดการกีฬา")</f>
        <v>2</v>
      </c>
    </row>
    <row r="53" spans="1:2" ht="24" x14ac:dyDescent="0.55000000000000004">
      <c r="A53" s="155" t="s">
        <v>98</v>
      </c>
      <c r="B53" s="148">
        <f>COUNTIF(F2:F31,"เอเชียตะวันออกเฉียงใต้ศึกษา")</f>
        <v>1</v>
      </c>
    </row>
    <row r="54" spans="1:2" ht="24" x14ac:dyDescent="0.55000000000000004">
      <c r="A54" s="166" t="s">
        <v>174</v>
      </c>
      <c r="B54" s="148">
        <f>COUNTIF(F2:F32,"นวัตกรรมทางการวัดผลการเรียนรู้")</f>
        <v>1</v>
      </c>
    </row>
    <row r="55" spans="1:2" ht="24" x14ac:dyDescent="0.55000000000000004">
      <c r="A55" s="155" t="s">
        <v>24</v>
      </c>
      <c r="B55" s="148">
        <f>COUNTIF(F2:F33,"วิศวกรรมไฟฟ้า")</f>
        <v>1</v>
      </c>
    </row>
    <row r="56" spans="1:2" ht="24" x14ac:dyDescent="0.55000000000000004">
      <c r="A56" s="155" t="s">
        <v>49</v>
      </c>
      <c r="B56" s="148">
        <f>COUNTIF(F2:F34,"การบริหารการศึกษา")</f>
        <v>3</v>
      </c>
    </row>
    <row r="57" spans="1:2" ht="24" x14ac:dyDescent="0.55000000000000004">
      <c r="A57" s="155" t="s">
        <v>90</v>
      </c>
      <c r="B57" s="148">
        <f>COUNTIF(F2:F35,"หลักสูตรและการสอน")</f>
        <v>3</v>
      </c>
    </row>
    <row r="58" spans="1:2" ht="24" x14ac:dyDescent="0.55000000000000004">
      <c r="A58" s="155" t="s">
        <v>159</v>
      </c>
      <c r="B58" s="148">
        <f>COUNTIF(F2:F36,"ฟิสิกส์ประยุกต์")</f>
        <v>1</v>
      </c>
    </row>
    <row r="59" spans="1:2" ht="24" x14ac:dyDescent="0.55000000000000004">
      <c r="A59" s="167" t="s">
        <v>447</v>
      </c>
      <c r="B59" s="148">
        <f>COUNTIF(F2:F37,"วิทยาศาสตร์การแพทย์")</f>
        <v>1</v>
      </c>
    </row>
    <row r="60" spans="1:2" ht="24" x14ac:dyDescent="0.55000000000000004">
      <c r="A60" s="168" t="s">
        <v>47</v>
      </c>
      <c r="B60" s="148">
        <f>COUNTIF(F2:F38,"บริหารธุรกิจ")</f>
        <v>1</v>
      </c>
    </row>
    <row r="61" spans="1:2" ht="24" x14ac:dyDescent="0.55000000000000004">
      <c r="B61" s="177">
        <f>SUBTOTAL(9,B50:B60)</f>
        <v>18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="120" zoomScaleNormal="120" workbookViewId="0">
      <selection activeCell="F12" sqref="F12"/>
    </sheetView>
  </sheetViews>
  <sheetFormatPr defaultRowHeight="24" x14ac:dyDescent="0.55000000000000004"/>
  <cols>
    <col min="1" max="1" width="6" style="9" customWidth="1"/>
    <col min="2" max="16384" width="9.140625" style="9"/>
  </cols>
  <sheetData>
    <row r="1" spans="1:11" ht="25.5" customHeight="1" x14ac:dyDescent="0.7">
      <c r="B1" s="193" t="s">
        <v>290</v>
      </c>
      <c r="C1" s="193"/>
      <c r="D1" s="193"/>
      <c r="E1" s="193"/>
      <c r="F1" s="193"/>
      <c r="G1" s="193"/>
      <c r="H1" s="193"/>
      <c r="I1" s="193"/>
      <c r="J1" s="193"/>
      <c r="K1" s="193"/>
    </row>
    <row r="3" spans="1:11" x14ac:dyDescent="0.55000000000000004">
      <c r="C3" s="9" t="s">
        <v>571</v>
      </c>
    </row>
    <row r="4" spans="1:11" x14ac:dyDescent="0.55000000000000004">
      <c r="B4" s="9" t="s">
        <v>572</v>
      </c>
    </row>
    <row r="5" spans="1:11" s="11" customFormat="1" x14ac:dyDescent="0.55000000000000004">
      <c r="A5" s="10" t="s">
        <v>573</v>
      </c>
      <c r="B5" s="9"/>
      <c r="C5" s="9"/>
      <c r="E5" s="9"/>
    </row>
    <row r="6" spans="1:11" s="11" customFormat="1" x14ac:dyDescent="0.55000000000000004">
      <c r="A6" s="10" t="s">
        <v>574</v>
      </c>
      <c r="B6" s="9"/>
      <c r="C6" s="9"/>
      <c r="E6" s="9"/>
    </row>
    <row r="7" spans="1:11" s="11" customFormat="1" x14ac:dyDescent="0.55000000000000004">
      <c r="A7" s="10" t="s">
        <v>575</v>
      </c>
      <c r="B7" s="9"/>
      <c r="C7" s="9"/>
      <c r="E7" s="9"/>
    </row>
    <row r="8" spans="1:11" s="11" customFormat="1" x14ac:dyDescent="0.55000000000000004">
      <c r="A8" s="10" t="s">
        <v>576</v>
      </c>
      <c r="B8" s="9"/>
      <c r="C8" s="9"/>
      <c r="E8" s="9"/>
    </row>
    <row r="9" spans="1:11" s="11" customFormat="1" x14ac:dyDescent="0.55000000000000004">
      <c r="A9" s="10" t="s">
        <v>577</v>
      </c>
      <c r="B9" s="9"/>
      <c r="C9" s="9"/>
      <c r="E9" s="9"/>
    </row>
    <row r="10" spans="1:11" s="11" customFormat="1" x14ac:dyDescent="0.55000000000000004">
      <c r="A10" s="10"/>
      <c r="B10" s="9"/>
      <c r="C10" s="9"/>
      <c r="E10" s="9"/>
    </row>
    <row r="11" spans="1:11" s="12" customFormat="1" ht="19.5" customHeight="1" x14ac:dyDescent="0.2">
      <c r="C11" s="13" t="s">
        <v>291</v>
      </c>
    </row>
    <row r="12" spans="1:11" ht="10.5" customHeight="1" x14ac:dyDescent="0.55000000000000004"/>
    <row r="13" spans="1:11" s="11" customFormat="1" x14ac:dyDescent="0.55000000000000004">
      <c r="C13" s="10" t="s">
        <v>578</v>
      </c>
    </row>
    <row r="14" spans="1:11" s="11" customFormat="1" x14ac:dyDescent="0.55000000000000004">
      <c r="B14" s="10" t="s">
        <v>579</v>
      </c>
      <c r="C14" s="14"/>
      <c r="D14" s="14"/>
    </row>
    <row r="15" spans="1:11" s="11" customFormat="1" x14ac:dyDescent="0.55000000000000004">
      <c r="B15" s="10" t="s">
        <v>580</v>
      </c>
      <c r="C15" s="14"/>
      <c r="D15" s="14"/>
    </row>
    <row r="16" spans="1:11" s="11" customFormat="1" x14ac:dyDescent="0.55000000000000004">
      <c r="B16" s="10" t="s">
        <v>581</v>
      </c>
      <c r="C16" s="14"/>
      <c r="D16" s="14"/>
    </row>
    <row r="17" spans="2:4" s="11" customFormat="1" x14ac:dyDescent="0.55000000000000004">
      <c r="B17" s="10" t="s">
        <v>582</v>
      </c>
      <c r="C17" s="14"/>
      <c r="D17" s="14"/>
    </row>
    <row r="18" spans="2:4" s="11" customFormat="1" x14ac:dyDescent="0.55000000000000004">
      <c r="B18" s="10" t="s">
        <v>647</v>
      </c>
      <c r="C18" s="14"/>
      <c r="D18" s="14"/>
    </row>
    <row r="19" spans="2:4" s="11" customFormat="1" x14ac:dyDescent="0.55000000000000004">
      <c r="B19" s="10" t="s">
        <v>648</v>
      </c>
      <c r="C19" s="14"/>
      <c r="D19" s="14"/>
    </row>
    <row r="20" spans="2:4" s="11" customFormat="1" x14ac:dyDescent="0.55000000000000004">
      <c r="B20" s="10" t="s">
        <v>649</v>
      </c>
      <c r="C20" s="14"/>
      <c r="D20" s="14"/>
    </row>
    <row r="21" spans="2:4" s="11" customFormat="1" x14ac:dyDescent="0.55000000000000004">
      <c r="B21" s="10" t="s">
        <v>650</v>
      </c>
      <c r="C21" s="14"/>
      <c r="D21" s="14"/>
    </row>
    <row r="22" spans="2:4" s="11" customFormat="1" x14ac:dyDescent="0.55000000000000004">
      <c r="B22" s="10" t="s">
        <v>507</v>
      </c>
      <c r="C22" s="14"/>
      <c r="D22" s="14"/>
    </row>
    <row r="23" spans="2:4" s="11" customFormat="1" x14ac:dyDescent="0.55000000000000004">
      <c r="B23" s="10"/>
      <c r="C23" s="14"/>
      <c r="D23" s="14"/>
    </row>
    <row r="24" spans="2:4" s="11" customFormat="1" x14ac:dyDescent="0.55000000000000004">
      <c r="B24" s="10"/>
      <c r="C24" s="14"/>
      <c r="D24" s="14"/>
    </row>
    <row r="25" spans="2:4" s="11" customFormat="1" x14ac:dyDescent="0.55000000000000004">
      <c r="B25" s="10"/>
      <c r="C25" s="14"/>
      <c r="D25" s="14"/>
    </row>
    <row r="26" spans="2:4" s="11" customFormat="1" x14ac:dyDescent="0.55000000000000004">
      <c r="B26" s="10"/>
      <c r="C26" s="14"/>
      <c r="D26" s="14"/>
    </row>
    <row r="27" spans="2:4" s="11" customFormat="1" x14ac:dyDescent="0.55000000000000004">
      <c r="B27" s="10"/>
      <c r="C27" s="14"/>
      <c r="D27" s="14"/>
    </row>
    <row r="28" spans="2:4" s="11" customFormat="1" x14ac:dyDescent="0.55000000000000004">
      <c r="B28" s="10"/>
      <c r="C28" s="14"/>
      <c r="D28" s="14"/>
    </row>
    <row r="29" spans="2:4" s="11" customFormat="1" x14ac:dyDescent="0.55000000000000004">
      <c r="B29" s="10"/>
      <c r="C29" s="14"/>
      <c r="D29" s="14"/>
    </row>
    <row r="30" spans="2:4" s="11" customFormat="1" x14ac:dyDescent="0.55000000000000004">
      <c r="B30" s="10"/>
      <c r="C30" s="14"/>
      <c r="D30" s="14"/>
    </row>
    <row r="31" spans="2:4" s="11" customFormat="1" x14ac:dyDescent="0.55000000000000004">
      <c r="B31" s="10" t="s">
        <v>292</v>
      </c>
      <c r="C31" s="14"/>
      <c r="D31" s="14"/>
    </row>
    <row r="32" spans="2:4" s="11" customFormat="1" x14ac:dyDescent="0.55000000000000004">
      <c r="B32" s="10" t="s">
        <v>583</v>
      </c>
      <c r="C32" s="14"/>
      <c r="D32" s="14"/>
    </row>
    <row r="33" spans="2:4" s="11" customFormat="1" x14ac:dyDescent="0.55000000000000004">
      <c r="B33" s="10" t="s">
        <v>584</v>
      </c>
      <c r="C33" s="14"/>
      <c r="D33" s="14"/>
    </row>
    <row r="34" spans="2:4" s="11" customFormat="1" x14ac:dyDescent="0.55000000000000004">
      <c r="B34" s="10" t="s">
        <v>585</v>
      </c>
      <c r="C34" s="14"/>
      <c r="D34" s="14"/>
    </row>
    <row r="35" spans="2:4" s="11" customFormat="1" x14ac:dyDescent="0.55000000000000004">
      <c r="B35" s="10" t="s">
        <v>586</v>
      </c>
      <c r="C35" s="14"/>
      <c r="D35" s="14"/>
    </row>
    <row r="36" spans="2:4" s="11" customFormat="1" x14ac:dyDescent="0.55000000000000004">
      <c r="B36" s="10" t="s">
        <v>293</v>
      </c>
      <c r="C36" s="14"/>
      <c r="D36" s="14"/>
    </row>
    <row r="37" spans="2:4" s="11" customFormat="1" x14ac:dyDescent="0.55000000000000004">
      <c r="B37" s="10" t="s">
        <v>590</v>
      </c>
      <c r="C37" s="14"/>
      <c r="D37" s="14"/>
    </row>
    <row r="38" spans="2:4" s="11" customFormat="1" x14ac:dyDescent="0.55000000000000004">
      <c r="B38" s="10" t="s">
        <v>592</v>
      </c>
      <c r="C38" s="14"/>
      <c r="D38" s="14"/>
    </row>
    <row r="39" spans="2:4" s="11" customFormat="1" x14ac:dyDescent="0.55000000000000004">
      <c r="B39" s="10" t="s">
        <v>591</v>
      </c>
      <c r="C39" s="14"/>
      <c r="D39" s="14"/>
    </row>
    <row r="40" spans="2:4" s="11" customFormat="1" x14ac:dyDescent="0.55000000000000004">
      <c r="B40" s="10" t="s">
        <v>587</v>
      </c>
      <c r="C40" s="14"/>
      <c r="D40" s="14"/>
    </row>
    <row r="41" spans="2:4" s="11" customFormat="1" x14ac:dyDescent="0.55000000000000004">
      <c r="B41" s="10" t="s">
        <v>589</v>
      </c>
      <c r="C41" s="14"/>
      <c r="D41" s="14"/>
    </row>
    <row r="42" spans="2:4" s="11" customFormat="1" x14ac:dyDescent="0.55000000000000004">
      <c r="B42" s="10" t="s">
        <v>588</v>
      </c>
      <c r="C42" s="14"/>
      <c r="D42" s="14"/>
    </row>
    <row r="43" spans="2:4" s="11" customFormat="1" x14ac:dyDescent="0.55000000000000004">
      <c r="B43" s="10" t="s">
        <v>294</v>
      </c>
      <c r="C43" s="14"/>
      <c r="D43" s="14"/>
    </row>
    <row r="44" spans="2:4" s="11" customFormat="1" x14ac:dyDescent="0.55000000000000004">
      <c r="B44" s="10" t="s">
        <v>593</v>
      </c>
      <c r="C44" s="14"/>
      <c r="D44" s="14"/>
    </row>
    <row r="45" spans="2:4" s="11" customFormat="1" x14ac:dyDescent="0.55000000000000004">
      <c r="B45" s="10" t="s">
        <v>594</v>
      </c>
      <c r="C45" s="14"/>
      <c r="D45" s="14"/>
    </row>
    <row r="46" spans="2:4" s="11" customFormat="1" x14ac:dyDescent="0.55000000000000004">
      <c r="B46" s="10" t="s">
        <v>595</v>
      </c>
      <c r="C46" s="14"/>
      <c r="D46" s="14"/>
    </row>
    <row r="47" spans="2:4" s="11" customFormat="1" x14ac:dyDescent="0.55000000000000004">
      <c r="B47" s="10" t="s">
        <v>596</v>
      </c>
      <c r="C47" s="14"/>
      <c r="D47" s="14"/>
    </row>
    <row r="48" spans="2:4" s="11" customFormat="1" x14ac:dyDescent="0.55000000000000004">
      <c r="B48" s="10" t="s">
        <v>597</v>
      </c>
      <c r="C48" s="14"/>
      <c r="D48" s="14"/>
    </row>
    <row r="49" spans="2:4" s="11" customFormat="1" x14ac:dyDescent="0.55000000000000004">
      <c r="B49" s="10" t="s">
        <v>598</v>
      </c>
      <c r="C49" s="14"/>
      <c r="D49" s="14"/>
    </row>
    <row r="50" spans="2:4" s="11" customFormat="1" x14ac:dyDescent="0.55000000000000004">
      <c r="B50" s="10" t="s">
        <v>599</v>
      </c>
      <c r="C50" s="14"/>
      <c r="D50" s="14"/>
    </row>
    <row r="51" spans="2:4" s="11" customFormat="1" x14ac:dyDescent="0.55000000000000004">
      <c r="B51" s="10" t="s">
        <v>651</v>
      </c>
      <c r="C51" s="14"/>
      <c r="D51" s="14"/>
    </row>
    <row r="52" spans="2:4" s="11" customFormat="1" x14ac:dyDescent="0.55000000000000004">
      <c r="B52" s="10" t="s">
        <v>600</v>
      </c>
      <c r="C52" s="14"/>
      <c r="D52" s="14"/>
    </row>
    <row r="53" spans="2:4" s="11" customFormat="1" x14ac:dyDescent="0.55000000000000004">
      <c r="B53" s="10"/>
      <c r="C53" s="14"/>
      <c r="D53" s="14"/>
    </row>
    <row r="54" spans="2:4" s="11" customFormat="1" x14ac:dyDescent="0.55000000000000004">
      <c r="B54" s="10"/>
      <c r="C54" s="14"/>
      <c r="D54" s="14"/>
    </row>
    <row r="55" spans="2:4" s="11" customFormat="1" x14ac:dyDescent="0.55000000000000004">
      <c r="B55" s="10"/>
      <c r="C55" s="14"/>
      <c r="D55" s="14"/>
    </row>
    <row r="56" spans="2:4" s="11" customFormat="1" x14ac:dyDescent="0.55000000000000004">
      <c r="B56" s="10"/>
      <c r="C56" s="14"/>
      <c r="D56" s="14"/>
    </row>
    <row r="57" spans="2:4" s="11" customFormat="1" x14ac:dyDescent="0.55000000000000004">
      <c r="B57" s="10"/>
      <c r="C57" s="14"/>
      <c r="D57" s="14"/>
    </row>
    <row r="58" spans="2:4" s="11" customFormat="1" x14ac:dyDescent="0.55000000000000004">
      <c r="B58" s="10"/>
      <c r="C58" s="14"/>
      <c r="D58" s="14"/>
    </row>
    <row r="59" spans="2:4" s="11" customFormat="1" x14ac:dyDescent="0.55000000000000004">
      <c r="B59" s="10"/>
      <c r="C59" s="14"/>
      <c r="D59" s="14"/>
    </row>
    <row r="60" spans="2:4" s="11" customFormat="1" x14ac:dyDescent="0.55000000000000004">
      <c r="B60" s="10" t="s">
        <v>295</v>
      </c>
      <c r="C60" s="14"/>
      <c r="D60" s="14"/>
    </row>
    <row r="61" spans="2:4" s="11" customFormat="1" x14ac:dyDescent="0.55000000000000004">
      <c r="B61" s="10" t="s">
        <v>601</v>
      </c>
      <c r="C61" s="14"/>
      <c r="D61" s="14"/>
    </row>
    <row r="62" spans="2:4" s="11" customFormat="1" x14ac:dyDescent="0.55000000000000004">
      <c r="B62" s="10" t="s">
        <v>602</v>
      </c>
      <c r="C62" s="14"/>
      <c r="D62" s="14"/>
    </row>
    <row r="63" spans="2:4" s="11" customFormat="1" x14ac:dyDescent="0.55000000000000004">
      <c r="B63" s="10" t="s">
        <v>603</v>
      </c>
      <c r="C63" s="14"/>
      <c r="D63" s="14"/>
    </row>
    <row r="64" spans="2:4" s="11" customFormat="1" x14ac:dyDescent="0.55000000000000004">
      <c r="B64" s="10" t="s">
        <v>604</v>
      </c>
      <c r="C64" s="14"/>
      <c r="D64" s="14"/>
    </row>
    <row r="65" spans="1:4" s="11" customFormat="1" x14ac:dyDescent="0.55000000000000004">
      <c r="B65" s="10" t="s">
        <v>597</v>
      </c>
      <c r="C65" s="14"/>
      <c r="D65" s="14"/>
    </row>
    <row r="66" spans="1:4" s="11" customFormat="1" x14ac:dyDescent="0.55000000000000004">
      <c r="B66" s="10" t="s">
        <v>605</v>
      </c>
      <c r="C66" s="14"/>
      <c r="D66" s="14"/>
    </row>
    <row r="67" spans="1:4" s="11" customFormat="1" x14ac:dyDescent="0.55000000000000004">
      <c r="B67" s="11" t="s">
        <v>606</v>
      </c>
      <c r="C67" s="14"/>
      <c r="D67" s="14"/>
    </row>
    <row r="68" spans="1:4" s="11" customFormat="1" x14ac:dyDescent="0.55000000000000004">
      <c r="B68" s="10" t="s">
        <v>607</v>
      </c>
      <c r="C68" s="14"/>
      <c r="D68" s="14"/>
    </row>
    <row r="69" spans="1:4" s="11" customFormat="1" x14ac:dyDescent="0.55000000000000004">
      <c r="B69" s="10" t="s">
        <v>608</v>
      </c>
      <c r="C69" s="14"/>
      <c r="D69" s="14"/>
    </row>
    <row r="70" spans="1:4" s="11" customFormat="1" x14ac:dyDescent="0.55000000000000004">
      <c r="B70" s="10" t="s">
        <v>609</v>
      </c>
      <c r="C70" s="14"/>
      <c r="D70" s="14"/>
    </row>
    <row r="71" spans="1:4" s="11" customFormat="1" x14ac:dyDescent="0.55000000000000004">
      <c r="B71" s="10" t="s">
        <v>610</v>
      </c>
      <c r="C71" s="14"/>
      <c r="D71" s="14"/>
    </row>
    <row r="72" spans="1:4" s="11" customFormat="1" x14ac:dyDescent="0.55000000000000004">
      <c r="B72" s="10" t="s">
        <v>611</v>
      </c>
      <c r="C72" s="14"/>
      <c r="D72" s="14"/>
    </row>
    <row r="73" spans="1:4" s="11" customFormat="1" x14ac:dyDescent="0.55000000000000004">
      <c r="B73" s="10" t="s">
        <v>612</v>
      </c>
      <c r="C73" s="14"/>
      <c r="D73" s="14"/>
    </row>
    <row r="74" spans="1:4" s="11" customFormat="1" x14ac:dyDescent="0.55000000000000004">
      <c r="B74" s="10" t="s">
        <v>613</v>
      </c>
      <c r="C74" s="14"/>
      <c r="D74" s="14"/>
    </row>
    <row r="75" spans="1:4" s="11" customFormat="1" x14ac:dyDescent="0.55000000000000004">
      <c r="B75" s="10" t="s">
        <v>614</v>
      </c>
      <c r="C75" s="14"/>
      <c r="D75" s="14"/>
    </row>
    <row r="76" spans="1:4" s="11" customFormat="1" x14ac:dyDescent="0.55000000000000004">
      <c r="B76" s="10" t="s">
        <v>615</v>
      </c>
      <c r="C76" s="14"/>
      <c r="D76" s="14"/>
    </row>
    <row r="77" spans="1:4" s="11" customFormat="1" x14ac:dyDescent="0.55000000000000004">
      <c r="B77" s="10" t="s">
        <v>616</v>
      </c>
      <c r="C77" s="14"/>
      <c r="D77" s="14"/>
    </row>
    <row r="78" spans="1:4" s="11" customFormat="1" x14ac:dyDescent="0.55000000000000004">
      <c r="A78" s="11" t="s">
        <v>645</v>
      </c>
      <c r="B78" s="10"/>
      <c r="C78" s="14"/>
      <c r="D78" s="14"/>
    </row>
    <row r="79" spans="1:4" s="11" customFormat="1" x14ac:dyDescent="0.55000000000000004">
      <c r="B79" s="10"/>
      <c r="C79" s="14"/>
      <c r="D79" s="14"/>
    </row>
    <row r="80" spans="1:4" s="11" customFormat="1" x14ac:dyDescent="0.55000000000000004">
      <c r="B80" s="10"/>
      <c r="C80" s="14"/>
      <c r="D80" s="14"/>
    </row>
    <row r="81" spans="2:4" s="11" customFormat="1" x14ac:dyDescent="0.55000000000000004">
      <c r="B81" s="10"/>
      <c r="C81" s="14"/>
      <c r="D81" s="14"/>
    </row>
    <row r="82" spans="2:4" s="11" customFormat="1" x14ac:dyDescent="0.55000000000000004">
      <c r="B82" s="10"/>
      <c r="C82" s="14"/>
      <c r="D82" s="14"/>
    </row>
    <row r="83" spans="2:4" s="11" customFormat="1" x14ac:dyDescent="0.55000000000000004">
      <c r="B83" s="10"/>
      <c r="C83" s="14"/>
      <c r="D83" s="14"/>
    </row>
    <row r="84" spans="2:4" s="11" customFormat="1" x14ac:dyDescent="0.55000000000000004">
      <c r="B84" s="10"/>
      <c r="C84" s="14"/>
      <c r="D84" s="14"/>
    </row>
    <row r="85" spans="2:4" s="11" customFormat="1" x14ac:dyDescent="0.55000000000000004">
      <c r="B85" s="10"/>
      <c r="C85" s="14"/>
      <c r="D85" s="14"/>
    </row>
    <row r="86" spans="2:4" s="11" customFormat="1" x14ac:dyDescent="0.55000000000000004">
      <c r="B86" s="10"/>
      <c r="C86" s="14"/>
      <c r="D86" s="14"/>
    </row>
    <row r="87" spans="2:4" s="11" customFormat="1" x14ac:dyDescent="0.55000000000000004">
      <c r="B87" s="10"/>
      <c r="C87" s="14"/>
      <c r="D87" s="14"/>
    </row>
    <row r="88" spans="2:4" s="11" customFormat="1" x14ac:dyDescent="0.55000000000000004">
      <c r="B88" s="10"/>
      <c r="C88" s="14"/>
      <c r="D88" s="14"/>
    </row>
    <row r="89" spans="2:4" s="11" customFormat="1" x14ac:dyDescent="0.55000000000000004">
      <c r="C89" s="15" t="s">
        <v>296</v>
      </c>
    </row>
    <row r="90" spans="2:4" s="11" customFormat="1" x14ac:dyDescent="0.55000000000000004">
      <c r="C90" s="11" t="s">
        <v>297</v>
      </c>
    </row>
    <row r="91" spans="2:4" s="11" customFormat="1" x14ac:dyDescent="0.55000000000000004">
      <c r="B91" s="11" t="s">
        <v>617</v>
      </c>
    </row>
    <row r="92" spans="2:4" s="11" customFormat="1" x14ac:dyDescent="0.55000000000000004">
      <c r="B92" s="11" t="s">
        <v>618</v>
      </c>
    </row>
    <row r="93" spans="2:4" s="11" customFormat="1" x14ac:dyDescent="0.55000000000000004">
      <c r="C93" s="11" t="s">
        <v>298</v>
      </c>
    </row>
    <row r="94" spans="2:4" s="11" customFormat="1" x14ac:dyDescent="0.55000000000000004">
      <c r="B94" s="11" t="s">
        <v>619</v>
      </c>
    </row>
    <row r="95" spans="2:4" s="11" customFormat="1" x14ac:dyDescent="0.55000000000000004">
      <c r="B95" s="11" t="s">
        <v>620</v>
      </c>
    </row>
    <row r="96" spans="2:4" s="11" customFormat="1" x14ac:dyDescent="0.55000000000000004">
      <c r="C96" s="11" t="s">
        <v>299</v>
      </c>
    </row>
    <row r="97" spans="1:4" s="11" customFormat="1" x14ac:dyDescent="0.55000000000000004">
      <c r="B97" s="11" t="s">
        <v>621</v>
      </c>
    </row>
    <row r="98" spans="1:4" s="11" customFormat="1" x14ac:dyDescent="0.55000000000000004">
      <c r="B98" s="11" t="s">
        <v>622</v>
      </c>
    </row>
    <row r="99" spans="1:4" s="11" customFormat="1" x14ac:dyDescent="0.55000000000000004">
      <c r="C99" s="11" t="s">
        <v>300</v>
      </c>
    </row>
    <row r="100" spans="1:4" s="11" customFormat="1" x14ac:dyDescent="0.55000000000000004">
      <c r="B100" s="11" t="s">
        <v>623</v>
      </c>
    </row>
    <row r="101" spans="1:4" s="11" customFormat="1" x14ac:dyDescent="0.55000000000000004">
      <c r="B101" s="11" t="s">
        <v>624</v>
      </c>
    </row>
    <row r="102" spans="1:4" s="11" customFormat="1" x14ac:dyDescent="0.55000000000000004">
      <c r="C102" s="11" t="s">
        <v>301</v>
      </c>
    </row>
    <row r="103" spans="1:4" s="11" customFormat="1" x14ac:dyDescent="0.55000000000000004">
      <c r="B103" s="11" t="s">
        <v>625</v>
      </c>
    </row>
    <row r="104" spans="1:4" s="11" customFormat="1" x14ac:dyDescent="0.55000000000000004">
      <c r="B104" s="11" t="s">
        <v>626</v>
      </c>
    </row>
    <row r="105" spans="1:4" s="11" customFormat="1" x14ac:dyDescent="0.55000000000000004"/>
    <row r="106" spans="1:4" s="16" customFormat="1" x14ac:dyDescent="0.55000000000000004">
      <c r="C106" s="17" t="s">
        <v>302</v>
      </c>
    </row>
    <row r="107" spans="1:4" s="16" customFormat="1" x14ac:dyDescent="0.55000000000000004">
      <c r="C107" s="16" t="s">
        <v>627</v>
      </c>
    </row>
    <row r="108" spans="1:4" s="16" customFormat="1" x14ac:dyDescent="0.55000000000000004">
      <c r="A108" s="18" t="s">
        <v>303</v>
      </c>
      <c r="B108" s="19"/>
      <c r="C108" s="19"/>
      <c r="D108" s="20"/>
    </row>
    <row r="109" spans="1:4" s="16" customFormat="1" x14ac:dyDescent="0.55000000000000004">
      <c r="A109" s="18" t="s">
        <v>628</v>
      </c>
      <c r="B109" s="19"/>
      <c r="C109" s="19"/>
      <c r="D109" s="20"/>
    </row>
    <row r="110" spans="1:4" s="16" customFormat="1" x14ac:dyDescent="0.55000000000000004">
      <c r="A110" s="18"/>
      <c r="B110" s="19" t="s">
        <v>304</v>
      </c>
      <c r="C110" s="19"/>
      <c r="D110" s="20"/>
    </row>
    <row r="111" spans="1:4" s="16" customFormat="1" x14ac:dyDescent="0.55000000000000004">
      <c r="A111" s="18"/>
      <c r="B111" s="19" t="s">
        <v>566</v>
      </c>
      <c r="C111" s="19"/>
      <c r="D111" s="20"/>
    </row>
    <row r="112" spans="1:4" s="16" customFormat="1" x14ac:dyDescent="0.55000000000000004">
      <c r="C112" s="16" t="s">
        <v>629</v>
      </c>
    </row>
    <row r="113" spans="1:5" s="16" customFormat="1" x14ac:dyDescent="0.55000000000000004">
      <c r="A113" s="18" t="s">
        <v>303</v>
      </c>
      <c r="B113" s="19"/>
      <c r="C113" s="19"/>
      <c r="D113" s="20"/>
    </row>
    <row r="114" spans="1:5" s="16" customFormat="1" x14ac:dyDescent="0.55000000000000004">
      <c r="A114" s="18"/>
      <c r="B114" s="19" t="s">
        <v>630</v>
      </c>
      <c r="C114" s="19"/>
      <c r="D114" s="20"/>
    </row>
    <row r="115" spans="1:5" s="16" customFormat="1" x14ac:dyDescent="0.55000000000000004">
      <c r="A115" s="18"/>
      <c r="B115" s="19" t="s">
        <v>631</v>
      </c>
      <c r="C115" s="19"/>
      <c r="D115" s="20"/>
    </row>
    <row r="116" spans="1:5" s="16" customFormat="1" x14ac:dyDescent="0.55000000000000004">
      <c r="A116" s="18"/>
      <c r="B116" s="19" t="s">
        <v>632</v>
      </c>
      <c r="C116" s="19"/>
      <c r="D116" s="20"/>
    </row>
    <row r="117" spans="1:5" s="16" customFormat="1" x14ac:dyDescent="0.55000000000000004">
      <c r="A117" s="18"/>
      <c r="B117" s="19" t="s">
        <v>633</v>
      </c>
      <c r="C117" s="19"/>
      <c r="D117" s="20"/>
    </row>
    <row r="118" spans="1:5" s="16" customFormat="1" x14ac:dyDescent="0.55000000000000004">
      <c r="C118" s="16" t="s">
        <v>653</v>
      </c>
    </row>
    <row r="119" spans="1:5" s="16" customFormat="1" x14ac:dyDescent="0.55000000000000004">
      <c r="B119" s="18" t="s">
        <v>652</v>
      </c>
      <c r="C119" s="19"/>
      <c r="D119" s="19"/>
      <c r="E119" s="20"/>
    </row>
    <row r="120" spans="1:5" s="16" customFormat="1" x14ac:dyDescent="0.55000000000000004">
      <c r="A120" s="18" t="s">
        <v>654</v>
      </c>
      <c r="B120" s="19"/>
      <c r="C120" s="19"/>
      <c r="D120" s="20"/>
    </row>
    <row r="121" spans="1:5" s="16" customFormat="1" x14ac:dyDescent="0.55000000000000004">
      <c r="A121" s="18" t="s">
        <v>655</v>
      </c>
      <c r="B121" s="19"/>
      <c r="C121" s="19"/>
      <c r="D121" s="20"/>
    </row>
    <row r="122" spans="1:5" s="16" customFormat="1" x14ac:dyDescent="0.55000000000000004">
      <c r="A122" s="18"/>
      <c r="B122" s="19" t="s">
        <v>656</v>
      </c>
      <c r="C122" s="19"/>
      <c r="D122" s="20"/>
    </row>
    <row r="123" spans="1:5" s="16" customFormat="1" x14ac:dyDescent="0.55000000000000004">
      <c r="A123" s="18"/>
      <c r="B123" s="19" t="s">
        <v>657</v>
      </c>
      <c r="C123" s="19"/>
      <c r="D123" s="20"/>
    </row>
    <row r="124" spans="1:5" s="16" customFormat="1" x14ac:dyDescent="0.55000000000000004">
      <c r="C124" s="16" t="s">
        <v>658</v>
      </c>
    </row>
    <row r="125" spans="1:5" s="16" customFormat="1" x14ac:dyDescent="0.55000000000000004">
      <c r="A125" s="18" t="s">
        <v>659</v>
      </c>
      <c r="B125" s="19"/>
      <c r="C125" s="19"/>
      <c r="D125" s="20"/>
    </row>
    <row r="126" spans="1:5" s="16" customFormat="1" x14ac:dyDescent="0.55000000000000004">
      <c r="A126" s="18"/>
      <c r="B126" s="19" t="s">
        <v>660</v>
      </c>
      <c r="C126" s="19"/>
      <c r="D126" s="20"/>
    </row>
    <row r="127" spans="1:5" s="16" customFormat="1" x14ac:dyDescent="0.55000000000000004">
      <c r="A127" s="18"/>
      <c r="B127" s="19" t="s">
        <v>661</v>
      </c>
      <c r="C127" s="19"/>
      <c r="D127" s="20"/>
    </row>
    <row r="128" spans="1:5" s="16" customFormat="1" x14ac:dyDescent="0.55000000000000004">
      <c r="C128" s="16" t="s">
        <v>663</v>
      </c>
    </row>
    <row r="129" spans="1:4" s="16" customFormat="1" x14ac:dyDescent="0.55000000000000004">
      <c r="A129" s="18" t="s">
        <v>662</v>
      </c>
      <c r="B129" s="19"/>
      <c r="C129" s="19"/>
      <c r="D129" s="20"/>
    </row>
    <row r="130" spans="1:4" x14ac:dyDescent="0.55000000000000004">
      <c r="B130" s="9" t="s">
        <v>664</v>
      </c>
    </row>
    <row r="131" spans="1:4" x14ac:dyDescent="0.55000000000000004">
      <c r="B131" s="9" t="s">
        <v>665</v>
      </c>
    </row>
    <row r="132" spans="1:4" x14ac:dyDescent="0.55000000000000004">
      <c r="B132" s="9" t="s">
        <v>668</v>
      </c>
    </row>
    <row r="133" spans="1:4" s="11" customFormat="1" x14ac:dyDescent="0.55000000000000004">
      <c r="A133" s="11" t="s">
        <v>669</v>
      </c>
    </row>
    <row r="134" spans="1:4" s="11" customFormat="1" x14ac:dyDescent="0.55000000000000004">
      <c r="A134" s="11" t="s">
        <v>670</v>
      </c>
    </row>
    <row r="135" spans="1:4" s="11" customFormat="1" x14ac:dyDescent="0.55000000000000004">
      <c r="A135" s="11" t="s">
        <v>671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4"/>
  <sheetViews>
    <sheetView topLeftCell="A691" zoomScale="120" zoomScaleNormal="120" workbookViewId="0">
      <selection activeCell="A702" sqref="A702"/>
    </sheetView>
  </sheetViews>
  <sheetFormatPr defaultRowHeight="21.75" x14ac:dyDescent="0.5"/>
  <cols>
    <col min="1" max="1" width="73" style="145" customWidth="1"/>
    <col min="2" max="2" width="5.85546875" style="146" customWidth="1"/>
    <col min="3" max="3" width="7.7109375" style="146" customWidth="1"/>
    <col min="4" max="4" width="7.7109375" style="82" customWidth="1"/>
    <col min="5" max="5" width="7.140625" style="82" customWidth="1"/>
    <col min="6" max="6" width="11.42578125" style="82" bestFit="1" customWidth="1"/>
    <col min="7" max="16384" width="9.140625" style="82"/>
  </cols>
  <sheetData>
    <row r="1" spans="1:5" s="21" customFormat="1" ht="30.75" x14ac:dyDescent="0.7">
      <c r="A1" s="194" t="s">
        <v>305</v>
      </c>
      <c r="B1" s="194"/>
      <c r="C1" s="194"/>
      <c r="D1" s="194"/>
    </row>
    <row r="2" spans="1:5" s="21" customFormat="1" ht="27.75" x14ac:dyDescent="0.65">
      <c r="A2" s="195" t="s">
        <v>448</v>
      </c>
      <c r="B2" s="195"/>
      <c r="C2" s="195"/>
      <c r="D2" s="195"/>
    </row>
    <row r="3" spans="1:5" s="21" customFormat="1" ht="12" customHeight="1" x14ac:dyDescent="0.5">
      <c r="A3" s="22"/>
      <c r="B3" s="23"/>
      <c r="C3" s="23"/>
    </row>
    <row r="4" spans="1:5" s="11" customFormat="1" ht="24" x14ac:dyDescent="0.55000000000000004">
      <c r="A4" s="10" t="s">
        <v>306</v>
      </c>
      <c r="B4" s="14"/>
      <c r="C4" s="14"/>
    </row>
    <row r="5" spans="1:5" s="11" customFormat="1" ht="24" x14ac:dyDescent="0.55000000000000004">
      <c r="A5" s="10" t="s">
        <v>454</v>
      </c>
      <c r="B5" s="14"/>
      <c r="C5" s="14"/>
    </row>
    <row r="6" spans="1:5" s="11" customFormat="1" ht="24" x14ac:dyDescent="0.55000000000000004">
      <c r="A6" s="10" t="s">
        <v>449</v>
      </c>
      <c r="B6" s="9"/>
      <c r="C6" s="9"/>
      <c r="E6" s="9"/>
    </row>
    <row r="7" spans="1:5" s="11" customFormat="1" ht="24" x14ac:dyDescent="0.55000000000000004">
      <c r="A7" s="10" t="s">
        <v>450</v>
      </c>
      <c r="B7" s="9"/>
      <c r="C7" s="9"/>
      <c r="E7" s="9"/>
    </row>
    <row r="8" spans="1:5" s="11" customFormat="1" ht="24" x14ac:dyDescent="0.55000000000000004">
      <c r="A8" s="10" t="s">
        <v>451</v>
      </c>
      <c r="B8" s="9"/>
      <c r="C8" s="9"/>
      <c r="E8" s="9"/>
    </row>
    <row r="9" spans="1:5" s="11" customFormat="1" ht="24" x14ac:dyDescent="0.55000000000000004">
      <c r="A9" s="10" t="s">
        <v>452</v>
      </c>
      <c r="B9" s="9"/>
      <c r="C9" s="9"/>
      <c r="E9" s="9"/>
    </row>
    <row r="10" spans="1:5" s="11" customFormat="1" ht="24" x14ac:dyDescent="0.55000000000000004">
      <c r="A10" s="10" t="s">
        <v>453</v>
      </c>
      <c r="B10" s="9"/>
      <c r="C10" s="9"/>
      <c r="E10" s="9"/>
    </row>
    <row r="11" spans="1:5" s="11" customFormat="1" ht="4.5" customHeight="1" x14ac:dyDescent="0.55000000000000004">
      <c r="A11" s="10"/>
      <c r="B11" s="14"/>
      <c r="C11" s="14"/>
    </row>
    <row r="12" spans="1:5" s="11" customFormat="1" ht="18" customHeight="1" x14ac:dyDescent="0.55000000000000004">
      <c r="A12" s="24" t="s">
        <v>307</v>
      </c>
      <c r="B12" s="14"/>
      <c r="C12" s="14"/>
    </row>
    <row r="13" spans="1:5" s="11" customFormat="1" ht="17.25" customHeight="1" x14ac:dyDescent="0.55000000000000004">
      <c r="A13" s="25" t="s">
        <v>308</v>
      </c>
      <c r="B13" s="14"/>
      <c r="C13" s="14"/>
    </row>
    <row r="14" spans="1:5" s="11" customFormat="1" ht="19.5" customHeight="1" x14ac:dyDescent="0.55000000000000004">
      <c r="A14" s="25" t="s">
        <v>309</v>
      </c>
      <c r="B14" s="14"/>
      <c r="C14" s="14"/>
    </row>
    <row r="15" spans="1:5" s="11" customFormat="1" ht="24" x14ac:dyDescent="0.55000000000000004">
      <c r="A15" s="26" t="s">
        <v>310</v>
      </c>
      <c r="B15" s="27" t="s">
        <v>311</v>
      </c>
      <c r="C15" s="28" t="s">
        <v>312</v>
      </c>
    </row>
    <row r="16" spans="1:5" s="11" customFormat="1" ht="24" x14ac:dyDescent="0.55000000000000004">
      <c r="A16" s="29" t="s">
        <v>313</v>
      </c>
      <c r="B16" s="30"/>
      <c r="C16" s="31"/>
    </row>
    <row r="17" spans="1:3" s="11" customFormat="1" ht="24" x14ac:dyDescent="0.55000000000000004">
      <c r="A17" s="32" t="s">
        <v>314</v>
      </c>
      <c r="B17" s="33">
        <v>24</v>
      </c>
      <c r="C17" s="34">
        <f>B17*100/243</f>
        <v>9.8765432098765427</v>
      </c>
    </row>
    <row r="18" spans="1:3" s="11" customFormat="1" ht="24" x14ac:dyDescent="0.55000000000000004">
      <c r="A18" s="35" t="s">
        <v>315</v>
      </c>
      <c r="B18" s="36">
        <v>39</v>
      </c>
      <c r="C18" s="37">
        <f>B18*100/243</f>
        <v>16.049382716049383</v>
      </c>
    </row>
    <row r="19" spans="1:3" s="11" customFormat="1" ht="24" x14ac:dyDescent="0.55000000000000004">
      <c r="A19" s="29" t="s">
        <v>316</v>
      </c>
      <c r="B19" s="38"/>
      <c r="C19" s="34"/>
    </row>
    <row r="20" spans="1:3" s="11" customFormat="1" ht="24" x14ac:dyDescent="0.55000000000000004">
      <c r="A20" s="32" t="s">
        <v>314</v>
      </c>
      <c r="B20" s="39">
        <v>27</v>
      </c>
      <c r="C20" s="34">
        <f>B20*100/243</f>
        <v>11.111111111111111</v>
      </c>
    </row>
    <row r="21" spans="1:3" s="11" customFormat="1" ht="24" x14ac:dyDescent="0.55000000000000004">
      <c r="A21" s="35" t="s">
        <v>315</v>
      </c>
      <c r="B21" s="40">
        <v>30</v>
      </c>
      <c r="C21" s="37">
        <f t="shared" ref="C21:C31" si="0">B21*100/243</f>
        <v>12.345679012345679</v>
      </c>
    </row>
    <row r="22" spans="1:3" s="11" customFormat="1" ht="24" x14ac:dyDescent="0.55000000000000004">
      <c r="A22" s="29" t="s">
        <v>317</v>
      </c>
      <c r="B22" s="38"/>
      <c r="C22" s="34"/>
    </row>
    <row r="23" spans="1:3" s="11" customFormat="1" ht="24" x14ac:dyDescent="0.55000000000000004">
      <c r="A23" s="32" t="s">
        <v>314</v>
      </c>
      <c r="B23" s="39">
        <v>22</v>
      </c>
      <c r="C23" s="34">
        <f t="shared" si="0"/>
        <v>9.0534979423868318</v>
      </c>
    </row>
    <row r="24" spans="1:3" s="11" customFormat="1" ht="24" x14ac:dyDescent="0.55000000000000004">
      <c r="A24" s="35" t="s">
        <v>315</v>
      </c>
      <c r="B24" s="40">
        <v>35</v>
      </c>
      <c r="C24" s="37">
        <f t="shared" si="0"/>
        <v>14.403292181069959</v>
      </c>
    </row>
    <row r="25" spans="1:3" s="11" customFormat="1" ht="24" x14ac:dyDescent="0.55000000000000004">
      <c r="A25" s="32" t="s">
        <v>318</v>
      </c>
      <c r="B25" s="39"/>
      <c r="C25" s="34"/>
    </row>
    <row r="26" spans="1:3" s="11" customFormat="1" ht="24" x14ac:dyDescent="0.55000000000000004">
      <c r="A26" s="32" t="s">
        <v>314</v>
      </c>
      <c r="B26" s="39">
        <v>18</v>
      </c>
      <c r="C26" s="34">
        <f t="shared" si="0"/>
        <v>7.4074074074074074</v>
      </c>
    </row>
    <row r="27" spans="1:3" s="11" customFormat="1" ht="24" x14ac:dyDescent="0.55000000000000004">
      <c r="A27" s="35" t="s">
        <v>315</v>
      </c>
      <c r="B27" s="40">
        <v>30</v>
      </c>
      <c r="C27" s="37">
        <f t="shared" si="0"/>
        <v>12.345679012345679</v>
      </c>
    </row>
    <row r="28" spans="1:3" s="11" customFormat="1" ht="24" x14ac:dyDescent="0.55000000000000004">
      <c r="A28" s="32" t="s">
        <v>319</v>
      </c>
      <c r="B28" s="39"/>
      <c r="C28" s="34"/>
    </row>
    <row r="29" spans="1:3" s="11" customFormat="1" ht="24" x14ac:dyDescent="0.55000000000000004">
      <c r="A29" s="32" t="s">
        <v>314</v>
      </c>
      <c r="B29" s="39">
        <v>7</v>
      </c>
      <c r="C29" s="34">
        <f t="shared" si="0"/>
        <v>2.880658436213992</v>
      </c>
    </row>
    <row r="30" spans="1:3" s="11" customFormat="1" ht="24" x14ac:dyDescent="0.55000000000000004">
      <c r="A30" s="35" t="s">
        <v>315</v>
      </c>
      <c r="B30" s="40">
        <v>11</v>
      </c>
      <c r="C30" s="37">
        <f t="shared" si="0"/>
        <v>4.5267489711934159</v>
      </c>
    </row>
    <row r="31" spans="1:3" s="11" customFormat="1" ht="21.75" customHeight="1" x14ac:dyDescent="0.55000000000000004">
      <c r="A31" s="41" t="s">
        <v>320</v>
      </c>
      <c r="B31" s="42">
        <f>SUM(B17:B30)</f>
        <v>243</v>
      </c>
      <c r="C31" s="56">
        <f t="shared" si="0"/>
        <v>100</v>
      </c>
    </row>
    <row r="32" spans="1:3" s="11" customFormat="1" ht="24" x14ac:dyDescent="0.55000000000000004">
      <c r="A32" s="44"/>
      <c r="B32" s="45"/>
      <c r="C32" s="46"/>
    </row>
    <row r="33" spans="1:4" s="11" customFormat="1" ht="24" x14ac:dyDescent="0.55000000000000004">
      <c r="A33" s="10" t="s">
        <v>501</v>
      </c>
      <c r="B33" s="14"/>
      <c r="C33" s="14"/>
    </row>
    <row r="34" spans="1:4" s="11" customFormat="1" ht="24" x14ac:dyDescent="0.55000000000000004">
      <c r="A34" s="10" t="s">
        <v>502</v>
      </c>
      <c r="B34" s="14"/>
      <c r="C34" s="14"/>
    </row>
    <row r="35" spans="1:4" s="11" customFormat="1" ht="24" x14ac:dyDescent="0.55000000000000004">
      <c r="A35" s="10" t="s">
        <v>503</v>
      </c>
      <c r="B35" s="14"/>
      <c r="C35" s="14"/>
    </row>
    <row r="36" spans="1:4" s="11" customFormat="1" ht="24" x14ac:dyDescent="0.55000000000000004">
      <c r="A36" s="10" t="s">
        <v>504</v>
      </c>
      <c r="B36" s="14"/>
      <c r="C36" s="14"/>
    </row>
    <row r="37" spans="1:4" s="11" customFormat="1" ht="24" x14ac:dyDescent="0.55000000000000004">
      <c r="A37" s="10" t="s">
        <v>505</v>
      </c>
      <c r="B37" s="14"/>
      <c r="C37" s="14"/>
    </row>
    <row r="38" spans="1:4" s="11" customFormat="1" ht="24" x14ac:dyDescent="0.55000000000000004">
      <c r="A38" s="10"/>
      <c r="B38" s="14"/>
      <c r="C38" s="14"/>
    </row>
    <row r="39" spans="1:4" s="11" customFormat="1" ht="20.25" customHeight="1" x14ac:dyDescent="0.55000000000000004">
      <c r="A39" s="47" t="s">
        <v>321</v>
      </c>
      <c r="B39" s="14"/>
      <c r="C39" s="14"/>
    </row>
    <row r="40" spans="1:4" s="11" customFormat="1" ht="21.75" customHeight="1" x14ac:dyDescent="0.55000000000000004">
      <c r="A40" s="26" t="s">
        <v>310</v>
      </c>
      <c r="B40" s="48" t="s">
        <v>311</v>
      </c>
      <c r="C40" s="48" t="s">
        <v>312</v>
      </c>
    </row>
    <row r="41" spans="1:4" s="11" customFormat="1" ht="24" x14ac:dyDescent="0.55000000000000004">
      <c r="A41" s="29" t="s">
        <v>313</v>
      </c>
      <c r="B41" s="38"/>
      <c r="C41" s="38"/>
    </row>
    <row r="42" spans="1:4" s="11" customFormat="1" ht="24" x14ac:dyDescent="0.55000000000000004">
      <c r="A42" s="32" t="s">
        <v>322</v>
      </c>
      <c r="B42" s="33">
        <v>31</v>
      </c>
      <c r="C42" s="34">
        <f>B42*100/243</f>
        <v>12.757201646090534</v>
      </c>
      <c r="D42" s="49"/>
    </row>
    <row r="43" spans="1:4" s="11" customFormat="1" ht="24" x14ac:dyDescent="0.55000000000000004">
      <c r="A43" s="54" t="s">
        <v>323</v>
      </c>
      <c r="B43" s="33">
        <v>23</v>
      </c>
      <c r="C43" s="34">
        <f t="shared" ref="C43:C68" si="1">B43*100/243</f>
        <v>9.4650205761316872</v>
      </c>
      <c r="D43" s="50"/>
    </row>
    <row r="44" spans="1:4" s="11" customFormat="1" ht="24" x14ac:dyDescent="0.55000000000000004">
      <c r="A44" s="54" t="s">
        <v>324</v>
      </c>
      <c r="B44" s="33">
        <v>8</v>
      </c>
      <c r="C44" s="34">
        <f t="shared" si="1"/>
        <v>3.2921810699588478</v>
      </c>
      <c r="D44" s="50"/>
    </row>
    <row r="45" spans="1:4" s="11" customFormat="1" ht="24" x14ac:dyDescent="0.55000000000000004">
      <c r="A45" s="55" t="s">
        <v>327</v>
      </c>
      <c r="B45" s="36">
        <v>1</v>
      </c>
      <c r="C45" s="37">
        <f t="shared" si="1"/>
        <v>0.41152263374485598</v>
      </c>
      <c r="D45" s="50"/>
    </row>
    <row r="46" spans="1:4" s="11" customFormat="1" ht="24" x14ac:dyDescent="0.55000000000000004">
      <c r="A46" s="29" t="s">
        <v>325</v>
      </c>
      <c r="B46" s="39"/>
      <c r="C46" s="34"/>
    </row>
    <row r="47" spans="1:4" s="11" customFormat="1" ht="24" x14ac:dyDescent="0.55000000000000004">
      <c r="A47" s="32" t="s">
        <v>322</v>
      </c>
      <c r="B47" s="33">
        <v>22</v>
      </c>
      <c r="C47" s="34">
        <f t="shared" si="1"/>
        <v>9.0534979423868318</v>
      </c>
    </row>
    <row r="48" spans="1:4" s="11" customFormat="1" ht="24" x14ac:dyDescent="0.55000000000000004">
      <c r="A48" s="54" t="s">
        <v>323</v>
      </c>
      <c r="B48" s="33">
        <v>21</v>
      </c>
      <c r="C48" s="34">
        <f t="shared" si="1"/>
        <v>8.6419753086419746</v>
      </c>
    </row>
    <row r="49" spans="1:4" s="11" customFormat="1" ht="24" x14ac:dyDescent="0.55000000000000004">
      <c r="A49" s="54" t="s">
        <v>324</v>
      </c>
      <c r="B49" s="33">
        <v>13</v>
      </c>
      <c r="C49" s="34">
        <f t="shared" si="1"/>
        <v>5.3497942386831276</v>
      </c>
    </row>
    <row r="50" spans="1:4" s="11" customFormat="1" ht="24" x14ac:dyDescent="0.55000000000000004">
      <c r="A50" s="55" t="s">
        <v>327</v>
      </c>
      <c r="B50" s="36">
        <v>1</v>
      </c>
      <c r="C50" s="37">
        <f t="shared" si="1"/>
        <v>0.41152263374485598</v>
      </c>
    </row>
    <row r="51" spans="1:4" s="11" customFormat="1" ht="24" x14ac:dyDescent="0.55000000000000004">
      <c r="A51" s="29" t="s">
        <v>326</v>
      </c>
      <c r="B51" s="30"/>
      <c r="C51" s="34"/>
      <c r="D51" s="49"/>
    </row>
    <row r="52" spans="1:4" s="11" customFormat="1" ht="24" x14ac:dyDescent="0.55000000000000004">
      <c r="A52" s="32" t="s">
        <v>322</v>
      </c>
      <c r="B52" s="33">
        <v>29</v>
      </c>
      <c r="C52" s="34">
        <f t="shared" si="1"/>
        <v>11.934156378600823</v>
      </c>
      <c r="D52" s="49"/>
    </row>
    <row r="53" spans="1:4" s="11" customFormat="1" ht="24" x14ac:dyDescent="0.55000000000000004">
      <c r="A53" s="32" t="s">
        <v>323</v>
      </c>
      <c r="B53" s="33">
        <v>22</v>
      </c>
      <c r="C53" s="34">
        <f t="shared" si="1"/>
        <v>9.0534979423868318</v>
      </c>
      <c r="D53" s="49"/>
    </row>
    <row r="54" spans="1:4" s="11" customFormat="1" ht="24" x14ac:dyDescent="0.55000000000000004">
      <c r="A54" s="35" t="s">
        <v>324</v>
      </c>
      <c r="B54" s="36">
        <v>6</v>
      </c>
      <c r="C54" s="37">
        <f t="shared" si="1"/>
        <v>2.4691358024691357</v>
      </c>
      <c r="D54" s="49"/>
    </row>
    <row r="55" spans="1:4" s="11" customFormat="1" ht="24" x14ac:dyDescent="0.55000000000000004">
      <c r="A55" s="32" t="s">
        <v>318</v>
      </c>
      <c r="B55" s="39"/>
      <c r="C55" s="34"/>
    </row>
    <row r="56" spans="1:4" s="11" customFormat="1" ht="24" x14ac:dyDescent="0.55000000000000004">
      <c r="A56" s="32" t="s">
        <v>322</v>
      </c>
      <c r="B56" s="33">
        <v>29</v>
      </c>
      <c r="C56" s="34">
        <f t="shared" si="1"/>
        <v>11.934156378600823</v>
      </c>
      <c r="D56" s="49"/>
    </row>
    <row r="57" spans="1:4" s="11" customFormat="1" ht="24" x14ac:dyDescent="0.55000000000000004">
      <c r="A57" s="32" t="s">
        <v>323</v>
      </c>
      <c r="B57" s="33">
        <v>14</v>
      </c>
      <c r="C57" s="34">
        <f t="shared" si="1"/>
        <v>5.761316872427984</v>
      </c>
      <c r="D57" s="50"/>
    </row>
    <row r="58" spans="1:4" s="11" customFormat="1" ht="24" x14ac:dyDescent="0.55000000000000004">
      <c r="A58" s="35" t="s">
        <v>324</v>
      </c>
      <c r="B58" s="36">
        <v>5</v>
      </c>
      <c r="C58" s="37">
        <f t="shared" si="1"/>
        <v>2.0576131687242798</v>
      </c>
      <c r="D58" s="50"/>
    </row>
    <row r="59" spans="1:4" s="11" customFormat="1" ht="24" x14ac:dyDescent="0.55000000000000004">
      <c r="A59" s="57"/>
      <c r="B59" s="63"/>
      <c r="C59" s="64"/>
      <c r="D59" s="50"/>
    </row>
    <row r="60" spans="1:4" s="11" customFormat="1" ht="24" x14ac:dyDescent="0.55000000000000004">
      <c r="A60" s="57"/>
      <c r="B60" s="63"/>
      <c r="C60" s="64"/>
      <c r="D60" s="50"/>
    </row>
    <row r="61" spans="1:4" s="11" customFormat="1" ht="24" x14ac:dyDescent="0.55000000000000004">
      <c r="A61" s="180"/>
      <c r="B61" s="188"/>
      <c r="C61" s="189"/>
      <c r="D61" s="50"/>
    </row>
    <row r="62" spans="1:4" s="11" customFormat="1" ht="24" x14ac:dyDescent="0.55000000000000004">
      <c r="A62" s="41" t="s">
        <v>310</v>
      </c>
      <c r="B62" s="42" t="s">
        <v>311</v>
      </c>
      <c r="C62" s="42" t="s">
        <v>312</v>
      </c>
      <c r="D62" s="50"/>
    </row>
    <row r="63" spans="1:4" s="11" customFormat="1" ht="24" x14ac:dyDescent="0.55000000000000004">
      <c r="A63" s="32" t="s">
        <v>319</v>
      </c>
      <c r="B63" s="39"/>
      <c r="C63" s="34"/>
    </row>
    <row r="64" spans="1:4" s="11" customFormat="1" ht="24" x14ac:dyDescent="0.55000000000000004">
      <c r="A64" s="32" t="s">
        <v>322</v>
      </c>
      <c r="B64" s="33">
        <v>4</v>
      </c>
      <c r="C64" s="34">
        <f t="shared" si="1"/>
        <v>1.6460905349794239</v>
      </c>
    </row>
    <row r="65" spans="1:4" s="11" customFormat="1" ht="24" x14ac:dyDescent="0.55000000000000004">
      <c r="A65" s="54" t="s">
        <v>323</v>
      </c>
      <c r="B65" s="33">
        <v>7</v>
      </c>
      <c r="C65" s="34">
        <f t="shared" si="1"/>
        <v>2.880658436213992</v>
      </c>
    </row>
    <row r="66" spans="1:4" s="11" customFormat="1" ht="24" x14ac:dyDescent="0.55000000000000004">
      <c r="A66" s="54" t="s">
        <v>324</v>
      </c>
      <c r="B66" s="33">
        <v>5</v>
      </c>
      <c r="C66" s="34">
        <f t="shared" si="1"/>
        <v>2.0576131687242798</v>
      </c>
    </row>
    <row r="67" spans="1:4" s="11" customFormat="1" ht="24" x14ac:dyDescent="0.55000000000000004">
      <c r="A67" s="55" t="s">
        <v>327</v>
      </c>
      <c r="B67" s="36">
        <v>2</v>
      </c>
      <c r="C67" s="37">
        <f t="shared" si="1"/>
        <v>0.82304526748971196</v>
      </c>
    </row>
    <row r="68" spans="1:4" s="11" customFormat="1" ht="24" x14ac:dyDescent="0.55000000000000004">
      <c r="A68" s="51" t="s">
        <v>320</v>
      </c>
      <c r="B68" s="52">
        <f>SUM(B41:B67)</f>
        <v>243</v>
      </c>
      <c r="C68" s="43">
        <f t="shared" si="1"/>
        <v>100</v>
      </c>
      <c r="D68" s="49"/>
    </row>
    <row r="69" spans="1:4" s="11" customFormat="1" ht="24" x14ac:dyDescent="0.55000000000000004">
      <c r="A69" s="44"/>
      <c r="B69" s="45"/>
      <c r="C69" s="46"/>
      <c r="D69" s="50"/>
    </row>
    <row r="70" spans="1:4" s="11" customFormat="1" ht="24" x14ac:dyDescent="0.55000000000000004">
      <c r="A70" s="10" t="s">
        <v>455</v>
      </c>
      <c r="B70" s="14"/>
      <c r="C70" s="14"/>
    </row>
    <row r="71" spans="1:4" s="11" customFormat="1" ht="24" x14ac:dyDescent="0.55000000000000004">
      <c r="A71" s="10" t="s">
        <v>565</v>
      </c>
      <c r="B71" s="14"/>
      <c r="C71" s="14"/>
    </row>
    <row r="72" spans="1:4" s="11" customFormat="1" ht="24" x14ac:dyDescent="0.55000000000000004">
      <c r="A72" s="10" t="s">
        <v>456</v>
      </c>
      <c r="B72" s="14"/>
      <c r="C72" s="14"/>
    </row>
    <row r="73" spans="1:4" s="11" customFormat="1" ht="24" x14ac:dyDescent="0.55000000000000004">
      <c r="A73" s="10" t="s">
        <v>457</v>
      </c>
      <c r="B73" s="14"/>
      <c r="C73" s="14"/>
    </row>
    <row r="74" spans="1:4" s="11" customFormat="1" ht="24" x14ac:dyDescent="0.55000000000000004">
      <c r="A74" s="10" t="s">
        <v>458</v>
      </c>
      <c r="B74" s="14"/>
      <c r="C74" s="14"/>
    </row>
    <row r="75" spans="1:4" s="11" customFormat="1" ht="24" x14ac:dyDescent="0.55000000000000004">
      <c r="A75" s="10" t="s">
        <v>459</v>
      </c>
      <c r="B75" s="14"/>
      <c r="C75" s="14"/>
    </row>
    <row r="76" spans="1:4" s="11" customFormat="1" ht="24" x14ac:dyDescent="0.55000000000000004">
      <c r="A76" s="10" t="s">
        <v>460</v>
      </c>
      <c r="B76" s="14"/>
      <c r="C76" s="14"/>
    </row>
    <row r="77" spans="1:4" s="11" customFormat="1" ht="24" x14ac:dyDescent="0.55000000000000004">
      <c r="A77" s="10"/>
      <c r="B77" s="14"/>
      <c r="C77" s="14"/>
    </row>
    <row r="78" spans="1:4" s="11" customFormat="1" ht="24" x14ac:dyDescent="0.55000000000000004">
      <c r="A78" s="10"/>
      <c r="B78" s="14"/>
      <c r="C78" s="14"/>
    </row>
    <row r="79" spans="1:4" s="11" customFormat="1" ht="24" x14ac:dyDescent="0.55000000000000004">
      <c r="A79" s="10"/>
      <c r="B79" s="14"/>
      <c r="C79" s="14"/>
    </row>
    <row r="80" spans="1:4" s="11" customFormat="1" ht="24" x14ac:dyDescent="0.55000000000000004">
      <c r="A80" s="10"/>
      <c r="B80" s="14"/>
      <c r="C80" s="14"/>
    </row>
    <row r="81" spans="1:4" s="11" customFormat="1" ht="24" x14ac:dyDescent="0.55000000000000004">
      <c r="A81" s="10"/>
      <c r="B81" s="14"/>
      <c r="C81" s="14"/>
    </row>
    <row r="82" spans="1:4" s="11" customFormat="1" ht="24" x14ac:dyDescent="0.55000000000000004">
      <c r="A82" s="10"/>
      <c r="B82" s="14"/>
      <c r="C82" s="14"/>
    </row>
    <row r="83" spans="1:4" s="11" customFormat="1" ht="24" x14ac:dyDescent="0.55000000000000004">
      <c r="A83" s="10"/>
      <c r="B83" s="14"/>
      <c r="C83" s="14"/>
    </row>
    <row r="84" spans="1:4" s="11" customFormat="1" ht="24" x14ac:dyDescent="0.55000000000000004">
      <c r="A84" s="10"/>
      <c r="B84" s="14"/>
      <c r="C84" s="14"/>
    </row>
    <row r="85" spans="1:4" s="11" customFormat="1" ht="24" x14ac:dyDescent="0.55000000000000004">
      <c r="A85" s="10"/>
      <c r="B85" s="14"/>
      <c r="C85" s="14"/>
    </row>
    <row r="86" spans="1:4" s="11" customFormat="1" ht="24" x14ac:dyDescent="0.55000000000000004">
      <c r="A86" s="10"/>
      <c r="B86" s="14"/>
      <c r="C86" s="14"/>
    </row>
    <row r="87" spans="1:4" s="11" customFormat="1" ht="24" x14ac:dyDescent="0.55000000000000004">
      <c r="A87" s="10"/>
      <c r="B87" s="14"/>
      <c r="C87" s="14"/>
    </row>
    <row r="88" spans="1:4" s="11" customFormat="1" ht="24" x14ac:dyDescent="0.55000000000000004">
      <c r="A88" s="10"/>
      <c r="B88" s="14"/>
      <c r="C88" s="14"/>
    </row>
    <row r="89" spans="1:4" s="11" customFormat="1" ht="24" x14ac:dyDescent="0.55000000000000004">
      <c r="A89" s="10"/>
      <c r="B89" s="14"/>
      <c r="C89" s="14"/>
    </row>
    <row r="90" spans="1:4" s="11" customFormat="1" ht="24" x14ac:dyDescent="0.55000000000000004">
      <c r="A90" s="47" t="s">
        <v>328</v>
      </c>
      <c r="B90" s="14"/>
      <c r="C90" s="14"/>
    </row>
    <row r="91" spans="1:4" s="11" customFormat="1" ht="24" x14ac:dyDescent="0.55000000000000004">
      <c r="A91" s="26" t="s">
        <v>310</v>
      </c>
      <c r="B91" s="28" t="s">
        <v>311</v>
      </c>
      <c r="C91" s="28" t="s">
        <v>312</v>
      </c>
    </row>
    <row r="92" spans="1:4" s="11" customFormat="1" ht="24" x14ac:dyDescent="0.55000000000000004">
      <c r="A92" s="29" t="s">
        <v>329</v>
      </c>
      <c r="B92" s="53"/>
      <c r="C92" s="53"/>
      <c r="D92" s="50"/>
    </row>
    <row r="93" spans="1:4" s="11" customFormat="1" ht="24" x14ac:dyDescent="0.55000000000000004">
      <c r="A93" s="32" t="s">
        <v>330</v>
      </c>
      <c r="B93" s="33">
        <v>42</v>
      </c>
      <c r="C93" s="34">
        <f>B93*100/243</f>
        <v>17.283950617283949</v>
      </c>
      <c r="D93" s="50"/>
    </row>
    <row r="94" spans="1:4" s="11" customFormat="1" ht="24" x14ac:dyDescent="0.55000000000000004">
      <c r="A94" s="32" t="s">
        <v>331</v>
      </c>
      <c r="B94" s="33">
        <v>21</v>
      </c>
      <c r="C94" s="37">
        <f t="shared" ref="C94:C106" si="2">B94*100/243</f>
        <v>8.6419753086419746</v>
      </c>
      <c r="D94" s="50"/>
    </row>
    <row r="95" spans="1:4" s="11" customFormat="1" ht="24" x14ac:dyDescent="0.55000000000000004">
      <c r="A95" s="29" t="s">
        <v>316</v>
      </c>
      <c r="B95" s="48"/>
      <c r="C95" s="34"/>
    </row>
    <row r="96" spans="1:4" s="11" customFormat="1" ht="24" x14ac:dyDescent="0.55000000000000004">
      <c r="A96" s="32" t="s">
        <v>330</v>
      </c>
      <c r="B96" s="33">
        <v>36</v>
      </c>
      <c r="C96" s="34">
        <f t="shared" si="2"/>
        <v>14.814814814814815</v>
      </c>
      <c r="D96" s="50"/>
    </row>
    <row r="97" spans="1:4" s="11" customFormat="1" ht="24" x14ac:dyDescent="0.55000000000000004">
      <c r="A97" s="35" t="s">
        <v>331</v>
      </c>
      <c r="B97" s="36">
        <v>21</v>
      </c>
      <c r="C97" s="37">
        <f t="shared" si="2"/>
        <v>8.6419753086419746</v>
      </c>
    </row>
    <row r="98" spans="1:4" s="11" customFormat="1" ht="24" x14ac:dyDescent="0.55000000000000004">
      <c r="A98" s="29" t="s">
        <v>332</v>
      </c>
      <c r="B98" s="48"/>
      <c r="C98" s="34"/>
    </row>
    <row r="99" spans="1:4" s="11" customFormat="1" ht="24" x14ac:dyDescent="0.55000000000000004">
      <c r="A99" s="32" t="s">
        <v>330</v>
      </c>
      <c r="B99" s="33">
        <v>41</v>
      </c>
      <c r="C99" s="34">
        <f t="shared" si="2"/>
        <v>16.872427983539094</v>
      </c>
      <c r="D99" s="50"/>
    </row>
    <row r="100" spans="1:4" s="11" customFormat="1" ht="24" x14ac:dyDescent="0.55000000000000004">
      <c r="A100" s="35" t="s">
        <v>331</v>
      </c>
      <c r="B100" s="40">
        <v>16</v>
      </c>
      <c r="C100" s="37">
        <f t="shared" si="2"/>
        <v>6.5843621399176957</v>
      </c>
    </row>
    <row r="101" spans="1:4" s="11" customFormat="1" ht="24" x14ac:dyDescent="0.55000000000000004">
      <c r="A101" s="32" t="s">
        <v>333</v>
      </c>
      <c r="B101" s="38"/>
      <c r="C101" s="34"/>
      <c r="D101" s="50"/>
    </row>
    <row r="102" spans="1:4" s="11" customFormat="1" ht="24" x14ac:dyDescent="0.55000000000000004">
      <c r="A102" s="54" t="s">
        <v>330</v>
      </c>
      <c r="B102" s="33">
        <v>42</v>
      </c>
      <c r="C102" s="34">
        <f t="shared" si="2"/>
        <v>17.283950617283949</v>
      </c>
      <c r="D102" s="50"/>
    </row>
    <row r="103" spans="1:4" s="11" customFormat="1" ht="24" x14ac:dyDescent="0.55000000000000004">
      <c r="A103" s="35" t="s">
        <v>331</v>
      </c>
      <c r="B103" s="33">
        <v>6</v>
      </c>
      <c r="C103" s="37">
        <f t="shared" si="2"/>
        <v>2.4691358024691357</v>
      </c>
      <c r="D103" s="50"/>
    </row>
    <row r="104" spans="1:4" s="11" customFormat="1" ht="24" x14ac:dyDescent="0.55000000000000004">
      <c r="A104" s="54" t="s">
        <v>319</v>
      </c>
      <c r="B104" s="38"/>
      <c r="C104" s="34"/>
    </row>
    <row r="105" spans="1:4" s="11" customFormat="1" ht="24" x14ac:dyDescent="0.55000000000000004">
      <c r="A105" s="55" t="s">
        <v>331</v>
      </c>
      <c r="B105" s="40">
        <v>18</v>
      </c>
      <c r="C105" s="37">
        <f t="shared" si="2"/>
        <v>7.4074074074074074</v>
      </c>
    </row>
    <row r="106" spans="1:4" s="11" customFormat="1" ht="24" x14ac:dyDescent="0.55000000000000004">
      <c r="A106" s="41" t="s">
        <v>320</v>
      </c>
      <c r="B106" s="42">
        <f>SUM(B93:B105)</f>
        <v>243</v>
      </c>
      <c r="C106" s="56">
        <f t="shared" si="2"/>
        <v>100</v>
      </c>
    </row>
    <row r="107" spans="1:4" s="11" customFormat="1" ht="24" x14ac:dyDescent="0.55000000000000004">
      <c r="A107" s="57"/>
      <c r="B107" s="45"/>
      <c r="C107" s="46"/>
    </row>
    <row r="108" spans="1:4" s="11" customFormat="1" ht="24" x14ac:dyDescent="0.55000000000000004">
      <c r="A108" s="10" t="s">
        <v>672</v>
      </c>
      <c r="B108" s="14"/>
      <c r="C108" s="14"/>
    </row>
    <row r="109" spans="1:4" s="11" customFormat="1" ht="24" x14ac:dyDescent="0.55000000000000004">
      <c r="A109" s="10" t="s">
        <v>673</v>
      </c>
      <c r="B109" s="14"/>
      <c r="C109" s="14"/>
    </row>
    <row r="110" spans="1:4" s="11" customFormat="1" ht="24" x14ac:dyDescent="0.55000000000000004">
      <c r="A110" s="10" t="s">
        <v>674</v>
      </c>
      <c r="B110" s="14"/>
      <c r="C110" s="14"/>
    </row>
    <row r="111" spans="1:4" s="11" customFormat="1" ht="24" x14ac:dyDescent="0.55000000000000004">
      <c r="A111" s="10" t="s">
        <v>675</v>
      </c>
      <c r="B111" s="14"/>
      <c r="C111" s="14"/>
    </row>
    <row r="112" spans="1:4" s="11" customFormat="1" ht="24" x14ac:dyDescent="0.55000000000000004">
      <c r="A112" s="10" t="s">
        <v>461</v>
      </c>
      <c r="B112" s="14"/>
      <c r="C112" s="14"/>
    </row>
    <row r="113" spans="1:3" s="11" customFormat="1" ht="24" x14ac:dyDescent="0.55000000000000004">
      <c r="A113" s="10" t="s">
        <v>462</v>
      </c>
      <c r="B113" s="14"/>
      <c r="C113" s="14"/>
    </row>
    <row r="114" spans="1:3" s="61" customFormat="1" ht="24" x14ac:dyDescent="0.55000000000000004">
      <c r="A114" s="58"/>
      <c r="B114" s="59"/>
      <c r="C114" s="60"/>
    </row>
    <row r="115" spans="1:3" s="61" customFormat="1" ht="24" x14ac:dyDescent="0.55000000000000004">
      <c r="A115" s="58"/>
      <c r="B115" s="59"/>
      <c r="C115" s="60"/>
    </row>
    <row r="116" spans="1:3" s="61" customFormat="1" ht="24" x14ac:dyDescent="0.55000000000000004">
      <c r="A116" s="58"/>
      <c r="B116" s="59"/>
      <c r="C116" s="60"/>
    </row>
    <row r="117" spans="1:3" s="61" customFormat="1" ht="24" x14ac:dyDescent="0.55000000000000004">
      <c r="A117" s="58"/>
      <c r="B117" s="59"/>
      <c r="C117" s="60"/>
    </row>
    <row r="118" spans="1:3" s="61" customFormat="1" ht="24" x14ac:dyDescent="0.55000000000000004">
      <c r="A118" s="58"/>
      <c r="B118" s="59"/>
      <c r="C118" s="60"/>
    </row>
    <row r="119" spans="1:3" s="11" customFormat="1" ht="24.75" customHeight="1" x14ac:dyDescent="0.55000000000000004">
      <c r="A119" s="47" t="s">
        <v>334</v>
      </c>
      <c r="B119" s="14"/>
      <c r="C119" s="14"/>
    </row>
    <row r="120" spans="1:3" s="11" customFormat="1" ht="24" x14ac:dyDescent="0.55000000000000004">
      <c r="A120" s="26" t="s">
        <v>310</v>
      </c>
      <c r="B120" s="48" t="s">
        <v>311</v>
      </c>
      <c r="C120" s="48" t="s">
        <v>312</v>
      </c>
    </row>
    <row r="121" spans="1:3" s="11" customFormat="1" ht="24" x14ac:dyDescent="0.55000000000000004">
      <c r="A121" s="29" t="s">
        <v>335</v>
      </c>
      <c r="B121" s="62"/>
      <c r="C121" s="53"/>
    </row>
    <row r="122" spans="1:3" s="11" customFormat="1" ht="24" x14ac:dyDescent="0.55000000000000004">
      <c r="A122" s="32" t="s">
        <v>341</v>
      </c>
      <c r="B122" s="33">
        <v>4</v>
      </c>
      <c r="C122" s="34">
        <f>B122*100/243</f>
        <v>1.6460905349794239</v>
      </c>
    </row>
    <row r="123" spans="1:3" s="11" customFormat="1" ht="24" x14ac:dyDescent="0.55000000000000004">
      <c r="A123" s="32" t="s">
        <v>336</v>
      </c>
      <c r="B123" s="33">
        <v>10</v>
      </c>
      <c r="C123" s="34">
        <f t="shared" ref="C123:C133" si="3">B123*100/243</f>
        <v>4.1152263374485596</v>
      </c>
    </row>
    <row r="124" spans="1:3" s="11" customFormat="1" ht="24" x14ac:dyDescent="0.55000000000000004">
      <c r="A124" s="32" t="s">
        <v>342</v>
      </c>
      <c r="B124" s="33">
        <v>2</v>
      </c>
      <c r="C124" s="34">
        <f t="shared" si="3"/>
        <v>0.82304526748971196</v>
      </c>
    </row>
    <row r="125" spans="1:3" s="11" customFormat="1" ht="24" x14ac:dyDescent="0.55000000000000004">
      <c r="A125" s="32" t="s">
        <v>337</v>
      </c>
      <c r="B125" s="33">
        <v>4</v>
      </c>
      <c r="C125" s="34">
        <f t="shared" si="3"/>
        <v>1.6460905349794239</v>
      </c>
    </row>
    <row r="126" spans="1:3" s="11" customFormat="1" ht="24" x14ac:dyDescent="0.55000000000000004">
      <c r="A126" s="32" t="s">
        <v>338</v>
      </c>
      <c r="B126" s="33">
        <v>17</v>
      </c>
      <c r="C126" s="34">
        <f t="shared" si="3"/>
        <v>6.9958847736625511</v>
      </c>
    </row>
    <row r="127" spans="1:3" s="11" customFormat="1" ht="24" x14ac:dyDescent="0.55000000000000004">
      <c r="A127" s="32" t="s">
        <v>343</v>
      </c>
      <c r="B127" s="33">
        <v>12</v>
      </c>
      <c r="C127" s="34">
        <f t="shared" si="3"/>
        <v>4.9382716049382713</v>
      </c>
    </row>
    <row r="128" spans="1:3" s="11" customFormat="1" ht="24" x14ac:dyDescent="0.55000000000000004">
      <c r="A128" s="32" t="s">
        <v>344</v>
      </c>
      <c r="B128" s="33">
        <v>1</v>
      </c>
      <c r="C128" s="34">
        <f t="shared" si="3"/>
        <v>0.41152263374485598</v>
      </c>
    </row>
    <row r="129" spans="1:4" s="11" customFormat="1" ht="24" x14ac:dyDescent="0.55000000000000004">
      <c r="A129" s="32" t="s">
        <v>339</v>
      </c>
      <c r="B129" s="33">
        <v>2</v>
      </c>
      <c r="C129" s="34">
        <f t="shared" si="3"/>
        <v>0.82304526748971196</v>
      </c>
    </row>
    <row r="130" spans="1:4" s="11" customFormat="1" ht="24" x14ac:dyDescent="0.55000000000000004">
      <c r="A130" s="32" t="s">
        <v>345</v>
      </c>
      <c r="B130" s="33">
        <v>4</v>
      </c>
      <c r="C130" s="34">
        <f t="shared" si="3"/>
        <v>1.6460905349794239</v>
      </c>
    </row>
    <row r="131" spans="1:4" s="11" customFormat="1" ht="24" x14ac:dyDescent="0.55000000000000004">
      <c r="A131" s="32" t="s">
        <v>347</v>
      </c>
      <c r="B131" s="33">
        <v>1</v>
      </c>
      <c r="C131" s="34">
        <f t="shared" si="3"/>
        <v>0.41152263374485598</v>
      </c>
    </row>
    <row r="132" spans="1:4" s="11" customFormat="1" ht="24" x14ac:dyDescent="0.55000000000000004">
      <c r="A132" s="32" t="s">
        <v>463</v>
      </c>
      <c r="B132" s="33">
        <v>1</v>
      </c>
      <c r="C132" s="34">
        <f t="shared" si="3"/>
        <v>0.41152263374485598</v>
      </c>
    </row>
    <row r="133" spans="1:4" s="11" customFormat="1" ht="24" x14ac:dyDescent="0.55000000000000004">
      <c r="A133" s="35" t="s">
        <v>350</v>
      </c>
      <c r="B133" s="40">
        <v>5</v>
      </c>
      <c r="C133" s="37">
        <f t="shared" si="3"/>
        <v>2.0576131687242798</v>
      </c>
    </row>
    <row r="134" spans="1:4" s="11" customFormat="1" ht="24" x14ac:dyDescent="0.55000000000000004">
      <c r="A134" s="29" t="s">
        <v>316</v>
      </c>
      <c r="B134" s="48"/>
      <c r="C134" s="34"/>
    </row>
    <row r="135" spans="1:4" s="11" customFormat="1" ht="24" x14ac:dyDescent="0.55000000000000004">
      <c r="A135" s="32" t="s">
        <v>341</v>
      </c>
      <c r="B135" s="39">
        <v>4</v>
      </c>
      <c r="C135" s="34">
        <f>B135*100/243</f>
        <v>1.6460905349794239</v>
      </c>
    </row>
    <row r="136" spans="1:4" s="11" customFormat="1" ht="24" x14ac:dyDescent="0.55000000000000004">
      <c r="A136" s="32" t="s">
        <v>336</v>
      </c>
      <c r="B136" s="39">
        <v>19</v>
      </c>
      <c r="C136" s="34">
        <f t="shared" ref="C136:C147" si="4">B136*100/243</f>
        <v>7.8189300411522638</v>
      </c>
    </row>
    <row r="137" spans="1:4" s="11" customFormat="1" ht="24" x14ac:dyDescent="0.55000000000000004">
      <c r="A137" s="32" t="s">
        <v>342</v>
      </c>
      <c r="B137" s="39">
        <v>4</v>
      </c>
      <c r="C137" s="34">
        <f t="shared" si="4"/>
        <v>1.6460905349794239</v>
      </c>
    </row>
    <row r="138" spans="1:4" s="11" customFormat="1" ht="24" x14ac:dyDescent="0.55000000000000004">
      <c r="A138" s="32" t="s">
        <v>337</v>
      </c>
      <c r="B138" s="39">
        <v>5</v>
      </c>
      <c r="C138" s="34">
        <f t="shared" si="4"/>
        <v>2.0576131687242798</v>
      </c>
    </row>
    <row r="139" spans="1:4" s="11" customFormat="1" ht="24" x14ac:dyDescent="0.55000000000000004">
      <c r="A139" s="32" t="s">
        <v>338</v>
      </c>
      <c r="B139" s="39">
        <v>10</v>
      </c>
      <c r="C139" s="34">
        <f t="shared" si="4"/>
        <v>4.1152263374485596</v>
      </c>
    </row>
    <row r="140" spans="1:4" s="11" customFormat="1" ht="24" x14ac:dyDescent="0.55000000000000004">
      <c r="A140" s="32" t="s">
        <v>343</v>
      </c>
      <c r="B140" s="33">
        <v>5</v>
      </c>
      <c r="C140" s="34">
        <f t="shared" si="4"/>
        <v>2.0576131687242798</v>
      </c>
      <c r="D140" s="49"/>
    </row>
    <row r="141" spans="1:4" s="11" customFormat="1" ht="24" x14ac:dyDescent="0.55000000000000004">
      <c r="A141" s="32" t="s">
        <v>339</v>
      </c>
      <c r="B141" s="33">
        <v>3</v>
      </c>
      <c r="C141" s="34">
        <f t="shared" si="4"/>
        <v>1.2345679012345678</v>
      </c>
      <c r="D141" s="49"/>
    </row>
    <row r="142" spans="1:4" s="11" customFormat="1" ht="24" x14ac:dyDescent="0.55000000000000004">
      <c r="A142" s="32" t="s">
        <v>345</v>
      </c>
      <c r="B142" s="33">
        <v>1</v>
      </c>
      <c r="C142" s="34">
        <f t="shared" si="4"/>
        <v>0.41152263374485598</v>
      </c>
      <c r="D142" s="49"/>
    </row>
    <row r="143" spans="1:4" s="11" customFormat="1" ht="24" x14ac:dyDescent="0.55000000000000004">
      <c r="A143" s="32" t="s">
        <v>350</v>
      </c>
      <c r="B143" s="33">
        <v>2</v>
      </c>
      <c r="C143" s="34">
        <f t="shared" si="4"/>
        <v>0.82304526748971196</v>
      </c>
      <c r="D143" s="49"/>
    </row>
    <row r="144" spans="1:4" s="11" customFormat="1" ht="24" x14ac:dyDescent="0.55000000000000004">
      <c r="A144" s="32" t="s">
        <v>348</v>
      </c>
      <c r="B144" s="33">
        <v>1</v>
      </c>
      <c r="C144" s="34">
        <f t="shared" si="4"/>
        <v>0.41152263374485598</v>
      </c>
      <c r="D144" s="49"/>
    </row>
    <row r="145" spans="1:4" s="11" customFormat="1" ht="24" x14ac:dyDescent="0.55000000000000004">
      <c r="A145" s="32" t="s">
        <v>464</v>
      </c>
      <c r="B145" s="33">
        <v>1</v>
      </c>
      <c r="C145" s="34">
        <f t="shared" si="4"/>
        <v>0.41152263374485598</v>
      </c>
      <c r="D145" s="49"/>
    </row>
    <row r="146" spans="1:4" s="11" customFormat="1" ht="24" x14ac:dyDescent="0.55000000000000004">
      <c r="A146" s="32" t="s">
        <v>347</v>
      </c>
      <c r="B146" s="33">
        <v>1</v>
      </c>
      <c r="C146" s="34">
        <f t="shared" si="4"/>
        <v>0.41152263374485598</v>
      </c>
    </row>
    <row r="147" spans="1:4" s="11" customFormat="1" ht="24" x14ac:dyDescent="0.55000000000000004">
      <c r="A147" s="35" t="s">
        <v>463</v>
      </c>
      <c r="B147" s="36">
        <v>1</v>
      </c>
      <c r="C147" s="37">
        <f t="shared" si="4"/>
        <v>0.41152263374485598</v>
      </c>
    </row>
    <row r="148" spans="1:4" s="11" customFormat="1" ht="24" x14ac:dyDescent="0.55000000000000004">
      <c r="A148" s="57"/>
      <c r="B148" s="63"/>
      <c r="C148" s="64"/>
    </row>
    <row r="149" spans="1:4" s="11" customFormat="1" ht="24" x14ac:dyDescent="0.55000000000000004">
      <c r="A149" s="66" t="s">
        <v>310</v>
      </c>
      <c r="B149" s="28" t="s">
        <v>311</v>
      </c>
      <c r="C149" s="28" t="s">
        <v>312</v>
      </c>
    </row>
    <row r="150" spans="1:4" s="11" customFormat="1" ht="24" x14ac:dyDescent="0.55000000000000004">
      <c r="A150" s="29" t="s">
        <v>346</v>
      </c>
      <c r="B150" s="48"/>
      <c r="C150" s="31"/>
      <c r="D150" s="50"/>
    </row>
    <row r="151" spans="1:4" s="11" customFormat="1" ht="24" x14ac:dyDescent="0.55000000000000004">
      <c r="A151" s="32" t="s">
        <v>341</v>
      </c>
      <c r="B151" s="39">
        <v>2</v>
      </c>
      <c r="C151" s="34">
        <f>B151*100/243</f>
        <v>0.82304526748971196</v>
      </c>
      <c r="D151" s="50"/>
    </row>
    <row r="152" spans="1:4" s="11" customFormat="1" ht="24" x14ac:dyDescent="0.55000000000000004">
      <c r="A152" s="32" t="s">
        <v>336</v>
      </c>
      <c r="B152" s="33">
        <v>14</v>
      </c>
      <c r="C152" s="34">
        <f t="shared" ref="C152:C161" si="5">B152*100/243</f>
        <v>5.761316872427984</v>
      </c>
      <c r="D152" s="50"/>
    </row>
    <row r="153" spans="1:4" s="11" customFormat="1" ht="24" x14ac:dyDescent="0.55000000000000004">
      <c r="A153" s="32" t="s">
        <v>337</v>
      </c>
      <c r="B153" s="33">
        <v>5</v>
      </c>
      <c r="C153" s="34">
        <f t="shared" si="5"/>
        <v>2.0576131687242798</v>
      </c>
      <c r="D153" s="50"/>
    </row>
    <row r="154" spans="1:4" s="11" customFormat="1" ht="24" x14ac:dyDescent="0.55000000000000004">
      <c r="A154" s="32" t="s">
        <v>338</v>
      </c>
      <c r="B154" s="33">
        <v>4</v>
      </c>
      <c r="C154" s="34">
        <f t="shared" si="5"/>
        <v>1.6460905349794239</v>
      </c>
      <c r="D154" s="50"/>
    </row>
    <row r="155" spans="1:4" s="11" customFormat="1" ht="24" x14ac:dyDescent="0.55000000000000004">
      <c r="A155" s="32" t="s">
        <v>343</v>
      </c>
      <c r="B155" s="39">
        <v>15</v>
      </c>
      <c r="C155" s="34">
        <f t="shared" si="5"/>
        <v>6.1728395061728394</v>
      </c>
      <c r="D155" s="50"/>
    </row>
    <row r="156" spans="1:4" s="11" customFormat="1" ht="24" x14ac:dyDescent="0.55000000000000004">
      <c r="A156" s="32" t="s">
        <v>344</v>
      </c>
      <c r="B156" s="33">
        <v>3</v>
      </c>
      <c r="C156" s="34">
        <f t="shared" si="5"/>
        <v>1.2345679012345678</v>
      </c>
      <c r="D156" s="50"/>
    </row>
    <row r="157" spans="1:4" s="11" customFormat="1" ht="24" x14ac:dyDescent="0.55000000000000004">
      <c r="A157" s="32" t="s">
        <v>339</v>
      </c>
      <c r="B157" s="33">
        <v>4</v>
      </c>
      <c r="C157" s="34">
        <f t="shared" si="5"/>
        <v>1.6460905349794239</v>
      </c>
      <c r="D157" s="50"/>
    </row>
    <row r="158" spans="1:4" s="11" customFormat="1" ht="24" x14ac:dyDescent="0.55000000000000004">
      <c r="A158" s="32" t="s">
        <v>345</v>
      </c>
      <c r="B158" s="33">
        <v>6</v>
      </c>
      <c r="C158" s="34">
        <f t="shared" si="5"/>
        <v>2.4691358024691357</v>
      </c>
      <c r="D158" s="50"/>
    </row>
    <row r="159" spans="1:4" s="11" customFormat="1" ht="24" x14ac:dyDescent="0.55000000000000004">
      <c r="A159" s="32" t="s">
        <v>347</v>
      </c>
      <c r="B159" s="33">
        <v>2</v>
      </c>
      <c r="C159" s="34">
        <f t="shared" si="5"/>
        <v>0.82304526748971196</v>
      </c>
      <c r="D159" s="50"/>
    </row>
    <row r="160" spans="1:4" s="11" customFormat="1" ht="24" x14ac:dyDescent="0.55000000000000004">
      <c r="A160" s="32" t="s">
        <v>351</v>
      </c>
      <c r="B160" s="33">
        <v>1</v>
      </c>
      <c r="C160" s="34">
        <f t="shared" si="5"/>
        <v>0.41152263374485598</v>
      </c>
      <c r="D160" s="50"/>
    </row>
    <row r="161" spans="1:4" s="11" customFormat="1" ht="24" x14ac:dyDescent="0.55000000000000004">
      <c r="A161" s="35" t="s">
        <v>464</v>
      </c>
      <c r="B161" s="36">
        <v>1</v>
      </c>
      <c r="C161" s="37">
        <f t="shared" si="5"/>
        <v>0.41152263374485598</v>
      </c>
      <c r="D161" s="50"/>
    </row>
    <row r="162" spans="1:4" s="11" customFormat="1" ht="24" x14ac:dyDescent="0.55000000000000004">
      <c r="A162" s="29" t="s">
        <v>349</v>
      </c>
      <c r="B162" s="48"/>
      <c r="C162" s="34"/>
      <c r="D162" s="50"/>
    </row>
    <row r="163" spans="1:4" s="11" customFormat="1" ht="24" x14ac:dyDescent="0.55000000000000004">
      <c r="A163" s="32" t="s">
        <v>341</v>
      </c>
      <c r="B163" s="39">
        <v>3</v>
      </c>
      <c r="C163" s="34">
        <f>B163*100/243</f>
        <v>1.2345679012345678</v>
      </c>
      <c r="D163" s="50"/>
    </row>
    <row r="164" spans="1:4" s="11" customFormat="1" ht="24" x14ac:dyDescent="0.55000000000000004">
      <c r="A164" s="32" t="s">
        <v>338</v>
      </c>
      <c r="B164" s="33">
        <v>8</v>
      </c>
      <c r="C164" s="34">
        <f t="shared" ref="C164:C172" si="6">B164*100/243</f>
        <v>3.2921810699588478</v>
      </c>
      <c r="D164" s="50"/>
    </row>
    <row r="165" spans="1:4" s="11" customFormat="1" ht="24" x14ac:dyDescent="0.55000000000000004">
      <c r="A165" s="32" t="s">
        <v>337</v>
      </c>
      <c r="B165" s="33">
        <v>6</v>
      </c>
      <c r="C165" s="34">
        <f t="shared" si="6"/>
        <v>2.4691358024691357</v>
      </c>
      <c r="D165" s="50"/>
    </row>
    <row r="166" spans="1:4" s="11" customFormat="1" ht="24" x14ac:dyDescent="0.55000000000000004">
      <c r="A166" s="32" t="s">
        <v>336</v>
      </c>
      <c r="B166" s="33">
        <v>6</v>
      </c>
      <c r="C166" s="34">
        <f t="shared" si="6"/>
        <v>2.4691358024691357</v>
      </c>
      <c r="D166" s="50"/>
    </row>
    <row r="167" spans="1:4" s="11" customFormat="1" ht="24" x14ac:dyDescent="0.55000000000000004">
      <c r="A167" s="32" t="s">
        <v>343</v>
      </c>
      <c r="B167" s="33">
        <v>17</v>
      </c>
      <c r="C167" s="34">
        <f t="shared" si="6"/>
        <v>6.9958847736625511</v>
      </c>
      <c r="D167" s="50"/>
    </row>
    <row r="168" spans="1:4" s="11" customFormat="1" ht="24" x14ac:dyDescent="0.55000000000000004">
      <c r="A168" s="32" t="s">
        <v>345</v>
      </c>
      <c r="B168" s="33">
        <v>4</v>
      </c>
      <c r="C168" s="34">
        <f t="shared" si="6"/>
        <v>1.6460905349794239</v>
      </c>
      <c r="D168" s="50"/>
    </row>
    <row r="169" spans="1:4" s="11" customFormat="1" ht="24" x14ac:dyDescent="0.55000000000000004">
      <c r="A169" s="32" t="s">
        <v>464</v>
      </c>
      <c r="B169" s="33">
        <v>1</v>
      </c>
      <c r="C169" s="34">
        <f t="shared" si="6"/>
        <v>0.41152263374485598</v>
      </c>
      <c r="D169" s="50"/>
    </row>
    <row r="170" spans="1:4" s="11" customFormat="1" ht="24" x14ac:dyDescent="0.55000000000000004">
      <c r="A170" s="32" t="s">
        <v>463</v>
      </c>
      <c r="B170" s="33">
        <v>1</v>
      </c>
      <c r="C170" s="34">
        <f t="shared" si="6"/>
        <v>0.41152263374485598</v>
      </c>
      <c r="D170" s="50"/>
    </row>
    <row r="171" spans="1:4" s="11" customFormat="1" ht="24" x14ac:dyDescent="0.55000000000000004">
      <c r="A171" s="32" t="s">
        <v>342</v>
      </c>
      <c r="B171" s="33">
        <v>1</v>
      </c>
      <c r="C171" s="34">
        <f t="shared" si="6"/>
        <v>0.41152263374485598</v>
      </c>
      <c r="D171" s="50"/>
    </row>
    <row r="172" spans="1:4" s="11" customFormat="1" ht="24" x14ac:dyDescent="0.55000000000000004">
      <c r="A172" s="35" t="s">
        <v>350</v>
      </c>
      <c r="B172" s="36">
        <v>1</v>
      </c>
      <c r="C172" s="37">
        <f t="shared" si="6"/>
        <v>0.41152263374485598</v>
      </c>
      <c r="D172" s="50"/>
    </row>
    <row r="173" spans="1:4" s="11" customFormat="1" ht="24" x14ac:dyDescent="0.55000000000000004">
      <c r="A173" s="57"/>
      <c r="B173" s="63"/>
      <c r="C173" s="64"/>
      <c r="D173" s="50"/>
    </row>
    <row r="174" spans="1:4" s="11" customFormat="1" ht="24" x14ac:dyDescent="0.55000000000000004">
      <c r="A174" s="57"/>
      <c r="B174" s="63"/>
      <c r="C174" s="64"/>
      <c r="D174" s="50"/>
    </row>
    <row r="175" spans="1:4" s="11" customFormat="1" ht="24" x14ac:dyDescent="0.55000000000000004">
      <c r="A175" s="57"/>
      <c r="B175" s="63"/>
      <c r="C175" s="64"/>
      <c r="D175" s="50"/>
    </row>
    <row r="176" spans="1:4" s="11" customFormat="1" ht="24" x14ac:dyDescent="0.55000000000000004">
      <c r="A176" s="57"/>
      <c r="B176" s="63"/>
      <c r="C176" s="64"/>
      <c r="D176" s="50"/>
    </row>
    <row r="177" spans="1:4" s="11" customFormat="1" ht="24" x14ac:dyDescent="0.55000000000000004">
      <c r="A177" s="57"/>
      <c r="B177" s="63"/>
      <c r="C177" s="64"/>
      <c r="D177" s="50"/>
    </row>
    <row r="178" spans="1:4" s="11" customFormat="1" ht="24" x14ac:dyDescent="0.55000000000000004">
      <c r="A178" s="66" t="s">
        <v>310</v>
      </c>
      <c r="B178" s="28" t="s">
        <v>311</v>
      </c>
      <c r="C178" s="28" t="s">
        <v>312</v>
      </c>
      <c r="D178" s="50"/>
    </row>
    <row r="179" spans="1:4" s="11" customFormat="1" ht="24" x14ac:dyDescent="0.55000000000000004">
      <c r="A179" s="54" t="s">
        <v>319</v>
      </c>
      <c r="B179" s="39"/>
      <c r="C179" s="34"/>
      <c r="D179" s="50"/>
    </row>
    <row r="180" spans="1:4" s="11" customFormat="1" ht="24" x14ac:dyDescent="0.55000000000000004">
      <c r="A180" s="54" t="s">
        <v>336</v>
      </c>
      <c r="B180" s="33">
        <v>13</v>
      </c>
      <c r="C180" s="34">
        <f>B180*100/243</f>
        <v>5.3497942386831276</v>
      </c>
      <c r="D180" s="50"/>
    </row>
    <row r="181" spans="1:4" s="11" customFormat="1" ht="24" x14ac:dyDescent="0.55000000000000004">
      <c r="A181" s="54" t="s">
        <v>340</v>
      </c>
      <c r="B181" s="39">
        <v>1</v>
      </c>
      <c r="C181" s="34">
        <f t="shared" ref="C181:C185" si="7">B181*100/243</f>
        <v>0.41152263374485598</v>
      </c>
      <c r="D181" s="50"/>
    </row>
    <row r="182" spans="1:4" s="11" customFormat="1" ht="24" x14ac:dyDescent="0.55000000000000004">
      <c r="A182" s="54" t="s">
        <v>338</v>
      </c>
      <c r="B182" s="33">
        <v>1</v>
      </c>
      <c r="C182" s="34">
        <f t="shared" si="7"/>
        <v>0.41152263374485598</v>
      </c>
      <c r="D182" s="50"/>
    </row>
    <row r="183" spans="1:4" s="11" customFormat="1" ht="24" x14ac:dyDescent="0.55000000000000004">
      <c r="A183" s="54" t="s">
        <v>341</v>
      </c>
      <c r="B183" s="33">
        <v>1</v>
      </c>
      <c r="C183" s="34">
        <f t="shared" si="7"/>
        <v>0.41152263374485598</v>
      </c>
      <c r="D183" s="50"/>
    </row>
    <row r="184" spans="1:4" s="11" customFormat="1" ht="24" x14ac:dyDescent="0.55000000000000004">
      <c r="A184" s="54" t="s">
        <v>339</v>
      </c>
      <c r="B184" s="33">
        <v>1</v>
      </c>
      <c r="C184" s="34">
        <f t="shared" si="7"/>
        <v>0.41152263374485598</v>
      </c>
      <c r="D184" s="50"/>
    </row>
    <row r="185" spans="1:4" s="11" customFormat="1" ht="24" x14ac:dyDescent="0.55000000000000004">
      <c r="A185" s="55" t="s">
        <v>350</v>
      </c>
      <c r="B185" s="40">
        <v>1</v>
      </c>
      <c r="C185" s="37">
        <f t="shared" si="7"/>
        <v>0.41152263374485598</v>
      </c>
      <c r="D185" s="50"/>
    </row>
    <row r="186" spans="1:4" s="11" customFormat="1" ht="24" x14ac:dyDescent="0.55000000000000004">
      <c r="A186" s="41" t="s">
        <v>320</v>
      </c>
      <c r="B186" s="42">
        <f>SUM(B122:B185)</f>
        <v>243</v>
      </c>
      <c r="C186" s="43">
        <f>B186*100/243</f>
        <v>100</v>
      </c>
    </row>
    <row r="187" spans="1:4" s="11" customFormat="1" ht="24" x14ac:dyDescent="0.55000000000000004">
      <c r="A187" s="44"/>
      <c r="B187" s="45"/>
      <c r="C187" s="46"/>
    </row>
    <row r="188" spans="1:4" s="11" customFormat="1" ht="24" x14ac:dyDescent="0.55000000000000004">
      <c r="A188" s="10" t="s">
        <v>352</v>
      </c>
      <c r="B188" s="14"/>
      <c r="C188" s="14"/>
    </row>
    <row r="189" spans="1:4" s="11" customFormat="1" ht="24" x14ac:dyDescent="0.55000000000000004">
      <c r="A189" s="65" t="s">
        <v>677</v>
      </c>
      <c r="B189" s="45"/>
      <c r="C189" s="46"/>
    </row>
    <row r="190" spans="1:4" s="11" customFormat="1" ht="24" x14ac:dyDescent="0.55000000000000004">
      <c r="A190" s="65" t="s">
        <v>676</v>
      </c>
      <c r="B190" s="45"/>
      <c r="C190" s="46"/>
    </row>
    <row r="191" spans="1:4" s="11" customFormat="1" ht="24" x14ac:dyDescent="0.55000000000000004">
      <c r="A191" s="10" t="s">
        <v>643</v>
      </c>
      <c r="B191" s="14"/>
      <c r="C191" s="14"/>
    </row>
    <row r="192" spans="1:4" s="11" customFormat="1" ht="24" x14ac:dyDescent="0.55000000000000004">
      <c r="A192" s="10" t="s">
        <v>644</v>
      </c>
      <c r="B192" s="14"/>
      <c r="C192" s="14"/>
    </row>
    <row r="193" spans="1:3" s="11" customFormat="1" ht="24" x14ac:dyDescent="0.55000000000000004">
      <c r="A193" s="10" t="s">
        <v>465</v>
      </c>
      <c r="B193" s="14"/>
      <c r="C193" s="14"/>
    </row>
    <row r="194" spans="1:3" s="11" customFormat="1" ht="24" x14ac:dyDescent="0.55000000000000004">
      <c r="A194" s="10" t="s">
        <v>466</v>
      </c>
      <c r="B194" s="14"/>
      <c r="C194" s="14"/>
    </row>
    <row r="195" spans="1:3" s="11" customFormat="1" ht="24" x14ac:dyDescent="0.55000000000000004">
      <c r="A195" s="10" t="s">
        <v>467</v>
      </c>
      <c r="B195" s="14"/>
      <c r="C195" s="14"/>
    </row>
    <row r="196" spans="1:3" s="11" customFormat="1" ht="24" x14ac:dyDescent="0.55000000000000004">
      <c r="A196" s="65" t="s">
        <v>468</v>
      </c>
      <c r="B196" s="45"/>
      <c r="C196" s="46"/>
    </row>
    <row r="197" spans="1:3" s="11" customFormat="1" ht="24" x14ac:dyDescent="0.55000000000000004">
      <c r="A197" s="65" t="s">
        <v>469</v>
      </c>
      <c r="B197" s="45"/>
      <c r="C197" s="46"/>
    </row>
    <row r="198" spans="1:3" s="11" customFormat="1" ht="24" x14ac:dyDescent="0.55000000000000004">
      <c r="A198" s="65" t="s">
        <v>470</v>
      </c>
      <c r="B198" s="45"/>
      <c r="C198" s="46"/>
    </row>
    <row r="199" spans="1:3" s="11" customFormat="1" ht="24" x14ac:dyDescent="0.55000000000000004">
      <c r="A199" s="65"/>
      <c r="B199" s="45"/>
      <c r="C199" s="46"/>
    </row>
    <row r="200" spans="1:3" s="11" customFormat="1" ht="24" x14ac:dyDescent="0.55000000000000004">
      <c r="A200" s="65"/>
      <c r="B200" s="45"/>
      <c r="C200" s="46"/>
    </row>
    <row r="201" spans="1:3" s="11" customFormat="1" ht="24" x14ac:dyDescent="0.55000000000000004">
      <c r="A201" s="65"/>
      <c r="B201" s="45"/>
      <c r="C201" s="46"/>
    </row>
    <row r="202" spans="1:3" s="11" customFormat="1" ht="24" x14ac:dyDescent="0.55000000000000004">
      <c r="A202" s="65"/>
      <c r="B202" s="45"/>
      <c r="C202" s="46"/>
    </row>
    <row r="203" spans="1:3" s="11" customFormat="1" ht="24" x14ac:dyDescent="0.55000000000000004">
      <c r="A203" s="65"/>
      <c r="B203" s="45"/>
      <c r="C203" s="46"/>
    </row>
    <row r="204" spans="1:3" s="11" customFormat="1" ht="24" x14ac:dyDescent="0.55000000000000004">
      <c r="A204" s="65"/>
      <c r="B204" s="45"/>
      <c r="C204" s="46"/>
    </row>
    <row r="205" spans="1:3" s="11" customFormat="1" ht="24" x14ac:dyDescent="0.55000000000000004">
      <c r="A205" s="65"/>
      <c r="B205" s="45"/>
      <c r="C205" s="46"/>
    </row>
    <row r="206" spans="1:3" s="11" customFormat="1" ht="24" x14ac:dyDescent="0.55000000000000004">
      <c r="A206" s="65"/>
      <c r="B206" s="45"/>
      <c r="C206" s="46"/>
    </row>
    <row r="207" spans="1:3" s="11" customFormat="1" ht="21.75" customHeight="1" x14ac:dyDescent="0.55000000000000004">
      <c r="A207" s="47" t="s">
        <v>353</v>
      </c>
      <c r="B207" s="14"/>
      <c r="C207" s="14"/>
    </row>
    <row r="208" spans="1:3" s="11" customFormat="1" ht="24" x14ac:dyDescent="0.55000000000000004">
      <c r="A208" s="66" t="s">
        <v>310</v>
      </c>
      <c r="B208" s="28" t="s">
        <v>311</v>
      </c>
      <c r="C208" s="28" t="s">
        <v>312</v>
      </c>
    </row>
    <row r="209" spans="1:4" s="11" customFormat="1" ht="24" x14ac:dyDescent="0.55000000000000004">
      <c r="A209" s="29" t="s">
        <v>354</v>
      </c>
      <c r="B209" s="48"/>
      <c r="C209" s="48"/>
      <c r="D209" s="49"/>
    </row>
    <row r="210" spans="1:4" s="11" customFormat="1" ht="24" x14ac:dyDescent="0.55000000000000004">
      <c r="A210" s="32" t="s">
        <v>366</v>
      </c>
      <c r="B210" s="33">
        <v>1</v>
      </c>
      <c r="C210" s="34">
        <f>B210*100/243</f>
        <v>0.41152263374485598</v>
      </c>
      <c r="D210" s="49"/>
    </row>
    <row r="211" spans="1:4" s="11" customFormat="1" ht="24" x14ac:dyDescent="0.55000000000000004">
      <c r="A211" s="32" t="s">
        <v>364</v>
      </c>
      <c r="B211" s="33">
        <v>4</v>
      </c>
      <c r="C211" s="34">
        <f t="shared" ref="C211:C239" si="8">B211*100/243</f>
        <v>1.6460905349794239</v>
      </c>
      <c r="D211" s="49"/>
    </row>
    <row r="212" spans="1:4" s="11" customFormat="1" ht="24" x14ac:dyDescent="0.55000000000000004">
      <c r="A212" s="32" t="s">
        <v>365</v>
      </c>
      <c r="B212" s="33">
        <v>12</v>
      </c>
      <c r="C212" s="34">
        <f t="shared" si="8"/>
        <v>4.9382716049382713</v>
      </c>
      <c r="D212" s="49"/>
    </row>
    <row r="213" spans="1:4" s="11" customFormat="1" ht="24" x14ac:dyDescent="0.55000000000000004">
      <c r="A213" s="32" t="s">
        <v>359</v>
      </c>
      <c r="B213" s="33">
        <v>2</v>
      </c>
      <c r="C213" s="34">
        <f t="shared" si="8"/>
        <v>0.82304526748971196</v>
      </c>
      <c r="D213" s="49"/>
    </row>
    <row r="214" spans="1:4" s="11" customFormat="1" ht="24" x14ac:dyDescent="0.55000000000000004">
      <c r="A214" s="32" t="s">
        <v>361</v>
      </c>
      <c r="B214" s="33">
        <v>4</v>
      </c>
      <c r="C214" s="34">
        <f t="shared" si="8"/>
        <v>1.6460905349794239</v>
      </c>
      <c r="D214" s="49"/>
    </row>
    <row r="215" spans="1:4" s="11" customFormat="1" ht="24" x14ac:dyDescent="0.55000000000000004">
      <c r="A215" s="32" t="s">
        <v>471</v>
      </c>
      <c r="B215" s="33">
        <v>1</v>
      </c>
      <c r="C215" s="34">
        <f t="shared" si="8"/>
        <v>0.41152263374485598</v>
      </c>
      <c r="D215" s="49"/>
    </row>
    <row r="216" spans="1:4" s="11" customFormat="1" ht="24" x14ac:dyDescent="0.55000000000000004">
      <c r="A216" s="32" t="s">
        <v>472</v>
      </c>
      <c r="B216" s="33">
        <v>2</v>
      </c>
      <c r="C216" s="34">
        <f t="shared" si="8"/>
        <v>0.82304526748971196</v>
      </c>
      <c r="D216" s="49"/>
    </row>
    <row r="217" spans="1:4" s="11" customFormat="1" ht="24" x14ac:dyDescent="0.55000000000000004">
      <c r="A217" s="32" t="s">
        <v>477</v>
      </c>
      <c r="B217" s="33">
        <v>2</v>
      </c>
      <c r="C217" s="34">
        <f t="shared" si="8"/>
        <v>0.82304526748971196</v>
      </c>
      <c r="D217" s="49"/>
    </row>
    <row r="218" spans="1:4" s="11" customFormat="1" ht="24" x14ac:dyDescent="0.55000000000000004">
      <c r="A218" s="32" t="s">
        <v>473</v>
      </c>
      <c r="B218" s="33">
        <v>2</v>
      </c>
      <c r="C218" s="34">
        <f t="shared" si="8"/>
        <v>0.82304526748971196</v>
      </c>
      <c r="D218" s="49"/>
    </row>
    <row r="219" spans="1:4" s="11" customFormat="1" ht="24" x14ac:dyDescent="0.55000000000000004">
      <c r="A219" s="32" t="s">
        <v>475</v>
      </c>
      <c r="B219" s="33">
        <v>2</v>
      </c>
      <c r="C219" s="34">
        <f t="shared" si="8"/>
        <v>0.82304526748971196</v>
      </c>
      <c r="D219" s="49"/>
    </row>
    <row r="220" spans="1:4" s="11" customFormat="1" ht="24" x14ac:dyDescent="0.55000000000000004">
      <c r="A220" s="32" t="s">
        <v>368</v>
      </c>
      <c r="B220" s="33">
        <v>2</v>
      </c>
      <c r="C220" s="34">
        <f t="shared" si="8"/>
        <v>0.82304526748971196</v>
      </c>
      <c r="D220" s="49"/>
    </row>
    <row r="221" spans="1:4" s="11" customFormat="1" ht="24" x14ac:dyDescent="0.55000000000000004">
      <c r="A221" s="32" t="s">
        <v>476</v>
      </c>
      <c r="B221" s="33">
        <v>1</v>
      </c>
      <c r="C221" s="34">
        <f t="shared" si="8"/>
        <v>0.41152263374485598</v>
      </c>
      <c r="D221" s="49"/>
    </row>
    <row r="222" spans="1:4" s="11" customFormat="1" ht="24" x14ac:dyDescent="0.55000000000000004">
      <c r="A222" s="32" t="s">
        <v>374</v>
      </c>
      <c r="B222" s="33">
        <v>1</v>
      </c>
      <c r="C222" s="34">
        <f t="shared" si="8"/>
        <v>0.41152263374485598</v>
      </c>
      <c r="D222" s="49"/>
    </row>
    <row r="223" spans="1:4" s="11" customFormat="1" ht="24" x14ac:dyDescent="0.55000000000000004">
      <c r="A223" s="32" t="s">
        <v>358</v>
      </c>
      <c r="B223" s="33">
        <v>2</v>
      </c>
      <c r="C223" s="34">
        <f t="shared" si="8"/>
        <v>0.82304526748971196</v>
      </c>
      <c r="D223" s="49"/>
    </row>
    <row r="224" spans="1:4" s="11" customFormat="1" ht="24" x14ac:dyDescent="0.55000000000000004">
      <c r="A224" s="32" t="s">
        <v>356</v>
      </c>
      <c r="B224" s="33">
        <v>1</v>
      </c>
      <c r="C224" s="34">
        <f t="shared" si="8"/>
        <v>0.41152263374485598</v>
      </c>
      <c r="D224" s="49"/>
    </row>
    <row r="225" spans="1:4" s="11" customFormat="1" ht="24" x14ac:dyDescent="0.55000000000000004">
      <c r="A225" s="32" t="s">
        <v>478</v>
      </c>
      <c r="B225" s="33">
        <v>1</v>
      </c>
      <c r="C225" s="34">
        <f t="shared" si="8"/>
        <v>0.41152263374485598</v>
      </c>
      <c r="D225" s="49"/>
    </row>
    <row r="226" spans="1:4" s="11" customFormat="1" ht="24" x14ac:dyDescent="0.55000000000000004">
      <c r="A226" s="32" t="s">
        <v>360</v>
      </c>
      <c r="B226" s="33">
        <v>7</v>
      </c>
      <c r="C226" s="34">
        <f t="shared" si="8"/>
        <v>2.880658436213992</v>
      </c>
      <c r="D226" s="49"/>
    </row>
    <row r="227" spans="1:4" s="11" customFormat="1" ht="24" x14ac:dyDescent="0.55000000000000004">
      <c r="A227" s="32" t="s">
        <v>370</v>
      </c>
      <c r="B227" s="33">
        <v>1</v>
      </c>
      <c r="C227" s="34">
        <f t="shared" si="8"/>
        <v>0.41152263374485598</v>
      </c>
      <c r="D227" s="49"/>
    </row>
    <row r="228" spans="1:4" s="11" customFormat="1" ht="24" x14ac:dyDescent="0.55000000000000004">
      <c r="A228" s="32" t="s">
        <v>479</v>
      </c>
      <c r="B228" s="39">
        <v>3</v>
      </c>
      <c r="C228" s="34">
        <f t="shared" si="8"/>
        <v>1.2345679012345678</v>
      </c>
      <c r="D228" s="49"/>
    </row>
    <row r="229" spans="1:4" s="11" customFormat="1" ht="24" x14ac:dyDescent="0.55000000000000004">
      <c r="A229" s="190" t="s">
        <v>480</v>
      </c>
      <c r="B229" s="33">
        <v>1</v>
      </c>
      <c r="C229" s="34">
        <f t="shared" si="8"/>
        <v>0.41152263374485598</v>
      </c>
      <c r="D229" s="50"/>
    </row>
    <row r="230" spans="1:4" s="11" customFormat="1" ht="24" x14ac:dyDescent="0.55000000000000004">
      <c r="A230" s="190" t="s">
        <v>369</v>
      </c>
      <c r="B230" s="33">
        <v>1</v>
      </c>
      <c r="C230" s="34">
        <f t="shared" si="8"/>
        <v>0.41152263374485598</v>
      </c>
      <c r="D230" s="49"/>
    </row>
    <row r="231" spans="1:4" s="11" customFormat="1" ht="24" x14ac:dyDescent="0.55000000000000004">
      <c r="A231" s="190" t="s">
        <v>362</v>
      </c>
      <c r="B231" s="39">
        <v>2</v>
      </c>
      <c r="C231" s="34">
        <f t="shared" si="8"/>
        <v>0.82304526748971196</v>
      </c>
      <c r="D231" s="50"/>
    </row>
    <row r="232" spans="1:4" s="11" customFormat="1" ht="24" x14ac:dyDescent="0.55000000000000004">
      <c r="A232" s="190" t="s">
        <v>481</v>
      </c>
      <c r="B232" s="39">
        <v>2</v>
      </c>
      <c r="C232" s="34">
        <f t="shared" si="8"/>
        <v>0.82304526748971196</v>
      </c>
      <c r="D232" s="50"/>
    </row>
    <row r="233" spans="1:4" s="11" customFormat="1" ht="24" x14ac:dyDescent="0.55000000000000004">
      <c r="A233" s="191" t="s">
        <v>371</v>
      </c>
      <c r="B233" s="40">
        <v>2</v>
      </c>
      <c r="C233" s="37">
        <f t="shared" si="8"/>
        <v>0.82304526748971196</v>
      </c>
      <c r="D233" s="50"/>
    </row>
    <row r="234" spans="1:4" s="11" customFormat="1" ht="24" x14ac:dyDescent="0.55000000000000004">
      <c r="A234" s="179"/>
      <c r="B234" s="63"/>
      <c r="C234" s="64"/>
      <c r="D234" s="50"/>
    </row>
    <row r="235" spans="1:4" s="11" customFormat="1" ht="24" x14ac:dyDescent="0.55000000000000004">
      <c r="A235" s="179"/>
      <c r="B235" s="63"/>
      <c r="C235" s="64"/>
      <c r="D235" s="50"/>
    </row>
    <row r="236" spans="1:4" s="11" customFormat="1" ht="24" x14ac:dyDescent="0.55000000000000004">
      <c r="A236" s="66" t="s">
        <v>310</v>
      </c>
      <c r="B236" s="28" t="s">
        <v>311</v>
      </c>
      <c r="C236" s="28" t="s">
        <v>312</v>
      </c>
      <c r="D236" s="50"/>
    </row>
    <row r="237" spans="1:4" s="11" customFormat="1" ht="24" x14ac:dyDescent="0.55000000000000004">
      <c r="A237" s="192" t="s">
        <v>482</v>
      </c>
      <c r="B237" s="39">
        <v>2</v>
      </c>
      <c r="C237" s="34">
        <f t="shared" si="8"/>
        <v>0.82304526748971196</v>
      </c>
      <c r="D237" s="50"/>
    </row>
    <row r="238" spans="1:4" s="11" customFormat="1" ht="24" x14ac:dyDescent="0.55000000000000004">
      <c r="A238" s="190" t="s">
        <v>483</v>
      </c>
      <c r="B238" s="39">
        <v>1</v>
      </c>
      <c r="C238" s="34">
        <f t="shared" si="8"/>
        <v>0.41152263374485598</v>
      </c>
      <c r="D238" s="50"/>
    </row>
    <row r="239" spans="1:4" s="11" customFormat="1" ht="24" x14ac:dyDescent="0.55000000000000004">
      <c r="A239" s="191" t="s">
        <v>375</v>
      </c>
      <c r="B239" s="40">
        <v>1</v>
      </c>
      <c r="C239" s="37">
        <f t="shared" si="8"/>
        <v>0.41152263374485598</v>
      </c>
      <c r="D239" s="50"/>
    </row>
    <row r="240" spans="1:4" s="11" customFormat="1" ht="24" x14ac:dyDescent="0.55000000000000004">
      <c r="A240" s="29" t="s">
        <v>316</v>
      </c>
      <c r="B240" s="27"/>
      <c r="C240" s="31"/>
      <c r="D240" s="50"/>
    </row>
    <row r="241" spans="1:4" s="11" customFormat="1" ht="24" x14ac:dyDescent="0.55000000000000004">
      <c r="A241" s="32" t="s">
        <v>479</v>
      </c>
      <c r="B241" s="33">
        <v>5</v>
      </c>
      <c r="C241" s="34">
        <f>B241*100/243</f>
        <v>2.0576131687242798</v>
      </c>
      <c r="D241" s="50"/>
    </row>
    <row r="242" spans="1:4" s="11" customFormat="1" ht="24" x14ac:dyDescent="0.55000000000000004">
      <c r="A242" s="32" t="s">
        <v>360</v>
      </c>
      <c r="B242" s="33">
        <v>7</v>
      </c>
      <c r="C242" s="34">
        <f t="shared" ref="C242:C272" si="9">B242*100/243</f>
        <v>2.880658436213992</v>
      </c>
      <c r="D242" s="50"/>
    </row>
    <row r="243" spans="1:4" s="11" customFormat="1" ht="24" x14ac:dyDescent="0.55000000000000004">
      <c r="A243" s="32" t="s">
        <v>356</v>
      </c>
      <c r="B243" s="33">
        <v>1</v>
      </c>
      <c r="C243" s="34">
        <f t="shared" si="9"/>
        <v>0.41152263374485598</v>
      </c>
      <c r="D243" s="50"/>
    </row>
    <row r="244" spans="1:4" s="11" customFormat="1" ht="24" x14ac:dyDescent="0.55000000000000004">
      <c r="A244" s="32" t="s">
        <v>486</v>
      </c>
      <c r="B244" s="33">
        <v>3</v>
      </c>
      <c r="C244" s="34">
        <f t="shared" si="9"/>
        <v>1.2345679012345678</v>
      </c>
      <c r="D244" s="50"/>
    </row>
    <row r="245" spans="1:4" s="11" customFormat="1" ht="24" x14ac:dyDescent="0.55000000000000004">
      <c r="A245" s="32" t="s">
        <v>355</v>
      </c>
      <c r="B245" s="33">
        <v>2</v>
      </c>
      <c r="C245" s="34">
        <f t="shared" si="9"/>
        <v>0.82304526748971196</v>
      </c>
      <c r="D245" s="50"/>
    </row>
    <row r="246" spans="1:4" s="11" customFormat="1" ht="24" x14ac:dyDescent="0.55000000000000004">
      <c r="A246" s="32" t="s">
        <v>359</v>
      </c>
      <c r="B246" s="33">
        <v>7</v>
      </c>
      <c r="C246" s="34">
        <f t="shared" si="9"/>
        <v>2.880658436213992</v>
      </c>
      <c r="D246" s="50"/>
    </row>
    <row r="247" spans="1:4" s="11" customFormat="1" ht="24" x14ac:dyDescent="0.55000000000000004">
      <c r="A247" s="32" t="s">
        <v>367</v>
      </c>
      <c r="B247" s="33">
        <v>3</v>
      </c>
      <c r="C247" s="34">
        <f t="shared" si="9"/>
        <v>1.2345679012345678</v>
      </c>
      <c r="D247" s="50"/>
    </row>
    <row r="248" spans="1:4" s="11" customFormat="1" ht="24" x14ac:dyDescent="0.55000000000000004">
      <c r="A248" s="32" t="s">
        <v>363</v>
      </c>
      <c r="B248" s="33">
        <v>1</v>
      </c>
      <c r="C248" s="34">
        <f t="shared" si="9"/>
        <v>0.41152263374485598</v>
      </c>
      <c r="D248" s="50"/>
    </row>
    <row r="249" spans="1:4" s="11" customFormat="1" ht="24" x14ac:dyDescent="0.55000000000000004">
      <c r="A249" s="32" t="s">
        <v>476</v>
      </c>
      <c r="B249" s="33">
        <v>2</v>
      </c>
      <c r="C249" s="34">
        <f t="shared" si="9"/>
        <v>0.82304526748971196</v>
      </c>
      <c r="D249" s="50"/>
    </row>
    <row r="250" spans="1:4" s="11" customFormat="1" ht="24" x14ac:dyDescent="0.55000000000000004">
      <c r="A250" s="32" t="s">
        <v>487</v>
      </c>
      <c r="B250" s="33">
        <v>1</v>
      </c>
      <c r="C250" s="34">
        <f t="shared" si="9"/>
        <v>0.41152263374485598</v>
      </c>
      <c r="D250" s="50"/>
    </row>
    <row r="251" spans="1:4" s="11" customFormat="1" ht="24" x14ac:dyDescent="0.55000000000000004">
      <c r="A251" s="32" t="s">
        <v>488</v>
      </c>
      <c r="B251" s="33">
        <v>1</v>
      </c>
      <c r="C251" s="34">
        <f t="shared" si="9"/>
        <v>0.41152263374485598</v>
      </c>
      <c r="D251" s="50"/>
    </row>
    <row r="252" spans="1:4" s="11" customFormat="1" ht="24" x14ac:dyDescent="0.55000000000000004">
      <c r="A252" s="32" t="s">
        <v>375</v>
      </c>
      <c r="B252" s="33">
        <v>1</v>
      </c>
      <c r="C252" s="34">
        <f t="shared" si="9"/>
        <v>0.41152263374485598</v>
      </c>
      <c r="D252" s="50"/>
    </row>
    <row r="253" spans="1:4" s="11" customFormat="1" ht="24" x14ac:dyDescent="0.55000000000000004">
      <c r="A253" s="32" t="s">
        <v>489</v>
      </c>
      <c r="B253" s="33">
        <v>1</v>
      </c>
      <c r="C253" s="34">
        <f t="shared" si="9"/>
        <v>0.41152263374485598</v>
      </c>
      <c r="D253" s="50"/>
    </row>
    <row r="254" spans="1:4" s="11" customFormat="1" ht="24" x14ac:dyDescent="0.55000000000000004">
      <c r="A254" s="32" t="s">
        <v>490</v>
      </c>
      <c r="B254" s="33">
        <v>2</v>
      </c>
      <c r="C254" s="34">
        <f t="shared" si="9"/>
        <v>0.82304526748971196</v>
      </c>
      <c r="D254" s="50"/>
    </row>
    <row r="255" spans="1:4" s="11" customFormat="1" ht="24" x14ac:dyDescent="0.55000000000000004">
      <c r="A255" s="32" t="s">
        <v>373</v>
      </c>
      <c r="B255" s="33">
        <v>1</v>
      </c>
      <c r="C255" s="34">
        <f t="shared" si="9"/>
        <v>0.41152263374485598</v>
      </c>
      <c r="D255" s="50"/>
    </row>
    <row r="256" spans="1:4" s="11" customFormat="1" ht="24" x14ac:dyDescent="0.55000000000000004">
      <c r="A256" s="32" t="s">
        <v>365</v>
      </c>
      <c r="B256" s="39">
        <v>5</v>
      </c>
      <c r="C256" s="34">
        <f t="shared" si="9"/>
        <v>2.0576131687242798</v>
      </c>
      <c r="D256" s="50"/>
    </row>
    <row r="257" spans="1:4" s="11" customFormat="1" ht="24" x14ac:dyDescent="0.55000000000000004">
      <c r="A257" s="32" t="s">
        <v>471</v>
      </c>
      <c r="B257" s="39">
        <v>1</v>
      </c>
      <c r="C257" s="34">
        <f t="shared" si="9"/>
        <v>0.41152263374485598</v>
      </c>
      <c r="D257" s="50"/>
    </row>
    <row r="258" spans="1:4" s="11" customFormat="1" ht="24" x14ac:dyDescent="0.55000000000000004">
      <c r="A258" s="32" t="s">
        <v>491</v>
      </c>
      <c r="B258" s="39">
        <v>1</v>
      </c>
      <c r="C258" s="34">
        <f t="shared" si="9"/>
        <v>0.41152263374485598</v>
      </c>
      <c r="D258" s="50"/>
    </row>
    <row r="259" spans="1:4" s="11" customFormat="1" ht="24" x14ac:dyDescent="0.55000000000000004">
      <c r="A259" s="32" t="s">
        <v>357</v>
      </c>
      <c r="B259" s="39">
        <v>1</v>
      </c>
      <c r="C259" s="34">
        <f t="shared" si="9"/>
        <v>0.41152263374485598</v>
      </c>
      <c r="D259" s="50"/>
    </row>
    <row r="260" spans="1:4" s="11" customFormat="1" ht="24" x14ac:dyDescent="0.55000000000000004">
      <c r="A260" s="32" t="s">
        <v>374</v>
      </c>
      <c r="B260" s="39">
        <v>2</v>
      </c>
      <c r="C260" s="34">
        <f t="shared" si="9"/>
        <v>0.82304526748971196</v>
      </c>
      <c r="D260" s="50"/>
    </row>
    <row r="261" spans="1:4" s="11" customFormat="1" ht="24" x14ac:dyDescent="0.55000000000000004">
      <c r="A261" s="32" t="s">
        <v>492</v>
      </c>
      <c r="B261" s="39">
        <v>1</v>
      </c>
      <c r="C261" s="34">
        <f t="shared" si="9"/>
        <v>0.41152263374485598</v>
      </c>
      <c r="D261" s="50"/>
    </row>
    <row r="262" spans="1:4" s="11" customFormat="1" ht="24" x14ac:dyDescent="0.55000000000000004">
      <c r="A262" s="35" t="s">
        <v>371</v>
      </c>
      <c r="B262" s="40">
        <v>1</v>
      </c>
      <c r="C262" s="37">
        <f t="shared" si="9"/>
        <v>0.41152263374485598</v>
      </c>
      <c r="D262" s="50"/>
    </row>
    <row r="263" spans="1:4" s="11" customFormat="1" ht="24" x14ac:dyDescent="0.55000000000000004">
      <c r="A263" s="57"/>
      <c r="B263" s="63"/>
      <c r="C263" s="64"/>
      <c r="D263" s="50"/>
    </row>
    <row r="264" spans="1:4" s="11" customFormat="1" ht="24" x14ac:dyDescent="0.55000000000000004">
      <c r="A264" s="57"/>
      <c r="B264" s="63"/>
      <c r="C264" s="64"/>
      <c r="D264" s="50"/>
    </row>
    <row r="265" spans="1:4" s="11" customFormat="1" ht="24" x14ac:dyDescent="0.55000000000000004">
      <c r="A265" s="66" t="s">
        <v>310</v>
      </c>
      <c r="B265" s="28" t="s">
        <v>311</v>
      </c>
      <c r="C265" s="28" t="s">
        <v>312</v>
      </c>
      <c r="D265" s="50"/>
    </row>
    <row r="266" spans="1:4" s="11" customFormat="1" ht="24" x14ac:dyDescent="0.55000000000000004">
      <c r="A266" s="29" t="s">
        <v>369</v>
      </c>
      <c r="B266" s="39">
        <v>1</v>
      </c>
      <c r="C266" s="34">
        <f t="shared" si="9"/>
        <v>0.41152263374485598</v>
      </c>
      <c r="D266" s="50"/>
    </row>
    <row r="267" spans="1:4" s="11" customFormat="1" ht="24" x14ac:dyDescent="0.55000000000000004">
      <c r="A267" s="32" t="s">
        <v>493</v>
      </c>
      <c r="B267" s="39">
        <v>1</v>
      </c>
      <c r="C267" s="34">
        <f t="shared" si="9"/>
        <v>0.41152263374485598</v>
      </c>
      <c r="D267" s="50"/>
    </row>
    <row r="268" spans="1:4" s="11" customFormat="1" ht="24" x14ac:dyDescent="0.55000000000000004">
      <c r="A268" s="32" t="s">
        <v>357</v>
      </c>
      <c r="B268" s="33">
        <v>1</v>
      </c>
      <c r="C268" s="34">
        <f t="shared" si="9"/>
        <v>0.41152263374485598</v>
      </c>
      <c r="D268" s="50"/>
    </row>
    <row r="269" spans="1:4" s="11" customFormat="1" ht="24" x14ac:dyDescent="0.55000000000000004">
      <c r="A269" s="32" t="s">
        <v>494</v>
      </c>
      <c r="B269" s="33">
        <v>1</v>
      </c>
      <c r="C269" s="34">
        <f t="shared" si="9"/>
        <v>0.41152263374485598</v>
      </c>
      <c r="D269" s="50"/>
    </row>
    <row r="270" spans="1:4" s="11" customFormat="1" ht="24" x14ac:dyDescent="0.55000000000000004">
      <c r="A270" s="32" t="s">
        <v>376</v>
      </c>
      <c r="B270" s="33">
        <v>1</v>
      </c>
      <c r="C270" s="34">
        <f t="shared" si="9"/>
        <v>0.41152263374485598</v>
      </c>
      <c r="D270" s="50"/>
    </row>
    <row r="271" spans="1:4" s="11" customFormat="1" ht="24" x14ac:dyDescent="0.55000000000000004">
      <c r="A271" s="32" t="s">
        <v>362</v>
      </c>
      <c r="B271" s="33">
        <v>1</v>
      </c>
      <c r="C271" s="34">
        <f t="shared" si="9"/>
        <v>0.41152263374485598</v>
      </c>
      <c r="D271" s="50"/>
    </row>
    <row r="272" spans="1:4" ht="24" x14ac:dyDescent="0.55000000000000004">
      <c r="A272" s="35" t="s">
        <v>477</v>
      </c>
      <c r="B272" s="36">
        <v>1</v>
      </c>
      <c r="C272" s="37">
        <f t="shared" si="9"/>
        <v>0.41152263374485598</v>
      </c>
    </row>
    <row r="273" spans="1:4" s="11" customFormat="1" ht="24" x14ac:dyDescent="0.55000000000000004">
      <c r="A273" s="29" t="s">
        <v>332</v>
      </c>
      <c r="B273" s="67"/>
      <c r="C273" s="48"/>
      <c r="D273" s="50"/>
    </row>
    <row r="274" spans="1:4" s="11" customFormat="1" ht="24" x14ac:dyDescent="0.55000000000000004">
      <c r="A274" s="32" t="s">
        <v>365</v>
      </c>
      <c r="B274" s="33">
        <v>15</v>
      </c>
      <c r="C274" s="34">
        <f>B274*100/243</f>
        <v>6.1728395061728394</v>
      </c>
      <c r="D274" s="50"/>
    </row>
    <row r="275" spans="1:4" s="11" customFormat="1" ht="24" x14ac:dyDescent="0.55000000000000004">
      <c r="A275" s="32" t="s">
        <v>373</v>
      </c>
      <c r="B275" s="33">
        <v>1</v>
      </c>
      <c r="C275" s="34">
        <f t="shared" ref="C275:C299" si="10">B275*100/243</f>
        <v>0.41152263374485598</v>
      </c>
      <c r="D275" s="50"/>
    </row>
    <row r="276" spans="1:4" s="11" customFormat="1" ht="24" x14ac:dyDescent="0.55000000000000004">
      <c r="A276" s="32" t="s">
        <v>360</v>
      </c>
      <c r="B276" s="33">
        <v>2</v>
      </c>
      <c r="C276" s="34">
        <f t="shared" si="10"/>
        <v>0.82304526748971196</v>
      </c>
      <c r="D276" s="50"/>
    </row>
    <row r="277" spans="1:4" s="11" customFormat="1" ht="24" x14ac:dyDescent="0.55000000000000004">
      <c r="A277" s="32" t="s">
        <v>355</v>
      </c>
      <c r="B277" s="33">
        <v>1</v>
      </c>
      <c r="C277" s="34">
        <f t="shared" si="10"/>
        <v>0.41152263374485598</v>
      </c>
      <c r="D277" s="50"/>
    </row>
    <row r="278" spans="1:4" s="11" customFormat="1" ht="24" x14ac:dyDescent="0.55000000000000004">
      <c r="A278" s="32" t="s">
        <v>356</v>
      </c>
      <c r="B278" s="33">
        <v>5</v>
      </c>
      <c r="C278" s="34">
        <f t="shared" si="10"/>
        <v>2.0576131687242798</v>
      </c>
      <c r="D278" s="50"/>
    </row>
    <row r="279" spans="1:4" s="11" customFormat="1" ht="24" x14ac:dyDescent="0.55000000000000004">
      <c r="A279" s="32" t="s">
        <v>479</v>
      </c>
      <c r="B279" s="33">
        <v>3</v>
      </c>
      <c r="C279" s="34">
        <f t="shared" si="10"/>
        <v>1.2345679012345678</v>
      </c>
      <c r="D279" s="50"/>
    </row>
    <row r="280" spans="1:4" s="11" customFormat="1" ht="24" x14ac:dyDescent="0.55000000000000004">
      <c r="A280" s="32" t="s">
        <v>485</v>
      </c>
      <c r="B280" s="33">
        <v>1</v>
      </c>
      <c r="C280" s="34">
        <f t="shared" si="10"/>
        <v>0.41152263374485598</v>
      </c>
      <c r="D280" s="50"/>
    </row>
    <row r="281" spans="1:4" s="11" customFormat="1" ht="24" x14ac:dyDescent="0.55000000000000004">
      <c r="A281" s="32" t="s">
        <v>359</v>
      </c>
      <c r="B281" s="33">
        <v>2</v>
      </c>
      <c r="C281" s="34">
        <f t="shared" si="10"/>
        <v>0.82304526748971196</v>
      </c>
      <c r="D281" s="50"/>
    </row>
    <row r="282" spans="1:4" s="11" customFormat="1" ht="24" x14ac:dyDescent="0.55000000000000004">
      <c r="A282" s="32" t="s">
        <v>370</v>
      </c>
      <c r="B282" s="33">
        <v>1</v>
      </c>
      <c r="C282" s="34">
        <f t="shared" si="10"/>
        <v>0.41152263374485598</v>
      </c>
      <c r="D282" s="50"/>
    </row>
    <row r="283" spans="1:4" s="11" customFormat="1" ht="24" x14ac:dyDescent="0.55000000000000004">
      <c r="A283" s="32" t="s">
        <v>488</v>
      </c>
      <c r="B283" s="33">
        <v>1</v>
      </c>
      <c r="C283" s="34">
        <f t="shared" si="10"/>
        <v>0.41152263374485598</v>
      </c>
      <c r="D283" s="50"/>
    </row>
    <row r="284" spans="1:4" s="11" customFormat="1" ht="24" x14ac:dyDescent="0.55000000000000004">
      <c r="A284" s="32" t="s">
        <v>372</v>
      </c>
      <c r="B284" s="33">
        <v>1</v>
      </c>
      <c r="C284" s="34">
        <f t="shared" si="10"/>
        <v>0.41152263374485598</v>
      </c>
      <c r="D284" s="50"/>
    </row>
    <row r="285" spans="1:4" s="11" customFormat="1" ht="24" x14ac:dyDescent="0.55000000000000004">
      <c r="A285" s="32" t="s">
        <v>490</v>
      </c>
      <c r="B285" s="33">
        <v>1</v>
      </c>
      <c r="C285" s="34">
        <f t="shared" si="10"/>
        <v>0.41152263374485598</v>
      </c>
      <c r="D285" s="49"/>
    </row>
    <row r="286" spans="1:4" s="11" customFormat="1" ht="24" x14ac:dyDescent="0.55000000000000004">
      <c r="A286" s="32" t="s">
        <v>364</v>
      </c>
      <c r="B286" s="33">
        <v>1</v>
      </c>
      <c r="C286" s="34">
        <f t="shared" si="10"/>
        <v>0.41152263374485598</v>
      </c>
      <c r="D286" s="49"/>
    </row>
    <row r="287" spans="1:4" s="11" customFormat="1" ht="24" x14ac:dyDescent="0.55000000000000004">
      <c r="A287" s="32" t="s">
        <v>362</v>
      </c>
      <c r="B287" s="33">
        <v>2</v>
      </c>
      <c r="C287" s="34">
        <f t="shared" si="10"/>
        <v>0.82304526748971196</v>
      </c>
      <c r="D287" s="49"/>
    </row>
    <row r="288" spans="1:4" s="11" customFormat="1" ht="24" x14ac:dyDescent="0.55000000000000004">
      <c r="A288" s="32" t="s">
        <v>375</v>
      </c>
      <c r="B288" s="33">
        <v>1</v>
      </c>
      <c r="C288" s="34">
        <f t="shared" si="10"/>
        <v>0.41152263374485598</v>
      </c>
      <c r="D288" s="49"/>
    </row>
    <row r="289" spans="1:4" s="11" customFormat="1" ht="24" x14ac:dyDescent="0.55000000000000004">
      <c r="A289" s="32" t="s">
        <v>371</v>
      </c>
      <c r="B289" s="33">
        <v>5</v>
      </c>
      <c r="C289" s="34">
        <f t="shared" si="10"/>
        <v>2.0576131687242798</v>
      </c>
      <c r="D289" s="49"/>
    </row>
    <row r="290" spans="1:4" s="11" customFormat="1" ht="24" x14ac:dyDescent="0.55000000000000004">
      <c r="A290" s="32" t="s">
        <v>494</v>
      </c>
      <c r="B290" s="33">
        <v>2</v>
      </c>
      <c r="C290" s="34">
        <f t="shared" si="10"/>
        <v>0.82304526748971196</v>
      </c>
      <c r="D290" s="49"/>
    </row>
    <row r="291" spans="1:4" s="11" customFormat="1" ht="24" x14ac:dyDescent="0.55000000000000004">
      <c r="A291" s="32" t="s">
        <v>369</v>
      </c>
      <c r="B291" s="33">
        <v>1</v>
      </c>
      <c r="C291" s="34">
        <f t="shared" si="10"/>
        <v>0.41152263374485598</v>
      </c>
      <c r="D291" s="50"/>
    </row>
    <row r="292" spans="1:4" s="11" customFormat="1" ht="24" x14ac:dyDescent="0.55000000000000004">
      <c r="A292" s="35" t="s">
        <v>482</v>
      </c>
      <c r="B292" s="36">
        <v>1</v>
      </c>
      <c r="C292" s="37">
        <f t="shared" si="10"/>
        <v>0.41152263374485598</v>
      </c>
      <c r="D292" s="50"/>
    </row>
    <row r="293" spans="1:4" s="11" customFormat="1" ht="24" x14ac:dyDescent="0.55000000000000004">
      <c r="A293" s="57"/>
      <c r="B293" s="63"/>
      <c r="C293" s="64"/>
      <c r="D293" s="50"/>
    </row>
    <row r="294" spans="1:4" s="11" customFormat="1" ht="24" x14ac:dyDescent="0.55000000000000004">
      <c r="A294" s="66" t="s">
        <v>310</v>
      </c>
      <c r="B294" s="28" t="s">
        <v>311</v>
      </c>
      <c r="C294" s="28" t="s">
        <v>312</v>
      </c>
      <c r="D294" s="49"/>
    </row>
    <row r="295" spans="1:4" s="11" customFormat="1" ht="24" x14ac:dyDescent="0.55000000000000004">
      <c r="A295" s="29" t="s">
        <v>376</v>
      </c>
      <c r="B295" s="33">
        <v>2</v>
      </c>
      <c r="C295" s="34">
        <f t="shared" si="10"/>
        <v>0.82304526748971196</v>
      </c>
      <c r="D295" s="49"/>
    </row>
    <row r="296" spans="1:4" s="11" customFormat="1" ht="24" x14ac:dyDescent="0.55000000000000004">
      <c r="A296" s="32" t="s">
        <v>492</v>
      </c>
      <c r="B296" s="33">
        <v>1</v>
      </c>
      <c r="C296" s="34">
        <f t="shared" si="10"/>
        <v>0.41152263374485598</v>
      </c>
      <c r="D296" s="50"/>
    </row>
    <row r="297" spans="1:4" s="11" customFormat="1" ht="24" x14ac:dyDescent="0.55000000000000004">
      <c r="A297" s="32" t="s">
        <v>496</v>
      </c>
      <c r="B297" s="33">
        <v>1</v>
      </c>
      <c r="C297" s="34">
        <f t="shared" si="10"/>
        <v>0.41152263374485598</v>
      </c>
      <c r="D297" s="50"/>
    </row>
    <row r="298" spans="1:4" s="11" customFormat="1" ht="24" x14ac:dyDescent="0.55000000000000004">
      <c r="A298" s="32" t="s">
        <v>376</v>
      </c>
      <c r="B298" s="33">
        <v>2</v>
      </c>
      <c r="C298" s="34">
        <f t="shared" si="10"/>
        <v>0.82304526748971196</v>
      </c>
      <c r="D298" s="50"/>
    </row>
    <row r="299" spans="1:4" s="11" customFormat="1" ht="24" x14ac:dyDescent="0.55000000000000004">
      <c r="A299" s="190" t="s">
        <v>480</v>
      </c>
      <c r="B299" s="33">
        <v>4</v>
      </c>
      <c r="C299" s="34">
        <f t="shared" si="10"/>
        <v>1.6460905349794239</v>
      </c>
      <c r="D299" s="50"/>
    </row>
    <row r="300" spans="1:4" s="11" customFormat="1" ht="24" x14ac:dyDescent="0.55000000000000004">
      <c r="A300" s="29" t="s">
        <v>318</v>
      </c>
      <c r="B300" s="27"/>
      <c r="C300" s="48"/>
      <c r="D300" s="50"/>
    </row>
    <row r="301" spans="1:4" s="11" customFormat="1" ht="24" x14ac:dyDescent="0.55000000000000004">
      <c r="A301" s="32" t="s">
        <v>366</v>
      </c>
      <c r="B301" s="33">
        <v>1</v>
      </c>
      <c r="C301" s="34">
        <f>B301*100/243</f>
        <v>0.41152263374485598</v>
      </c>
      <c r="D301" s="50"/>
    </row>
    <row r="302" spans="1:4" s="11" customFormat="1" ht="24" x14ac:dyDescent="0.55000000000000004">
      <c r="A302" s="32" t="s">
        <v>360</v>
      </c>
      <c r="B302" s="33">
        <v>6</v>
      </c>
      <c r="C302" s="34">
        <f t="shared" ref="C302:C319" si="11">B302*100/243</f>
        <v>2.4691358024691357</v>
      </c>
      <c r="D302" s="50"/>
    </row>
    <row r="303" spans="1:4" s="11" customFormat="1" ht="24" x14ac:dyDescent="0.55000000000000004">
      <c r="A303" s="32" t="s">
        <v>357</v>
      </c>
      <c r="B303" s="33">
        <v>4</v>
      </c>
      <c r="C303" s="34">
        <f t="shared" si="11"/>
        <v>1.6460905349794239</v>
      </c>
      <c r="D303" s="50"/>
    </row>
    <row r="304" spans="1:4" s="11" customFormat="1" ht="24" x14ac:dyDescent="0.55000000000000004">
      <c r="A304" s="32" t="s">
        <v>368</v>
      </c>
      <c r="B304" s="33">
        <v>1</v>
      </c>
      <c r="C304" s="34">
        <f t="shared" si="11"/>
        <v>0.41152263374485598</v>
      </c>
      <c r="D304" s="50"/>
    </row>
    <row r="305" spans="1:4" s="11" customFormat="1" ht="24" x14ac:dyDescent="0.55000000000000004">
      <c r="A305" s="32" t="s">
        <v>488</v>
      </c>
      <c r="B305" s="33">
        <v>1</v>
      </c>
      <c r="C305" s="34">
        <f t="shared" si="11"/>
        <v>0.41152263374485598</v>
      </c>
      <c r="D305" s="50"/>
    </row>
    <row r="306" spans="1:4" s="11" customFormat="1" ht="24" x14ac:dyDescent="0.55000000000000004">
      <c r="A306" s="32" t="s">
        <v>363</v>
      </c>
      <c r="B306" s="33">
        <v>1</v>
      </c>
      <c r="C306" s="34">
        <f t="shared" si="11"/>
        <v>0.41152263374485598</v>
      </c>
      <c r="D306" s="50"/>
    </row>
    <row r="307" spans="1:4" s="11" customFormat="1" ht="24" x14ac:dyDescent="0.55000000000000004">
      <c r="A307" s="32" t="s">
        <v>479</v>
      </c>
      <c r="B307" s="33">
        <v>1</v>
      </c>
      <c r="C307" s="34">
        <f t="shared" si="11"/>
        <v>0.41152263374485598</v>
      </c>
      <c r="D307" s="50"/>
    </row>
    <row r="308" spans="1:4" s="11" customFormat="1" ht="24" x14ac:dyDescent="0.55000000000000004">
      <c r="A308" s="32" t="s">
        <v>361</v>
      </c>
      <c r="B308" s="33">
        <v>1</v>
      </c>
      <c r="C308" s="34">
        <f t="shared" si="11"/>
        <v>0.41152263374485598</v>
      </c>
      <c r="D308" s="50"/>
    </row>
    <row r="309" spans="1:4" s="11" customFormat="1" ht="24" x14ac:dyDescent="0.55000000000000004">
      <c r="A309" s="32" t="s">
        <v>364</v>
      </c>
      <c r="B309" s="33">
        <v>1</v>
      </c>
      <c r="C309" s="34">
        <f t="shared" si="11"/>
        <v>0.41152263374485598</v>
      </c>
      <c r="D309" s="50"/>
    </row>
    <row r="310" spans="1:4" s="11" customFormat="1" ht="24" x14ac:dyDescent="0.55000000000000004">
      <c r="A310" s="32" t="s">
        <v>373</v>
      </c>
      <c r="B310" s="33">
        <v>1</v>
      </c>
      <c r="C310" s="34">
        <f t="shared" si="11"/>
        <v>0.41152263374485598</v>
      </c>
      <c r="D310" s="50"/>
    </row>
    <row r="311" spans="1:4" s="11" customFormat="1" ht="24" x14ac:dyDescent="0.55000000000000004">
      <c r="A311" s="32" t="s">
        <v>359</v>
      </c>
      <c r="B311" s="33">
        <v>4</v>
      </c>
      <c r="C311" s="34">
        <f t="shared" si="11"/>
        <v>1.6460905349794239</v>
      </c>
      <c r="D311" s="50"/>
    </row>
    <row r="312" spans="1:4" s="11" customFormat="1" ht="24" x14ac:dyDescent="0.55000000000000004">
      <c r="A312" s="32" t="s">
        <v>374</v>
      </c>
      <c r="B312" s="33">
        <v>1</v>
      </c>
      <c r="C312" s="34">
        <f t="shared" si="11"/>
        <v>0.41152263374485598</v>
      </c>
      <c r="D312" s="50"/>
    </row>
    <row r="313" spans="1:4" s="11" customFormat="1" ht="24" x14ac:dyDescent="0.55000000000000004">
      <c r="A313" s="32" t="s">
        <v>481</v>
      </c>
      <c r="B313" s="33">
        <v>1</v>
      </c>
      <c r="C313" s="34">
        <f>B313*100/243</f>
        <v>0.41152263374485598</v>
      </c>
      <c r="D313" s="50"/>
    </row>
    <row r="314" spans="1:4" s="11" customFormat="1" ht="24" x14ac:dyDescent="0.55000000000000004">
      <c r="A314" s="32" t="s">
        <v>365</v>
      </c>
      <c r="B314" s="33">
        <v>17</v>
      </c>
      <c r="C314" s="34">
        <f t="shared" si="11"/>
        <v>6.9958847736625511</v>
      </c>
      <c r="D314" s="50"/>
    </row>
    <row r="315" spans="1:4" s="11" customFormat="1" ht="24" x14ac:dyDescent="0.55000000000000004">
      <c r="A315" s="32" t="s">
        <v>497</v>
      </c>
      <c r="B315" s="33">
        <v>1</v>
      </c>
      <c r="C315" s="34">
        <f t="shared" si="11"/>
        <v>0.41152263374485598</v>
      </c>
      <c r="D315" s="50"/>
    </row>
    <row r="316" spans="1:4" s="11" customFormat="1" ht="24" x14ac:dyDescent="0.55000000000000004">
      <c r="A316" s="32" t="s">
        <v>498</v>
      </c>
      <c r="B316" s="33">
        <v>1</v>
      </c>
      <c r="C316" s="34">
        <f t="shared" si="11"/>
        <v>0.41152263374485598</v>
      </c>
      <c r="D316" s="50"/>
    </row>
    <row r="317" spans="1:4" s="11" customFormat="1" ht="24" x14ac:dyDescent="0.55000000000000004">
      <c r="A317" s="32" t="s">
        <v>367</v>
      </c>
      <c r="B317" s="33">
        <v>1</v>
      </c>
      <c r="C317" s="34">
        <f t="shared" si="11"/>
        <v>0.41152263374485598</v>
      </c>
      <c r="D317" s="50"/>
    </row>
    <row r="318" spans="1:4" s="11" customFormat="1" ht="24" x14ac:dyDescent="0.55000000000000004">
      <c r="A318" s="32" t="s">
        <v>371</v>
      </c>
      <c r="B318" s="33">
        <v>1</v>
      </c>
      <c r="C318" s="34">
        <f t="shared" si="11"/>
        <v>0.41152263374485598</v>
      </c>
      <c r="D318" s="50"/>
    </row>
    <row r="319" spans="1:4" s="11" customFormat="1" ht="24" x14ac:dyDescent="0.55000000000000004">
      <c r="A319" s="35" t="s">
        <v>495</v>
      </c>
      <c r="B319" s="36">
        <v>3</v>
      </c>
      <c r="C319" s="37">
        <f t="shared" si="11"/>
        <v>1.2345679012345678</v>
      </c>
      <c r="D319" s="50"/>
    </row>
    <row r="320" spans="1:4" s="11" customFormat="1" ht="24" x14ac:dyDescent="0.55000000000000004">
      <c r="A320" s="57"/>
      <c r="B320" s="63"/>
      <c r="C320" s="64"/>
      <c r="D320" s="50"/>
    </row>
    <row r="321" spans="1:4" s="11" customFormat="1" ht="24" x14ac:dyDescent="0.55000000000000004">
      <c r="A321" s="57"/>
      <c r="B321" s="63"/>
      <c r="C321" s="64"/>
      <c r="D321" s="50"/>
    </row>
    <row r="322" spans="1:4" s="11" customFormat="1" ht="24" x14ac:dyDescent="0.55000000000000004">
      <c r="A322" s="57"/>
      <c r="B322" s="63"/>
      <c r="C322" s="64"/>
      <c r="D322" s="50"/>
    </row>
    <row r="323" spans="1:4" s="11" customFormat="1" ht="24" x14ac:dyDescent="0.55000000000000004">
      <c r="A323" s="66" t="s">
        <v>310</v>
      </c>
      <c r="B323" s="28" t="s">
        <v>311</v>
      </c>
      <c r="C323" s="28" t="s">
        <v>312</v>
      </c>
      <c r="D323" s="50"/>
    </row>
    <row r="324" spans="1:4" s="11" customFormat="1" ht="24" x14ac:dyDescent="0.55000000000000004">
      <c r="A324" s="29" t="s">
        <v>319</v>
      </c>
      <c r="B324" s="39"/>
      <c r="C324" s="34"/>
      <c r="D324" s="50"/>
    </row>
    <row r="325" spans="1:4" s="11" customFormat="1" ht="24" x14ac:dyDescent="0.55000000000000004">
      <c r="A325" s="32" t="s">
        <v>486</v>
      </c>
      <c r="B325" s="39">
        <v>3</v>
      </c>
      <c r="C325" s="34">
        <f>B325*100/243</f>
        <v>1.2345679012345678</v>
      </c>
      <c r="D325" s="50"/>
    </row>
    <row r="326" spans="1:4" s="11" customFormat="1" ht="24" x14ac:dyDescent="0.55000000000000004">
      <c r="A326" s="32" t="s">
        <v>479</v>
      </c>
      <c r="B326" s="39">
        <v>1</v>
      </c>
      <c r="C326" s="34">
        <f t="shared" ref="C326:C335" si="12">B326*100/243</f>
        <v>0.41152263374485598</v>
      </c>
      <c r="D326" s="50"/>
    </row>
    <row r="327" spans="1:4" s="11" customFormat="1" ht="24" x14ac:dyDescent="0.55000000000000004">
      <c r="A327" s="32" t="s">
        <v>499</v>
      </c>
      <c r="B327" s="39">
        <v>2</v>
      </c>
      <c r="C327" s="34">
        <f t="shared" si="12"/>
        <v>0.82304526748971196</v>
      </c>
      <c r="D327" s="50"/>
    </row>
    <row r="328" spans="1:4" s="11" customFormat="1" ht="24" x14ac:dyDescent="0.55000000000000004">
      <c r="A328" s="32" t="s">
        <v>476</v>
      </c>
      <c r="B328" s="39">
        <v>1</v>
      </c>
      <c r="C328" s="34">
        <f t="shared" si="12"/>
        <v>0.41152263374485598</v>
      </c>
      <c r="D328" s="50"/>
    </row>
    <row r="329" spans="1:4" s="11" customFormat="1" ht="24" x14ac:dyDescent="0.55000000000000004">
      <c r="A329" s="190" t="s">
        <v>480</v>
      </c>
      <c r="B329" s="39">
        <v>1</v>
      </c>
      <c r="C329" s="34">
        <f t="shared" si="12"/>
        <v>0.41152263374485598</v>
      </c>
      <c r="D329" s="50"/>
    </row>
    <row r="330" spans="1:4" s="11" customFormat="1" ht="24" x14ac:dyDescent="0.55000000000000004">
      <c r="A330" s="190" t="s">
        <v>366</v>
      </c>
      <c r="B330" s="39">
        <v>1</v>
      </c>
      <c r="C330" s="34">
        <f t="shared" si="12"/>
        <v>0.41152263374485598</v>
      </c>
      <c r="D330" s="50"/>
    </row>
    <row r="331" spans="1:4" s="11" customFormat="1" ht="24" x14ac:dyDescent="0.55000000000000004">
      <c r="A331" s="190" t="s">
        <v>359</v>
      </c>
      <c r="B331" s="39">
        <v>3</v>
      </c>
      <c r="C331" s="34">
        <f t="shared" si="12"/>
        <v>1.2345679012345678</v>
      </c>
      <c r="D331" s="50"/>
    </row>
    <row r="332" spans="1:4" s="11" customFormat="1" ht="24" x14ac:dyDescent="0.55000000000000004">
      <c r="A332" s="190" t="s">
        <v>355</v>
      </c>
      <c r="B332" s="39">
        <v>3</v>
      </c>
      <c r="C332" s="34">
        <f t="shared" si="12"/>
        <v>1.2345679012345678</v>
      </c>
      <c r="D332" s="50"/>
    </row>
    <row r="333" spans="1:4" s="11" customFormat="1" ht="24" x14ac:dyDescent="0.55000000000000004">
      <c r="A333" s="190" t="s">
        <v>369</v>
      </c>
      <c r="B333" s="39">
        <v>1</v>
      </c>
      <c r="C333" s="34">
        <f t="shared" si="12"/>
        <v>0.41152263374485598</v>
      </c>
      <c r="D333" s="50"/>
    </row>
    <row r="334" spans="1:4" s="11" customFormat="1" ht="24" x14ac:dyDescent="0.55000000000000004">
      <c r="A334" s="190" t="s">
        <v>500</v>
      </c>
      <c r="B334" s="33">
        <v>1</v>
      </c>
      <c r="C334" s="34">
        <f t="shared" si="12"/>
        <v>0.41152263374485598</v>
      </c>
      <c r="D334" s="50"/>
    </row>
    <row r="335" spans="1:4" s="11" customFormat="1" ht="24" x14ac:dyDescent="0.55000000000000004">
      <c r="A335" s="191" t="s">
        <v>360</v>
      </c>
      <c r="B335" s="36">
        <v>1</v>
      </c>
      <c r="C335" s="37">
        <f t="shared" si="12"/>
        <v>0.41152263374485598</v>
      </c>
      <c r="D335" s="50"/>
    </row>
    <row r="336" spans="1:4" s="11" customFormat="1" ht="24" x14ac:dyDescent="0.55000000000000004">
      <c r="A336" s="41" t="s">
        <v>320</v>
      </c>
      <c r="B336" s="181">
        <f>SUM(B209:B335)</f>
        <v>243</v>
      </c>
      <c r="C336" s="56">
        <f>B336*100/243</f>
        <v>100</v>
      </c>
    </row>
    <row r="337" spans="1:4" s="61" customFormat="1" ht="24" x14ac:dyDescent="0.55000000000000004">
      <c r="A337" s="58"/>
      <c r="B337" s="59"/>
      <c r="C337" s="60"/>
    </row>
    <row r="338" spans="1:4" s="11" customFormat="1" ht="24" x14ac:dyDescent="0.55000000000000004">
      <c r="A338" s="10" t="s">
        <v>377</v>
      </c>
      <c r="B338" s="14"/>
      <c r="C338" s="14"/>
    </row>
    <row r="339" spans="1:4" s="11" customFormat="1" ht="24" x14ac:dyDescent="0.55000000000000004">
      <c r="A339" s="65" t="s">
        <v>506</v>
      </c>
      <c r="B339" s="45"/>
      <c r="C339" s="46"/>
    </row>
    <row r="340" spans="1:4" s="11" customFormat="1" ht="24" x14ac:dyDescent="0.55000000000000004">
      <c r="A340" s="65" t="s">
        <v>507</v>
      </c>
      <c r="B340" s="45"/>
      <c r="C340" s="46"/>
    </row>
    <row r="341" spans="1:4" s="11" customFormat="1" ht="24" x14ac:dyDescent="0.55000000000000004">
      <c r="A341" s="65" t="s">
        <v>508</v>
      </c>
      <c r="B341" s="45"/>
      <c r="C341" s="46"/>
    </row>
    <row r="342" spans="1:4" s="11" customFormat="1" ht="24" x14ac:dyDescent="0.55000000000000004">
      <c r="A342" s="65" t="s">
        <v>509</v>
      </c>
      <c r="B342" s="45"/>
      <c r="C342" s="46"/>
    </row>
    <row r="343" spans="1:4" s="11" customFormat="1" ht="24" x14ac:dyDescent="0.55000000000000004">
      <c r="A343" s="65" t="s">
        <v>510</v>
      </c>
      <c r="B343" s="45"/>
      <c r="C343" s="46"/>
    </row>
    <row r="344" spans="1:4" s="11" customFormat="1" ht="24" x14ac:dyDescent="0.55000000000000004">
      <c r="A344" s="10" t="s">
        <v>511</v>
      </c>
      <c r="B344" s="14"/>
      <c r="C344" s="14"/>
    </row>
    <row r="345" spans="1:4" s="11" customFormat="1" ht="24" x14ac:dyDescent="0.55000000000000004">
      <c r="A345" s="10" t="s">
        <v>512</v>
      </c>
      <c r="B345" s="14"/>
      <c r="C345" s="14"/>
    </row>
    <row r="346" spans="1:4" s="11" customFormat="1" ht="24" x14ac:dyDescent="0.55000000000000004">
      <c r="A346" s="10" t="s">
        <v>513</v>
      </c>
      <c r="B346" s="14"/>
      <c r="C346" s="14"/>
    </row>
    <row r="347" spans="1:4" s="11" customFormat="1" ht="24" x14ac:dyDescent="0.55000000000000004">
      <c r="A347" s="10" t="s">
        <v>514</v>
      </c>
      <c r="B347" s="14"/>
      <c r="C347" s="14"/>
    </row>
    <row r="348" spans="1:4" s="11" customFormat="1" ht="24" x14ac:dyDescent="0.55000000000000004">
      <c r="A348" s="10" t="s">
        <v>678</v>
      </c>
      <c r="B348" s="14"/>
      <c r="C348" s="14"/>
    </row>
    <row r="349" spans="1:4" s="11" customFormat="1" ht="24" x14ac:dyDescent="0.55000000000000004">
      <c r="A349" s="65" t="s">
        <v>515</v>
      </c>
      <c r="B349" s="45"/>
      <c r="C349" s="46"/>
    </row>
    <row r="350" spans="1:4" s="11" customFormat="1" ht="24" x14ac:dyDescent="0.55000000000000004">
      <c r="A350" s="65" t="s">
        <v>516</v>
      </c>
      <c r="B350" s="45"/>
      <c r="C350" s="46"/>
    </row>
    <row r="351" spans="1:4" s="61" customFormat="1" ht="24" x14ac:dyDescent="0.55000000000000004">
      <c r="A351" s="58"/>
      <c r="B351" s="59"/>
      <c r="C351" s="60"/>
    </row>
    <row r="352" spans="1:4" s="70" customFormat="1" ht="24" x14ac:dyDescent="0.55000000000000004">
      <c r="A352" s="47" t="s">
        <v>378</v>
      </c>
      <c r="B352" s="68"/>
      <c r="C352" s="68"/>
      <c r="D352" s="69"/>
    </row>
    <row r="353" spans="1:4" s="21" customFormat="1" x14ac:dyDescent="0.5">
      <c r="A353" s="196" t="s">
        <v>379</v>
      </c>
      <c r="B353" s="198" t="s">
        <v>517</v>
      </c>
      <c r="C353" s="199"/>
      <c r="D353" s="200"/>
    </row>
    <row r="354" spans="1:4" s="21" customFormat="1" ht="56.25" x14ac:dyDescent="0.5">
      <c r="A354" s="197"/>
      <c r="B354" s="71" t="s">
        <v>380</v>
      </c>
      <c r="C354" s="72" t="s">
        <v>381</v>
      </c>
      <c r="D354" s="72" t="s">
        <v>382</v>
      </c>
    </row>
    <row r="355" spans="1:4" s="21" customFormat="1" x14ac:dyDescent="0.5">
      <c r="A355" s="73" t="s">
        <v>383</v>
      </c>
      <c r="B355" s="74">
        <f>'EPE (Elementary 2)'!H65</f>
        <v>4.3809523809523814</v>
      </c>
      <c r="C355" s="74">
        <f>'EPE (Elementary 2)'!H66</f>
        <v>0.65816390322039442</v>
      </c>
      <c r="D355" s="75" t="str">
        <f>IF(B355&gt;4.5,"มากที่สุด",IF(B355&gt;3.5,"มาก",IF(B355&gt;2.5,"ปานกลาง",IF(B355&gt;1.5,"น้อย",IF(B355&lt;=1.5,"น้อยที่สุด")))))</f>
        <v>มาก</v>
      </c>
    </row>
    <row r="356" spans="1:4" s="21" customFormat="1" x14ac:dyDescent="0.5">
      <c r="A356" s="73" t="s">
        <v>384</v>
      </c>
      <c r="B356" s="74">
        <f>'EPE (Elementary 2)'!I65</f>
        <v>4.4285714285714288</v>
      </c>
      <c r="C356" s="74">
        <f>'EPE (Elementary 2)'!I66</f>
        <v>0.61471959813543908</v>
      </c>
      <c r="D356" s="75" t="str">
        <f t="shared" ref="D356:D365" si="13">IF(B356&gt;4.5,"มากที่สุด",IF(B356&gt;3.5,"มาก",IF(B356&gt;2.5,"ปานกลาง",IF(B356&gt;1.5,"น้อย",IF(B356&lt;=1.5,"น้อยที่สุด")))))</f>
        <v>มาก</v>
      </c>
    </row>
    <row r="357" spans="1:4" s="21" customFormat="1" x14ac:dyDescent="0.5">
      <c r="A357" s="73" t="s">
        <v>385</v>
      </c>
      <c r="B357" s="74">
        <f>'EPE (Elementary 2)'!J65</f>
        <v>4.435483870967742</v>
      </c>
      <c r="C357" s="74">
        <f>'EPE (Elementary 2)'!J66</f>
        <v>0.64327460780530199</v>
      </c>
      <c r="D357" s="75" t="str">
        <f t="shared" si="13"/>
        <v>มาก</v>
      </c>
    </row>
    <row r="358" spans="1:4" s="21" customFormat="1" x14ac:dyDescent="0.5">
      <c r="A358" s="73" t="s">
        <v>386</v>
      </c>
      <c r="B358" s="74">
        <f>'EPE (Elementary 2)'!K65</f>
        <v>4.2222222222222223</v>
      </c>
      <c r="C358" s="74">
        <f>'EPE (Elementary 2)'!K66</f>
        <v>0.63358795108198895</v>
      </c>
      <c r="D358" s="75" t="str">
        <f t="shared" si="13"/>
        <v>มาก</v>
      </c>
    </row>
    <row r="359" spans="1:4" s="21" customFormat="1" x14ac:dyDescent="0.5">
      <c r="A359" s="73" t="s">
        <v>387</v>
      </c>
      <c r="B359" s="74">
        <f>'EPE (Elementary 2)'!L65</f>
        <v>4.4920634920634921</v>
      </c>
      <c r="C359" s="74">
        <f>'EPE (Elementary 2)'!L66</f>
        <v>0.64440559940840059</v>
      </c>
      <c r="D359" s="75" t="str">
        <f t="shared" si="13"/>
        <v>มาก</v>
      </c>
    </row>
    <row r="360" spans="1:4" s="21" customFormat="1" x14ac:dyDescent="0.5">
      <c r="A360" s="73" t="s">
        <v>388</v>
      </c>
      <c r="B360" s="74">
        <f>'EPE (Elementary 2)'!M65</f>
        <v>4.5079365079365079</v>
      </c>
      <c r="C360" s="74">
        <f>'EPE (Elementary 2)'!M66</f>
        <v>0.668966846013335</v>
      </c>
      <c r="D360" s="75" t="str">
        <f t="shared" si="13"/>
        <v>มากที่สุด</v>
      </c>
    </row>
    <row r="361" spans="1:4" s="21" customFormat="1" x14ac:dyDescent="0.5">
      <c r="A361" s="73" t="s">
        <v>389</v>
      </c>
      <c r="B361" s="74">
        <f>'EPE (Elementary 2)'!N65</f>
        <v>4.587301587301587</v>
      </c>
      <c r="C361" s="74">
        <f>'EPE (Elementary 2)'!N66</f>
        <v>0.63841842470079047</v>
      </c>
      <c r="D361" s="75" t="str">
        <f t="shared" si="13"/>
        <v>มากที่สุด</v>
      </c>
    </row>
    <row r="362" spans="1:4" s="21" customFormat="1" x14ac:dyDescent="0.5">
      <c r="A362" s="73" t="s">
        <v>390</v>
      </c>
      <c r="B362" s="74">
        <f>'EPE (Elementary 2)'!O65</f>
        <v>4.587301587301587</v>
      </c>
      <c r="C362" s="74">
        <f>'EPE (Elementary 2)'!O66</f>
        <v>0.63841842470079047</v>
      </c>
      <c r="D362" s="75" t="str">
        <f t="shared" si="13"/>
        <v>มากที่สุด</v>
      </c>
    </row>
    <row r="363" spans="1:4" s="21" customFormat="1" x14ac:dyDescent="0.5">
      <c r="A363" s="73" t="s">
        <v>391</v>
      </c>
      <c r="B363" s="74">
        <f>'EPE (Elementary 2)'!P65</f>
        <v>4.6349206349206353</v>
      </c>
      <c r="C363" s="74">
        <f>'EPE (Elementary 2)'!P66</f>
        <v>0.51748733198106611</v>
      </c>
      <c r="D363" s="75" t="str">
        <f t="shared" si="13"/>
        <v>มากที่สุด</v>
      </c>
    </row>
    <row r="364" spans="1:4" s="21" customFormat="1" x14ac:dyDescent="0.5">
      <c r="A364" s="73" t="s">
        <v>392</v>
      </c>
      <c r="B364" s="74">
        <f>'EPE (Elementary 2)'!S65</f>
        <v>4.1746031746031749</v>
      </c>
      <c r="C364" s="74">
        <f>'EPE (Elementary 2)'!S66</f>
        <v>0.52485581859434471</v>
      </c>
      <c r="D364" s="75" t="str">
        <f t="shared" si="13"/>
        <v>มาก</v>
      </c>
    </row>
    <row r="365" spans="1:4" s="21" customFormat="1" ht="22.5" thickBot="1" x14ac:dyDescent="0.55000000000000004">
      <c r="A365" s="76" t="s">
        <v>393</v>
      </c>
      <c r="B365" s="77">
        <f>AVERAGE(B355:B364)</f>
        <v>4.4451356886840765</v>
      </c>
      <c r="C365" s="77">
        <f>AVERAGE(C355:C364)</f>
        <v>0.61822985056418522</v>
      </c>
      <c r="D365" s="78" t="str">
        <f t="shared" si="13"/>
        <v>มาก</v>
      </c>
    </row>
    <row r="366" spans="1:4" ht="22.5" thickTop="1" x14ac:dyDescent="0.5">
      <c r="A366" s="79"/>
      <c r="B366" s="80"/>
      <c r="C366" s="80"/>
      <c r="D366" s="81"/>
    </row>
    <row r="367" spans="1:4" s="11" customFormat="1" ht="24" x14ac:dyDescent="0.55000000000000004">
      <c r="A367" s="83" t="s">
        <v>394</v>
      </c>
      <c r="B367" s="84"/>
      <c r="C367" s="84"/>
      <c r="D367" s="85"/>
    </row>
    <row r="368" spans="1:4" s="11" customFormat="1" ht="24" x14ac:dyDescent="0.55000000000000004">
      <c r="A368" s="83" t="s">
        <v>395</v>
      </c>
      <c r="B368" s="84"/>
      <c r="C368" s="84"/>
      <c r="D368" s="85"/>
    </row>
    <row r="369" spans="1:7" s="11" customFormat="1" ht="24" x14ac:dyDescent="0.55000000000000004">
      <c r="A369" s="83" t="s">
        <v>542</v>
      </c>
      <c r="B369" s="84"/>
      <c r="C369" s="84"/>
      <c r="D369" s="85"/>
    </row>
    <row r="370" spans="1:7" s="11" customFormat="1" ht="24" x14ac:dyDescent="0.55000000000000004">
      <c r="A370" s="83" t="s">
        <v>543</v>
      </c>
      <c r="B370" s="84"/>
      <c r="C370" s="84"/>
      <c r="D370" s="85"/>
    </row>
    <row r="371" spans="1:7" s="11" customFormat="1" ht="24" x14ac:dyDescent="0.55000000000000004">
      <c r="A371" s="83" t="s">
        <v>396</v>
      </c>
      <c r="B371" s="84"/>
      <c r="C371" s="84"/>
      <c r="D371" s="85"/>
    </row>
    <row r="372" spans="1:7" s="11" customFormat="1" ht="24" x14ac:dyDescent="0.55000000000000004">
      <c r="A372" s="83" t="s">
        <v>566</v>
      </c>
      <c r="B372" s="84"/>
      <c r="C372" s="84"/>
      <c r="D372" s="85"/>
    </row>
    <row r="373" spans="1:7" s="11" customFormat="1" ht="24" x14ac:dyDescent="0.55000000000000004">
      <c r="A373" s="83"/>
      <c r="B373" s="46"/>
      <c r="C373" s="46"/>
      <c r="D373" s="45"/>
      <c r="E373" s="50"/>
    </row>
    <row r="374" spans="1:7" s="11" customFormat="1" ht="24" x14ac:dyDescent="0.55000000000000004">
      <c r="A374" s="83"/>
      <c r="B374" s="46"/>
      <c r="C374" s="46"/>
      <c r="D374" s="45"/>
      <c r="E374" s="50"/>
    </row>
    <row r="375" spans="1:7" s="11" customFormat="1" ht="24" x14ac:dyDescent="0.55000000000000004">
      <c r="A375" s="83"/>
      <c r="B375" s="46"/>
      <c r="C375" s="46"/>
      <c r="D375" s="45"/>
      <c r="E375" s="50"/>
    </row>
    <row r="376" spans="1:7" s="11" customFormat="1" ht="24" x14ac:dyDescent="0.55000000000000004">
      <c r="A376" s="83"/>
      <c r="B376" s="46"/>
      <c r="C376" s="46"/>
      <c r="D376" s="45"/>
      <c r="E376" s="50"/>
    </row>
    <row r="377" spans="1:7" s="11" customFormat="1" ht="24" x14ac:dyDescent="0.55000000000000004">
      <c r="A377" s="83"/>
      <c r="B377" s="46"/>
      <c r="C377" s="46"/>
      <c r="D377" s="45"/>
      <c r="E377" s="50"/>
    </row>
    <row r="378" spans="1:7" s="11" customFormat="1" ht="24" x14ac:dyDescent="0.55000000000000004">
      <c r="A378" s="83"/>
      <c r="B378" s="46"/>
      <c r="C378" s="46"/>
      <c r="D378" s="45"/>
      <c r="E378" s="50"/>
    </row>
    <row r="379" spans="1:7" s="11" customFormat="1" ht="24" x14ac:dyDescent="0.55000000000000004">
      <c r="A379" s="83"/>
      <c r="B379" s="46"/>
      <c r="C379" s="46"/>
      <c r="D379" s="45"/>
      <c r="E379" s="50"/>
    </row>
    <row r="380" spans="1:7" s="11" customFormat="1" ht="24" x14ac:dyDescent="0.55000000000000004">
      <c r="A380" s="83"/>
      <c r="B380" s="46"/>
      <c r="C380" s="46"/>
      <c r="D380" s="45"/>
      <c r="E380" s="50"/>
    </row>
    <row r="381" spans="1:7" s="15" customFormat="1" ht="24" x14ac:dyDescent="0.55000000000000004">
      <c r="A381" s="15" t="s">
        <v>397</v>
      </c>
      <c r="E381" s="86"/>
      <c r="F381" s="86"/>
      <c r="G381" s="86"/>
    </row>
    <row r="382" spans="1:7" s="15" customFormat="1" ht="24" x14ac:dyDescent="0.55000000000000004">
      <c r="A382" s="15" t="s">
        <v>541</v>
      </c>
      <c r="E382" s="86"/>
      <c r="F382" s="86"/>
      <c r="G382" s="86"/>
    </row>
    <row r="383" spans="1:7" s="15" customFormat="1" ht="25.5" customHeight="1" x14ac:dyDescent="0.55000000000000004">
      <c r="A383" s="201" t="s">
        <v>310</v>
      </c>
      <c r="B383" s="203"/>
      <c r="C383" s="205" t="s">
        <v>398</v>
      </c>
      <c r="D383" s="87" t="s">
        <v>399</v>
      </c>
      <c r="E383" s="86"/>
      <c r="F383" s="88"/>
      <c r="G383" s="86"/>
    </row>
    <row r="384" spans="1:7" s="15" customFormat="1" ht="25.5" customHeight="1" x14ac:dyDescent="0.55000000000000004">
      <c r="A384" s="202"/>
      <c r="B384" s="204"/>
      <c r="C384" s="206"/>
      <c r="D384" s="89" t="s">
        <v>400</v>
      </c>
      <c r="E384" s="86"/>
      <c r="F384" s="86"/>
      <c r="G384" s="86"/>
    </row>
    <row r="385" spans="1:7" s="11" customFormat="1" ht="24" x14ac:dyDescent="0.55000000000000004">
      <c r="A385" s="90" t="s">
        <v>401</v>
      </c>
      <c r="B385" s="91"/>
      <c r="C385" s="91"/>
      <c r="D385" s="51"/>
      <c r="E385" s="14"/>
      <c r="F385" s="14"/>
      <c r="G385" s="14"/>
    </row>
    <row r="386" spans="1:7" s="11" customFormat="1" ht="25.5" customHeight="1" x14ac:dyDescent="0.55000000000000004">
      <c r="A386" s="92" t="s">
        <v>402</v>
      </c>
      <c r="B386" s="93">
        <f>'EPE (Elementary 2)'!Q65</f>
        <v>3.1111111111111112</v>
      </c>
      <c r="C386" s="93">
        <f>'EPE (Elementary 2)'!Q66</f>
        <v>0.84454819207995402</v>
      </c>
      <c r="D386" s="94" t="str">
        <f>IF(B386&gt;4.5,"มากที่สุด",IF(B386&gt;3.5,"มาก",IF(B386&gt;2.5,"ปานกลาง",IF(B386&gt;1.5,"น้อย",IF(B386&lt;=1.5,"น้อยที่สุด")))))</f>
        <v>ปานกลาง</v>
      </c>
      <c r="E386" s="14"/>
      <c r="F386" s="14"/>
      <c r="G386" s="14"/>
    </row>
    <row r="387" spans="1:7" s="11" customFormat="1" ht="24.75" thickBot="1" x14ac:dyDescent="0.6">
      <c r="A387" s="95" t="s">
        <v>403</v>
      </c>
      <c r="B387" s="96">
        <f>AVERAGE(B386:B386)</f>
        <v>3.1111111111111112</v>
      </c>
      <c r="C387" s="96">
        <f>SUM(C386)</f>
        <v>0.84454819207995402</v>
      </c>
      <c r="D387" s="97" t="str">
        <f>IF(B387&gt;4.5,"มากที่สุด",IF(B387&gt;3.5,"มาก",IF(B387&gt;2.5,"ปานกลาง",IF(B387&gt;1.5,"น้อย",IF(B387&lt;=1.5,"น้อยที่สุด")))))</f>
        <v>ปานกลาง</v>
      </c>
      <c r="E387" s="14"/>
      <c r="F387" s="14"/>
      <c r="G387" s="14"/>
    </row>
    <row r="388" spans="1:7" s="11" customFormat="1" ht="24.75" thickTop="1" x14ac:dyDescent="0.55000000000000004">
      <c r="A388" s="98" t="s">
        <v>404</v>
      </c>
      <c r="B388" s="91"/>
      <c r="C388" s="91"/>
      <c r="D388" s="91"/>
      <c r="E388" s="14"/>
      <c r="F388" s="14"/>
      <c r="G388" s="14"/>
    </row>
    <row r="389" spans="1:7" s="11" customFormat="1" ht="25.5" customHeight="1" x14ac:dyDescent="0.55000000000000004">
      <c r="A389" s="92" t="s">
        <v>405</v>
      </c>
      <c r="B389" s="93">
        <f>'EPE (Elementary 2)'!R65</f>
        <v>3.9523809523809526</v>
      </c>
      <c r="C389" s="93">
        <f>'EPE (Elementary 2)'!R66</f>
        <v>0.58000476718206173</v>
      </c>
      <c r="D389" s="99" t="str">
        <f>IF(B389&gt;4.5,"มากที่สุด",IF(B389&gt;3.5,"มาก",IF(B389&gt;2.5,"ปานกลาง",IF(B389&gt;1.5,"น้อย",IF(B389&lt;=1.5,"น้อยที่สุด")))))</f>
        <v>มาก</v>
      </c>
      <c r="E389" s="14"/>
      <c r="F389" s="14"/>
      <c r="G389" s="14"/>
    </row>
    <row r="390" spans="1:7" s="11" customFormat="1" ht="24.75" thickBot="1" x14ac:dyDescent="0.6">
      <c r="A390" s="95" t="s">
        <v>403</v>
      </c>
      <c r="B390" s="96">
        <f>AVERAGE(B389:B389)</f>
        <v>3.9523809523809526</v>
      </c>
      <c r="C390" s="96">
        <f>SUM(C389)</f>
        <v>0.58000476718206173</v>
      </c>
      <c r="D390" s="100" t="str">
        <f>IF(B390&gt;4.5,"มากที่สุด",IF(B390&gt;3.5,"มาก",IF(B390&gt;2.5,"ปานกลาง",IF(B390&gt;1.5,"น้อย",IF(B390&lt;=1.5,"น้อยที่สุด")))))</f>
        <v>มาก</v>
      </c>
      <c r="E390" s="14"/>
      <c r="F390" s="14"/>
      <c r="G390" s="14"/>
    </row>
    <row r="391" spans="1:7" s="11" customFormat="1" ht="24.75" thickTop="1" x14ac:dyDescent="0.55000000000000004">
      <c r="A391" s="101"/>
      <c r="E391" s="14"/>
      <c r="F391" s="14"/>
      <c r="G391" s="14"/>
    </row>
    <row r="392" spans="1:7" s="11" customFormat="1" ht="24" x14ac:dyDescent="0.55000000000000004">
      <c r="A392" s="11" t="s">
        <v>406</v>
      </c>
    </row>
    <row r="393" spans="1:7" s="11" customFormat="1" ht="24" x14ac:dyDescent="0.55000000000000004">
      <c r="A393" s="11" t="s">
        <v>544</v>
      </c>
    </row>
    <row r="394" spans="1:7" s="11" customFormat="1" ht="24" x14ac:dyDescent="0.55000000000000004">
      <c r="A394" s="11" t="s">
        <v>545</v>
      </c>
    </row>
    <row r="395" spans="1:7" s="11" customFormat="1" ht="15.75" customHeight="1" x14ac:dyDescent="0.55000000000000004"/>
    <row r="396" spans="1:7" s="11" customFormat="1" ht="15.75" customHeight="1" x14ac:dyDescent="0.55000000000000004"/>
    <row r="397" spans="1:7" s="11" customFormat="1" ht="15.75" customHeight="1" x14ac:dyDescent="0.55000000000000004"/>
    <row r="398" spans="1:7" s="11" customFormat="1" ht="15.75" customHeight="1" x14ac:dyDescent="0.55000000000000004"/>
    <row r="399" spans="1:7" s="11" customFormat="1" ht="15.75" customHeight="1" x14ac:dyDescent="0.55000000000000004"/>
    <row r="400" spans="1:7" s="11" customFormat="1" ht="15.75" customHeight="1" x14ac:dyDescent="0.55000000000000004"/>
    <row r="401" s="11" customFormat="1" ht="15.75" customHeight="1" x14ac:dyDescent="0.55000000000000004"/>
    <row r="402" s="11" customFormat="1" ht="15.75" customHeight="1" x14ac:dyDescent="0.55000000000000004"/>
    <row r="403" s="11" customFormat="1" ht="15.75" customHeight="1" x14ac:dyDescent="0.55000000000000004"/>
    <row r="404" s="11" customFormat="1" ht="15.75" customHeight="1" x14ac:dyDescent="0.55000000000000004"/>
    <row r="405" s="11" customFormat="1" ht="15.75" customHeight="1" x14ac:dyDescent="0.55000000000000004"/>
    <row r="406" s="11" customFormat="1" ht="15.75" customHeight="1" x14ac:dyDescent="0.55000000000000004"/>
    <row r="407" s="11" customFormat="1" ht="15.75" customHeight="1" x14ac:dyDescent="0.55000000000000004"/>
    <row r="408" s="11" customFormat="1" ht="15.75" customHeight="1" x14ac:dyDescent="0.55000000000000004"/>
    <row r="409" s="11" customFormat="1" ht="15.75" customHeight="1" x14ac:dyDescent="0.55000000000000004"/>
    <row r="410" s="11" customFormat="1" ht="15.75" customHeight="1" x14ac:dyDescent="0.55000000000000004"/>
    <row r="411" s="11" customFormat="1" ht="15.75" customHeight="1" x14ac:dyDescent="0.55000000000000004"/>
    <row r="412" s="11" customFormat="1" ht="15.75" customHeight="1" x14ac:dyDescent="0.55000000000000004"/>
    <row r="413" s="11" customFormat="1" ht="15.75" customHeight="1" x14ac:dyDescent="0.55000000000000004"/>
    <row r="414" s="11" customFormat="1" ht="15.75" customHeight="1" x14ac:dyDescent="0.55000000000000004"/>
    <row r="415" s="11" customFormat="1" ht="15.75" customHeight="1" x14ac:dyDescent="0.55000000000000004"/>
    <row r="416" s="11" customFormat="1" ht="15.75" customHeight="1" x14ac:dyDescent="0.55000000000000004"/>
    <row r="417" spans="1:4" s="21" customFormat="1" ht="24" x14ac:dyDescent="0.55000000000000004">
      <c r="A417" s="47" t="s">
        <v>407</v>
      </c>
      <c r="B417" s="23"/>
      <c r="C417" s="23"/>
    </row>
    <row r="418" spans="1:4" s="21" customFormat="1" x14ac:dyDescent="0.5">
      <c r="A418" s="196" t="s">
        <v>379</v>
      </c>
      <c r="B418" s="207" t="s">
        <v>518</v>
      </c>
      <c r="C418" s="208"/>
      <c r="D418" s="209"/>
    </row>
    <row r="419" spans="1:4" s="21" customFormat="1" ht="56.25" x14ac:dyDescent="0.5">
      <c r="A419" s="197"/>
      <c r="B419" s="71" t="s">
        <v>380</v>
      </c>
      <c r="C419" s="72" t="s">
        <v>381</v>
      </c>
      <c r="D419" s="72" t="s">
        <v>382</v>
      </c>
    </row>
    <row r="420" spans="1:4" s="21" customFormat="1" x14ac:dyDescent="0.5">
      <c r="A420" s="73" t="s">
        <v>383</v>
      </c>
      <c r="B420" s="74">
        <f>'EPE (Intermediate)'!H59</f>
        <v>4.6315789473684212</v>
      </c>
      <c r="C420" s="74">
        <f>'EPE (Intermediate)'!H60</f>
        <v>0.55522128623795575</v>
      </c>
      <c r="D420" s="75" t="str">
        <f>IF(B420&gt;4.5,"มากที่สุด",IF(B420&gt;3.5,"มาก",IF(B420&gt;2.5,"ปานกลาง",IF(B420&gt;1.5,"น้อย",IF(B420&lt;=1.5,"น้อยที่สุด")))))</f>
        <v>มากที่สุด</v>
      </c>
    </row>
    <row r="421" spans="1:4" s="21" customFormat="1" x14ac:dyDescent="0.5">
      <c r="A421" s="73" t="s">
        <v>384</v>
      </c>
      <c r="B421" s="74">
        <f>'EPE (Intermediate)'!I59</f>
        <v>4.6140350877192979</v>
      </c>
      <c r="C421" s="74">
        <f>'EPE (Intermediate)'!I60</f>
        <v>0.52625312910207589</v>
      </c>
      <c r="D421" s="75" t="str">
        <f t="shared" ref="D421:D430" si="14">IF(B421&gt;4.5,"มากที่สุด",IF(B421&gt;3.5,"มาก",IF(B421&gt;2.5,"ปานกลาง",IF(B421&gt;1.5,"น้อย",IF(B421&lt;=1.5,"น้อยที่สุด")))))</f>
        <v>มากที่สุด</v>
      </c>
    </row>
    <row r="422" spans="1:4" s="21" customFormat="1" x14ac:dyDescent="0.5">
      <c r="A422" s="73" t="s">
        <v>385</v>
      </c>
      <c r="B422" s="74">
        <f>'EPE (Intermediate)'!J59</f>
        <v>4.666666666666667</v>
      </c>
      <c r="C422" s="74">
        <f>'EPE (Intermediate)'!J60</f>
        <v>0.51176631571916031</v>
      </c>
      <c r="D422" s="75" t="str">
        <f t="shared" si="14"/>
        <v>มากที่สุด</v>
      </c>
    </row>
    <row r="423" spans="1:4" s="21" customFormat="1" x14ac:dyDescent="0.5">
      <c r="A423" s="73" t="s">
        <v>386</v>
      </c>
      <c r="B423" s="74">
        <f>'EPE (Intermediate)'!K59</f>
        <v>4.5263157894736841</v>
      </c>
      <c r="C423" s="74">
        <f>'EPE (Intermediate)'!K60</f>
        <v>0.57025254924884827</v>
      </c>
      <c r="D423" s="75" t="str">
        <f t="shared" si="14"/>
        <v>มากที่สุด</v>
      </c>
    </row>
    <row r="424" spans="1:4" s="21" customFormat="1" x14ac:dyDescent="0.5">
      <c r="A424" s="73" t="s">
        <v>387</v>
      </c>
      <c r="B424" s="74">
        <f>'EPE (Intermediate)'!L59</f>
        <v>4.5438596491228074</v>
      </c>
      <c r="C424" s="74">
        <f>'EPE (Intermediate)'!L60</f>
        <v>0.56915273617257778</v>
      </c>
      <c r="D424" s="75" t="str">
        <f t="shared" si="14"/>
        <v>มากที่สุด</v>
      </c>
    </row>
    <row r="425" spans="1:4" s="21" customFormat="1" x14ac:dyDescent="0.5">
      <c r="A425" s="73" t="s">
        <v>388</v>
      </c>
      <c r="B425" s="74">
        <f>'EPE (Intermediate)'!M59</f>
        <v>4.5263157894736841</v>
      </c>
      <c r="C425" s="74">
        <f>'EPE (Intermediate)'!M60</f>
        <v>0.62977499263894365</v>
      </c>
      <c r="D425" s="75" t="str">
        <f t="shared" si="14"/>
        <v>มากที่สุด</v>
      </c>
    </row>
    <row r="426" spans="1:4" s="21" customFormat="1" x14ac:dyDescent="0.5">
      <c r="A426" s="73" t="s">
        <v>389</v>
      </c>
      <c r="B426" s="74">
        <f>'EPE (Intermediate)'!N59</f>
        <v>4.5263157894736841</v>
      </c>
      <c r="C426" s="74">
        <f>'EPE (Intermediate)'!N60</f>
        <v>0.73448872299751777</v>
      </c>
      <c r="D426" s="75" t="str">
        <f t="shared" si="14"/>
        <v>มากที่สุด</v>
      </c>
    </row>
    <row r="427" spans="1:4" s="21" customFormat="1" x14ac:dyDescent="0.5">
      <c r="A427" s="73" t="s">
        <v>390</v>
      </c>
      <c r="B427" s="74">
        <f>'EPE (Intermediate)'!O59</f>
        <v>4.5263157894736841</v>
      </c>
      <c r="C427" s="74">
        <f>'EPE (Intermediate)'!O60</f>
        <v>0.75841147797538644</v>
      </c>
      <c r="D427" s="75" t="str">
        <f t="shared" si="14"/>
        <v>มากที่สุด</v>
      </c>
    </row>
    <row r="428" spans="1:4" s="21" customFormat="1" x14ac:dyDescent="0.5">
      <c r="A428" s="73" t="s">
        <v>391</v>
      </c>
      <c r="B428" s="74">
        <f>'EPE (Intermediate)'!P59</f>
        <v>4.7543859649122808</v>
      </c>
      <c r="C428" s="74">
        <f>'EPE (Intermediate)'!P60</f>
        <v>0.50992652672384275</v>
      </c>
      <c r="D428" s="75" t="str">
        <f t="shared" si="14"/>
        <v>มากที่สุด</v>
      </c>
    </row>
    <row r="429" spans="1:4" s="21" customFormat="1" x14ac:dyDescent="0.5">
      <c r="A429" s="73" t="s">
        <v>392</v>
      </c>
      <c r="B429" s="74">
        <f>'EPE (Intermediate)'!S59</f>
        <v>4.4210526315789478</v>
      </c>
      <c r="C429" s="74">
        <f>'EPE (Intermediate)'!S60</f>
        <v>0.68000442280737627</v>
      </c>
      <c r="D429" s="75" t="str">
        <f t="shared" si="14"/>
        <v>มาก</v>
      </c>
    </row>
    <row r="430" spans="1:4" s="21" customFormat="1" ht="22.5" thickBot="1" x14ac:dyDescent="0.55000000000000004">
      <c r="A430" s="76" t="s">
        <v>393</v>
      </c>
      <c r="B430" s="77">
        <f>AVERAGE(B420:B429)</f>
        <v>4.5736842105263156</v>
      </c>
      <c r="C430" s="77">
        <f>AVERAGE(C420:C429)</f>
        <v>0.60452521596236841</v>
      </c>
      <c r="D430" s="78" t="str">
        <f t="shared" si="14"/>
        <v>มากที่สุด</v>
      </c>
    </row>
    <row r="431" spans="1:4" s="21" customFormat="1" ht="22.5" thickTop="1" x14ac:dyDescent="0.5">
      <c r="A431" s="102"/>
      <c r="B431" s="103"/>
      <c r="C431" s="103"/>
      <c r="D431" s="104"/>
    </row>
    <row r="432" spans="1:4" s="11" customFormat="1" ht="24" x14ac:dyDescent="0.55000000000000004">
      <c r="A432" s="83" t="s">
        <v>394</v>
      </c>
      <c r="B432" s="84"/>
      <c r="C432" s="84"/>
      <c r="D432" s="85"/>
    </row>
    <row r="433" spans="1:7" s="11" customFormat="1" ht="24" x14ac:dyDescent="0.55000000000000004">
      <c r="A433" s="83" t="s">
        <v>567</v>
      </c>
      <c r="B433" s="84"/>
      <c r="C433" s="84"/>
      <c r="D433" s="85"/>
    </row>
    <row r="434" spans="1:7" s="11" customFormat="1" ht="24" x14ac:dyDescent="0.55000000000000004">
      <c r="A434" s="83" t="s">
        <v>546</v>
      </c>
      <c r="B434" s="84"/>
      <c r="C434" s="84"/>
      <c r="D434" s="85"/>
    </row>
    <row r="435" spans="1:7" s="11" customFormat="1" ht="24" x14ac:dyDescent="0.55000000000000004">
      <c r="A435" s="83" t="s">
        <v>634</v>
      </c>
      <c r="B435" s="84"/>
      <c r="C435" s="84"/>
      <c r="D435" s="85"/>
    </row>
    <row r="436" spans="1:7" s="11" customFormat="1" ht="24" x14ac:dyDescent="0.55000000000000004">
      <c r="A436" s="83" t="s">
        <v>635</v>
      </c>
      <c r="B436" s="84"/>
      <c r="C436" s="84"/>
      <c r="D436" s="85"/>
    </row>
    <row r="437" spans="1:7" s="11" customFormat="1" ht="24" x14ac:dyDescent="0.55000000000000004">
      <c r="A437" s="83" t="s">
        <v>632</v>
      </c>
      <c r="B437" s="84"/>
      <c r="C437" s="84"/>
      <c r="D437" s="85"/>
    </row>
    <row r="438" spans="1:7" s="11" customFormat="1" ht="24" x14ac:dyDescent="0.55000000000000004">
      <c r="A438" s="83" t="s">
        <v>633</v>
      </c>
      <c r="B438" s="84"/>
      <c r="C438" s="84"/>
      <c r="D438" s="85"/>
    </row>
    <row r="439" spans="1:7" s="11" customFormat="1" ht="24" x14ac:dyDescent="0.55000000000000004">
      <c r="A439" s="83"/>
      <c r="B439" s="84"/>
      <c r="C439" s="84"/>
      <c r="D439" s="85"/>
    </row>
    <row r="440" spans="1:7" s="11" customFormat="1" ht="24" x14ac:dyDescent="0.55000000000000004">
      <c r="A440" s="83"/>
      <c r="B440" s="84"/>
      <c r="C440" s="84"/>
      <c r="D440" s="85"/>
    </row>
    <row r="441" spans="1:7" s="11" customFormat="1" ht="24" x14ac:dyDescent="0.55000000000000004">
      <c r="A441" s="83"/>
      <c r="B441" s="84"/>
      <c r="C441" s="84"/>
      <c r="D441" s="85"/>
    </row>
    <row r="442" spans="1:7" s="11" customFormat="1" ht="24" x14ac:dyDescent="0.55000000000000004">
      <c r="A442" s="83"/>
      <c r="B442" s="84"/>
      <c r="C442" s="84"/>
      <c r="D442" s="85"/>
    </row>
    <row r="443" spans="1:7" s="11" customFormat="1" ht="24" x14ac:dyDescent="0.55000000000000004">
      <c r="A443" s="83"/>
      <c r="B443" s="84"/>
      <c r="C443" s="84"/>
      <c r="D443" s="85"/>
    </row>
    <row r="444" spans="1:7" s="11" customFormat="1" ht="24" x14ac:dyDescent="0.55000000000000004">
      <c r="A444" s="83"/>
      <c r="B444" s="84"/>
      <c r="C444" s="84"/>
      <c r="D444" s="85"/>
    </row>
    <row r="445" spans="1:7" s="11" customFormat="1" ht="24" x14ac:dyDescent="0.55000000000000004">
      <c r="A445" s="83"/>
      <c r="B445" s="84"/>
      <c r="C445" s="84"/>
      <c r="D445" s="85"/>
    </row>
    <row r="446" spans="1:7" s="15" customFormat="1" ht="24" x14ac:dyDescent="0.55000000000000004">
      <c r="A446" s="15" t="s">
        <v>408</v>
      </c>
      <c r="E446" s="86"/>
      <c r="F446" s="86"/>
      <c r="G446" s="86"/>
    </row>
    <row r="447" spans="1:7" s="15" customFormat="1" ht="24" x14ac:dyDescent="0.55000000000000004">
      <c r="A447" s="15" t="s">
        <v>568</v>
      </c>
      <c r="E447" s="86"/>
      <c r="F447" s="86"/>
      <c r="G447" s="86"/>
    </row>
    <row r="448" spans="1:7" s="15" customFormat="1" ht="21" customHeight="1" x14ac:dyDescent="0.55000000000000004">
      <c r="A448" s="201" t="s">
        <v>310</v>
      </c>
      <c r="B448" s="203"/>
      <c r="C448" s="205" t="s">
        <v>398</v>
      </c>
      <c r="D448" s="87" t="s">
        <v>399</v>
      </c>
      <c r="E448" s="86"/>
      <c r="F448" s="88"/>
      <c r="G448" s="86"/>
    </row>
    <row r="449" spans="1:7" s="15" customFormat="1" ht="13.5" customHeight="1" x14ac:dyDescent="0.55000000000000004">
      <c r="A449" s="202"/>
      <c r="B449" s="204"/>
      <c r="C449" s="206"/>
      <c r="D449" s="89" t="s">
        <v>400</v>
      </c>
      <c r="E449" s="86"/>
      <c r="F449" s="86"/>
      <c r="G449" s="86"/>
    </row>
    <row r="450" spans="1:7" s="11" customFormat="1" ht="24" x14ac:dyDescent="0.55000000000000004">
      <c r="A450" s="90" t="s">
        <v>401</v>
      </c>
      <c r="B450" s="91"/>
      <c r="C450" s="91"/>
      <c r="D450" s="51"/>
      <c r="E450" s="14"/>
      <c r="F450" s="14"/>
      <c r="G450" s="14"/>
    </row>
    <row r="451" spans="1:7" s="11" customFormat="1" ht="25.5" customHeight="1" x14ac:dyDescent="0.55000000000000004">
      <c r="A451" s="92" t="s">
        <v>402</v>
      </c>
      <c r="B451" s="93">
        <f>'EPE (Intermediate)'!Q59</f>
        <v>3.4035087719298245</v>
      </c>
      <c r="C451" s="93">
        <f>'EPE (Intermediate)'!Q60</f>
        <v>1.0498239499147162</v>
      </c>
      <c r="D451" s="94" t="str">
        <f>IF(B451&gt;4.5,"มากที่สุด",IF(B451&gt;3.5,"มาก",IF(B451&gt;2.5,"ปานกลาง",IF(B451&gt;1.5,"น้อย",IF(B451&lt;=1.5,"น้อยที่สุด")))))</f>
        <v>ปานกลาง</v>
      </c>
      <c r="E451" s="14"/>
      <c r="F451" s="14"/>
      <c r="G451" s="14"/>
    </row>
    <row r="452" spans="1:7" s="11" customFormat="1" ht="24.75" thickBot="1" x14ac:dyDescent="0.6">
      <c r="A452" s="95" t="s">
        <v>403</v>
      </c>
      <c r="B452" s="96">
        <f>AVERAGE(B451:B451)</f>
        <v>3.4035087719298245</v>
      </c>
      <c r="C452" s="96">
        <f>SUM(C451)</f>
        <v>1.0498239499147162</v>
      </c>
      <c r="D452" s="97" t="str">
        <f>IF(B452&gt;4.5,"มากที่สุด",IF(B452&gt;3.5,"มาก",IF(B452&gt;2.5,"ปานกลาง",IF(B452&gt;1.5,"น้อย",IF(B452&lt;=1.5,"น้อยที่สุด")))))</f>
        <v>ปานกลาง</v>
      </c>
      <c r="E452" s="14"/>
      <c r="F452" s="14"/>
      <c r="G452" s="14"/>
    </row>
    <row r="453" spans="1:7" s="11" customFormat="1" ht="24.75" thickTop="1" x14ac:dyDescent="0.55000000000000004">
      <c r="A453" s="98" t="s">
        <v>404</v>
      </c>
      <c r="B453" s="91"/>
      <c r="C453" s="91"/>
      <c r="D453" s="91"/>
      <c r="E453" s="14"/>
      <c r="F453" s="14"/>
      <c r="G453" s="14"/>
    </row>
    <row r="454" spans="1:7" s="11" customFormat="1" ht="25.5" customHeight="1" x14ac:dyDescent="0.55000000000000004">
      <c r="A454" s="92" t="s">
        <v>405</v>
      </c>
      <c r="B454" s="93">
        <f>'EPE (Intermediate)'!R59</f>
        <v>4.1403508771929829</v>
      </c>
      <c r="C454" s="93">
        <f>[1]Intermediate!AD33</f>
        <v>0.58359207512176403</v>
      </c>
      <c r="D454" s="99" t="str">
        <f>IF(B454&gt;4.5,"มากที่สุด",IF(B454&gt;3.5,"มาก",IF(B454&gt;2.5,"ปานกลาง",IF(B454&gt;1.5,"น้อย",IF(B454&lt;=1.5,"น้อยที่สุด")))))</f>
        <v>มาก</v>
      </c>
      <c r="E454" s="14"/>
      <c r="F454" s="14"/>
      <c r="G454" s="14"/>
    </row>
    <row r="455" spans="1:7" s="11" customFormat="1" ht="24.75" thickBot="1" x14ac:dyDescent="0.6">
      <c r="A455" s="95" t="s">
        <v>403</v>
      </c>
      <c r="B455" s="96">
        <f>AVERAGE(B454:B454)</f>
        <v>4.1403508771929829</v>
      </c>
      <c r="C455" s="96">
        <f>SUM(C454)</f>
        <v>0.58359207512176403</v>
      </c>
      <c r="D455" s="100" t="str">
        <f>IF(B455&gt;4.5,"มากที่สุด",IF(B455&gt;3.5,"มาก",IF(B455&gt;2.5,"ปานกลาง",IF(B455&gt;1.5,"น้อย",IF(B455&lt;=1.5,"น้อยที่สุด")))))</f>
        <v>มาก</v>
      </c>
      <c r="E455" s="14"/>
      <c r="F455" s="14"/>
      <c r="G455" s="14"/>
    </row>
    <row r="456" spans="1:7" s="11" customFormat="1" ht="18" customHeight="1" thickTop="1" x14ac:dyDescent="0.55000000000000004">
      <c r="A456" s="101"/>
      <c r="E456" s="14"/>
      <c r="F456" s="14"/>
      <c r="G456" s="14"/>
    </row>
    <row r="457" spans="1:7" s="11" customFormat="1" ht="24" x14ac:dyDescent="0.55000000000000004">
      <c r="A457" s="11" t="s">
        <v>409</v>
      </c>
    </row>
    <row r="458" spans="1:7" s="11" customFormat="1" ht="24" x14ac:dyDescent="0.55000000000000004">
      <c r="A458" s="11" t="s">
        <v>555</v>
      </c>
    </row>
    <row r="459" spans="1:7" s="11" customFormat="1" ht="24" x14ac:dyDescent="0.55000000000000004">
      <c r="A459" s="11" t="s">
        <v>556</v>
      </c>
    </row>
    <row r="460" spans="1:7" s="11" customFormat="1" ht="16.5" customHeight="1" x14ac:dyDescent="0.55000000000000004">
      <c r="A460" s="83"/>
      <c r="B460" s="84"/>
      <c r="C460" s="84"/>
      <c r="D460" s="85"/>
    </row>
    <row r="461" spans="1:7" s="11" customFormat="1" ht="16.5" customHeight="1" x14ac:dyDescent="0.55000000000000004">
      <c r="A461" s="83"/>
      <c r="B461" s="84"/>
      <c r="C461" s="84"/>
      <c r="D461" s="85"/>
    </row>
    <row r="462" spans="1:7" s="11" customFormat="1" ht="16.5" customHeight="1" x14ac:dyDescent="0.55000000000000004">
      <c r="A462" s="83"/>
      <c r="B462" s="84"/>
      <c r="C462" s="84"/>
      <c r="D462" s="85"/>
    </row>
    <row r="463" spans="1:7" s="11" customFormat="1" ht="16.5" customHeight="1" x14ac:dyDescent="0.55000000000000004">
      <c r="A463" s="83"/>
      <c r="B463" s="84"/>
      <c r="C463" s="84"/>
      <c r="D463" s="85"/>
    </row>
    <row r="464" spans="1:7" s="11" customFormat="1" ht="16.5" customHeight="1" x14ac:dyDescent="0.55000000000000004">
      <c r="A464" s="83"/>
      <c r="B464" s="84"/>
      <c r="C464" s="84"/>
      <c r="D464" s="85"/>
    </row>
    <row r="465" spans="1:4" s="11" customFormat="1" ht="16.5" customHeight="1" x14ac:dyDescent="0.55000000000000004">
      <c r="A465" s="83"/>
      <c r="B465" s="84"/>
      <c r="C465" s="84"/>
      <c r="D465" s="85"/>
    </row>
    <row r="466" spans="1:4" s="11" customFormat="1" ht="16.5" customHeight="1" x14ac:dyDescent="0.55000000000000004">
      <c r="A466" s="83"/>
      <c r="B466" s="84"/>
      <c r="C466" s="84"/>
      <c r="D466" s="85"/>
    </row>
    <row r="467" spans="1:4" s="11" customFormat="1" ht="16.5" customHeight="1" x14ac:dyDescent="0.55000000000000004">
      <c r="A467" s="83"/>
      <c r="B467" s="84"/>
      <c r="C467" s="84"/>
      <c r="D467" s="85"/>
    </row>
    <row r="468" spans="1:4" s="11" customFormat="1" ht="16.5" customHeight="1" x14ac:dyDescent="0.55000000000000004">
      <c r="A468" s="83"/>
      <c r="B468" s="84"/>
      <c r="C468" s="84"/>
      <c r="D468" s="85"/>
    </row>
    <row r="469" spans="1:4" s="11" customFormat="1" ht="16.5" customHeight="1" x14ac:dyDescent="0.55000000000000004">
      <c r="A469" s="83"/>
      <c r="B469" s="84"/>
      <c r="C469" s="84"/>
      <c r="D469" s="85"/>
    </row>
    <row r="470" spans="1:4" s="11" customFormat="1" ht="16.5" customHeight="1" x14ac:dyDescent="0.55000000000000004">
      <c r="A470" s="83"/>
      <c r="B470" s="84"/>
      <c r="C470" s="84"/>
      <c r="D470" s="85"/>
    </row>
    <row r="471" spans="1:4" s="11" customFormat="1" ht="16.5" customHeight="1" x14ac:dyDescent="0.55000000000000004">
      <c r="A471" s="83"/>
      <c r="B471" s="84"/>
      <c r="C471" s="84"/>
      <c r="D471" s="85"/>
    </row>
    <row r="472" spans="1:4" s="11" customFormat="1" ht="16.5" customHeight="1" x14ac:dyDescent="0.55000000000000004">
      <c r="A472" s="83"/>
      <c r="B472" s="84"/>
      <c r="C472" s="84"/>
      <c r="D472" s="85"/>
    </row>
    <row r="473" spans="1:4" s="11" customFormat="1" ht="16.5" customHeight="1" x14ac:dyDescent="0.55000000000000004">
      <c r="A473" s="83"/>
      <c r="B473" s="84"/>
      <c r="C473" s="84"/>
      <c r="D473" s="85"/>
    </row>
    <row r="474" spans="1:4" s="11" customFormat="1" ht="16.5" customHeight="1" x14ac:dyDescent="0.55000000000000004">
      <c r="A474" s="83"/>
      <c r="B474" s="84"/>
      <c r="C474" s="84"/>
      <c r="D474" s="85"/>
    </row>
    <row r="475" spans="1:4" s="11" customFormat="1" ht="16.5" customHeight="1" x14ac:dyDescent="0.55000000000000004">
      <c r="A475" s="83"/>
      <c r="B475" s="84"/>
      <c r="C475" s="84"/>
      <c r="D475" s="85"/>
    </row>
    <row r="476" spans="1:4" s="11" customFormat="1" ht="16.5" customHeight="1" x14ac:dyDescent="0.55000000000000004">
      <c r="A476" s="83"/>
      <c r="B476" s="84"/>
      <c r="C476" s="84"/>
      <c r="D476" s="85"/>
    </row>
    <row r="477" spans="1:4" s="11" customFormat="1" ht="16.5" customHeight="1" x14ac:dyDescent="0.55000000000000004">
      <c r="A477" s="83"/>
      <c r="B477" s="84"/>
      <c r="C477" s="84"/>
      <c r="D477" s="85"/>
    </row>
    <row r="478" spans="1:4" s="11" customFormat="1" ht="16.5" customHeight="1" x14ac:dyDescent="0.55000000000000004">
      <c r="A478" s="83"/>
      <c r="B478" s="84"/>
      <c r="C478" s="84"/>
      <c r="D478" s="85"/>
    </row>
    <row r="479" spans="1:4" s="11" customFormat="1" ht="16.5" customHeight="1" x14ac:dyDescent="0.55000000000000004">
      <c r="A479" s="83"/>
      <c r="B479" s="84"/>
      <c r="C479" s="84"/>
      <c r="D479" s="85"/>
    </row>
    <row r="480" spans="1:4" s="11" customFormat="1" ht="16.5" customHeight="1" x14ac:dyDescent="0.55000000000000004">
      <c r="A480" s="83"/>
      <c r="B480" s="84"/>
      <c r="C480" s="84"/>
      <c r="D480" s="85"/>
    </row>
    <row r="481" spans="1:4" s="11" customFormat="1" ht="16.5" customHeight="1" x14ac:dyDescent="0.55000000000000004">
      <c r="A481" s="83"/>
      <c r="B481" s="84"/>
      <c r="C481" s="84"/>
      <c r="D481" s="85"/>
    </row>
    <row r="482" spans="1:4" s="21" customFormat="1" ht="24" x14ac:dyDescent="0.55000000000000004">
      <c r="A482" s="47" t="s">
        <v>410</v>
      </c>
      <c r="B482" s="23"/>
      <c r="C482" s="23"/>
    </row>
    <row r="483" spans="1:4" s="21" customFormat="1" x14ac:dyDescent="0.5">
      <c r="A483" s="210" t="s">
        <v>379</v>
      </c>
      <c r="B483" s="212" t="s">
        <v>411</v>
      </c>
      <c r="C483" s="213"/>
      <c r="D483" s="214"/>
    </row>
    <row r="484" spans="1:4" s="21" customFormat="1" ht="15.75" customHeight="1" x14ac:dyDescent="0.5">
      <c r="A484" s="211"/>
      <c r="B484" s="105"/>
      <c r="C484" s="106" t="s">
        <v>519</v>
      </c>
      <c r="D484" s="107"/>
    </row>
    <row r="485" spans="1:4" s="21" customFormat="1" ht="64.5" customHeight="1" x14ac:dyDescent="0.5">
      <c r="A485" s="197"/>
      <c r="B485" s="108" t="s">
        <v>380</v>
      </c>
      <c r="C485" s="109" t="s">
        <v>381</v>
      </c>
      <c r="D485" s="109" t="s">
        <v>382</v>
      </c>
    </row>
    <row r="486" spans="1:4" s="21" customFormat="1" x14ac:dyDescent="0.5">
      <c r="A486" s="73" t="s">
        <v>383</v>
      </c>
      <c r="B486" s="74">
        <f>'EPE (Pre-Intermediate)'!H59</f>
        <v>4.5357142857142856</v>
      </c>
      <c r="C486" s="74">
        <f>'EPE (Pre-Intermediate)'!H60</f>
        <v>0.57094135073054941</v>
      </c>
      <c r="D486" s="75" t="str">
        <f>IF(B486&gt;4.5,"มากที่สุด",IF(B486&gt;3.5,"มาก",IF(B486&gt;2.5,"ปานกลาง",IF(B486&gt;1.5,"น้อย",IF(B486&lt;=1.5,"น้อยที่สุด")))))</f>
        <v>มากที่สุด</v>
      </c>
    </row>
    <row r="487" spans="1:4" s="21" customFormat="1" x14ac:dyDescent="0.5">
      <c r="A487" s="73" t="s">
        <v>384</v>
      </c>
      <c r="B487" s="74">
        <f>'EPE (Pre-Intermediate)'!I59</f>
        <v>4.5614035087719298</v>
      </c>
      <c r="C487" s="74">
        <f>'EPE (Intermediate)'!I60</f>
        <v>0.52625312910207589</v>
      </c>
      <c r="D487" s="75" t="str">
        <f t="shared" ref="D487:D496" si="15">IF(B487&gt;4.5,"มากที่สุด",IF(B487&gt;3.5,"มาก",IF(B487&gt;2.5,"ปานกลาง",IF(B487&gt;1.5,"น้อย",IF(B487&lt;=1.5,"น้อยที่สุด")))))</f>
        <v>มากที่สุด</v>
      </c>
    </row>
    <row r="488" spans="1:4" s="21" customFormat="1" x14ac:dyDescent="0.5">
      <c r="A488" s="73" t="s">
        <v>385</v>
      </c>
      <c r="B488" s="74">
        <f>'EPE (Pre-Intermediate)'!J59</f>
        <v>4.4210526315789478</v>
      </c>
      <c r="C488" s="74">
        <f>'EPE (Pre-Intermediate)'!J60</f>
        <v>0.80061066918260682</v>
      </c>
      <c r="D488" s="75" t="str">
        <f t="shared" si="15"/>
        <v>มาก</v>
      </c>
    </row>
    <row r="489" spans="1:4" s="21" customFormat="1" x14ac:dyDescent="0.5">
      <c r="A489" s="73" t="s">
        <v>386</v>
      </c>
      <c r="B489" s="74">
        <f>'EPE (Pre-Intermediate)'!K59</f>
        <v>4.3157894736842106</v>
      </c>
      <c r="C489" s="74">
        <f>'EPE (Pre-Intermediate)'!K60</f>
        <v>0.68551062138385166</v>
      </c>
      <c r="D489" s="75" t="str">
        <f t="shared" si="15"/>
        <v>มาก</v>
      </c>
    </row>
    <row r="490" spans="1:4" s="21" customFormat="1" x14ac:dyDescent="0.5">
      <c r="A490" s="73" t="s">
        <v>387</v>
      </c>
      <c r="B490" s="74">
        <f>'EPE (Pre-Intermediate)'!L59</f>
        <v>4.5263157894736841</v>
      </c>
      <c r="C490" s="74">
        <f>'EPE (Pre-Intermediate)'!L60</f>
        <v>0.57025254924884827</v>
      </c>
      <c r="D490" s="75" t="str">
        <f t="shared" si="15"/>
        <v>มากที่สุด</v>
      </c>
    </row>
    <row r="491" spans="1:4" s="21" customFormat="1" x14ac:dyDescent="0.5">
      <c r="A491" s="73" t="s">
        <v>388</v>
      </c>
      <c r="B491" s="74">
        <f>'EPE (Pre-Intermediate)'!M59</f>
        <v>4.6491228070175437</v>
      </c>
      <c r="C491" s="74">
        <f>'EPE (Pre-Intermediate)'!M60</f>
        <v>0.55068879175393515</v>
      </c>
      <c r="D491" s="75" t="str">
        <f t="shared" si="15"/>
        <v>มากที่สุด</v>
      </c>
    </row>
    <row r="492" spans="1:4" s="21" customFormat="1" x14ac:dyDescent="0.5">
      <c r="A492" s="73" t="s">
        <v>412</v>
      </c>
      <c r="B492" s="74">
        <f>'EPE (Pre-Intermediate)'!N59</f>
        <v>4.666666666666667</v>
      </c>
      <c r="C492" s="74">
        <f>'EPE (Pre-Intermediate)'!M60</f>
        <v>0.55068879175393515</v>
      </c>
      <c r="D492" s="75" t="str">
        <f t="shared" si="15"/>
        <v>มากที่สุด</v>
      </c>
    </row>
    <row r="493" spans="1:4" s="21" customFormat="1" x14ac:dyDescent="0.5">
      <c r="A493" s="73" t="s">
        <v>390</v>
      </c>
      <c r="B493" s="74">
        <f>'EPE (Pre-Intermediate)'!O59</f>
        <v>4.7017543859649127</v>
      </c>
      <c r="C493" s="74">
        <f>'EPE (Pre-Intermediate)'!N60</f>
        <v>0.54554472558998213</v>
      </c>
      <c r="D493" s="75" t="str">
        <f t="shared" si="15"/>
        <v>มากที่สุด</v>
      </c>
    </row>
    <row r="494" spans="1:4" s="21" customFormat="1" x14ac:dyDescent="0.5">
      <c r="A494" s="73" t="s">
        <v>391</v>
      </c>
      <c r="B494" s="74">
        <f>'EPE (Pre-Intermediate)'!P59</f>
        <v>4.8245614035087723</v>
      </c>
      <c r="C494" s="74">
        <f>'EPE (Pre-Intermediate)'!O60</f>
        <v>0.49874529287795971</v>
      </c>
      <c r="D494" s="75" t="str">
        <f t="shared" si="15"/>
        <v>มากที่สุด</v>
      </c>
    </row>
    <row r="495" spans="1:4" s="21" customFormat="1" x14ac:dyDescent="0.5">
      <c r="A495" s="73" t="s">
        <v>392</v>
      </c>
      <c r="B495" s="74">
        <f>'EPE (Pre-Intermediate)'!S59</f>
        <v>4.2280701754385968</v>
      </c>
      <c r="C495" s="74">
        <f>'EPE (Pre-Intermediate)'!S60</f>
        <v>0.53510826206509354</v>
      </c>
      <c r="D495" s="75" t="str">
        <f t="shared" si="15"/>
        <v>มาก</v>
      </c>
    </row>
    <row r="496" spans="1:4" s="21" customFormat="1" ht="22.5" thickBot="1" x14ac:dyDescent="0.55000000000000004">
      <c r="A496" s="76" t="s">
        <v>393</v>
      </c>
      <c r="B496" s="77">
        <f>AVERAGE(B486:B495)</f>
        <v>4.5430451127819556</v>
      </c>
      <c r="C496" s="77">
        <f>AVERAGE(C486:C495)</f>
        <v>0.58343441836888377</v>
      </c>
      <c r="D496" s="78" t="str">
        <f t="shared" si="15"/>
        <v>มากที่สุด</v>
      </c>
    </row>
    <row r="497" spans="1:7" s="21" customFormat="1" ht="22.5" thickTop="1" x14ac:dyDescent="0.5">
      <c r="A497" s="102"/>
      <c r="B497" s="103"/>
      <c r="C497" s="103"/>
      <c r="D497" s="104"/>
    </row>
    <row r="498" spans="1:7" s="11" customFormat="1" ht="24" x14ac:dyDescent="0.55000000000000004">
      <c r="A498" s="83" t="s">
        <v>394</v>
      </c>
      <c r="B498" s="84"/>
      <c r="C498" s="84"/>
      <c r="D498" s="85"/>
    </row>
    <row r="499" spans="1:7" s="11" customFormat="1" ht="24" x14ac:dyDescent="0.55000000000000004">
      <c r="A499" s="83" t="s">
        <v>547</v>
      </c>
      <c r="B499" s="84"/>
      <c r="C499" s="84"/>
      <c r="D499" s="85"/>
    </row>
    <row r="500" spans="1:7" s="11" customFormat="1" ht="24" x14ac:dyDescent="0.55000000000000004">
      <c r="A500" s="83" t="s">
        <v>548</v>
      </c>
      <c r="B500" s="84"/>
      <c r="C500" s="84"/>
      <c r="D500" s="85"/>
    </row>
    <row r="501" spans="1:7" s="11" customFormat="1" ht="24" x14ac:dyDescent="0.55000000000000004">
      <c r="A501" s="83" t="s">
        <v>549</v>
      </c>
      <c r="B501" s="84"/>
      <c r="C501" s="84"/>
      <c r="D501" s="85"/>
    </row>
    <row r="502" spans="1:7" s="11" customFormat="1" ht="24" x14ac:dyDescent="0.55000000000000004">
      <c r="A502" s="83" t="s">
        <v>569</v>
      </c>
      <c r="B502" s="84"/>
      <c r="C502" s="84"/>
      <c r="D502" s="85"/>
    </row>
    <row r="503" spans="1:7" s="11" customFormat="1" ht="24" x14ac:dyDescent="0.55000000000000004">
      <c r="A503" s="83" t="s">
        <v>550</v>
      </c>
      <c r="B503" s="84"/>
      <c r="C503" s="84"/>
      <c r="D503" s="85"/>
    </row>
    <row r="504" spans="1:7" s="11" customFormat="1" ht="24" x14ac:dyDescent="0.55000000000000004">
      <c r="A504" s="83" t="s">
        <v>551</v>
      </c>
      <c r="B504" s="84"/>
      <c r="C504" s="84"/>
      <c r="D504" s="85"/>
    </row>
    <row r="505" spans="1:7" s="11" customFormat="1" ht="24" x14ac:dyDescent="0.55000000000000004">
      <c r="A505" s="83"/>
      <c r="B505" s="84"/>
      <c r="C505" s="84"/>
      <c r="D505" s="85"/>
    </row>
    <row r="506" spans="1:7" s="11" customFormat="1" ht="24" x14ac:dyDescent="0.55000000000000004">
      <c r="A506" s="83"/>
      <c r="B506" s="84"/>
      <c r="C506" s="84"/>
      <c r="D506" s="85"/>
    </row>
    <row r="507" spans="1:7" s="11" customFormat="1" ht="24" x14ac:dyDescent="0.55000000000000004">
      <c r="A507" s="83"/>
      <c r="B507" s="84"/>
      <c r="C507" s="84"/>
      <c r="D507" s="85"/>
    </row>
    <row r="508" spans="1:7" s="11" customFormat="1" ht="24" x14ac:dyDescent="0.55000000000000004">
      <c r="A508" s="83"/>
      <c r="B508" s="84"/>
      <c r="C508" s="84"/>
      <c r="D508" s="85"/>
    </row>
    <row r="509" spans="1:7" s="11" customFormat="1" ht="24" x14ac:dyDescent="0.55000000000000004">
      <c r="A509" s="83"/>
      <c r="B509" s="84"/>
      <c r="C509" s="84"/>
      <c r="D509" s="85"/>
    </row>
    <row r="510" spans="1:7" s="11" customFormat="1" ht="24" x14ac:dyDescent="0.55000000000000004">
      <c r="A510" s="83"/>
      <c r="B510" s="84"/>
      <c r="C510" s="84"/>
      <c r="D510" s="85"/>
    </row>
    <row r="511" spans="1:7" s="15" customFormat="1" ht="24" x14ac:dyDescent="0.55000000000000004">
      <c r="A511" s="15" t="s">
        <v>413</v>
      </c>
      <c r="E511" s="86"/>
      <c r="F511" s="86"/>
      <c r="G511" s="86"/>
    </row>
    <row r="512" spans="1:7" s="15" customFormat="1" ht="24" x14ac:dyDescent="0.55000000000000004">
      <c r="A512" s="15" t="s">
        <v>552</v>
      </c>
      <c r="E512" s="86"/>
      <c r="F512" s="86"/>
      <c r="G512" s="86"/>
    </row>
    <row r="513" spans="1:7" s="15" customFormat="1" ht="21" customHeight="1" x14ac:dyDescent="0.55000000000000004">
      <c r="A513" s="201" t="s">
        <v>310</v>
      </c>
      <c r="B513" s="203"/>
      <c r="C513" s="205" t="s">
        <v>398</v>
      </c>
      <c r="D513" s="87" t="s">
        <v>399</v>
      </c>
      <c r="E513" s="86"/>
      <c r="F513" s="88"/>
      <c r="G513" s="86"/>
    </row>
    <row r="514" spans="1:7" s="15" customFormat="1" ht="13.5" customHeight="1" x14ac:dyDescent="0.55000000000000004">
      <c r="A514" s="202"/>
      <c r="B514" s="204"/>
      <c r="C514" s="206"/>
      <c r="D514" s="89" t="s">
        <v>400</v>
      </c>
      <c r="E514" s="86"/>
      <c r="F514" s="86"/>
      <c r="G514" s="86"/>
    </row>
    <row r="515" spans="1:7" s="11" customFormat="1" ht="24" x14ac:dyDescent="0.55000000000000004">
      <c r="A515" s="90" t="s">
        <v>401</v>
      </c>
      <c r="B515" s="91"/>
      <c r="C515" s="91"/>
      <c r="D515" s="51"/>
      <c r="E515" s="14"/>
      <c r="F515" s="14"/>
      <c r="G515" s="14"/>
    </row>
    <row r="516" spans="1:7" s="11" customFormat="1" ht="25.5" customHeight="1" x14ac:dyDescent="0.55000000000000004">
      <c r="A516" s="92" t="s">
        <v>402</v>
      </c>
      <c r="B516" s="93">
        <f>'EPE (Pre-Intermediate)'!Q59</f>
        <v>3.3157894736842106</v>
      </c>
      <c r="C516" s="93">
        <f>'EPE (Pre-Intermediate)'!Q60</f>
        <v>1.0378187072764353</v>
      </c>
      <c r="D516" s="94" t="str">
        <f>IF(B516&gt;4.5,"มากที่สุด",IF(B516&gt;3.5,"มาก",IF(B516&gt;2.5,"ปานกลาง",IF(B516&gt;1.5,"น้อย",IF(B516&lt;=1.5,"น้อยที่สุด")))))</f>
        <v>ปานกลาง</v>
      </c>
      <c r="E516" s="14"/>
      <c r="F516" s="14"/>
      <c r="G516" s="14"/>
    </row>
    <row r="517" spans="1:7" s="11" customFormat="1" ht="24.75" thickBot="1" x14ac:dyDescent="0.6">
      <c r="A517" s="95" t="s">
        <v>403</v>
      </c>
      <c r="B517" s="96">
        <f>AVERAGE(B516:B516)</f>
        <v>3.3157894736842106</v>
      </c>
      <c r="C517" s="96">
        <f>SUM(C516)</f>
        <v>1.0378187072764353</v>
      </c>
      <c r="D517" s="97" t="str">
        <f>IF(B517&gt;4.5,"มากที่สุด",IF(B517&gt;3.5,"มาก",IF(B517&gt;2.5,"ปานกลาง",IF(B517&gt;1.5,"น้อย",IF(B517&lt;=1.5,"น้อยที่สุด")))))</f>
        <v>ปานกลาง</v>
      </c>
      <c r="E517" s="14"/>
      <c r="F517" s="14"/>
      <c r="G517" s="14"/>
    </row>
    <row r="518" spans="1:7" s="11" customFormat="1" ht="24.75" thickTop="1" x14ac:dyDescent="0.55000000000000004">
      <c r="A518" s="98" t="s">
        <v>404</v>
      </c>
      <c r="B518" s="91"/>
      <c r="C518" s="91"/>
      <c r="D518" s="91"/>
      <c r="E518" s="14"/>
      <c r="F518" s="14"/>
      <c r="G518" s="14"/>
    </row>
    <row r="519" spans="1:7" s="11" customFormat="1" ht="25.5" customHeight="1" x14ac:dyDescent="0.55000000000000004">
      <c r="A519" s="92" t="s">
        <v>405</v>
      </c>
      <c r="B519" s="93">
        <f>'EPE (Pre-Intermediate)'!R59</f>
        <v>4.0701754385964914</v>
      </c>
      <c r="C519" s="93">
        <f>'EPE (Pre-Intermediate)'!R60</f>
        <v>0.59340570086116984</v>
      </c>
      <c r="D519" s="99" t="str">
        <f>IF(B519&gt;4.5,"มากที่สุด",IF(B519&gt;3.5,"มาก",IF(B519&gt;2.5,"ปานกลาง",IF(B519&gt;1.5,"น้อย",IF(B519&lt;=1.5,"น้อยที่สุด")))))</f>
        <v>มาก</v>
      </c>
      <c r="E519" s="14"/>
      <c r="F519" s="14"/>
      <c r="G519" s="14"/>
    </row>
    <row r="520" spans="1:7" s="11" customFormat="1" ht="24.75" thickBot="1" x14ac:dyDescent="0.6">
      <c r="A520" s="95" t="s">
        <v>403</v>
      </c>
      <c r="B520" s="96">
        <f>AVERAGE(B519:B519)</f>
        <v>4.0701754385964914</v>
      </c>
      <c r="C520" s="96">
        <f>SUM(C519)</f>
        <v>0.59340570086116984</v>
      </c>
      <c r="D520" s="100" t="str">
        <f>IF(B520&gt;4.5,"มากที่สุด",IF(B520&gt;3.5,"มาก",IF(B520&gt;2.5,"ปานกลาง",IF(B520&gt;1.5,"น้อย",IF(B520&lt;=1.5,"น้อยที่สุด")))))</f>
        <v>มาก</v>
      </c>
      <c r="E520" s="14"/>
      <c r="F520" s="14"/>
      <c r="G520" s="14"/>
    </row>
    <row r="521" spans="1:7" s="11" customFormat="1" ht="24.75" thickTop="1" x14ac:dyDescent="0.55000000000000004">
      <c r="A521" s="101"/>
      <c r="E521" s="14"/>
      <c r="F521" s="14"/>
      <c r="G521" s="14"/>
    </row>
    <row r="522" spans="1:7" s="11" customFormat="1" ht="24" x14ac:dyDescent="0.55000000000000004">
      <c r="A522" s="11" t="s">
        <v>414</v>
      </c>
    </row>
    <row r="523" spans="1:7" s="11" customFormat="1" ht="24" x14ac:dyDescent="0.55000000000000004">
      <c r="A523" s="11" t="s">
        <v>553</v>
      </c>
    </row>
    <row r="524" spans="1:7" s="11" customFormat="1" ht="24" x14ac:dyDescent="0.55000000000000004">
      <c r="A524" s="11" t="s">
        <v>554</v>
      </c>
    </row>
    <row r="525" spans="1:7" s="11" customFormat="1" ht="24" x14ac:dyDescent="0.55000000000000004"/>
    <row r="526" spans="1:7" s="11" customFormat="1" ht="24" x14ac:dyDescent="0.55000000000000004"/>
    <row r="527" spans="1:7" s="11" customFormat="1" ht="24" x14ac:dyDescent="0.55000000000000004"/>
    <row r="528" spans="1:7" s="11" customFormat="1" ht="24" x14ac:dyDescent="0.55000000000000004"/>
    <row r="529" spans="1:4" s="11" customFormat="1" ht="24" x14ac:dyDescent="0.55000000000000004"/>
    <row r="530" spans="1:4" s="11" customFormat="1" ht="24" x14ac:dyDescent="0.55000000000000004"/>
    <row r="531" spans="1:4" s="11" customFormat="1" ht="24" x14ac:dyDescent="0.55000000000000004"/>
    <row r="532" spans="1:4" s="11" customFormat="1" ht="24" x14ac:dyDescent="0.55000000000000004"/>
    <row r="533" spans="1:4" s="11" customFormat="1" ht="24" x14ac:dyDescent="0.55000000000000004"/>
    <row r="534" spans="1:4" s="11" customFormat="1" ht="24" x14ac:dyDescent="0.55000000000000004"/>
    <row r="535" spans="1:4" s="11" customFormat="1" ht="24" x14ac:dyDescent="0.55000000000000004"/>
    <row r="536" spans="1:4" s="11" customFormat="1" ht="24" x14ac:dyDescent="0.55000000000000004"/>
    <row r="537" spans="1:4" s="11" customFormat="1" ht="24" x14ac:dyDescent="0.55000000000000004"/>
    <row r="538" spans="1:4" s="11" customFormat="1" ht="24" x14ac:dyDescent="0.55000000000000004"/>
    <row r="539" spans="1:4" s="11" customFormat="1" ht="24" x14ac:dyDescent="0.55000000000000004"/>
    <row r="540" spans="1:4" s="21" customFormat="1" ht="24" x14ac:dyDescent="0.55000000000000004">
      <c r="A540" s="47" t="s">
        <v>415</v>
      </c>
      <c r="B540" s="23"/>
      <c r="C540" s="23"/>
    </row>
    <row r="541" spans="1:4" s="21" customFormat="1" x14ac:dyDescent="0.5">
      <c r="A541" s="196" t="s">
        <v>379</v>
      </c>
      <c r="B541" s="207" t="s">
        <v>520</v>
      </c>
      <c r="C541" s="208"/>
      <c r="D541" s="209"/>
    </row>
    <row r="542" spans="1:4" s="21" customFormat="1" ht="56.25" x14ac:dyDescent="0.5">
      <c r="A542" s="197"/>
      <c r="B542" s="71" t="s">
        <v>380</v>
      </c>
      <c r="C542" s="72" t="s">
        <v>381</v>
      </c>
      <c r="D542" s="72" t="s">
        <v>382</v>
      </c>
    </row>
    <row r="543" spans="1:4" s="21" customFormat="1" x14ac:dyDescent="0.5">
      <c r="A543" s="73" t="s">
        <v>383</v>
      </c>
      <c r="B543" s="74">
        <f>'EPE (Starter 2)'!H50</f>
        <v>4.458333333333333</v>
      </c>
      <c r="C543" s="74">
        <f>'EPE (Starter 2)'!H51</f>
        <v>0.61741855637716658</v>
      </c>
      <c r="D543" s="75" t="str">
        <f>IF(B543&gt;4.5,"มากที่สุด",IF(B543&gt;3.5,"มาก",IF(B543&gt;2.5,"ปานกลาง",IF(B543&gt;1.5,"น้อย",IF(B543&lt;=1.5,"น้อยที่สุด")))))</f>
        <v>มาก</v>
      </c>
    </row>
    <row r="544" spans="1:4" s="21" customFormat="1" x14ac:dyDescent="0.5">
      <c r="A544" s="73" t="s">
        <v>384</v>
      </c>
      <c r="B544" s="74">
        <f>'EPE (Starter 2)'!I50</f>
        <v>4.458333333333333</v>
      </c>
      <c r="C544" s="74">
        <f>'EPE (Starter 2)'!I51</f>
        <v>0.5441500627401793</v>
      </c>
      <c r="D544" s="75" t="str">
        <f t="shared" ref="D544:D553" si="16">IF(B544&gt;4.5,"มากที่สุด",IF(B544&gt;3.5,"มาก",IF(B544&gt;2.5,"ปานกลาง",IF(B544&gt;1.5,"น้อย",IF(B544&lt;=1.5,"น้อยที่สุด")))))</f>
        <v>มาก</v>
      </c>
    </row>
    <row r="545" spans="1:4" s="21" customFormat="1" x14ac:dyDescent="0.5">
      <c r="A545" s="73" t="s">
        <v>385</v>
      </c>
      <c r="B545" s="74">
        <f>'EPE (Starter 2)'!J50</f>
        <v>4.479166666666667</v>
      </c>
      <c r="C545" s="74">
        <f>'EPE (Starter 2)'!J51</f>
        <v>0.58307998551103202</v>
      </c>
      <c r="D545" s="75" t="str">
        <f t="shared" si="16"/>
        <v>มาก</v>
      </c>
    </row>
    <row r="546" spans="1:4" s="21" customFormat="1" x14ac:dyDescent="0.5">
      <c r="A546" s="73" t="s">
        <v>386</v>
      </c>
      <c r="B546" s="74">
        <f>'EPE (Starter 2)'!K50</f>
        <v>4.375</v>
      </c>
      <c r="C546" s="74">
        <f>'EPE (Starter 2)'!K51</f>
        <v>0.60582280957037649</v>
      </c>
      <c r="D546" s="75" t="str">
        <f t="shared" si="16"/>
        <v>มาก</v>
      </c>
    </row>
    <row r="547" spans="1:4" s="21" customFormat="1" x14ac:dyDescent="0.5">
      <c r="A547" s="73" t="s">
        <v>387</v>
      </c>
      <c r="B547" s="74">
        <f>'EPE (Starter 2)'!L50</f>
        <v>4.333333333333333</v>
      </c>
      <c r="C547" s="74">
        <f>'EPE (Starter 2)'!L51</f>
        <v>0.66311108575919375</v>
      </c>
      <c r="D547" s="75" t="str">
        <f t="shared" si="16"/>
        <v>มาก</v>
      </c>
    </row>
    <row r="548" spans="1:4" s="21" customFormat="1" x14ac:dyDescent="0.5">
      <c r="A548" s="73" t="s">
        <v>388</v>
      </c>
      <c r="B548" s="74">
        <f>'EPE (Starter 2)'!M50</f>
        <v>4.395833333333333</v>
      </c>
      <c r="C548" s="74">
        <f>'EPE (Starter 2)'!M51</f>
        <v>0.60983371759895877</v>
      </c>
      <c r="D548" s="75" t="str">
        <f t="shared" si="16"/>
        <v>มาก</v>
      </c>
    </row>
    <row r="549" spans="1:4" s="21" customFormat="1" x14ac:dyDescent="0.5">
      <c r="A549" s="73" t="s">
        <v>412</v>
      </c>
      <c r="B549" s="74">
        <f>'EPE (Starter 2)'!N50</f>
        <v>4.333333333333333</v>
      </c>
      <c r="C549" s="74">
        <f>'EPE (Starter 2)'!N51</f>
        <v>0.75324357715470891</v>
      </c>
      <c r="D549" s="75" t="str">
        <f t="shared" si="16"/>
        <v>มาก</v>
      </c>
    </row>
    <row r="550" spans="1:4" s="21" customFormat="1" x14ac:dyDescent="0.5">
      <c r="A550" s="73" t="s">
        <v>390</v>
      </c>
      <c r="B550" s="74">
        <f>'EPE (Starter 2)'!O50</f>
        <v>4.375</v>
      </c>
      <c r="C550" s="74">
        <f>'EPE (Starter 2)'!O51</f>
        <v>0.67240438693874394</v>
      </c>
      <c r="D550" s="75" t="str">
        <f t="shared" si="16"/>
        <v>มาก</v>
      </c>
    </row>
    <row r="551" spans="1:4" s="21" customFormat="1" x14ac:dyDescent="0.5">
      <c r="A551" s="73" t="s">
        <v>391</v>
      </c>
      <c r="B551" s="74">
        <f>'EPE (Starter 2)'!P50</f>
        <v>4.583333333333333</v>
      </c>
      <c r="C551" s="74">
        <f>'EPE (Starter 2)'!P51</f>
        <v>0.57735026918962506</v>
      </c>
      <c r="D551" s="75" t="str">
        <f t="shared" si="16"/>
        <v>มากที่สุด</v>
      </c>
    </row>
    <row r="552" spans="1:4" s="21" customFormat="1" x14ac:dyDescent="0.5">
      <c r="A552" s="73" t="s">
        <v>392</v>
      </c>
      <c r="B552" s="74">
        <f>'EPE (Starter 2)'!S50</f>
        <v>4.104166666666667</v>
      </c>
      <c r="C552" s="74">
        <f>'EPE (Starter 2)'!S51</f>
        <v>0.77842129744249411</v>
      </c>
      <c r="D552" s="75" t="str">
        <f t="shared" si="16"/>
        <v>มาก</v>
      </c>
    </row>
    <row r="553" spans="1:4" s="21" customFormat="1" ht="22.5" thickBot="1" x14ac:dyDescent="0.55000000000000004">
      <c r="A553" s="76" t="s">
        <v>393</v>
      </c>
      <c r="B553" s="77">
        <f>AVERAGE(B543:B552)</f>
        <v>4.3895833333333325</v>
      </c>
      <c r="C553" s="77">
        <f>AVERAGE(C543:C552)</f>
        <v>0.64048357482824803</v>
      </c>
      <c r="D553" s="78" t="str">
        <f t="shared" si="16"/>
        <v>มาก</v>
      </c>
    </row>
    <row r="554" spans="1:4" s="21" customFormat="1" ht="22.5" thickTop="1" x14ac:dyDescent="0.5">
      <c r="A554" s="102"/>
      <c r="B554" s="103"/>
      <c r="C554" s="103"/>
      <c r="D554" s="104"/>
    </row>
    <row r="555" spans="1:4" s="11" customFormat="1" ht="24" x14ac:dyDescent="0.55000000000000004">
      <c r="A555" s="83" t="s">
        <v>394</v>
      </c>
      <c r="B555" s="84"/>
      <c r="C555" s="84"/>
      <c r="D555" s="85"/>
    </row>
    <row r="556" spans="1:4" s="11" customFormat="1" ht="24" x14ac:dyDescent="0.55000000000000004">
      <c r="A556" s="83" t="s">
        <v>557</v>
      </c>
      <c r="B556" s="84"/>
      <c r="C556" s="84"/>
      <c r="D556" s="85"/>
    </row>
    <row r="557" spans="1:4" s="11" customFormat="1" ht="24" x14ac:dyDescent="0.55000000000000004">
      <c r="A557" s="83" t="s">
        <v>558</v>
      </c>
      <c r="B557" s="84"/>
      <c r="C557" s="84"/>
      <c r="D557" s="85"/>
    </row>
    <row r="558" spans="1:4" s="11" customFormat="1" ht="24" x14ac:dyDescent="0.55000000000000004">
      <c r="A558" s="83" t="s">
        <v>636</v>
      </c>
      <c r="B558" s="84"/>
      <c r="C558" s="84"/>
      <c r="D558" s="85"/>
    </row>
    <row r="559" spans="1:4" s="11" customFormat="1" ht="24" x14ac:dyDescent="0.55000000000000004">
      <c r="A559" s="83" t="s">
        <v>637</v>
      </c>
      <c r="B559" s="84"/>
      <c r="C559" s="84"/>
      <c r="D559" s="85"/>
    </row>
    <row r="560" spans="1:4" s="11" customFormat="1" ht="24" x14ac:dyDescent="0.55000000000000004">
      <c r="A560" s="83" t="s">
        <v>638</v>
      </c>
      <c r="B560" s="84"/>
      <c r="C560" s="84"/>
      <c r="D560" s="85"/>
    </row>
    <row r="561" spans="1:7" s="11" customFormat="1" ht="24" x14ac:dyDescent="0.55000000000000004">
      <c r="A561" s="83" t="s">
        <v>639</v>
      </c>
      <c r="B561" s="84"/>
      <c r="C561" s="84"/>
      <c r="D561" s="85"/>
    </row>
    <row r="562" spans="1:7" s="11" customFormat="1" ht="24" x14ac:dyDescent="0.55000000000000004">
      <c r="A562" s="83"/>
      <c r="B562" s="84"/>
      <c r="C562" s="84"/>
      <c r="D562" s="85"/>
    </row>
    <row r="563" spans="1:7" s="11" customFormat="1" ht="24" x14ac:dyDescent="0.55000000000000004">
      <c r="A563" s="83"/>
      <c r="B563" s="84"/>
      <c r="C563" s="84"/>
      <c r="D563" s="85"/>
    </row>
    <row r="564" spans="1:7" s="11" customFormat="1" ht="24" x14ac:dyDescent="0.55000000000000004">
      <c r="A564" s="83"/>
      <c r="B564" s="84"/>
      <c r="C564" s="84"/>
      <c r="D564" s="85"/>
    </row>
    <row r="565" spans="1:7" s="11" customFormat="1" ht="24" x14ac:dyDescent="0.55000000000000004">
      <c r="A565" s="83"/>
      <c r="B565" s="84"/>
      <c r="C565" s="84"/>
      <c r="D565" s="85"/>
    </row>
    <row r="566" spans="1:7" s="11" customFormat="1" ht="24" x14ac:dyDescent="0.55000000000000004">
      <c r="A566" s="83"/>
      <c r="B566" s="84"/>
      <c r="C566" s="84"/>
      <c r="D566" s="85"/>
    </row>
    <row r="567" spans="1:7" s="11" customFormat="1" ht="24" x14ac:dyDescent="0.55000000000000004">
      <c r="A567" s="83"/>
      <c r="B567" s="84"/>
      <c r="C567" s="84"/>
      <c r="D567" s="85"/>
    </row>
    <row r="568" spans="1:7" s="11" customFormat="1" ht="24" x14ac:dyDescent="0.55000000000000004">
      <c r="A568" s="83"/>
      <c r="B568" s="84"/>
      <c r="C568" s="84"/>
      <c r="D568" s="85"/>
    </row>
    <row r="569" spans="1:7" s="15" customFormat="1" ht="24" x14ac:dyDescent="0.55000000000000004">
      <c r="A569" s="15" t="s">
        <v>416</v>
      </c>
      <c r="E569" s="86"/>
      <c r="F569" s="86"/>
      <c r="G569" s="86"/>
    </row>
    <row r="570" spans="1:7" s="15" customFormat="1" ht="24" x14ac:dyDescent="0.55000000000000004">
      <c r="A570" s="15" t="s">
        <v>521</v>
      </c>
      <c r="E570" s="86"/>
      <c r="F570" s="86"/>
      <c r="G570" s="86"/>
    </row>
    <row r="571" spans="1:7" s="15" customFormat="1" ht="21" customHeight="1" x14ac:dyDescent="0.55000000000000004">
      <c r="A571" s="201" t="s">
        <v>310</v>
      </c>
      <c r="B571" s="203"/>
      <c r="C571" s="205" t="s">
        <v>398</v>
      </c>
      <c r="D571" s="87" t="s">
        <v>399</v>
      </c>
      <c r="E571" s="86"/>
      <c r="F571" s="88"/>
      <c r="G571" s="86"/>
    </row>
    <row r="572" spans="1:7" s="15" customFormat="1" ht="13.5" customHeight="1" x14ac:dyDescent="0.55000000000000004">
      <c r="A572" s="202"/>
      <c r="B572" s="204"/>
      <c r="C572" s="206"/>
      <c r="D572" s="89" t="s">
        <v>400</v>
      </c>
      <c r="E572" s="86"/>
      <c r="F572" s="86"/>
      <c r="G572" s="86"/>
    </row>
    <row r="573" spans="1:7" s="11" customFormat="1" ht="24" x14ac:dyDescent="0.55000000000000004">
      <c r="A573" s="90" t="s">
        <v>401</v>
      </c>
      <c r="B573" s="91"/>
      <c r="C573" s="91"/>
      <c r="D573" s="51"/>
      <c r="E573" s="14"/>
      <c r="F573" s="14"/>
      <c r="G573" s="14"/>
    </row>
    <row r="574" spans="1:7" s="11" customFormat="1" ht="25.5" customHeight="1" x14ac:dyDescent="0.55000000000000004">
      <c r="A574" s="92" t="s">
        <v>402</v>
      </c>
      <c r="B574" s="93">
        <f>'EPE (Starter 2)'!Q50</f>
        <v>3.25</v>
      </c>
      <c r="C574" s="93">
        <f>'EPE (Starter 2)'!Q51</f>
        <v>1.211645619140753</v>
      </c>
      <c r="D574" s="94" t="str">
        <f>IF(B574&gt;4.5,"มากที่สุด",IF(B574&gt;3.5,"มาก",IF(B574&gt;2.5,"ปานกลาง",IF(B574&gt;1.5,"น้อย",IF(B574&lt;=1.5,"น้อยที่สุด")))))</f>
        <v>ปานกลาง</v>
      </c>
      <c r="E574" s="14"/>
      <c r="F574" s="14"/>
      <c r="G574" s="14"/>
    </row>
    <row r="575" spans="1:7" s="11" customFormat="1" ht="24.75" thickBot="1" x14ac:dyDescent="0.6">
      <c r="A575" s="95" t="s">
        <v>403</v>
      </c>
      <c r="B575" s="96">
        <f>AVERAGE(B574:B574)</f>
        <v>3.25</v>
      </c>
      <c r="C575" s="96">
        <f>SUM(C574)</f>
        <v>1.211645619140753</v>
      </c>
      <c r="D575" s="97" t="str">
        <f>IF(B575&gt;4.5,"มากที่สุด",IF(B575&gt;3.5,"มาก",IF(B575&gt;2.5,"ปานกลาง",IF(B575&gt;1.5,"น้อย",IF(B575&lt;=1.5,"น้อยที่สุด")))))</f>
        <v>ปานกลาง</v>
      </c>
      <c r="E575" s="14"/>
      <c r="F575" s="14"/>
      <c r="G575" s="14"/>
    </row>
    <row r="576" spans="1:7" s="11" customFormat="1" ht="24.75" thickTop="1" x14ac:dyDescent="0.55000000000000004">
      <c r="A576" s="98" t="s">
        <v>404</v>
      </c>
      <c r="B576" s="91"/>
      <c r="C576" s="91"/>
      <c r="D576" s="91"/>
      <c r="E576" s="14"/>
      <c r="F576" s="14"/>
      <c r="G576" s="14"/>
    </row>
    <row r="577" spans="1:7" s="11" customFormat="1" ht="25.5" customHeight="1" x14ac:dyDescent="0.55000000000000004">
      <c r="A577" s="92" t="s">
        <v>405</v>
      </c>
      <c r="B577" s="93">
        <f>'EPE (Starter 2)'!R50</f>
        <v>3.9375</v>
      </c>
      <c r="C577" s="93">
        <f>'EPE (Starter 2)'!R51</f>
        <v>0.75530041930628855</v>
      </c>
      <c r="D577" s="99" t="str">
        <f>IF(B577&gt;4.5,"มากที่สุด",IF(B577&gt;3.5,"มาก",IF(B577&gt;2.5,"ปานกลาง",IF(B577&gt;1.5,"น้อย",IF(B577&lt;=1.5,"น้อยที่สุด")))))</f>
        <v>มาก</v>
      </c>
      <c r="E577" s="14"/>
      <c r="F577" s="14"/>
      <c r="G577" s="14"/>
    </row>
    <row r="578" spans="1:7" s="11" customFormat="1" ht="24.75" thickBot="1" x14ac:dyDescent="0.6">
      <c r="A578" s="95" t="s">
        <v>403</v>
      </c>
      <c r="B578" s="96">
        <f>AVERAGE(B577:B577)</f>
        <v>3.9375</v>
      </c>
      <c r="C578" s="96">
        <f>SUM(C577)</f>
        <v>0.75530041930628855</v>
      </c>
      <c r="D578" s="100" t="str">
        <f>IF(B578&gt;4.5,"มากที่สุด",IF(B578&gt;3.5,"มาก",IF(B578&gt;2.5,"ปานกลาง",IF(B578&gt;1.5,"น้อย",IF(B578&lt;=1.5,"น้อยที่สุด")))))</f>
        <v>มาก</v>
      </c>
      <c r="E578" s="14"/>
      <c r="F578" s="14"/>
      <c r="G578" s="14"/>
    </row>
    <row r="579" spans="1:7" s="11" customFormat="1" ht="24.75" thickTop="1" x14ac:dyDescent="0.55000000000000004">
      <c r="A579" s="101"/>
      <c r="E579" s="14"/>
      <c r="F579" s="14"/>
      <c r="G579" s="14"/>
    </row>
    <row r="580" spans="1:7" s="11" customFormat="1" ht="24" x14ac:dyDescent="0.55000000000000004">
      <c r="A580" s="11" t="s">
        <v>417</v>
      </c>
    </row>
    <row r="581" spans="1:7" s="11" customFormat="1" ht="24" x14ac:dyDescent="0.55000000000000004">
      <c r="A581" s="11" t="s">
        <v>559</v>
      </c>
    </row>
    <row r="582" spans="1:7" s="11" customFormat="1" ht="24" x14ac:dyDescent="0.55000000000000004">
      <c r="A582" s="11" t="s">
        <v>560</v>
      </c>
    </row>
    <row r="583" spans="1:7" s="11" customFormat="1" ht="18" customHeight="1" x14ac:dyDescent="0.55000000000000004"/>
    <row r="584" spans="1:7" s="11" customFormat="1" ht="18" customHeight="1" x14ac:dyDescent="0.55000000000000004"/>
    <row r="585" spans="1:7" s="11" customFormat="1" ht="18" customHeight="1" x14ac:dyDescent="0.55000000000000004"/>
    <row r="586" spans="1:7" s="11" customFormat="1" ht="18" customHeight="1" x14ac:dyDescent="0.55000000000000004"/>
    <row r="587" spans="1:7" s="11" customFormat="1" ht="18" customHeight="1" x14ac:dyDescent="0.55000000000000004"/>
    <row r="588" spans="1:7" s="11" customFormat="1" ht="18" customHeight="1" x14ac:dyDescent="0.55000000000000004"/>
    <row r="589" spans="1:7" s="11" customFormat="1" ht="18" customHeight="1" x14ac:dyDescent="0.55000000000000004"/>
    <row r="590" spans="1:7" s="11" customFormat="1" ht="18" customHeight="1" x14ac:dyDescent="0.55000000000000004"/>
    <row r="591" spans="1:7" s="11" customFormat="1" ht="18" customHeight="1" x14ac:dyDescent="0.55000000000000004"/>
    <row r="592" spans="1:7" s="11" customFormat="1" ht="18" customHeight="1" x14ac:dyDescent="0.55000000000000004"/>
    <row r="593" spans="1:4" s="11" customFormat="1" ht="18" customHeight="1" x14ac:dyDescent="0.55000000000000004"/>
    <row r="594" spans="1:4" s="11" customFormat="1" ht="18" customHeight="1" x14ac:dyDescent="0.55000000000000004"/>
    <row r="595" spans="1:4" s="11" customFormat="1" ht="18" customHeight="1" x14ac:dyDescent="0.55000000000000004"/>
    <row r="596" spans="1:4" s="11" customFormat="1" ht="18" customHeight="1" x14ac:dyDescent="0.55000000000000004"/>
    <row r="597" spans="1:4" s="11" customFormat="1" ht="18" customHeight="1" x14ac:dyDescent="0.55000000000000004"/>
    <row r="598" spans="1:4" s="11" customFormat="1" ht="18" customHeight="1" x14ac:dyDescent="0.55000000000000004"/>
    <row r="599" spans="1:4" s="11" customFormat="1" ht="18" customHeight="1" x14ac:dyDescent="0.55000000000000004"/>
    <row r="600" spans="1:4" s="11" customFormat="1" ht="18" customHeight="1" x14ac:dyDescent="0.55000000000000004"/>
    <row r="601" spans="1:4" s="11" customFormat="1" ht="18" customHeight="1" x14ac:dyDescent="0.55000000000000004"/>
    <row r="602" spans="1:4" s="11" customFormat="1" ht="18" customHeight="1" x14ac:dyDescent="0.55000000000000004"/>
    <row r="603" spans="1:4" s="21" customFormat="1" ht="24" x14ac:dyDescent="0.55000000000000004">
      <c r="A603" s="47" t="s">
        <v>418</v>
      </c>
      <c r="B603" s="23"/>
      <c r="C603" s="23"/>
    </row>
    <row r="604" spans="1:4" s="21" customFormat="1" x14ac:dyDescent="0.5">
      <c r="A604" s="196" t="s">
        <v>379</v>
      </c>
      <c r="B604" s="207" t="s">
        <v>522</v>
      </c>
      <c r="C604" s="208"/>
      <c r="D604" s="209"/>
    </row>
    <row r="605" spans="1:4" s="21" customFormat="1" ht="56.25" x14ac:dyDescent="0.5">
      <c r="A605" s="197"/>
      <c r="B605" s="71" t="s">
        <v>380</v>
      </c>
      <c r="C605" s="72" t="s">
        <v>381</v>
      </c>
      <c r="D605" s="72" t="s">
        <v>382</v>
      </c>
    </row>
    <row r="606" spans="1:4" s="21" customFormat="1" x14ac:dyDescent="0.5">
      <c r="A606" s="73" t="s">
        <v>383</v>
      </c>
      <c r="B606" s="74">
        <f>'EPE (Upper-Intermediate)'!H20</f>
        <v>4.3888888888888893</v>
      </c>
      <c r="C606" s="74">
        <f>'EPE (Upper-Intermediate)'!H21</f>
        <v>1.0369008625190792</v>
      </c>
      <c r="D606" s="75" t="str">
        <f>IF(B606&gt;4.5,"มากที่สุด",IF(B606&gt;3.5,"มาก",IF(B606&gt;2.5,"ปานกลาง",IF(B606&gt;1.5,"น้อย",IF(B606&lt;=1.5,"น้อยที่สุด")))))</f>
        <v>มาก</v>
      </c>
    </row>
    <row r="607" spans="1:4" s="21" customFormat="1" x14ac:dyDescent="0.5">
      <c r="A607" s="73" t="s">
        <v>384</v>
      </c>
      <c r="B607" s="74">
        <f>'EPE (Upper-Intermediate)'!I20</f>
        <v>4.5555555555555554</v>
      </c>
      <c r="C607" s="74">
        <f>'EPE (Upper-Intermediate)'!I21</f>
        <v>0.98352440815564368</v>
      </c>
      <c r="D607" s="75" t="str">
        <f t="shared" ref="D607:D616" si="17">IF(B607&gt;4.5,"มากที่สุด",IF(B607&gt;3.5,"มาก",IF(B607&gt;2.5,"ปานกลาง",IF(B607&gt;1.5,"น้อย",IF(B607&lt;=1.5,"น้อยที่สุด")))))</f>
        <v>มากที่สุด</v>
      </c>
    </row>
    <row r="608" spans="1:4" s="21" customFormat="1" x14ac:dyDescent="0.5">
      <c r="A608" s="73" t="s">
        <v>385</v>
      </c>
      <c r="B608" s="74">
        <f>'EPE (Upper-Intermediate)'!J20</f>
        <v>4.5555555555555554</v>
      </c>
      <c r="C608" s="74">
        <f>'EPE (Upper-Intermediate)'!J21</f>
        <v>0.98352440815564368</v>
      </c>
      <c r="D608" s="75" t="str">
        <f t="shared" si="17"/>
        <v>มากที่สุด</v>
      </c>
    </row>
    <row r="609" spans="1:4" s="21" customFormat="1" x14ac:dyDescent="0.5">
      <c r="A609" s="73" t="s">
        <v>386</v>
      </c>
      <c r="B609" s="74">
        <f>'EPE (Upper-Intermediate)'!K20</f>
        <v>4.5</v>
      </c>
      <c r="C609" s="74">
        <f>'EPE (Upper-Intermediate)'!K21</f>
        <v>0.98518436614377802</v>
      </c>
      <c r="D609" s="75" t="str">
        <f t="shared" si="17"/>
        <v>มาก</v>
      </c>
    </row>
    <row r="610" spans="1:4" s="21" customFormat="1" x14ac:dyDescent="0.5">
      <c r="A610" s="73" t="s">
        <v>387</v>
      </c>
      <c r="B610" s="74">
        <f>'EPE (Upper-Intermediate)'!L20</f>
        <v>4.4705882352941178</v>
      </c>
      <c r="C610" s="74">
        <f>'EPE (Upper-Intermediate)'!L21</f>
        <v>1.0073261052672773</v>
      </c>
      <c r="D610" s="75" t="str">
        <f t="shared" si="17"/>
        <v>มาก</v>
      </c>
    </row>
    <row r="611" spans="1:4" s="21" customFormat="1" x14ac:dyDescent="0.5">
      <c r="A611" s="73" t="s">
        <v>388</v>
      </c>
      <c r="B611" s="74">
        <f>'EPE (Upper-Intermediate)'!M20</f>
        <v>4.5555555555555554</v>
      </c>
      <c r="C611" s="74">
        <f>'EPE (Upper-Intermediate)'!M21</f>
        <v>0.98352440815564368</v>
      </c>
      <c r="D611" s="75" t="str">
        <f t="shared" si="17"/>
        <v>มากที่สุด</v>
      </c>
    </row>
    <row r="612" spans="1:4" s="21" customFormat="1" x14ac:dyDescent="0.5">
      <c r="A612" s="73" t="s">
        <v>389</v>
      </c>
      <c r="B612" s="74">
        <f>'EPE (Upper-Intermediate)'!N20</f>
        <v>4.666666666666667</v>
      </c>
      <c r="C612" s="74">
        <f>'EPE (Upper-Intermediate)'!N21</f>
        <v>0.97014250014533188</v>
      </c>
      <c r="D612" s="75" t="str">
        <f t="shared" si="17"/>
        <v>มากที่สุด</v>
      </c>
    </row>
    <row r="613" spans="1:4" s="21" customFormat="1" x14ac:dyDescent="0.5">
      <c r="A613" s="73" t="s">
        <v>390</v>
      </c>
      <c r="B613" s="74">
        <f>'EPE (Upper-Intermediate)'!O20</f>
        <v>4.6111111111111107</v>
      </c>
      <c r="C613" s="74">
        <f>'EPE (Upper-Intermediate)'!O21</f>
        <v>0.97852763878660098</v>
      </c>
      <c r="D613" s="75" t="str">
        <f t="shared" si="17"/>
        <v>มากที่สุด</v>
      </c>
    </row>
    <row r="614" spans="1:4" s="21" customFormat="1" x14ac:dyDescent="0.5">
      <c r="A614" s="73" t="s">
        <v>391</v>
      </c>
      <c r="B614" s="74">
        <f>'EPE (Upper-Intermediate)'!P20</f>
        <v>4.666666666666667</v>
      </c>
      <c r="C614" s="74">
        <f>'EPE (Upper-Intermediate)'!P21</f>
        <v>0.97014250014533188</v>
      </c>
      <c r="D614" s="75" t="str">
        <f t="shared" si="17"/>
        <v>มากที่สุด</v>
      </c>
    </row>
    <row r="615" spans="1:4" s="21" customFormat="1" x14ac:dyDescent="0.5">
      <c r="A615" s="73" t="s">
        <v>392</v>
      </c>
      <c r="B615" s="74">
        <f>'EPE (Upper-Intermediate)'!S20</f>
        <v>4.2777777777777777</v>
      </c>
      <c r="C615" s="74">
        <f>'EPE (Upper-Intermediate)'!S21</f>
        <v>0.95828004966959934</v>
      </c>
      <c r="D615" s="75" t="str">
        <f t="shared" si="17"/>
        <v>มาก</v>
      </c>
    </row>
    <row r="616" spans="1:4" s="21" customFormat="1" ht="22.5" thickBot="1" x14ac:dyDescent="0.55000000000000004">
      <c r="A616" s="76" t="s">
        <v>393</v>
      </c>
      <c r="B616" s="77">
        <f>AVERAGE(B606:B615)</f>
        <v>4.5248366013071895</v>
      </c>
      <c r="C616" s="77">
        <f>AVERAGE(C606:C615)</f>
        <v>0.98570772471439305</v>
      </c>
      <c r="D616" s="78" t="str">
        <f t="shared" si="17"/>
        <v>มากที่สุด</v>
      </c>
    </row>
    <row r="617" spans="1:4" s="21" customFormat="1" ht="22.5" thickTop="1" x14ac:dyDescent="0.5">
      <c r="A617" s="102"/>
      <c r="B617" s="103"/>
      <c r="C617" s="103"/>
      <c r="D617" s="104"/>
    </row>
    <row r="618" spans="1:4" s="11" customFormat="1" ht="24" x14ac:dyDescent="0.55000000000000004">
      <c r="A618" s="83" t="s">
        <v>394</v>
      </c>
      <c r="B618" s="84"/>
      <c r="C618" s="84"/>
      <c r="D618" s="85"/>
    </row>
    <row r="619" spans="1:4" s="11" customFormat="1" ht="24" x14ac:dyDescent="0.55000000000000004">
      <c r="A619" s="83" t="s">
        <v>562</v>
      </c>
      <c r="B619" s="84"/>
      <c r="C619" s="84"/>
      <c r="D619" s="85"/>
    </row>
    <row r="620" spans="1:4" s="11" customFormat="1" ht="24" x14ac:dyDescent="0.55000000000000004">
      <c r="A620" s="83" t="s">
        <v>561</v>
      </c>
      <c r="B620" s="84"/>
      <c r="C620" s="84"/>
      <c r="D620" s="85"/>
    </row>
    <row r="621" spans="1:4" s="11" customFormat="1" ht="24" x14ac:dyDescent="0.55000000000000004">
      <c r="A621" s="83" t="s">
        <v>642</v>
      </c>
      <c r="B621" s="84"/>
      <c r="C621" s="84"/>
      <c r="D621" s="85"/>
    </row>
    <row r="622" spans="1:4" s="11" customFormat="1" ht="24" x14ac:dyDescent="0.55000000000000004">
      <c r="A622" s="83" t="s">
        <v>641</v>
      </c>
      <c r="B622" s="84"/>
      <c r="C622" s="84"/>
      <c r="D622" s="85"/>
    </row>
    <row r="623" spans="1:4" s="11" customFormat="1" ht="24" x14ac:dyDescent="0.55000000000000004">
      <c r="A623" s="11" t="s">
        <v>666</v>
      </c>
    </row>
    <row r="624" spans="1:4" s="11" customFormat="1" ht="24" x14ac:dyDescent="0.55000000000000004">
      <c r="A624" s="11" t="s">
        <v>667</v>
      </c>
    </row>
    <row r="625" spans="1:7" s="11" customFormat="1" ht="24" x14ac:dyDescent="0.55000000000000004">
      <c r="A625" s="11" t="s">
        <v>640</v>
      </c>
    </row>
    <row r="626" spans="1:7" s="11" customFormat="1" ht="24" x14ac:dyDescent="0.55000000000000004">
      <c r="A626" s="11" t="s">
        <v>570</v>
      </c>
    </row>
    <row r="627" spans="1:7" s="11" customFormat="1" ht="24" x14ac:dyDescent="0.55000000000000004"/>
    <row r="628" spans="1:7" s="11" customFormat="1" ht="24" x14ac:dyDescent="0.55000000000000004"/>
    <row r="629" spans="1:7" s="11" customFormat="1" ht="24" x14ac:dyDescent="0.55000000000000004"/>
    <row r="630" spans="1:7" s="11" customFormat="1" ht="24" x14ac:dyDescent="0.55000000000000004"/>
    <row r="631" spans="1:7" s="11" customFormat="1" ht="24" x14ac:dyDescent="0.55000000000000004"/>
    <row r="632" spans="1:7" s="15" customFormat="1" ht="24" x14ac:dyDescent="0.55000000000000004">
      <c r="A632" s="15" t="s">
        <v>419</v>
      </c>
      <c r="E632" s="86"/>
      <c r="F632" s="86"/>
      <c r="G632" s="86"/>
    </row>
    <row r="633" spans="1:7" s="15" customFormat="1" ht="24" x14ac:dyDescent="0.55000000000000004">
      <c r="A633" s="15" t="s">
        <v>523</v>
      </c>
      <c r="E633" s="86"/>
      <c r="F633" s="86"/>
      <c r="G633" s="86"/>
    </row>
    <row r="634" spans="1:7" s="15" customFormat="1" ht="21" customHeight="1" x14ac:dyDescent="0.55000000000000004">
      <c r="A634" s="201" t="s">
        <v>310</v>
      </c>
      <c r="B634" s="203"/>
      <c r="C634" s="205" t="s">
        <v>398</v>
      </c>
      <c r="D634" s="87" t="s">
        <v>399</v>
      </c>
      <c r="E634" s="86"/>
      <c r="F634" s="88"/>
      <c r="G634" s="86"/>
    </row>
    <row r="635" spans="1:7" s="15" customFormat="1" ht="13.5" customHeight="1" x14ac:dyDescent="0.55000000000000004">
      <c r="A635" s="202"/>
      <c r="B635" s="204"/>
      <c r="C635" s="206"/>
      <c r="D635" s="89" t="s">
        <v>400</v>
      </c>
      <c r="E635" s="86"/>
      <c r="F635" s="86"/>
      <c r="G635" s="86"/>
    </row>
    <row r="636" spans="1:7" s="11" customFormat="1" ht="24" x14ac:dyDescent="0.55000000000000004">
      <c r="A636" s="90" t="s">
        <v>401</v>
      </c>
      <c r="B636" s="91"/>
      <c r="C636" s="91"/>
      <c r="D636" s="51"/>
      <c r="E636" s="14"/>
      <c r="F636" s="14"/>
      <c r="G636" s="14"/>
    </row>
    <row r="637" spans="1:7" s="11" customFormat="1" ht="25.5" customHeight="1" x14ac:dyDescent="0.55000000000000004">
      <c r="A637" s="92" t="s">
        <v>402</v>
      </c>
      <c r="B637" s="93">
        <f>'EPE (Upper-Intermediate)'!Q20</f>
        <v>3.3888888888888888</v>
      </c>
      <c r="C637" s="93">
        <f>'EPE (Upper-Intermediate)'!Q21</f>
        <v>1.334558260861618</v>
      </c>
      <c r="D637" s="94" t="str">
        <f>IF(B637&gt;4.5,"มากที่สุด",IF(B637&gt;3.5,"มาก",IF(B637&gt;2.5,"ปานกลาง",IF(B637&gt;1.5,"น้อย",IF(B637&lt;=1.5,"น้อยที่สุด")))))</f>
        <v>ปานกลาง</v>
      </c>
      <c r="E637" s="14"/>
      <c r="F637" s="14"/>
      <c r="G637" s="14"/>
    </row>
    <row r="638" spans="1:7" s="11" customFormat="1" ht="24.75" thickBot="1" x14ac:dyDescent="0.6">
      <c r="A638" s="95" t="s">
        <v>403</v>
      </c>
      <c r="B638" s="96">
        <f>AVERAGE(B637:B637)</f>
        <v>3.3888888888888888</v>
      </c>
      <c r="C638" s="96">
        <f>SUM(C637)</f>
        <v>1.334558260861618</v>
      </c>
      <c r="D638" s="97" t="str">
        <f>IF(B638&gt;4.5,"มากที่สุด",IF(B638&gt;3.5,"มาก",IF(B638&gt;2.5,"ปานกลาง",IF(B638&gt;1.5,"น้อย",IF(B638&lt;=1.5,"น้อยที่สุด")))))</f>
        <v>ปานกลาง</v>
      </c>
      <c r="E638" s="14"/>
      <c r="F638" s="14"/>
      <c r="G638" s="14"/>
    </row>
    <row r="639" spans="1:7" s="11" customFormat="1" ht="24.75" thickTop="1" x14ac:dyDescent="0.55000000000000004">
      <c r="A639" s="98" t="s">
        <v>404</v>
      </c>
      <c r="B639" s="91"/>
      <c r="C639" s="91"/>
      <c r="D639" s="91"/>
      <c r="E639" s="14"/>
      <c r="F639" s="14"/>
      <c r="G639" s="14"/>
    </row>
    <row r="640" spans="1:7" s="11" customFormat="1" ht="25.5" customHeight="1" x14ac:dyDescent="0.55000000000000004">
      <c r="A640" s="92" t="s">
        <v>405</v>
      </c>
      <c r="B640" s="93">
        <f>'EPE (Upper-Intermediate)'!R20</f>
        <v>4.166666666666667</v>
      </c>
      <c r="C640" s="93">
        <f>'EPE (Upper-Intermediate)'!R21</f>
        <v>0.98518436614377802</v>
      </c>
      <c r="D640" s="99" t="str">
        <f>IF(B640&gt;4.5,"มากที่สุด",IF(B640&gt;3.5,"มาก",IF(B640&gt;2.5,"ปานกลาง",IF(B640&gt;1.5,"น้อย",IF(B640&lt;=1.5,"น้อยที่สุด")))))</f>
        <v>มาก</v>
      </c>
      <c r="E640" s="14"/>
      <c r="F640" s="14"/>
      <c r="G640" s="14"/>
    </row>
    <row r="641" spans="1:7" s="11" customFormat="1" ht="24.75" thickBot="1" x14ac:dyDescent="0.6">
      <c r="A641" s="95" t="s">
        <v>403</v>
      </c>
      <c r="B641" s="96">
        <f>AVERAGE(B640:B640)</f>
        <v>4.166666666666667</v>
      </c>
      <c r="C641" s="96">
        <f>SUM(C640)</f>
        <v>0.98518436614377802</v>
      </c>
      <c r="D641" s="100" t="str">
        <f>IF(B641&gt;4.5,"มากที่สุด",IF(B641&gt;3.5,"มาก",IF(B641&gt;2.5,"ปานกลาง",IF(B641&gt;1.5,"น้อย",IF(B641&lt;=1.5,"น้อยที่สุด")))))</f>
        <v>มาก</v>
      </c>
      <c r="E641" s="14"/>
      <c r="F641" s="14"/>
      <c r="G641" s="14"/>
    </row>
    <row r="642" spans="1:7" s="11" customFormat="1" ht="24.75" thickTop="1" x14ac:dyDescent="0.55000000000000004">
      <c r="A642" s="101"/>
      <c r="E642" s="14"/>
      <c r="F642" s="14"/>
      <c r="G642" s="14"/>
    </row>
    <row r="643" spans="1:7" s="11" customFormat="1" ht="24" x14ac:dyDescent="0.55000000000000004">
      <c r="A643" s="11" t="s">
        <v>420</v>
      </c>
    </row>
    <row r="644" spans="1:7" s="11" customFormat="1" ht="24" x14ac:dyDescent="0.55000000000000004">
      <c r="A644" s="11" t="s">
        <v>563</v>
      </c>
    </row>
    <row r="645" spans="1:7" s="11" customFormat="1" ht="24" x14ac:dyDescent="0.55000000000000004">
      <c r="A645" s="11" t="s">
        <v>564</v>
      </c>
    </row>
    <row r="646" spans="1:7" s="11" customFormat="1" ht="24" x14ac:dyDescent="0.55000000000000004"/>
    <row r="647" spans="1:7" s="11" customFormat="1" ht="24" x14ac:dyDescent="0.55000000000000004"/>
    <row r="648" spans="1:7" s="11" customFormat="1" ht="24" x14ac:dyDescent="0.55000000000000004"/>
    <row r="649" spans="1:7" s="11" customFormat="1" ht="24" x14ac:dyDescent="0.55000000000000004"/>
    <row r="650" spans="1:7" s="11" customFormat="1" ht="24" x14ac:dyDescent="0.55000000000000004"/>
    <row r="651" spans="1:7" s="11" customFormat="1" ht="24" x14ac:dyDescent="0.55000000000000004"/>
    <row r="652" spans="1:7" s="11" customFormat="1" ht="24" x14ac:dyDescent="0.55000000000000004"/>
    <row r="653" spans="1:7" s="11" customFormat="1" ht="24" x14ac:dyDescent="0.55000000000000004"/>
    <row r="654" spans="1:7" s="11" customFormat="1" ht="24" x14ac:dyDescent="0.55000000000000004"/>
    <row r="655" spans="1:7" s="11" customFormat="1" ht="24" x14ac:dyDescent="0.55000000000000004"/>
    <row r="656" spans="1:7" s="11" customFormat="1" ht="24" x14ac:dyDescent="0.55000000000000004"/>
    <row r="657" spans="1:3" s="11" customFormat="1" ht="24" x14ac:dyDescent="0.55000000000000004"/>
    <row r="658" spans="1:3" s="11" customFormat="1" ht="24" x14ac:dyDescent="0.55000000000000004"/>
    <row r="659" spans="1:3" s="11" customFormat="1" ht="24" x14ac:dyDescent="0.55000000000000004"/>
    <row r="660" spans="1:3" s="11" customFormat="1" ht="24" x14ac:dyDescent="0.55000000000000004"/>
    <row r="661" spans="1:3" s="11" customFormat="1" ht="24" x14ac:dyDescent="0.55000000000000004">
      <c r="A661" s="47" t="s">
        <v>421</v>
      </c>
      <c r="B661" s="14"/>
      <c r="C661" s="14"/>
    </row>
    <row r="662" spans="1:3" s="61" customFormat="1" ht="24" x14ac:dyDescent="0.55000000000000004">
      <c r="A662" s="110" t="s">
        <v>422</v>
      </c>
      <c r="B662" s="111" t="s">
        <v>311</v>
      </c>
      <c r="C662" s="111" t="s">
        <v>312</v>
      </c>
    </row>
    <row r="663" spans="1:3" s="61" customFormat="1" ht="24" x14ac:dyDescent="0.55000000000000004">
      <c r="A663" s="112" t="s">
        <v>423</v>
      </c>
      <c r="B663" s="113">
        <v>2</v>
      </c>
      <c r="C663" s="114">
        <f>B663*100/5</f>
        <v>40</v>
      </c>
    </row>
    <row r="664" spans="1:3" s="61" customFormat="1" ht="24" x14ac:dyDescent="0.55000000000000004">
      <c r="A664" s="118" t="s">
        <v>524</v>
      </c>
      <c r="B664" s="119">
        <v>1</v>
      </c>
      <c r="C664" s="134">
        <f t="shared" ref="C664:C668" si="18">B664*100/5</f>
        <v>20</v>
      </c>
    </row>
    <row r="665" spans="1:3" s="61" customFormat="1" ht="24" x14ac:dyDescent="0.55000000000000004">
      <c r="A665" s="123" t="s">
        <v>525</v>
      </c>
      <c r="B665" s="144">
        <v>1</v>
      </c>
      <c r="C665" s="134">
        <f t="shared" si="18"/>
        <v>20</v>
      </c>
    </row>
    <row r="666" spans="1:3" s="61" customFormat="1" ht="24" x14ac:dyDescent="0.55000000000000004">
      <c r="A666" s="115" t="s">
        <v>526</v>
      </c>
      <c r="B666" s="119">
        <v>1</v>
      </c>
      <c r="C666" s="117">
        <f t="shared" si="18"/>
        <v>20</v>
      </c>
    </row>
    <row r="667" spans="1:3" s="61" customFormat="1" ht="24" x14ac:dyDescent="0.55000000000000004">
      <c r="A667" s="121" t="s">
        <v>527</v>
      </c>
      <c r="B667" s="122"/>
      <c r="C667" s="114"/>
    </row>
    <row r="668" spans="1:3" s="61" customFormat="1" ht="24.75" thickBot="1" x14ac:dyDescent="0.6">
      <c r="A668" s="125" t="s">
        <v>320</v>
      </c>
      <c r="B668" s="126">
        <f>SUM(B663:B667)</f>
        <v>5</v>
      </c>
      <c r="C668" s="138">
        <f t="shared" si="18"/>
        <v>100</v>
      </c>
    </row>
    <row r="669" spans="1:3" s="61" customFormat="1" ht="24.75" thickTop="1" x14ac:dyDescent="0.55000000000000004">
      <c r="A669" s="128"/>
      <c r="B669" s="129"/>
      <c r="C669" s="129"/>
    </row>
    <row r="670" spans="1:3" s="61" customFormat="1" ht="24" x14ac:dyDescent="0.55000000000000004">
      <c r="A670" s="183" t="s">
        <v>424</v>
      </c>
      <c r="B670" s="184" t="s">
        <v>311</v>
      </c>
      <c r="C670" s="111" t="s">
        <v>312</v>
      </c>
    </row>
    <row r="671" spans="1:3" s="61" customFormat="1" ht="24" x14ac:dyDescent="0.55000000000000004">
      <c r="A671" s="112" t="s">
        <v>423</v>
      </c>
      <c r="B671" s="182">
        <v>2</v>
      </c>
      <c r="C671" s="134">
        <f>B671*100/5</f>
        <v>40</v>
      </c>
    </row>
    <row r="672" spans="1:3" s="16" customFormat="1" ht="26.25" customHeight="1" x14ac:dyDescent="0.55000000000000004">
      <c r="A672" s="131" t="s">
        <v>530</v>
      </c>
      <c r="B672" s="119">
        <v>1</v>
      </c>
      <c r="C672" s="117">
        <f>B672*100/5</f>
        <v>20</v>
      </c>
    </row>
    <row r="673" spans="1:3" s="16" customFormat="1" ht="26.25" customHeight="1" x14ac:dyDescent="0.55000000000000004">
      <c r="A673" s="132" t="s">
        <v>528</v>
      </c>
      <c r="B673" s="124"/>
      <c r="C673" s="117"/>
    </row>
    <row r="674" spans="1:3" s="16" customFormat="1" ht="26.25" customHeight="1" x14ac:dyDescent="0.55000000000000004">
      <c r="A674" s="133" t="s">
        <v>529</v>
      </c>
      <c r="B674" s="122"/>
      <c r="C674" s="114"/>
    </row>
    <row r="675" spans="1:3" s="16" customFormat="1" ht="26.25" customHeight="1" x14ac:dyDescent="0.55000000000000004">
      <c r="A675" s="123" t="s">
        <v>532</v>
      </c>
      <c r="B675" s="144">
        <v>1</v>
      </c>
      <c r="C675" s="120">
        <f>B675*100/5</f>
        <v>20</v>
      </c>
    </row>
    <row r="676" spans="1:3" s="16" customFormat="1" ht="26.25" customHeight="1" x14ac:dyDescent="0.55000000000000004">
      <c r="A676" s="135" t="s">
        <v>533</v>
      </c>
      <c r="B676" s="124">
        <v>1</v>
      </c>
      <c r="C676" s="120">
        <f>B676*100/5</f>
        <v>20</v>
      </c>
    </row>
    <row r="677" spans="1:3" s="16" customFormat="1" ht="26.25" customHeight="1" x14ac:dyDescent="0.55000000000000004">
      <c r="A677" s="112" t="s">
        <v>531</v>
      </c>
      <c r="B677" s="122"/>
      <c r="C677" s="114"/>
    </row>
    <row r="678" spans="1:3" s="16" customFormat="1" ht="24.75" thickBot="1" x14ac:dyDescent="0.6">
      <c r="A678" s="136" t="s">
        <v>320</v>
      </c>
      <c r="B678" s="137">
        <f>SUM(B671:B676)</f>
        <v>5</v>
      </c>
      <c r="C678" s="127">
        <f>B678*100/5</f>
        <v>100</v>
      </c>
    </row>
    <row r="679" spans="1:3" s="16" customFormat="1" ht="24.75" thickTop="1" x14ac:dyDescent="0.55000000000000004">
      <c r="A679" s="139"/>
      <c r="B679" s="140"/>
      <c r="C679" s="141"/>
    </row>
    <row r="680" spans="1:3" s="16" customFormat="1" ht="24" x14ac:dyDescent="0.55000000000000004">
      <c r="A680" s="139"/>
      <c r="B680" s="140"/>
      <c r="C680" s="141"/>
    </row>
    <row r="681" spans="1:3" s="16" customFormat="1" ht="24" x14ac:dyDescent="0.55000000000000004">
      <c r="A681" s="139"/>
      <c r="B681" s="140"/>
      <c r="C681" s="141"/>
    </row>
    <row r="682" spans="1:3" s="16" customFormat="1" ht="24" x14ac:dyDescent="0.55000000000000004">
      <c r="A682" s="139"/>
      <c r="B682" s="140"/>
      <c r="C682" s="141"/>
    </row>
    <row r="683" spans="1:3" s="16" customFormat="1" ht="24" x14ac:dyDescent="0.55000000000000004">
      <c r="A683" s="139"/>
      <c r="B683" s="140"/>
      <c r="C683" s="141"/>
    </row>
    <row r="684" spans="1:3" s="16" customFormat="1" ht="24" x14ac:dyDescent="0.55000000000000004">
      <c r="A684" s="139"/>
      <c r="B684" s="140"/>
      <c r="C684" s="141"/>
    </row>
    <row r="685" spans="1:3" s="16" customFormat="1" ht="24" x14ac:dyDescent="0.55000000000000004">
      <c r="A685" s="139"/>
      <c r="B685" s="140"/>
      <c r="C685" s="141"/>
    </row>
    <row r="686" spans="1:3" s="16" customFormat="1" ht="24" x14ac:dyDescent="0.55000000000000004">
      <c r="A686" s="139"/>
      <c r="B686" s="140"/>
      <c r="C686" s="141"/>
    </row>
    <row r="687" spans="1:3" s="16" customFormat="1" ht="24" x14ac:dyDescent="0.55000000000000004">
      <c r="A687" s="139"/>
      <c r="B687" s="140"/>
      <c r="C687" s="141"/>
    </row>
    <row r="688" spans="1:3" s="16" customFormat="1" ht="24" x14ac:dyDescent="0.55000000000000004">
      <c r="A688" s="139"/>
      <c r="B688" s="140"/>
      <c r="C688" s="141"/>
    </row>
    <row r="689" spans="1:3" s="61" customFormat="1" ht="24" x14ac:dyDescent="0.55000000000000004">
      <c r="A689" s="110" t="s">
        <v>425</v>
      </c>
      <c r="B689" s="111" t="s">
        <v>311</v>
      </c>
      <c r="C689" s="111" t="s">
        <v>312</v>
      </c>
    </row>
    <row r="690" spans="1:3" s="61" customFormat="1" ht="24" x14ac:dyDescent="0.55000000000000004">
      <c r="A690" s="112" t="s">
        <v>423</v>
      </c>
      <c r="B690" s="185">
        <v>2</v>
      </c>
      <c r="C690" s="120">
        <f>B690*100/8</f>
        <v>25</v>
      </c>
    </row>
    <row r="691" spans="1:3" s="16" customFormat="1" ht="26.25" customHeight="1" x14ac:dyDescent="0.55000000000000004">
      <c r="A691" s="135" t="s">
        <v>535</v>
      </c>
      <c r="B691" s="215">
        <v>1</v>
      </c>
      <c r="C691" s="217">
        <f>B691*100/8</f>
        <v>12.5</v>
      </c>
    </row>
    <row r="692" spans="1:3" s="16" customFormat="1" ht="26.25" customHeight="1" x14ac:dyDescent="0.55000000000000004">
      <c r="A692" s="135" t="s">
        <v>534</v>
      </c>
      <c r="B692" s="216"/>
      <c r="C692" s="218"/>
    </row>
    <row r="693" spans="1:3" s="16" customFormat="1" ht="26.25" customHeight="1" x14ac:dyDescent="0.55000000000000004">
      <c r="A693" s="142" t="s">
        <v>536</v>
      </c>
      <c r="B693" s="116">
        <v>1</v>
      </c>
      <c r="C693" s="120">
        <f>B693*100/8</f>
        <v>12.5</v>
      </c>
    </row>
    <row r="694" spans="1:3" s="16" customFormat="1" ht="26.25" customHeight="1" x14ac:dyDescent="0.55000000000000004">
      <c r="A694" s="142" t="s">
        <v>537</v>
      </c>
      <c r="B694" s="116">
        <v>1</v>
      </c>
      <c r="C694" s="120">
        <f t="shared" ref="C694:C697" si="19">B694*100/8</f>
        <v>12.5</v>
      </c>
    </row>
    <row r="695" spans="1:3" s="16" customFormat="1" ht="26.25" customHeight="1" x14ac:dyDescent="0.55000000000000004">
      <c r="A695" s="142" t="s">
        <v>538</v>
      </c>
      <c r="B695" s="116">
        <v>1</v>
      </c>
      <c r="C695" s="120">
        <f t="shared" si="19"/>
        <v>12.5</v>
      </c>
    </row>
    <row r="696" spans="1:3" s="16" customFormat="1" ht="26.25" customHeight="1" x14ac:dyDescent="0.55000000000000004">
      <c r="A696" s="142" t="s">
        <v>539</v>
      </c>
      <c r="B696" s="116">
        <v>1</v>
      </c>
      <c r="C696" s="120">
        <f t="shared" si="19"/>
        <v>12.5</v>
      </c>
    </row>
    <row r="697" spans="1:3" s="16" customFormat="1" ht="26.25" customHeight="1" x14ac:dyDescent="0.55000000000000004">
      <c r="A697" s="142" t="s">
        <v>679</v>
      </c>
      <c r="B697" s="116">
        <v>1</v>
      </c>
      <c r="C697" s="120">
        <f t="shared" si="19"/>
        <v>12.5</v>
      </c>
    </row>
    <row r="698" spans="1:3" s="16" customFormat="1" ht="24.75" thickBot="1" x14ac:dyDescent="0.6">
      <c r="A698" s="136" t="s">
        <v>320</v>
      </c>
      <c r="B698" s="137">
        <f>SUM(B690:B697)</f>
        <v>8</v>
      </c>
      <c r="C698" s="138">
        <f>B698*100/8</f>
        <v>100</v>
      </c>
    </row>
    <row r="699" spans="1:3" s="16" customFormat="1" ht="24.75" thickTop="1" x14ac:dyDescent="0.55000000000000004">
      <c r="A699" s="139"/>
      <c r="B699" s="140"/>
      <c r="C699" s="141"/>
    </row>
    <row r="700" spans="1:3" s="61" customFormat="1" ht="24" x14ac:dyDescent="0.55000000000000004">
      <c r="A700" s="110" t="s">
        <v>426</v>
      </c>
      <c r="B700" s="111" t="s">
        <v>311</v>
      </c>
      <c r="C700" s="111" t="s">
        <v>312</v>
      </c>
    </row>
    <row r="701" spans="1:3" s="16" customFormat="1" ht="26.25" customHeight="1" thickTop="1" x14ac:dyDescent="0.55000000000000004">
      <c r="A701" s="186" t="s">
        <v>423</v>
      </c>
      <c r="B701" s="143">
        <v>1</v>
      </c>
      <c r="C701" s="120">
        <f>B701*100/2</f>
        <v>50</v>
      </c>
    </row>
    <row r="702" spans="1:3" s="16" customFormat="1" ht="26.25" customHeight="1" x14ac:dyDescent="0.55000000000000004">
      <c r="A702" s="186" t="s">
        <v>540</v>
      </c>
      <c r="B702" s="187">
        <v>1</v>
      </c>
      <c r="C702" s="120">
        <f>B702*100/2</f>
        <v>50</v>
      </c>
    </row>
    <row r="703" spans="1:3" s="16" customFormat="1" ht="24.75" thickBot="1" x14ac:dyDescent="0.6">
      <c r="A703" s="136" t="s">
        <v>320</v>
      </c>
      <c r="B703" s="137">
        <f>SUM(B701:B702)</f>
        <v>2</v>
      </c>
      <c r="C703" s="138">
        <f>B703*100/2</f>
        <v>100</v>
      </c>
    </row>
    <row r="704" spans="1:3" s="16" customFormat="1" ht="24.75" thickTop="1" x14ac:dyDescent="0.55000000000000004">
      <c r="A704" s="139"/>
      <c r="B704" s="140"/>
      <c r="C704" s="141"/>
    </row>
    <row r="705" spans="1:3" s="61" customFormat="1" ht="24" x14ac:dyDescent="0.55000000000000004">
      <c r="A705" s="110" t="s">
        <v>427</v>
      </c>
      <c r="B705" s="130" t="s">
        <v>311</v>
      </c>
      <c r="C705" s="130" t="s">
        <v>312</v>
      </c>
    </row>
    <row r="706" spans="1:3" s="16" customFormat="1" ht="26.25" customHeight="1" x14ac:dyDescent="0.55000000000000004">
      <c r="A706" s="123" t="s">
        <v>423</v>
      </c>
      <c r="B706" s="143">
        <v>2</v>
      </c>
      <c r="C706" s="120">
        <f>B706*100/3</f>
        <v>66.666666666666671</v>
      </c>
    </row>
    <row r="707" spans="1:3" s="16" customFormat="1" ht="26.25" customHeight="1" x14ac:dyDescent="0.55000000000000004">
      <c r="A707" s="142" t="s">
        <v>646</v>
      </c>
      <c r="B707" s="144">
        <v>1</v>
      </c>
      <c r="C707" s="134">
        <f>B707*100/3</f>
        <v>33.333333333333336</v>
      </c>
    </row>
    <row r="708" spans="1:3" s="16" customFormat="1" ht="24.75" thickBot="1" x14ac:dyDescent="0.6">
      <c r="A708" s="136" t="s">
        <v>320</v>
      </c>
      <c r="B708" s="126">
        <f>SUM(B706:B707)</f>
        <v>3</v>
      </c>
      <c r="C708" s="127">
        <f>B708*100/3</f>
        <v>100</v>
      </c>
    </row>
    <row r="709" spans="1:3" s="61" customFormat="1" ht="24.75" thickTop="1" x14ac:dyDescent="0.55000000000000004">
      <c r="A709" s="128"/>
      <c r="B709" s="129"/>
      <c r="C709" s="129"/>
    </row>
    <row r="710" spans="1:3" s="61" customFormat="1" ht="24" x14ac:dyDescent="0.55000000000000004">
      <c r="A710" s="128"/>
      <c r="B710" s="129"/>
      <c r="C710" s="129"/>
    </row>
    <row r="711" spans="1:3" s="61" customFormat="1" ht="24" x14ac:dyDescent="0.55000000000000004">
      <c r="A711" s="128"/>
      <c r="B711" s="129"/>
      <c r="C711" s="129"/>
    </row>
    <row r="712" spans="1:3" s="61" customFormat="1" ht="24" x14ac:dyDescent="0.55000000000000004">
      <c r="A712" s="128"/>
      <c r="B712" s="129"/>
      <c r="C712" s="129"/>
    </row>
    <row r="713" spans="1:3" s="61" customFormat="1" ht="24" x14ac:dyDescent="0.55000000000000004">
      <c r="A713" s="128"/>
      <c r="B713" s="129"/>
      <c r="C713" s="129"/>
    </row>
    <row r="714" spans="1:3" s="61" customFormat="1" ht="24" x14ac:dyDescent="0.55000000000000004">
      <c r="A714" s="128"/>
      <c r="B714" s="129"/>
      <c r="C714" s="129"/>
    </row>
    <row r="715" spans="1:3" s="61" customFormat="1" ht="24" x14ac:dyDescent="0.55000000000000004">
      <c r="A715" s="128"/>
      <c r="B715" s="129"/>
      <c r="C715" s="129"/>
    </row>
    <row r="716" spans="1:3" s="61" customFormat="1" ht="24" x14ac:dyDescent="0.55000000000000004">
      <c r="A716" s="128"/>
      <c r="B716" s="129"/>
      <c r="C716" s="129"/>
    </row>
    <row r="717" spans="1:3" s="61" customFormat="1" ht="24" x14ac:dyDescent="0.55000000000000004">
      <c r="A717" s="128"/>
      <c r="B717" s="129"/>
      <c r="C717" s="129"/>
    </row>
    <row r="718" spans="1:3" s="61" customFormat="1" ht="24" x14ac:dyDescent="0.55000000000000004">
      <c r="A718" s="128"/>
      <c r="B718" s="129"/>
      <c r="C718" s="129"/>
    </row>
    <row r="719" spans="1:3" s="61" customFormat="1" ht="24" x14ac:dyDescent="0.55000000000000004">
      <c r="A719" s="128"/>
      <c r="B719" s="129"/>
      <c r="C719" s="129"/>
    </row>
    <row r="720" spans="1:3" s="61" customFormat="1" ht="24" x14ac:dyDescent="0.55000000000000004">
      <c r="A720" s="128"/>
      <c r="B720" s="129"/>
      <c r="C720" s="129"/>
    </row>
    <row r="721" spans="1:3" s="61" customFormat="1" ht="24" x14ac:dyDescent="0.55000000000000004">
      <c r="A721" s="128"/>
      <c r="B721" s="129"/>
      <c r="C721" s="129"/>
    </row>
    <row r="722" spans="1:3" s="61" customFormat="1" ht="24" x14ac:dyDescent="0.55000000000000004">
      <c r="A722" s="128"/>
      <c r="B722" s="129"/>
      <c r="C722" s="129"/>
    </row>
    <row r="723" spans="1:3" s="61" customFormat="1" ht="24" x14ac:dyDescent="0.55000000000000004">
      <c r="A723" s="128"/>
      <c r="B723" s="129"/>
      <c r="C723" s="129"/>
    </row>
    <row r="724" spans="1:3" s="61" customFormat="1" ht="24" x14ac:dyDescent="0.55000000000000004">
      <c r="A724" s="128"/>
      <c r="B724" s="129"/>
      <c r="C724" s="129"/>
    </row>
    <row r="725" spans="1:3" s="61" customFormat="1" ht="24" x14ac:dyDescent="0.55000000000000004">
      <c r="A725" s="128"/>
      <c r="B725" s="129"/>
      <c r="C725" s="129"/>
    </row>
    <row r="726" spans="1:3" s="61" customFormat="1" ht="24" x14ac:dyDescent="0.55000000000000004">
      <c r="A726" s="128"/>
      <c r="B726" s="129"/>
      <c r="C726" s="129"/>
    </row>
    <row r="727" spans="1:3" s="61" customFormat="1" ht="24" x14ac:dyDescent="0.55000000000000004">
      <c r="A727" s="128"/>
      <c r="B727" s="129"/>
      <c r="C727" s="129"/>
    </row>
    <row r="728" spans="1:3" s="61" customFormat="1" ht="24" x14ac:dyDescent="0.55000000000000004">
      <c r="A728" s="128"/>
      <c r="B728" s="129"/>
      <c r="C728" s="129"/>
    </row>
    <row r="729" spans="1:3" s="61" customFormat="1" ht="24" x14ac:dyDescent="0.55000000000000004">
      <c r="A729" s="128"/>
      <c r="B729" s="129"/>
      <c r="C729" s="129"/>
    </row>
    <row r="730" spans="1:3" s="61" customFormat="1" ht="24" x14ac:dyDescent="0.55000000000000004">
      <c r="A730" s="128"/>
      <c r="B730" s="129"/>
      <c r="C730" s="129"/>
    </row>
    <row r="731" spans="1:3" s="61" customFormat="1" ht="24" x14ac:dyDescent="0.55000000000000004">
      <c r="A731" s="128"/>
      <c r="B731" s="129"/>
      <c r="C731" s="129"/>
    </row>
    <row r="732" spans="1:3" s="61" customFormat="1" ht="24" x14ac:dyDescent="0.55000000000000004">
      <c r="A732" s="128"/>
      <c r="B732" s="129"/>
      <c r="C732" s="129"/>
    </row>
    <row r="733" spans="1:3" s="61" customFormat="1" ht="24" x14ac:dyDescent="0.55000000000000004">
      <c r="A733" s="128"/>
      <c r="B733" s="129"/>
      <c r="C733" s="129"/>
    </row>
    <row r="734" spans="1:3" s="61" customFormat="1" ht="24" x14ac:dyDescent="0.55000000000000004">
      <c r="A734" s="128"/>
      <c r="B734" s="129"/>
      <c r="C734" s="129"/>
    </row>
    <row r="735" spans="1:3" s="61" customFormat="1" ht="24" x14ac:dyDescent="0.55000000000000004">
      <c r="A735" s="128"/>
      <c r="B735" s="129"/>
      <c r="C735" s="129"/>
    </row>
    <row r="736" spans="1:3" s="61" customFormat="1" ht="24" x14ac:dyDescent="0.55000000000000004">
      <c r="A736" s="128"/>
      <c r="B736" s="129"/>
      <c r="C736" s="129"/>
    </row>
    <row r="737" spans="1:3" s="61" customFormat="1" ht="24" x14ac:dyDescent="0.55000000000000004">
      <c r="A737" s="128"/>
      <c r="B737" s="129"/>
      <c r="C737" s="129"/>
    </row>
    <row r="738" spans="1:3" s="61" customFormat="1" ht="24" x14ac:dyDescent="0.55000000000000004">
      <c r="A738" s="128"/>
      <c r="B738" s="129"/>
      <c r="C738" s="129"/>
    </row>
    <row r="739" spans="1:3" s="61" customFormat="1" ht="24" x14ac:dyDescent="0.55000000000000004">
      <c r="A739" s="128"/>
      <c r="B739" s="129"/>
      <c r="C739" s="129"/>
    </row>
    <row r="740" spans="1:3" s="61" customFormat="1" ht="24" x14ac:dyDescent="0.55000000000000004">
      <c r="A740" s="128"/>
      <c r="B740" s="129"/>
      <c r="C740" s="129"/>
    </row>
    <row r="741" spans="1:3" s="61" customFormat="1" ht="24" x14ac:dyDescent="0.55000000000000004">
      <c r="A741" s="128"/>
      <c r="B741" s="129"/>
      <c r="C741" s="129"/>
    </row>
    <row r="742" spans="1:3" s="61" customFormat="1" ht="24" x14ac:dyDescent="0.55000000000000004">
      <c r="A742" s="128"/>
      <c r="B742" s="129"/>
      <c r="C742" s="129"/>
    </row>
    <row r="743" spans="1:3" s="61" customFormat="1" ht="24" x14ac:dyDescent="0.55000000000000004">
      <c r="A743" s="128"/>
      <c r="B743" s="129"/>
      <c r="C743" s="129"/>
    </row>
    <row r="744" spans="1:3" s="61" customFormat="1" ht="24" x14ac:dyDescent="0.55000000000000004">
      <c r="A744" s="128"/>
      <c r="B744" s="129"/>
      <c r="C744" s="129"/>
    </row>
    <row r="745" spans="1:3" s="61" customFormat="1" ht="24" x14ac:dyDescent="0.55000000000000004">
      <c r="A745" s="128"/>
      <c r="B745" s="129"/>
      <c r="C745" s="129"/>
    </row>
    <row r="746" spans="1:3" s="61" customFormat="1" ht="24" x14ac:dyDescent="0.55000000000000004">
      <c r="A746" s="128"/>
      <c r="B746" s="129"/>
      <c r="C746" s="129"/>
    </row>
    <row r="747" spans="1:3" s="61" customFormat="1" ht="24" x14ac:dyDescent="0.55000000000000004">
      <c r="A747" s="128"/>
      <c r="B747" s="129"/>
      <c r="C747" s="129"/>
    </row>
    <row r="748" spans="1:3" s="61" customFormat="1" ht="24" x14ac:dyDescent="0.55000000000000004">
      <c r="A748" s="128"/>
      <c r="B748" s="129"/>
      <c r="C748" s="129"/>
    </row>
    <row r="749" spans="1:3" s="61" customFormat="1" ht="24" x14ac:dyDescent="0.55000000000000004">
      <c r="A749" s="128"/>
      <c r="B749" s="129"/>
      <c r="C749" s="129"/>
    </row>
    <row r="750" spans="1:3" s="61" customFormat="1" ht="24" x14ac:dyDescent="0.55000000000000004">
      <c r="A750" s="128"/>
      <c r="B750" s="129"/>
      <c r="C750" s="129"/>
    </row>
    <row r="751" spans="1:3" s="61" customFormat="1" ht="24" x14ac:dyDescent="0.55000000000000004">
      <c r="A751" s="128"/>
      <c r="B751" s="129"/>
      <c r="C751" s="129"/>
    </row>
    <row r="752" spans="1:3" s="61" customFormat="1" ht="24" x14ac:dyDescent="0.55000000000000004">
      <c r="A752" s="128"/>
      <c r="B752" s="129"/>
      <c r="C752" s="129"/>
    </row>
    <row r="753" spans="1:3" s="61" customFormat="1" ht="24" x14ac:dyDescent="0.55000000000000004">
      <c r="A753" s="128"/>
      <c r="B753" s="129"/>
      <c r="C753" s="129"/>
    </row>
    <row r="754" spans="1:3" s="61" customFormat="1" ht="24" x14ac:dyDescent="0.55000000000000004">
      <c r="A754" s="128"/>
      <c r="B754" s="129"/>
      <c r="C754" s="129"/>
    </row>
    <row r="755" spans="1:3" s="61" customFormat="1" ht="24" x14ac:dyDescent="0.55000000000000004">
      <c r="A755" s="128"/>
      <c r="B755" s="129"/>
      <c r="C755" s="129"/>
    </row>
    <row r="756" spans="1:3" s="61" customFormat="1" ht="24" x14ac:dyDescent="0.55000000000000004">
      <c r="A756" s="128"/>
      <c r="B756" s="129"/>
      <c r="C756" s="129"/>
    </row>
    <row r="757" spans="1:3" s="61" customFormat="1" ht="24" x14ac:dyDescent="0.55000000000000004">
      <c r="A757" s="128"/>
      <c r="B757" s="129"/>
      <c r="C757" s="129"/>
    </row>
    <row r="758" spans="1:3" s="61" customFormat="1" ht="24" x14ac:dyDescent="0.55000000000000004">
      <c r="A758" s="128"/>
      <c r="B758" s="129"/>
      <c r="C758" s="129"/>
    </row>
    <row r="759" spans="1:3" s="61" customFormat="1" ht="24" x14ac:dyDescent="0.55000000000000004">
      <c r="A759" s="128"/>
      <c r="B759" s="129"/>
      <c r="C759" s="129"/>
    </row>
    <row r="760" spans="1:3" s="61" customFormat="1" ht="24" x14ac:dyDescent="0.55000000000000004">
      <c r="A760" s="128"/>
      <c r="B760" s="129"/>
      <c r="C760" s="129"/>
    </row>
    <row r="761" spans="1:3" s="61" customFormat="1" ht="24" x14ac:dyDescent="0.55000000000000004">
      <c r="A761" s="128"/>
      <c r="B761" s="129"/>
      <c r="C761" s="129"/>
    </row>
    <row r="762" spans="1:3" s="61" customFormat="1" ht="24" x14ac:dyDescent="0.55000000000000004">
      <c r="A762" s="128"/>
      <c r="B762" s="129"/>
      <c r="C762" s="129"/>
    </row>
    <row r="763" spans="1:3" s="61" customFormat="1" ht="24" x14ac:dyDescent="0.55000000000000004">
      <c r="A763" s="128"/>
      <c r="B763" s="129"/>
      <c r="C763" s="129"/>
    </row>
    <row r="764" spans="1:3" s="61" customFormat="1" ht="24" x14ac:dyDescent="0.55000000000000004">
      <c r="A764" s="128"/>
      <c r="B764" s="129"/>
      <c r="C764" s="129"/>
    </row>
    <row r="765" spans="1:3" s="61" customFormat="1" ht="24" x14ac:dyDescent="0.55000000000000004">
      <c r="A765" s="128"/>
      <c r="B765" s="129"/>
      <c r="C765" s="129"/>
    </row>
    <row r="766" spans="1:3" s="61" customFormat="1" ht="24" x14ac:dyDescent="0.55000000000000004">
      <c r="A766" s="128"/>
      <c r="B766" s="129"/>
      <c r="C766" s="129"/>
    </row>
    <row r="767" spans="1:3" s="61" customFormat="1" ht="24" x14ac:dyDescent="0.55000000000000004">
      <c r="A767" s="128"/>
      <c r="B767" s="129"/>
      <c r="C767" s="129"/>
    </row>
    <row r="768" spans="1:3" s="61" customFormat="1" ht="24" x14ac:dyDescent="0.55000000000000004">
      <c r="A768" s="128"/>
      <c r="B768" s="129"/>
      <c r="C768" s="129"/>
    </row>
    <row r="769" spans="1:3" s="61" customFormat="1" ht="24" x14ac:dyDescent="0.55000000000000004">
      <c r="A769" s="128"/>
      <c r="B769" s="129"/>
      <c r="C769" s="129"/>
    </row>
    <row r="770" spans="1:3" s="61" customFormat="1" ht="24" x14ac:dyDescent="0.55000000000000004">
      <c r="A770" s="128"/>
      <c r="B770" s="129"/>
      <c r="C770" s="129"/>
    </row>
    <row r="771" spans="1:3" s="61" customFormat="1" ht="24" x14ac:dyDescent="0.55000000000000004">
      <c r="A771" s="128"/>
      <c r="B771" s="129"/>
      <c r="C771" s="129"/>
    </row>
    <row r="772" spans="1:3" s="61" customFormat="1" ht="24" x14ac:dyDescent="0.55000000000000004">
      <c r="A772" s="128"/>
      <c r="B772" s="129"/>
      <c r="C772" s="129"/>
    </row>
    <row r="773" spans="1:3" s="61" customFormat="1" ht="24" x14ac:dyDescent="0.55000000000000004">
      <c r="A773" s="128"/>
      <c r="B773" s="129"/>
      <c r="C773" s="129"/>
    </row>
    <row r="774" spans="1:3" s="61" customFormat="1" ht="24" x14ac:dyDescent="0.55000000000000004">
      <c r="A774" s="128"/>
      <c r="B774" s="129"/>
      <c r="C774" s="129"/>
    </row>
    <row r="775" spans="1:3" s="61" customFormat="1" ht="24" x14ac:dyDescent="0.55000000000000004">
      <c r="A775" s="128"/>
      <c r="B775" s="129"/>
      <c r="C775" s="129"/>
    </row>
    <row r="776" spans="1:3" s="61" customFormat="1" ht="24" x14ac:dyDescent="0.55000000000000004">
      <c r="A776" s="128"/>
      <c r="B776" s="129"/>
      <c r="C776" s="129"/>
    </row>
    <row r="777" spans="1:3" s="61" customFormat="1" ht="24" x14ac:dyDescent="0.55000000000000004">
      <c r="A777" s="128"/>
      <c r="B777" s="129"/>
      <c r="C777" s="129"/>
    </row>
    <row r="778" spans="1:3" s="61" customFormat="1" ht="24" x14ac:dyDescent="0.55000000000000004">
      <c r="A778" s="128"/>
      <c r="B778" s="129"/>
      <c r="C778" s="129"/>
    </row>
    <row r="779" spans="1:3" s="61" customFormat="1" ht="24" x14ac:dyDescent="0.55000000000000004">
      <c r="A779" s="128"/>
      <c r="B779" s="129"/>
      <c r="C779" s="129"/>
    </row>
    <row r="780" spans="1:3" s="61" customFormat="1" ht="24" x14ac:dyDescent="0.55000000000000004">
      <c r="A780" s="128"/>
      <c r="B780" s="129"/>
      <c r="C780" s="129"/>
    </row>
    <row r="781" spans="1:3" s="61" customFormat="1" ht="24" x14ac:dyDescent="0.55000000000000004">
      <c r="A781" s="128"/>
      <c r="B781" s="129"/>
      <c r="C781" s="129"/>
    </row>
    <row r="782" spans="1:3" s="61" customFormat="1" ht="24" x14ac:dyDescent="0.55000000000000004">
      <c r="A782" s="128"/>
      <c r="B782" s="129"/>
      <c r="C782" s="129"/>
    </row>
    <row r="783" spans="1:3" s="61" customFormat="1" ht="24" x14ac:dyDescent="0.55000000000000004">
      <c r="A783" s="128"/>
      <c r="B783" s="129"/>
      <c r="C783" s="129"/>
    </row>
    <row r="784" spans="1:3" s="61" customFormat="1" ht="24" x14ac:dyDescent="0.55000000000000004">
      <c r="A784" s="128"/>
      <c r="B784" s="129"/>
      <c r="C784" s="129"/>
    </row>
    <row r="785" spans="1:3" s="61" customFormat="1" ht="24" x14ac:dyDescent="0.55000000000000004">
      <c r="A785" s="128"/>
      <c r="B785" s="129"/>
      <c r="C785" s="129"/>
    </row>
    <row r="786" spans="1:3" s="61" customFormat="1" ht="24" x14ac:dyDescent="0.55000000000000004">
      <c r="A786" s="128"/>
      <c r="B786" s="129"/>
      <c r="C786" s="129"/>
    </row>
    <row r="787" spans="1:3" s="61" customFormat="1" ht="24" x14ac:dyDescent="0.55000000000000004">
      <c r="A787" s="128"/>
      <c r="B787" s="129"/>
      <c r="C787" s="129"/>
    </row>
    <row r="788" spans="1:3" s="61" customFormat="1" ht="24" x14ac:dyDescent="0.55000000000000004">
      <c r="A788" s="128"/>
      <c r="B788" s="129"/>
      <c r="C788" s="129"/>
    </row>
    <row r="789" spans="1:3" s="61" customFormat="1" ht="24" x14ac:dyDescent="0.55000000000000004">
      <c r="A789" s="128"/>
      <c r="B789" s="129"/>
      <c r="C789" s="129"/>
    </row>
    <row r="790" spans="1:3" s="61" customFormat="1" ht="24" x14ac:dyDescent="0.55000000000000004">
      <c r="A790" s="128"/>
      <c r="B790" s="129"/>
      <c r="C790" s="129"/>
    </row>
    <row r="791" spans="1:3" s="61" customFormat="1" ht="24" x14ac:dyDescent="0.55000000000000004">
      <c r="A791" s="128"/>
      <c r="B791" s="129"/>
      <c r="C791" s="129"/>
    </row>
    <row r="792" spans="1:3" s="61" customFormat="1" ht="24" x14ac:dyDescent="0.55000000000000004">
      <c r="A792" s="128"/>
      <c r="B792" s="129"/>
      <c r="C792" s="129"/>
    </row>
    <row r="793" spans="1:3" s="61" customFormat="1" ht="24" x14ac:dyDescent="0.55000000000000004">
      <c r="A793" s="128"/>
      <c r="B793" s="129"/>
      <c r="C793" s="129"/>
    </row>
    <row r="794" spans="1:3" s="61" customFormat="1" ht="24" x14ac:dyDescent="0.55000000000000004">
      <c r="A794" s="128"/>
      <c r="B794" s="129"/>
      <c r="C794" s="129"/>
    </row>
    <row r="795" spans="1:3" s="61" customFormat="1" ht="24" x14ac:dyDescent="0.55000000000000004">
      <c r="A795" s="128"/>
      <c r="B795" s="129"/>
      <c r="C795" s="129"/>
    </row>
    <row r="796" spans="1:3" s="61" customFormat="1" ht="24" x14ac:dyDescent="0.55000000000000004">
      <c r="A796" s="128"/>
      <c r="B796" s="129"/>
      <c r="C796" s="129"/>
    </row>
    <row r="797" spans="1:3" s="61" customFormat="1" ht="24" x14ac:dyDescent="0.55000000000000004">
      <c r="A797" s="128"/>
      <c r="B797" s="129"/>
      <c r="C797" s="129"/>
    </row>
    <row r="798" spans="1:3" s="61" customFormat="1" ht="24" x14ac:dyDescent="0.55000000000000004">
      <c r="A798" s="128"/>
      <c r="B798" s="129"/>
      <c r="C798" s="129"/>
    </row>
    <row r="799" spans="1:3" s="61" customFormat="1" ht="24" x14ac:dyDescent="0.55000000000000004">
      <c r="A799" s="128"/>
      <c r="B799" s="129"/>
      <c r="C799" s="129"/>
    </row>
    <row r="800" spans="1:3" s="61" customFormat="1" ht="24" x14ac:dyDescent="0.55000000000000004">
      <c r="A800" s="128"/>
      <c r="B800" s="129"/>
      <c r="C800" s="129"/>
    </row>
    <row r="801" spans="1:3" s="61" customFormat="1" ht="24" x14ac:dyDescent="0.55000000000000004">
      <c r="A801" s="128"/>
      <c r="B801" s="129"/>
      <c r="C801" s="129"/>
    </row>
    <row r="802" spans="1:3" s="61" customFormat="1" ht="24" x14ac:dyDescent="0.55000000000000004">
      <c r="A802" s="128"/>
      <c r="B802" s="129"/>
      <c r="C802" s="129"/>
    </row>
    <row r="803" spans="1:3" s="61" customFormat="1" ht="24" x14ac:dyDescent="0.55000000000000004">
      <c r="A803" s="128"/>
      <c r="B803" s="129"/>
      <c r="C803" s="129"/>
    </row>
    <row r="804" spans="1:3" s="61" customFormat="1" ht="24" x14ac:dyDescent="0.55000000000000004">
      <c r="A804" s="128"/>
      <c r="B804" s="129"/>
      <c r="C804" s="129"/>
    </row>
    <row r="805" spans="1:3" s="61" customFormat="1" ht="24" x14ac:dyDescent="0.55000000000000004">
      <c r="A805" s="128"/>
      <c r="B805" s="129"/>
      <c r="C805" s="129"/>
    </row>
    <row r="806" spans="1:3" s="61" customFormat="1" ht="24" x14ac:dyDescent="0.55000000000000004">
      <c r="A806" s="128"/>
      <c r="B806" s="129"/>
      <c r="C806" s="129"/>
    </row>
    <row r="807" spans="1:3" s="61" customFormat="1" ht="24" x14ac:dyDescent="0.55000000000000004">
      <c r="A807" s="128"/>
      <c r="B807" s="129"/>
      <c r="C807" s="129"/>
    </row>
    <row r="808" spans="1:3" s="61" customFormat="1" ht="24" x14ac:dyDescent="0.55000000000000004">
      <c r="A808" s="128"/>
      <c r="B808" s="129"/>
      <c r="C808" s="129"/>
    </row>
    <row r="809" spans="1:3" s="61" customFormat="1" ht="24" x14ac:dyDescent="0.55000000000000004">
      <c r="A809" s="128"/>
      <c r="B809" s="129"/>
      <c r="C809" s="129"/>
    </row>
    <row r="810" spans="1:3" s="61" customFormat="1" ht="24" x14ac:dyDescent="0.55000000000000004">
      <c r="A810" s="128"/>
      <c r="B810" s="129"/>
      <c r="C810" s="129"/>
    </row>
    <row r="811" spans="1:3" s="61" customFormat="1" ht="24" x14ac:dyDescent="0.55000000000000004">
      <c r="A811" s="128"/>
      <c r="B811" s="129"/>
      <c r="C811" s="129"/>
    </row>
    <row r="812" spans="1:3" s="61" customFormat="1" ht="24" x14ac:dyDescent="0.55000000000000004">
      <c r="A812" s="128"/>
      <c r="B812" s="129"/>
      <c r="C812" s="129"/>
    </row>
    <row r="813" spans="1:3" s="61" customFormat="1" ht="24" x14ac:dyDescent="0.55000000000000004">
      <c r="A813" s="128"/>
      <c r="B813" s="129"/>
      <c r="C813" s="129"/>
    </row>
    <row r="814" spans="1:3" s="61" customFormat="1" ht="24" x14ac:dyDescent="0.55000000000000004">
      <c r="A814" s="128"/>
      <c r="B814" s="129"/>
      <c r="C814" s="129"/>
    </row>
    <row r="815" spans="1:3" s="61" customFormat="1" ht="24" x14ac:dyDescent="0.55000000000000004">
      <c r="A815" s="128"/>
      <c r="B815" s="129"/>
      <c r="C815" s="129"/>
    </row>
    <row r="816" spans="1:3" s="61" customFormat="1" ht="24" x14ac:dyDescent="0.55000000000000004">
      <c r="A816" s="128"/>
      <c r="B816" s="129"/>
      <c r="C816" s="129"/>
    </row>
    <row r="817" spans="1:3" s="61" customFormat="1" ht="24" x14ac:dyDescent="0.55000000000000004">
      <c r="A817" s="128"/>
      <c r="B817" s="129"/>
      <c r="C817" s="129"/>
    </row>
    <row r="818" spans="1:3" s="61" customFormat="1" ht="24" x14ac:dyDescent="0.55000000000000004">
      <c r="A818" s="128"/>
      <c r="B818" s="129"/>
      <c r="C818" s="129"/>
    </row>
    <row r="819" spans="1:3" s="61" customFormat="1" ht="24" x14ac:dyDescent="0.55000000000000004">
      <c r="A819" s="128"/>
      <c r="B819" s="129"/>
      <c r="C819" s="129"/>
    </row>
    <row r="820" spans="1:3" s="61" customFormat="1" ht="24" x14ac:dyDescent="0.55000000000000004">
      <c r="A820" s="128"/>
      <c r="B820" s="129"/>
      <c r="C820" s="129"/>
    </row>
    <row r="821" spans="1:3" s="61" customFormat="1" ht="24" x14ac:dyDescent="0.55000000000000004">
      <c r="A821" s="128"/>
      <c r="B821" s="129"/>
      <c r="C821" s="129"/>
    </row>
    <row r="822" spans="1:3" s="61" customFormat="1" ht="24" x14ac:dyDescent="0.55000000000000004">
      <c r="A822" s="128"/>
      <c r="B822" s="129"/>
      <c r="C822" s="129"/>
    </row>
    <row r="823" spans="1:3" s="61" customFormat="1" ht="24" x14ac:dyDescent="0.55000000000000004">
      <c r="A823" s="128"/>
      <c r="B823" s="129"/>
      <c r="C823" s="129"/>
    </row>
    <row r="824" spans="1:3" s="61" customFormat="1" ht="24" x14ac:dyDescent="0.55000000000000004">
      <c r="A824" s="128"/>
      <c r="B824" s="129"/>
      <c r="C824" s="129"/>
    </row>
  </sheetData>
  <mergeCells count="29">
    <mergeCell ref="B691:B692"/>
    <mergeCell ref="C691:C692"/>
    <mergeCell ref="A604:A605"/>
    <mergeCell ref="B604:D604"/>
    <mergeCell ref="A634:A635"/>
    <mergeCell ref="B634:B635"/>
    <mergeCell ref="C634:C635"/>
    <mergeCell ref="A571:A572"/>
    <mergeCell ref="B571:B572"/>
    <mergeCell ref="C571:C572"/>
    <mergeCell ref="A418:A419"/>
    <mergeCell ref="B418:D418"/>
    <mergeCell ref="A448:A449"/>
    <mergeCell ref="B448:B449"/>
    <mergeCell ref="C448:C449"/>
    <mergeCell ref="A483:A485"/>
    <mergeCell ref="B483:D483"/>
    <mergeCell ref="A513:A514"/>
    <mergeCell ref="B513:B514"/>
    <mergeCell ref="C513:C514"/>
    <mergeCell ref="A541:A542"/>
    <mergeCell ref="B541:D541"/>
    <mergeCell ref="A1:D1"/>
    <mergeCell ref="A2:D2"/>
    <mergeCell ref="A353:A354"/>
    <mergeCell ref="B353:D353"/>
    <mergeCell ref="A383:A384"/>
    <mergeCell ref="B383:B384"/>
    <mergeCell ref="C383:C384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512</xdr:row>
                <xdr:rowOff>161925</xdr:rowOff>
              </from>
              <to>
                <xdr:col>1</xdr:col>
                <xdr:colOff>257175</xdr:colOff>
                <xdr:row>513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382</xdr:row>
                <xdr:rowOff>219075</xdr:rowOff>
              </from>
              <to>
                <xdr:col>1</xdr:col>
                <xdr:colOff>257175</xdr:colOff>
                <xdr:row>383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123825</xdr:colOff>
                <xdr:row>447</xdr:row>
                <xdr:rowOff>161925</xdr:rowOff>
              </from>
              <to>
                <xdr:col>1</xdr:col>
                <xdr:colOff>257175</xdr:colOff>
                <xdr:row>448</xdr:row>
                <xdr:rowOff>28575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123825</xdr:colOff>
                <xdr:row>570</xdr:row>
                <xdr:rowOff>161925</xdr:rowOff>
              </from>
              <to>
                <xdr:col>1</xdr:col>
                <xdr:colOff>257175</xdr:colOff>
                <xdr:row>571</xdr:row>
                <xdr:rowOff>28575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123825</xdr:colOff>
                <xdr:row>512</xdr:row>
                <xdr:rowOff>161925</xdr:rowOff>
              </from>
              <to>
                <xdr:col>1</xdr:col>
                <xdr:colOff>257175</xdr:colOff>
                <xdr:row>513</xdr:row>
                <xdr:rowOff>28575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123825</xdr:colOff>
                <xdr:row>382</xdr:row>
                <xdr:rowOff>219075</xdr:rowOff>
              </from>
              <to>
                <xdr:col>1</xdr:col>
                <xdr:colOff>257175</xdr:colOff>
                <xdr:row>383</xdr:row>
                <xdr:rowOff>85725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123825</xdr:colOff>
                <xdr:row>447</xdr:row>
                <xdr:rowOff>161925</xdr:rowOff>
              </from>
              <to>
                <xdr:col>1</xdr:col>
                <xdr:colOff>257175</xdr:colOff>
                <xdr:row>448</xdr:row>
                <xdr:rowOff>28575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123825</xdr:colOff>
                <xdr:row>570</xdr:row>
                <xdr:rowOff>161925</xdr:rowOff>
              </from>
              <to>
                <xdr:col>1</xdr:col>
                <xdr:colOff>257175</xdr:colOff>
                <xdr:row>571</xdr:row>
                <xdr:rowOff>28575</xdr:rowOff>
              </to>
            </anchor>
          </objectPr>
        </oleObject>
      </mc:Choice>
      <mc:Fallback>
        <oleObject progId="Equation.3" shapeId="8200" r:id="rId12"/>
      </mc:Fallback>
    </mc:AlternateContent>
    <mc:AlternateContent xmlns:mc="http://schemas.openxmlformats.org/markup-compatibility/2006">
      <mc:Choice Requires="x14">
        <oleObject progId="Equation.3" shapeId="8201" r:id="rId13">
          <objectPr defaultSize="0" autoPict="0" r:id="rId5">
            <anchor moveWithCells="1" sizeWithCells="1">
              <from>
                <xdr:col>1</xdr:col>
                <xdr:colOff>123825</xdr:colOff>
                <xdr:row>633</xdr:row>
                <xdr:rowOff>161925</xdr:rowOff>
              </from>
              <to>
                <xdr:col>1</xdr:col>
                <xdr:colOff>257175</xdr:colOff>
                <xdr:row>634</xdr:row>
                <xdr:rowOff>28575</xdr:rowOff>
              </to>
            </anchor>
          </objectPr>
        </oleObject>
      </mc:Choice>
      <mc:Fallback>
        <oleObject progId="Equation.3" shapeId="8201" r:id="rId13"/>
      </mc:Fallback>
    </mc:AlternateContent>
    <mc:AlternateContent xmlns:mc="http://schemas.openxmlformats.org/markup-compatibility/2006">
      <mc:Choice Requires="x14">
        <oleObject progId="Equation.3" shapeId="8202" r:id="rId14">
          <objectPr defaultSize="0" autoPict="0" r:id="rId5">
            <anchor moveWithCells="1" sizeWithCells="1">
              <from>
                <xdr:col>1</xdr:col>
                <xdr:colOff>123825</xdr:colOff>
                <xdr:row>633</xdr:row>
                <xdr:rowOff>161925</xdr:rowOff>
              </from>
              <to>
                <xdr:col>1</xdr:col>
                <xdr:colOff>257175</xdr:colOff>
                <xdr:row>634</xdr:row>
                <xdr:rowOff>28575</xdr:rowOff>
              </to>
            </anchor>
          </objectPr>
        </oleObject>
      </mc:Choice>
      <mc:Fallback>
        <oleObject progId="Equation.3" shapeId="8202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EPE (Upper-Intermediate)</vt:lpstr>
      <vt:lpstr>บทสรุปผู้บริหาร</vt:lpstr>
      <vt:lpstr>สรุปรวม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2021-01-05T07:52:44Z</cp:lastPrinted>
  <dcterms:created xsi:type="dcterms:W3CDTF">2020-12-28T02:20:10Z</dcterms:created>
  <dcterms:modified xsi:type="dcterms:W3CDTF">2021-01-19T07:28:42Z</dcterms:modified>
</cp:coreProperties>
</file>