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8800" windowHeight="12300" activeTab="3"/>
  </bookViews>
  <sheets>
    <sheet name="คีย์ข้อมูล" sheetId="1" r:id="rId1"/>
    <sheet name="บทสรุป" sheetId="9" r:id="rId2"/>
    <sheet name="สรุป" sheetId="14" r:id="rId3"/>
    <sheet name="สรุป(ต่อ)" sheetId="16" r:id="rId4"/>
    <sheet name="ข้อเสนอแนะ" sheetId="15" r:id="rId5"/>
  </sheets>
  <definedNames>
    <definedName name="_xlnm._FilterDatabase" localSheetId="0" hidden="1">คีย์ข้อมูล!$B$1:$B$138</definedName>
  </definedNames>
  <calcPr calcId="162913"/>
</workbook>
</file>

<file path=xl/calcChain.xml><?xml version="1.0" encoding="utf-8"?>
<calcChain xmlns="http://schemas.openxmlformats.org/spreadsheetml/2006/main">
  <c r="G134" i="14" l="1"/>
  <c r="G133" i="14"/>
  <c r="G132" i="14"/>
  <c r="G131" i="14"/>
  <c r="G130" i="14"/>
  <c r="G129" i="14"/>
  <c r="F134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F110" i="14"/>
  <c r="G14" i="14" l="1"/>
  <c r="G13" i="14"/>
  <c r="G12" i="14"/>
  <c r="G11" i="14"/>
  <c r="F14" i="14"/>
  <c r="F35" i="14"/>
  <c r="F74" i="14"/>
  <c r="F73" i="14"/>
  <c r="F72" i="14"/>
  <c r="F71" i="14"/>
  <c r="F70" i="14"/>
  <c r="F69" i="14"/>
  <c r="F68" i="14"/>
  <c r="F67" i="14"/>
  <c r="F66" i="14"/>
  <c r="F65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D83" i="1" l="1"/>
  <c r="F35" i="16"/>
  <c r="E35" i="16"/>
  <c r="W62" i="1"/>
  <c r="V62" i="1"/>
  <c r="U62" i="1"/>
  <c r="F28" i="16"/>
  <c r="F29" i="16"/>
  <c r="E28" i="16"/>
  <c r="F26" i="16"/>
  <c r="F25" i="16"/>
  <c r="E27" i="16"/>
  <c r="E26" i="16"/>
  <c r="E25" i="16"/>
  <c r="F23" i="16"/>
  <c r="F22" i="16"/>
  <c r="F21" i="16"/>
  <c r="F20" i="16"/>
  <c r="F19" i="16"/>
  <c r="F18" i="16"/>
  <c r="E23" i="16"/>
  <c r="E22" i="16"/>
  <c r="E18" i="16"/>
  <c r="F11" i="16"/>
  <c r="F10" i="16"/>
  <c r="F9" i="16"/>
  <c r="F8" i="16"/>
  <c r="E9" i="16"/>
  <c r="E8" i="16"/>
  <c r="D9" i="15"/>
  <c r="Z65" i="1"/>
  <c r="Z64" i="1"/>
  <c r="Y65" i="1"/>
  <c r="Y64" i="1"/>
  <c r="X65" i="1"/>
  <c r="X64" i="1"/>
  <c r="W65" i="1"/>
  <c r="W64" i="1"/>
  <c r="T65" i="1"/>
  <c r="T64" i="1"/>
  <c r="O65" i="1"/>
  <c r="O64" i="1"/>
  <c r="M65" i="1"/>
  <c r="M64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K62" i="1"/>
  <c r="L62" i="1"/>
  <c r="E10" i="16" s="1"/>
  <c r="M62" i="1"/>
  <c r="E11" i="16" s="1"/>
  <c r="N62" i="1"/>
  <c r="E14" i="16" s="1"/>
  <c r="O62" i="1"/>
  <c r="P62" i="1"/>
  <c r="Q62" i="1"/>
  <c r="E19" i="16" s="1"/>
  <c r="R62" i="1"/>
  <c r="E20" i="16" s="1"/>
  <c r="S62" i="1"/>
  <c r="E21" i="16" s="1"/>
  <c r="T62" i="1"/>
  <c r="X62" i="1"/>
  <c r="E29" i="16" s="1"/>
  <c r="Y62" i="1"/>
  <c r="Z62" i="1"/>
  <c r="E37" i="16" s="1"/>
  <c r="J63" i="1"/>
  <c r="J62" i="1"/>
  <c r="F63" i="1"/>
  <c r="G63" i="1"/>
  <c r="H63" i="1"/>
  <c r="I63" i="1"/>
  <c r="F62" i="1"/>
  <c r="G62" i="1"/>
  <c r="H62" i="1"/>
  <c r="I62" i="1"/>
  <c r="E63" i="1"/>
  <c r="E62" i="1"/>
  <c r="AA62" i="1" l="1"/>
  <c r="E39" i="16" s="1"/>
  <c r="AA63" i="1"/>
  <c r="D88" i="1" l="1"/>
  <c r="D89" i="1"/>
  <c r="D87" i="1"/>
  <c r="D86" i="1"/>
  <c r="D80" i="1"/>
  <c r="D82" i="1"/>
  <c r="D79" i="1"/>
  <c r="D78" i="1"/>
  <c r="D77" i="1"/>
  <c r="D76" i="1"/>
  <c r="D85" i="1" l="1"/>
  <c r="D75" i="1"/>
  <c r="D73" i="1"/>
  <c r="D72" i="1"/>
  <c r="D71" i="1"/>
  <c r="D67" i="1"/>
  <c r="D68" i="1"/>
  <c r="D66" i="1"/>
  <c r="D91" i="1" l="1"/>
  <c r="D90" i="1"/>
  <c r="D92" i="1"/>
  <c r="D69" i="1"/>
  <c r="D94" i="1" s="1"/>
  <c r="G27" i="16"/>
  <c r="G26" i="16"/>
  <c r="G25" i="16"/>
  <c r="G28" i="16"/>
  <c r="D96" i="1" l="1"/>
  <c r="D93" i="1"/>
  <c r="D97" i="1"/>
  <c r="D95" i="1"/>
  <c r="G21" i="16"/>
  <c r="D98" i="1" l="1"/>
  <c r="G22" i="16"/>
  <c r="G11" i="16"/>
  <c r="G23" i="16"/>
  <c r="E16" i="16" l="1"/>
  <c r="G16" i="16" s="1"/>
  <c r="F16" i="16"/>
  <c r="E12" i="16"/>
  <c r="G12" i="16" s="1"/>
  <c r="F12" i="16"/>
  <c r="F14" i="16"/>
  <c r="F15" i="16"/>
  <c r="F30" i="16"/>
  <c r="F36" i="16"/>
  <c r="G9" i="16"/>
  <c r="G10" i="16"/>
  <c r="G14" i="16"/>
  <c r="E15" i="16"/>
  <c r="G15" i="16" s="1"/>
  <c r="G18" i="16"/>
  <c r="G19" i="16"/>
  <c r="G20" i="16"/>
  <c r="G8" i="16"/>
  <c r="G29" i="16" l="1"/>
  <c r="E30" i="16"/>
  <c r="G30" i="16" s="1"/>
  <c r="G35" i="16"/>
  <c r="E36" i="16"/>
  <c r="G36" i="16" s="1"/>
  <c r="E38" i="16"/>
  <c r="G38" i="16" s="1"/>
  <c r="G37" i="16"/>
  <c r="G39" i="16"/>
  <c r="F39" i="16" l="1"/>
  <c r="F37" i="16"/>
  <c r="F38" i="16" s="1"/>
</calcChain>
</file>

<file path=xl/sharedStrings.xml><?xml version="1.0" encoding="utf-8"?>
<sst xmlns="http://schemas.openxmlformats.org/spreadsheetml/2006/main" count="480" uniqueCount="170">
  <si>
    <t>คณะ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</si>
  <si>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</si>
  <si>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</si>
  <si>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</si>
  <si>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</si>
  <si>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</si>
  <si>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</si>
  <si>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</si>
  <si>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</si>
  <si>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</si>
  <si>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</si>
  <si>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</si>
  <si>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</si>
  <si>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</si>
  <si>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</si>
  <si>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</si>
  <si>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</si>
  <si>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</si>
  <si>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บทสรุปสำหรับผู้บริหาร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</si>
  <si>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</si>
  <si>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</si>
  <si>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</si>
  <si>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</si>
  <si>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</si>
  <si>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(ตอบได้มากกว่า 1 ข้อ)</t>
  </si>
  <si>
    <t>website บัณฑิตวิทยาลัย</t>
  </si>
  <si>
    <t>- 4 -</t>
  </si>
  <si>
    <t>- 2 -</t>
  </si>
  <si>
    <t>- 3 -</t>
  </si>
  <si>
    <t>ที่</t>
  </si>
  <si>
    <t>ความถี่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</si>
  <si>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</si>
  <si>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พลังงานทดแทน</t>
  </si>
  <si>
    <t>เพื่อน</t>
  </si>
  <si>
    <t>ไลน์</t>
  </si>
  <si>
    <t>คณะ/สาขาวิชา</t>
  </si>
  <si>
    <t>คณะเกษตรศาสตร์ ทรัพยากรธรรมชาติและสิ่งแวดล้อม</t>
  </si>
  <si>
    <t>คณะวิศวกรรมศาสตร์</t>
  </si>
  <si>
    <t>คณะบริหารธุรกิจ เศรษฐศาสตร์และการสื่อสาร</t>
  </si>
  <si>
    <t>คณะสังคมศาสตร์</t>
  </si>
  <si>
    <t>คณะมนุษยศาสตร์</t>
  </si>
  <si>
    <t>คณะสถาปัตยกรรมศาสตร์</t>
  </si>
  <si>
    <t>สัญชาติ</t>
  </si>
  <si>
    <t>เว็บ</t>
  </si>
  <si>
    <t>เมล์</t>
  </si>
  <si>
    <t>นิสิต ป.เอก</t>
  </si>
  <si>
    <t>เป็นโอกาสที่ดีที่ให้นิสิตได้มีโอกาสแลกเปลี่ยนทางวัฒนธรรม</t>
  </si>
  <si>
    <t>สังคมศาสตร์</t>
  </si>
  <si>
    <t>นิสิต ป.โท</t>
  </si>
  <si>
    <t>พม่า</t>
  </si>
  <si>
    <t>วิศวกรรมศาสตร์</t>
  </si>
  <si>
    <t>เกษตรศาสตร์ฯ</t>
  </si>
  <si>
    <t>นโยบายระบบสุขภาพ</t>
  </si>
  <si>
    <t>จัดได้ดี</t>
  </si>
  <si>
    <t>กัมพูชา</t>
  </si>
  <si>
    <t>เวียดนาม</t>
  </si>
  <si>
    <t>เก็บไว้เป็นความทรงจำที่ดี</t>
  </si>
  <si>
    <t>บริหารธุรกิจฯ</t>
  </si>
  <si>
    <t>ควรจัดให้มีเก้าอี้นั่ง เนื่องจากนั่งยาก</t>
  </si>
  <si>
    <t>มนุษยศาสตร์</t>
  </si>
  <si>
    <t>อินเดีย</t>
  </si>
  <si>
    <t xml:space="preserve">       เฉลี่ยรวมด้านกิจกรรมสันทนาการ</t>
  </si>
  <si>
    <t xml:space="preserve">            เฉลี่ยรวมด้านอาหาร / เครื่องดื่ม</t>
  </si>
  <si>
    <t>ผลการประเมินโครงการส่งเสริมกิจกรรมสโมสรนิสิตบัณฑิตศึกษา</t>
  </si>
  <si>
    <t xml:space="preserve"> (กิจกรรมแลกเปลี่ยนเรียนรู้วัฒนธรรมระหว่างชาติ)</t>
  </si>
  <si>
    <t>ณ  อาคารขวัญเมือง มหาวิทยาลัยนเรศวร</t>
  </si>
  <si>
    <t>วิทยาลัยพลังงานทดแทนและสมาร์ตกริตเทคโนโลยี</t>
  </si>
  <si>
    <t>รวมทั้งสิ้น</t>
  </si>
  <si>
    <t>อีเมล์</t>
  </si>
  <si>
    <r>
      <t xml:space="preserve">   1.3  ความเหมาะสมของระยะเวลาในการจัดกิจกรรม </t>
    </r>
    <r>
      <rPr>
        <sz val="14"/>
        <color theme="1"/>
        <rFont val="TH SarabunPSK"/>
        <family val="2"/>
      </rPr>
      <t>(17.30 - 20.30 น.)</t>
    </r>
  </si>
  <si>
    <t>(กิจกรรมแลกเปลี่ยนเรียนรู้วัฒนธรรมระหว่างชาติ)</t>
  </si>
  <si>
    <t>ณ  อาคารขวัญเมือง  มหาวิทยาลัยนเรศวร</t>
  </si>
  <si>
    <t>ไนจีเรีย</t>
  </si>
  <si>
    <t>กานา</t>
  </si>
  <si>
    <t>เยอรมัน</t>
  </si>
  <si>
    <t>สาธารณสุขศาสตร์</t>
  </si>
  <si>
    <t>ไทย</t>
  </si>
  <si>
    <t>วิทยาลัยเพื่อการค้นคว้าระดับรากฐาน</t>
  </si>
  <si>
    <t>วิทยาศาสตร์</t>
  </si>
  <si>
    <t>บัลแกเรีย</t>
  </si>
  <si>
    <t>วันพฤหัสบดีที่ 19 กันยายน 2562</t>
  </si>
  <si>
    <t>สโมสรนิสิตบัณฑิตศึกษา (กิจกรรมแลกเปลี่ยนเรียนรู้วัฒนธรรมระหว่างชาติ)  เมื่อวันที่ 19 กันยายน 2562</t>
  </si>
  <si>
    <t>ภูฏาน</t>
  </si>
  <si>
    <t xml:space="preserve">   3.5 ความสะอาดของสถานที่จัดกิจกรรม</t>
  </si>
  <si>
    <t xml:space="preserve">   3.1 ความเหมาะสมของสถานที่สำหรับจัดกิจกรรม</t>
  </si>
  <si>
    <t xml:space="preserve">   3.3 ความเหมาะสมของห้องจัดกิจกรรม</t>
  </si>
  <si>
    <t xml:space="preserve">   3.4 ความเหมาะสมของอุปกรณ์จัดกิจกรรม</t>
  </si>
  <si>
    <r>
      <t xml:space="preserve">   1.4  ความเหมาะสมของระยะเวลาในการจัดกิจกรรม </t>
    </r>
    <r>
      <rPr>
        <sz val="14"/>
        <color theme="1"/>
        <rFont val="TH SarabunPSK"/>
        <family val="2"/>
      </rPr>
      <t>(17.30 - 20.30 น.)</t>
    </r>
  </si>
  <si>
    <t>4. ด้านกิจกรรมแลกเปลี่ยนเรียนรู้วัฒนธรรมระหว่างชาติ</t>
  </si>
  <si>
    <t xml:space="preserve">   4.1 ความเหมาะสมของการเยี่ยมชมศูนย์ไทย-ยวน</t>
  </si>
  <si>
    <t xml:space="preserve">   4.2 ความเหมาะสมของการเยี่ยมชมชุมชนวัดจันทร์ " บ้านเจ้าจัน จันทร์เจ้า"</t>
  </si>
  <si>
    <t xml:space="preserve">   4.3 ความเหมาะสมของกิจกรรมท่องเที่ยวเชิงสร้างสรรค์</t>
  </si>
  <si>
    <t>6. ด้านกิจกรรมสันทนาการ (เล่นเกมส์)</t>
  </si>
  <si>
    <t>7. อาหาร / เครื่องดื่ม</t>
  </si>
  <si>
    <t xml:space="preserve">   3.2 ความสะดวกในการเดินทาง</t>
  </si>
  <si>
    <r>
      <t xml:space="preserve">   1.2  ความเหมาะสมของวันจัดโครงการ </t>
    </r>
    <r>
      <rPr>
        <sz val="14"/>
        <color theme="1"/>
        <rFont val="TH SarabunPSK"/>
        <family val="2"/>
      </rPr>
      <t>(วันพฤหัสบดีที่ 19 กันยายน 2562)</t>
    </r>
  </si>
  <si>
    <t>5. ด้านคุณภาพของการแสดง</t>
  </si>
  <si>
    <t xml:space="preserve">       เฉลี่ยรวมด้านคุณภาพของการแสดง</t>
  </si>
  <si>
    <t>เนปาล</t>
  </si>
  <si>
    <t>บังคลาเทศ</t>
  </si>
  <si>
    <t>สถาปัตยกรรมศาสตร์</t>
  </si>
  <si>
    <t>ควรมีโต๊ะแยกต่างหากสำหรับอาหารฮาลาล</t>
  </si>
  <si>
    <t>คณะวิทยาศาสตร์</t>
  </si>
  <si>
    <t>คณะสาธารณสุขศาสตร์</t>
  </si>
  <si>
    <t>จากตาราง 1 พบว่า ผู้ตอบแบบสอบถามเป็นนิสิตระดับปริญญาโท  คิดเป็นร้อยละ 70.00</t>
  </si>
  <si>
    <t>รองลงมาได้แก่ นิสิตระดับปริญญาเอก คิดเป็นร้อยละ 28.33</t>
  </si>
  <si>
    <t>นิสิตระดับปริญญาเอก</t>
  </si>
  <si>
    <t>นิสิตระดับปริญญาโท</t>
  </si>
  <si>
    <t>ประเทศภูฏาน</t>
  </si>
  <si>
    <t xml:space="preserve">  </t>
  </si>
  <si>
    <t>ประเทศเวียดนาม</t>
  </si>
  <si>
    <t>ประเทศกัมพูชา</t>
  </si>
  <si>
    <t>ประเทศเยอรมัน</t>
  </si>
  <si>
    <t>ประเทศไทย</t>
  </si>
  <si>
    <t>ประเทศไนจีเรีย</t>
  </si>
  <si>
    <t>ประเทศบังคลาเทศ</t>
  </si>
  <si>
    <t>ประเทศพม่า</t>
  </si>
  <si>
    <t>ประเทศเนปาล</t>
  </si>
  <si>
    <t>ประเทศกานา</t>
  </si>
  <si>
    <t>ประเทศบังกาเรีย</t>
  </si>
  <si>
    <t>ประเทศอินเดีย</t>
  </si>
  <si>
    <t>รองลงมาได้แก่ ประเทศเวียดนาม และประเทศกัมพูชา คิดเป็นร้อยละ 6.67</t>
  </si>
  <si>
    <t xml:space="preserve">จากตาราง 4 พบว่าผู้ตอบแบบสอบถามทราบข้อมูลจากโครงการฯ จากwebsite บัณฑิตวิทยาลัยมากที่สุด 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</si>
  <si>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</si>
  <si>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</si>
  <si>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rPr>
        <b/>
        <i/>
        <sz val="16"/>
        <rFont val="TH SarabunPSK"/>
        <family val="2"/>
      </rPr>
      <t>ตาราง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จำแนกตามการประชาสัมพันธ์โครงการฯ </t>
    </r>
  </si>
  <si>
    <t>- 5 -</t>
  </si>
  <si>
    <t>- 6 -</t>
  </si>
  <si>
    <t xml:space="preserve">พบว่า ผู้เข้าร่วมโครงการมีความคิดเห็นโดยรวมอยู่ในระดับมากที่สุด (ค่าเฉลี่ย = 4.56) 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</si>
  <si>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= 4.78) </t>
  </si>
  <si>
    <t xml:space="preserve">รองลงมาได้แก่ ด้านอาหาร/เครื่องดื่ม มีค่าเฉลี่ยอยู่ในระดับมากที่สุด (ค่าเฉลี่ย = 4.75) </t>
  </si>
  <si>
    <t>และด้านสิ่งอำนวยความสะดวก อยู่ในระดับมากที่สุด (ค่าเฉลี่ย = 4.74)</t>
  </si>
  <si>
    <t>เมื่อพิจารณาเป็นรายข้อ  พบว่า ความสะอาดของสถานที่จัดกิจกรรมสูงที่สุด (ค่าเฉลี่ย = 4.83)</t>
  </si>
  <si>
    <t xml:space="preserve">รองลงมาได้แก่ เจ้าหน้าที่ให้บริการด้วยความเต็มใจ ยิ้มแย้มแจ่มใส อยู่ในระดับมากที่สุด (ค่าเฉลี่ย = 4.82) </t>
  </si>
  <si>
    <t>และความเหมาะสมของสถานที่สำหรับจัดกิจกรรม อยู่ในระดับมากที่สุด (ค่าเฉลี่ย = 4.76)</t>
  </si>
  <si>
    <t>จากตาราง 5 พบว่าผู้ตอบแบบสอบถามมีความคิดเห็นเกี่ยวกับการจัดโครงการส่งเสริมกิจกรรม</t>
  </si>
  <si>
    <t>คิดเป็นร้อยละ 47.89 รองลงมาได้แก่ อีเมล์ คิดเป็นร้อยละ 32.39 และคณะที่สังกัด คิดเป็นร้อยละ 8.45</t>
  </si>
  <si>
    <t>คณะแพทยศาสตร์</t>
  </si>
  <si>
    <t>แพทยศาสตร์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</si>
  <si>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จำแนกตามประเทศ</t>
    </r>
  </si>
  <si>
    <t>ประเทศ</t>
  </si>
  <si>
    <t xml:space="preserve">                ผู้ตอบแบบสอบถามส่วนใหญ่ประเทศภูฏานมากที่สุด คิดเป็นร้อยละ 58.33 รองลงมาได้แก่</t>
  </si>
  <si>
    <t>ประเทศเวียดนาม และประเทศกัมพูชา คิดเป็นร้อยละ 6.67</t>
  </si>
  <si>
    <t>จากตาราง 3 พบว่า ผู้ตอบแบบสอบถามส่วนใหญ่ประเทศภูฏาน คิดเป็นร้อยละ 58.33</t>
  </si>
  <si>
    <t xml:space="preserve">                เมื่อพิจารณาเป็นรายข้อ  พบว่า ความสะอาดของสถานที่จัดกิจกรรมสูงที่สุด (ค่าเฉลี่ย = 4.83)</t>
  </si>
  <si>
    <t xml:space="preserve">          จากการจัดโครงการส่งเสริมกิจกรรมสโมสรนิสิตบัณฑิตศึกษา (กิจกรรมแลกเปลี่ยนเรียนรู้</t>
  </si>
  <si>
    <t xml:space="preserve">วัฒนธรรมระหว่างชาติ) เมื่อวันที่ 19 กันยายน 2562 มีจำนวนผู้เข้าร่วมโครงการทั้งสิ้น จำนวน 140 คน </t>
  </si>
  <si>
    <t>นิสิตตอบแบบสอบถาม จำนวน 60 คน คิดเป็นร้อยละ 42.86 ของผู้เข้าร่วมโครงการ</t>
  </si>
  <si>
    <t xml:space="preserve">                ผู้ตอบแบบสอบถามส่วนใหญ่ทราบข้อมูลฯ จากwebsite บัณฑิตวิทยาลัยมากที่สุด </t>
  </si>
  <si>
    <t xml:space="preserve">คิดเป็นร้อยละ 47.89 รองลงมาได้แก่ อีเมล์ คิดเป็นร้อยละ 32.39 และคณะที่สังกัด คิดเป็นร้อยละ 8.45 </t>
  </si>
  <si>
    <t xml:space="preserve">                    ผลการประเมินด้านการดำเนินงานโครงการฯ ในภาพรวม พบว่า ผู้เข้าร่วมโครงการฯ </t>
  </si>
  <si>
    <t xml:space="preserve">มีความคิดเห็นอยู่ในระดับมากที่สุด (ค่าเฉลี่ย = 4.56) เมื่อพิจารณารายด้าน พบว่า เจ้าหน้าที่ให้บริการ </t>
  </si>
  <si>
    <t xml:space="preserve">มีค่าเฉลี่ยสูงสุด (ค่าเฉลี่ย = 4.78) รองลงมาได้แก่ ด้านอาหาร/เครื่องดื่ม มีค่าเฉลี่ยอยู่ในระดับมากที่สุด  </t>
  </si>
  <si>
    <t>(ค่าเฉลี่ย = 4.75) และด้านสิ่งอำนวยความสะดวก อยู่ในระดับมากที่สุด (ค่าเฉลี่ย = 4.74)</t>
  </si>
  <si>
    <r>
      <rPr>
        <b/>
        <sz val="16"/>
        <rFont val="TH SarabunPSK"/>
        <family val="2"/>
      </rPr>
      <t xml:space="preserve">                    </t>
    </r>
    <r>
      <rPr>
        <sz val="16"/>
        <rFont val="TH SarabunPSK"/>
        <family val="2"/>
      </rPr>
      <t>ข้อเสนอแนะสำหรับการจัดการโครงการฯ คือ เป็นโอกาสที่ดีที่ให้นิสิตได้มีโอกาสแลกเปลี่ยน</t>
    </r>
  </si>
  <si>
    <t>ทางวัฒนธรรม จัดได้ดี เก็บไว้เป็นความทรงจำที่ดี ควรจัดให้มีเก้าอี้นั่ง เนื่องจากนั่งยาก ควรมีโต๊ะแยก</t>
  </si>
  <si>
    <t>ต่างหากสำหรับอาหารฮาลาล</t>
  </si>
  <si>
    <t>- 1 -</t>
  </si>
  <si>
    <t>จากตาราง 2  แสดงจำนวนร้อยละของผู้ตอบแบบสอบถาม จำแนกตามคณะ พบว่า ผู้ตอบ</t>
  </si>
  <si>
    <t xml:space="preserve">แบบสอบถามส่วนใหญ่สังกัดคณะวิศวกรรมศาสตร์ นิสิตระดับปริญญาโท มากที่สุด คิดเป็นร้อยละ 25.00 </t>
  </si>
  <si>
    <t>รองลงมาได้แก่ คณะเกษตรศาสตร์ ทรัพยากรธรรมชาติและสิ่งแวดล้อม นิสิตระดับปริญญาโท</t>
  </si>
  <si>
    <t>คิดเป็นร้อยละ 13.33 และคณะมนุษยศาสตร์ นิสิตระดับปริญญาโท คิดเป็นร้อยละ 8.33</t>
  </si>
  <si>
    <t xml:space="preserve">คิดเป็นร้อยละ 25.00 รองลงมาได้แก่ คณะเกษตรศาสตร์ ทรัพยากรธรรมชาติและสิ่งแวดล้อม </t>
  </si>
  <si>
    <t xml:space="preserve">นิสิตระดับปริญญาโท คิดเป็นร้อยละ 13.33 และคณะมนุษยศาสตร์ นิสิตระดับปริญญาโท </t>
  </si>
  <si>
    <t>คิดเป็นร้อยละ 8.33</t>
  </si>
  <si>
    <t xml:space="preserve">                ผู้ตอบแบบสอบถามส่วนใหญ่ เป็นนิสิตระดับปริญญาโท  คิดเป็นร้อยละ 70.00 </t>
  </si>
  <si>
    <t xml:space="preserve">และนิสิตปริญญาเอก คิดเป็นร้อยละ 28.33 สังกัดคณะวิศวกรรมศาสตร์ นิสิตระดับปริญญาโท มากที่สุด 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</si>
  <si>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60)</t>
    </r>
  </si>
  <si>
    <t>- 7 -</t>
  </si>
  <si>
    <t xml:space="preserve">- 8 -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</si>
</sst>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sz val="16"/>
      <color rgb="FF0070C0"/>
      <name val="TH SarabunPSK"/>
      <family val="2"/>
    </font>
    <font>
      <sz val="15"/>
      <color rgb="FF0070C0"/>
      <name val="TH SarabunPSK"/>
      <family val="2"/>
    </font>
    <font>
      <sz val="14"/>
      <color theme="1"/>
      <name val="TH SarabunPSK"/>
      <family val="2"/>
    </font>
    <font>
      <b/>
      <i/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4" fillId="0" borderId="0" xfId="0" applyFont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5" fillId="0" borderId="0" xfId="0" applyFont="1"/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2" fontId="17" fillId="0" borderId="9" xfId="0" applyNumberFormat="1" applyFont="1" applyBorder="1" applyAlignment="1">
      <alignment horizontal="center"/>
    </xf>
    <xf numFmtId="2" fontId="8" fillId="0" borderId="0" xfId="0" applyNumberFormat="1" applyFont="1"/>
    <xf numFmtId="2" fontId="1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 vertical="top"/>
    </xf>
    <xf numFmtId="2" fontId="17" fillId="0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left" indent="5"/>
    </xf>
    <xf numFmtId="0" fontId="20" fillId="0" borderId="0" xfId="0" applyFont="1"/>
    <xf numFmtId="0" fontId="21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9" fillId="3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2" fontId="7" fillId="2" borderId="0" xfId="0" applyNumberFormat="1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2" borderId="12" xfId="0" applyFont="1" applyFill="1" applyBorder="1" applyAlignment="1">
      <alignment wrapText="1"/>
    </xf>
    <xf numFmtId="0" fontId="21" fillId="4" borderId="12" xfId="0" applyFont="1" applyFill="1" applyBorder="1" applyAlignment="1">
      <alignment wrapText="1"/>
    </xf>
    <xf numFmtId="0" fontId="21" fillId="5" borderId="12" xfId="0" applyFont="1" applyFill="1" applyBorder="1" applyAlignment="1">
      <alignment horizontal="right" wrapText="1"/>
    </xf>
    <xf numFmtId="0" fontId="21" fillId="6" borderId="12" xfId="0" applyFont="1" applyFill="1" applyBorder="1" applyAlignment="1">
      <alignment horizontal="right" wrapText="1"/>
    </xf>
    <xf numFmtId="0" fontId="21" fillId="7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6" borderId="12" xfId="0" applyFont="1" applyFill="1" applyBorder="1" applyAlignment="1">
      <alignment wrapText="1"/>
    </xf>
    <xf numFmtId="0" fontId="10" fillId="7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/>
    <xf numFmtId="0" fontId="23" fillId="0" borderId="0" xfId="0" applyFont="1" applyAlignment="1"/>
    <xf numFmtId="0" fontId="9" fillId="0" borderId="12" xfId="0" applyFont="1" applyBorder="1" applyAlignment="1">
      <alignment horizontal="center" wrapText="1"/>
    </xf>
    <xf numFmtId="0" fontId="1" fillId="0" borderId="0" xfId="0" quotePrefix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14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4" xfId="0" quotePrefix="1" applyFont="1" applyFill="1" applyBorder="1" applyAlignment="1"/>
    <xf numFmtId="0" fontId="0" fillId="0" borderId="14" xfId="0" applyBorder="1" applyAlignment="1"/>
    <xf numFmtId="0" fontId="7" fillId="0" borderId="12" xfId="0" applyFont="1" applyFill="1" applyBorder="1" applyAlignment="1">
      <alignment horizontal="center"/>
    </xf>
    <xf numFmtId="0" fontId="25" fillId="0" borderId="0" xfId="0" applyFont="1"/>
    <xf numFmtId="2" fontId="15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7" fillId="4" borderId="0" xfId="0" applyNumberFormat="1" applyFont="1" applyFill="1" applyAlignment="1">
      <alignment wrapText="1"/>
    </xf>
    <xf numFmtId="0" fontId="21" fillId="3" borderId="12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22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9" fillId="8" borderId="12" xfId="0" applyFont="1" applyFill="1" applyBorder="1" applyAlignment="1">
      <alignment horizontal="center" wrapText="1"/>
    </xf>
    <xf numFmtId="0" fontId="21" fillId="8" borderId="12" xfId="0" applyFont="1" applyFill="1" applyBorder="1" applyAlignment="1">
      <alignment wrapText="1"/>
    </xf>
    <xf numFmtId="0" fontId="10" fillId="8" borderId="0" xfId="0" applyFont="1" applyFill="1" applyAlignment="1">
      <alignment wrapText="1"/>
    </xf>
    <xf numFmtId="0" fontId="10" fillId="8" borderId="12" xfId="0" applyFont="1" applyFill="1" applyBorder="1" applyAlignment="1">
      <alignment wrapText="1"/>
    </xf>
    <xf numFmtId="2" fontId="9" fillId="8" borderId="12" xfId="0" applyNumberFormat="1" applyFont="1" applyFill="1" applyBorder="1" applyAlignment="1">
      <alignment wrapText="1"/>
    </xf>
    <xf numFmtId="0" fontId="9" fillId="8" borderId="0" xfId="0" applyFont="1" applyFill="1" applyAlignment="1">
      <alignment wrapText="1"/>
    </xf>
    <xf numFmtId="2" fontId="7" fillId="8" borderId="0" xfId="0" applyNumberFormat="1" applyFont="1" applyFill="1" applyAlignment="1">
      <alignment wrapText="1"/>
    </xf>
    <xf numFmtId="0" fontId="10" fillId="0" borderId="12" xfId="0" applyFont="1" applyBorder="1" applyAlignment="1">
      <alignment vertical="top" wrapText="1"/>
    </xf>
    <xf numFmtId="0" fontId="10" fillId="8" borderId="12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10" fillId="7" borderId="12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2" fontId="9" fillId="8" borderId="20" xfId="0" applyNumberFormat="1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8" xfId="0" applyFont="1" applyBorder="1" applyAlignment="1">
      <alignment vertical="top" wrapText="1"/>
    </xf>
    <xf numFmtId="0" fontId="7" fillId="9" borderId="12" xfId="0" applyFont="1" applyFill="1" applyBorder="1" applyAlignment="1">
      <alignment horizontal="right"/>
    </xf>
    <xf numFmtId="2" fontId="9" fillId="9" borderId="12" xfId="0" applyNumberFormat="1" applyFont="1" applyFill="1" applyBorder="1" applyAlignment="1">
      <alignment wrapText="1"/>
    </xf>
    <xf numFmtId="2" fontId="7" fillId="3" borderId="0" xfId="0" applyNumberFormat="1" applyFont="1" applyFill="1" applyAlignment="1">
      <alignment wrapText="1"/>
    </xf>
    <xf numFmtId="2" fontId="7" fillId="5" borderId="0" xfId="0" applyNumberFormat="1" applyFont="1" applyFill="1" applyAlignment="1">
      <alignment wrapText="1"/>
    </xf>
    <xf numFmtId="2" fontId="7" fillId="6" borderId="0" xfId="0" applyNumberFormat="1" applyFont="1" applyFill="1" applyAlignment="1">
      <alignment wrapText="1"/>
    </xf>
    <xf numFmtId="2" fontId="7" fillId="7" borderId="0" xfId="0" applyNumberFormat="1" applyFont="1" applyFill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8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" xfId="0" quotePrefix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679FA"/>
      <color rgb="FFFFFFCC"/>
      <color rgb="FF00FF99"/>
      <color rgb="FFEDADE4"/>
      <color rgb="FFFFCC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4</xdr:row>
          <xdr:rowOff>142875</xdr:rowOff>
        </xdr:from>
        <xdr:to>
          <xdr:col>4</xdr:col>
          <xdr:colOff>342900</xdr:colOff>
          <xdr:row>5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31</xdr:row>
          <xdr:rowOff>47625</xdr:rowOff>
        </xdr:from>
        <xdr:to>
          <xdr:col>11</xdr:col>
          <xdr:colOff>0</xdr:colOff>
          <xdr:row>31</xdr:row>
          <xdr:rowOff>266700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200025</xdr:colOff>
          <xdr:row>32</xdr:row>
          <xdr:rowOff>161925</xdr:rowOff>
        </xdr:from>
        <xdr:to>
          <xdr:col>4</xdr:col>
          <xdr:colOff>333375</xdr:colOff>
          <xdr:row>33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view="pageBreakPreview" zoomScale="140" zoomScaleNormal="130" zoomScaleSheetLayoutView="140" workbookViewId="0">
      <pane ySplit="1" topLeftCell="A56" activePane="bottomLeft" state="frozen"/>
      <selection pane="bottomLeft" activeCell="G81" sqref="G81"/>
    </sheetView>
  </sheetViews>
  <sheetFormatPr defaultColWidth="15" defaultRowHeight="24"/>
  <cols>
    <col min="1" max="1" width="5.28515625" style="12" customWidth="1"/>
    <col min="2" max="2" width="24.28515625" style="12" bestFit="1" customWidth="1"/>
    <col min="3" max="3" width="18.28515625" style="12" customWidth="1"/>
    <col min="4" max="4" width="11.7109375" style="12" customWidth="1"/>
    <col min="5" max="5" width="5.28515625" style="12" customWidth="1"/>
    <col min="6" max="6" width="6" style="12" customWidth="1"/>
    <col min="7" max="7" width="7" style="12" customWidth="1"/>
    <col min="8" max="8" width="5.28515625" style="12" customWidth="1"/>
    <col min="9" max="9" width="5.85546875" style="12" customWidth="1"/>
    <col min="10" max="10" width="6.7109375" style="136" customWidth="1"/>
    <col min="11" max="13" width="5.140625" style="136" bestFit="1" customWidth="1"/>
    <col min="14" max="15" width="5.140625" style="55" bestFit="1" customWidth="1"/>
    <col min="16" max="18" width="5.140625" style="57" customWidth="1"/>
    <col min="19" max="19" width="6.5703125" style="57" customWidth="1"/>
    <col min="20" max="20" width="5.140625" style="57" bestFit="1" customWidth="1"/>
    <col min="21" max="23" width="5.140625" style="58" customWidth="1"/>
    <col min="24" max="24" width="6.28515625" style="59" bestFit="1" customWidth="1"/>
    <col min="25" max="25" width="6.28515625" style="60" bestFit="1" customWidth="1"/>
    <col min="26" max="26" width="5.140625" style="61" bestFit="1" customWidth="1"/>
    <col min="27" max="27" width="8.28515625" style="12" bestFit="1" customWidth="1"/>
    <col min="28" max="28" width="5.140625" style="12" bestFit="1" customWidth="1"/>
    <col min="29" max="16384" width="15" style="12"/>
  </cols>
  <sheetData>
    <row r="1" spans="1:26" s="38" customFormat="1" ht="46.5" customHeight="1">
      <c r="A1" s="62"/>
      <c r="B1" s="63" t="s">
        <v>0</v>
      </c>
      <c r="C1" s="63" t="s">
        <v>1</v>
      </c>
      <c r="D1" s="63" t="s">
        <v>42</v>
      </c>
      <c r="E1" s="94" t="s">
        <v>0</v>
      </c>
      <c r="F1" s="94" t="s">
        <v>43</v>
      </c>
      <c r="G1" s="94" t="s">
        <v>44</v>
      </c>
      <c r="H1" s="94" t="s">
        <v>34</v>
      </c>
      <c r="I1" s="94" t="s">
        <v>33</v>
      </c>
      <c r="J1" s="134">
        <v>1.1000000000000001</v>
      </c>
      <c r="K1" s="135">
        <v>1.2</v>
      </c>
      <c r="L1" s="135">
        <v>1.3</v>
      </c>
      <c r="M1" s="135">
        <v>1.4</v>
      </c>
      <c r="N1" s="64">
        <v>2.1</v>
      </c>
      <c r="O1" s="64">
        <v>2.2000000000000002</v>
      </c>
      <c r="P1" s="65">
        <v>3.1</v>
      </c>
      <c r="Q1" s="65">
        <v>3.2</v>
      </c>
      <c r="R1" s="65">
        <v>3.3</v>
      </c>
      <c r="S1" s="65">
        <v>3.4</v>
      </c>
      <c r="T1" s="65">
        <v>3.5</v>
      </c>
      <c r="U1" s="129">
        <v>4.0999999999999996</v>
      </c>
      <c r="V1" s="129">
        <v>4.2</v>
      </c>
      <c r="W1" s="129">
        <v>4.3</v>
      </c>
      <c r="X1" s="66">
        <v>5</v>
      </c>
      <c r="Y1" s="67">
        <v>6</v>
      </c>
      <c r="Z1" s="68">
        <v>7</v>
      </c>
    </row>
    <row r="2" spans="1:26">
      <c r="A2" s="69">
        <v>1</v>
      </c>
      <c r="B2" s="69" t="s">
        <v>50</v>
      </c>
      <c r="C2" s="69" t="s">
        <v>48</v>
      </c>
      <c r="D2" s="69" t="s">
        <v>76</v>
      </c>
      <c r="E2" s="69">
        <v>0</v>
      </c>
      <c r="F2" s="69">
        <v>0</v>
      </c>
      <c r="G2" s="69">
        <v>0</v>
      </c>
      <c r="H2" s="69">
        <v>1</v>
      </c>
      <c r="I2" s="69">
        <v>0</v>
      </c>
      <c r="J2" s="136">
        <v>5</v>
      </c>
      <c r="K2" s="137">
        <v>4</v>
      </c>
      <c r="L2" s="137">
        <v>5</v>
      </c>
      <c r="M2" s="137">
        <v>5</v>
      </c>
      <c r="N2" s="70">
        <v>5</v>
      </c>
      <c r="O2" s="70">
        <v>5</v>
      </c>
      <c r="P2" s="71">
        <v>5</v>
      </c>
      <c r="Q2" s="71">
        <v>5</v>
      </c>
      <c r="R2" s="71">
        <v>5</v>
      </c>
      <c r="S2" s="71">
        <v>5</v>
      </c>
      <c r="T2" s="71">
        <v>5</v>
      </c>
      <c r="U2" s="130">
        <v>5</v>
      </c>
      <c r="V2" s="130">
        <v>5</v>
      </c>
      <c r="W2" s="130">
        <v>5</v>
      </c>
      <c r="X2" s="72">
        <v>5</v>
      </c>
      <c r="Y2" s="73">
        <v>5</v>
      </c>
      <c r="Z2" s="74">
        <v>5</v>
      </c>
    </row>
    <row r="3" spans="1:26" s="149" customFormat="1" ht="48">
      <c r="A3" s="141">
        <v>2</v>
      </c>
      <c r="B3" s="141" t="s">
        <v>77</v>
      </c>
      <c r="C3" s="141" t="s">
        <v>45</v>
      </c>
      <c r="D3" s="141" t="s">
        <v>76</v>
      </c>
      <c r="E3" s="141">
        <v>1</v>
      </c>
      <c r="F3" s="141">
        <v>0</v>
      </c>
      <c r="G3" s="141">
        <v>0</v>
      </c>
      <c r="H3" s="141">
        <v>0</v>
      </c>
      <c r="I3" s="141">
        <v>0</v>
      </c>
      <c r="J3" s="142">
        <v>4</v>
      </c>
      <c r="K3" s="142">
        <v>5</v>
      </c>
      <c r="L3" s="142">
        <v>4</v>
      </c>
      <c r="M3" s="142">
        <v>4</v>
      </c>
      <c r="N3" s="143">
        <v>5</v>
      </c>
      <c r="O3" s="143">
        <v>5</v>
      </c>
      <c r="P3" s="144">
        <v>5</v>
      </c>
      <c r="Q3" s="144">
        <v>5</v>
      </c>
      <c r="R3" s="144">
        <v>5</v>
      </c>
      <c r="S3" s="144">
        <v>5</v>
      </c>
      <c r="T3" s="144">
        <v>5</v>
      </c>
      <c r="U3" s="145">
        <v>5</v>
      </c>
      <c r="V3" s="145">
        <v>5</v>
      </c>
      <c r="W3" s="145">
        <v>5</v>
      </c>
      <c r="X3" s="146">
        <v>4</v>
      </c>
      <c r="Y3" s="147">
        <v>4</v>
      </c>
      <c r="Z3" s="148">
        <v>4</v>
      </c>
    </row>
    <row r="4" spans="1:26">
      <c r="A4" s="69">
        <v>3</v>
      </c>
      <c r="B4" s="69" t="s">
        <v>47</v>
      </c>
      <c r="C4" s="69" t="s">
        <v>45</v>
      </c>
      <c r="D4" s="69" t="s">
        <v>76</v>
      </c>
      <c r="E4" s="69">
        <v>0</v>
      </c>
      <c r="F4" s="69">
        <v>0</v>
      </c>
      <c r="G4" s="69">
        <v>0</v>
      </c>
      <c r="H4" s="141">
        <v>0</v>
      </c>
      <c r="I4" s="141">
        <v>0</v>
      </c>
      <c r="J4" s="137">
        <v>5</v>
      </c>
      <c r="K4" s="137">
        <v>5</v>
      </c>
      <c r="L4" s="137">
        <v>5</v>
      </c>
      <c r="M4" s="137">
        <v>4</v>
      </c>
      <c r="N4" s="70">
        <v>5</v>
      </c>
      <c r="O4" s="70">
        <v>5</v>
      </c>
      <c r="P4" s="71">
        <v>5</v>
      </c>
      <c r="Q4" s="71">
        <v>5</v>
      </c>
      <c r="R4" s="71">
        <v>5</v>
      </c>
      <c r="S4" s="71">
        <v>5</v>
      </c>
      <c r="T4" s="71">
        <v>5</v>
      </c>
      <c r="U4" s="130">
        <v>5</v>
      </c>
      <c r="V4" s="130">
        <v>5</v>
      </c>
      <c r="W4" s="130">
        <v>5</v>
      </c>
      <c r="X4" s="72">
        <v>5</v>
      </c>
      <c r="Y4" s="73">
        <v>5</v>
      </c>
      <c r="Z4" s="74">
        <v>5</v>
      </c>
    </row>
    <row r="5" spans="1:26">
      <c r="A5" s="141">
        <v>4</v>
      </c>
      <c r="B5" s="69" t="s">
        <v>138</v>
      </c>
      <c r="C5" s="69" t="s">
        <v>45</v>
      </c>
      <c r="D5" s="69" t="s">
        <v>79</v>
      </c>
      <c r="E5" s="69">
        <v>0</v>
      </c>
      <c r="F5" s="69">
        <v>0</v>
      </c>
      <c r="G5" s="69">
        <v>1</v>
      </c>
      <c r="H5" s="141">
        <v>0</v>
      </c>
      <c r="I5" s="141">
        <v>0</v>
      </c>
      <c r="J5" s="137">
        <v>5</v>
      </c>
      <c r="K5" s="137">
        <v>5</v>
      </c>
      <c r="L5" s="137">
        <v>5</v>
      </c>
      <c r="M5" s="137">
        <v>5</v>
      </c>
      <c r="N5" s="70">
        <v>5</v>
      </c>
      <c r="O5" s="70">
        <v>5</v>
      </c>
      <c r="P5" s="71">
        <v>5</v>
      </c>
      <c r="Q5" s="71">
        <v>5</v>
      </c>
      <c r="R5" s="71">
        <v>5</v>
      </c>
      <c r="S5" s="71">
        <v>5</v>
      </c>
      <c r="T5" s="71">
        <v>5</v>
      </c>
      <c r="U5" s="130">
        <v>5</v>
      </c>
      <c r="V5" s="130">
        <v>5</v>
      </c>
      <c r="W5" s="130">
        <v>5</v>
      </c>
      <c r="X5" s="72">
        <v>5</v>
      </c>
      <c r="Y5" s="73">
        <v>5</v>
      </c>
      <c r="Z5" s="74">
        <v>5</v>
      </c>
    </row>
    <row r="6" spans="1:26">
      <c r="A6" s="69">
        <v>5</v>
      </c>
      <c r="B6" s="69" t="s">
        <v>47</v>
      </c>
      <c r="C6" s="69" t="s">
        <v>45</v>
      </c>
      <c r="D6" s="69" t="s">
        <v>60</v>
      </c>
      <c r="E6" s="69">
        <v>0</v>
      </c>
      <c r="F6" s="69">
        <v>0</v>
      </c>
      <c r="G6" s="69">
        <v>1</v>
      </c>
      <c r="H6" s="141">
        <v>0</v>
      </c>
      <c r="I6" s="141">
        <v>0</v>
      </c>
      <c r="J6" s="137">
        <v>5</v>
      </c>
      <c r="K6" s="137">
        <v>5</v>
      </c>
      <c r="L6" s="137">
        <v>5</v>
      </c>
      <c r="M6" s="137">
        <v>5</v>
      </c>
      <c r="N6" s="70">
        <v>5</v>
      </c>
      <c r="O6" s="70">
        <v>5</v>
      </c>
      <c r="P6" s="71">
        <v>5</v>
      </c>
      <c r="Q6" s="71">
        <v>5</v>
      </c>
      <c r="R6" s="71">
        <v>5</v>
      </c>
      <c r="S6" s="71">
        <v>5</v>
      </c>
      <c r="T6" s="71">
        <v>5</v>
      </c>
      <c r="U6" s="130">
        <v>5</v>
      </c>
      <c r="V6" s="130">
        <v>5</v>
      </c>
      <c r="W6" s="130">
        <v>5</v>
      </c>
      <c r="X6" s="72">
        <v>5</v>
      </c>
      <c r="Y6" s="73">
        <v>5</v>
      </c>
      <c r="Z6" s="74">
        <v>5</v>
      </c>
    </row>
    <row r="7" spans="1:26">
      <c r="A7" s="141">
        <v>6</v>
      </c>
      <c r="B7" s="69" t="s">
        <v>78</v>
      </c>
      <c r="C7" s="69" t="s">
        <v>45</v>
      </c>
      <c r="D7" s="69" t="s">
        <v>19</v>
      </c>
      <c r="E7" s="69">
        <v>1</v>
      </c>
      <c r="F7" s="69">
        <v>0</v>
      </c>
      <c r="G7" s="69">
        <v>0</v>
      </c>
      <c r="H7" s="141">
        <v>0</v>
      </c>
      <c r="I7" s="141">
        <v>0</v>
      </c>
      <c r="J7" s="137">
        <v>4</v>
      </c>
      <c r="K7" s="137">
        <v>4</v>
      </c>
      <c r="L7" s="137">
        <v>4</v>
      </c>
      <c r="M7" s="137">
        <v>4</v>
      </c>
      <c r="N7" s="70">
        <v>4</v>
      </c>
      <c r="O7" s="70">
        <v>4</v>
      </c>
      <c r="P7" s="71">
        <v>4</v>
      </c>
      <c r="Q7" s="71">
        <v>4</v>
      </c>
      <c r="R7" s="71">
        <v>4</v>
      </c>
      <c r="S7" s="71">
        <v>4</v>
      </c>
      <c r="T7" s="71">
        <v>4</v>
      </c>
      <c r="U7" s="130">
        <v>4</v>
      </c>
      <c r="V7" s="130">
        <v>4</v>
      </c>
      <c r="W7" s="130">
        <v>4</v>
      </c>
      <c r="X7" s="72">
        <v>4</v>
      </c>
      <c r="Y7" s="73">
        <v>4</v>
      </c>
      <c r="Z7" s="74">
        <v>4</v>
      </c>
    </row>
    <row r="8" spans="1:26">
      <c r="A8" s="69">
        <v>7</v>
      </c>
      <c r="B8" s="69" t="s">
        <v>50</v>
      </c>
      <c r="C8" s="69" t="s">
        <v>48</v>
      </c>
      <c r="D8" s="69" t="s">
        <v>54</v>
      </c>
      <c r="E8" s="69">
        <v>0</v>
      </c>
      <c r="F8" s="69">
        <v>1</v>
      </c>
      <c r="G8" s="69">
        <v>0</v>
      </c>
      <c r="H8" s="141">
        <v>0</v>
      </c>
      <c r="I8" s="141">
        <v>0</v>
      </c>
      <c r="J8" s="137">
        <v>4</v>
      </c>
      <c r="K8" s="137">
        <v>3</v>
      </c>
      <c r="L8" s="137">
        <v>5</v>
      </c>
      <c r="M8" s="137">
        <v>5</v>
      </c>
      <c r="N8" s="70">
        <v>5</v>
      </c>
      <c r="O8" s="70">
        <v>5</v>
      </c>
      <c r="P8" s="71">
        <v>5</v>
      </c>
      <c r="Q8" s="71">
        <v>5</v>
      </c>
      <c r="R8" s="71">
        <v>4</v>
      </c>
      <c r="S8" s="71">
        <v>4</v>
      </c>
      <c r="T8" s="71">
        <v>5</v>
      </c>
      <c r="U8" s="130">
        <v>5</v>
      </c>
      <c r="V8" s="130">
        <v>5</v>
      </c>
      <c r="W8" s="130">
        <v>5</v>
      </c>
      <c r="X8" s="72">
        <v>5</v>
      </c>
      <c r="Y8" s="73">
        <v>5</v>
      </c>
      <c r="Z8" s="74">
        <v>5</v>
      </c>
    </row>
    <row r="9" spans="1:26">
      <c r="A9" s="141">
        <v>8</v>
      </c>
      <c r="B9" s="69" t="s">
        <v>19</v>
      </c>
      <c r="C9" s="69" t="s">
        <v>48</v>
      </c>
      <c r="D9" s="69" t="s">
        <v>19</v>
      </c>
      <c r="E9" s="69">
        <v>0</v>
      </c>
      <c r="F9" s="69">
        <v>0</v>
      </c>
      <c r="G9" s="69">
        <v>0</v>
      </c>
      <c r="H9" s="141">
        <v>0</v>
      </c>
      <c r="I9" s="69">
        <v>1</v>
      </c>
      <c r="J9" s="137">
        <v>3</v>
      </c>
      <c r="K9" s="137">
        <v>3</v>
      </c>
      <c r="L9" s="137">
        <v>3</v>
      </c>
      <c r="M9" s="137">
        <v>3</v>
      </c>
      <c r="N9" s="70">
        <v>4</v>
      </c>
      <c r="O9" s="70">
        <v>3</v>
      </c>
      <c r="P9" s="71">
        <v>3</v>
      </c>
      <c r="Q9" s="71">
        <v>3</v>
      </c>
      <c r="R9" s="71">
        <v>3</v>
      </c>
      <c r="S9" s="71">
        <v>2</v>
      </c>
      <c r="T9" s="71">
        <v>3</v>
      </c>
      <c r="U9" s="130">
        <v>3</v>
      </c>
      <c r="V9" s="130">
        <v>3</v>
      </c>
      <c r="W9" s="130">
        <v>3</v>
      </c>
      <c r="X9" s="72">
        <v>3</v>
      </c>
      <c r="Y9" s="73">
        <v>3</v>
      </c>
      <c r="Z9" s="74">
        <v>3</v>
      </c>
    </row>
    <row r="10" spans="1:26">
      <c r="A10" s="69">
        <v>9</v>
      </c>
      <c r="B10" s="69" t="s">
        <v>51</v>
      </c>
      <c r="C10" s="69" t="s">
        <v>48</v>
      </c>
      <c r="D10" s="69" t="s">
        <v>54</v>
      </c>
      <c r="E10" s="69">
        <v>0</v>
      </c>
      <c r="F10" s="69">
        <v>0</v>
      </c>
      <c r="G10" s="69">
        <v>1</v>
      </c>
      <c r="H10" s="69">
        <v>0</v>
      </c>
      <c r="I10" s="69">
        <v>0</v>
      </c>
      <c r="J10" s="137">
        <v>4</v>
      </c>
      <c r="K10" s="137">
        <v>4</v>
      </c>
      <c r="L10" s="137">
        <v>4</v>
      </c>
      <c r="M10" s="137">
        <v>4</v>
      </c>
      <c r="N10" s="70">
        <v>4</v>
      </c>
      <c r="O10" s="70">
        <v>4</v>
      </c>
      <c r="P10" s="71">
        <v>5</v>
      </c>
      <c r="Q10" s="71">
        <v>5</v>
      </c>
      <c r="R10" s="71">
        <v>3</v>
      </c>
      <c r="S10" s="71">
        <v>4</v>
      </c>
      <c r="T10" s="71">
        <v>5</v>
      </c>
      <c r="U10" s="130">
        <v>5</v>
      </c>
      <c r="V10" s="130">
        <v>5</v>
      </c>
      <c r="W10" s="130">
        <v>3</v>
      </c>
      <c r="X10" s="72">
        <v>4</v>
      </c>
      <c r="Y10" s="73">
        <v>3</v>
      </c>
      <c r="Z10" s="74">
        <v>4</v>
      </c>
    </row>
    <row r="11" spans="1:26">
      <c r="A11" s="141">
        <v>10</v>
      </c>
      <c r="B11" s="69" t="s">
        <v>75</v>
      </c>
      <c r="C11" s="69" t="s">
        <v>48</v>
      </c>
      <c r="D11" s="69" t="s">
        <v>49</v>
      </c>
      <c r="E11" s="69">
        <v>1</v>
      </c>
      <c r="F11" s="69">
        <v>0</v>
      </c>
      <c r="G11" s="69"/>
      <c r="H11" s="69">
        <v>0</v>
      </c>
      <c r="I11" s="69">
        <v>0</v>
      </c>
      <c r="J11" s="137">
        <v>5</v>
      </c>
      <c r="K11" s="137">
        <v>5</v>
      </c>
      <c r="L11" s="137">
        <v>5</v>
      </c>
      <c r="M11" s="137">
        <v>5</v>
      </c>
      <c r="N11" s="70">
        <v>4</v>
      </c>
      <c r="O11" s="70">
        <v>3</v>
      </c>
      <c r="P11" s="71">
        <v>4</v>
      </c>
      <c r="Q11" s="71">
        <v>4</v>
      </c>
      <c r="R11" s="71">
        <v>5</v>
      </c>
      <c r="S11" s="71">
        <v>4</v>
      </c>
      <c r="T11" s="71">
        <v>5</v>
      </c>
      <c r="U11" s="130">
        <v>5</v>
      </c>
      <c r="V11" s="130">
        <v>5</v>
      </c>
      <c r="W11" s="130">
        <v>5</v>
      </c>
      <c r="X11" s="72">
        <v>4</v>
      </c>
      <c r="Y11" s="73">
        <v>3</v>
      </c>
      <c r="Z11" s="74">
        <v>5</v>
      </c>
    </row>
    <row r="12" spans="1:26">
      <c r="A12" s="69">
        <v>11</v>
      </c>
      <c r="B12" s="69" t="s">
        <v>32</v>
      </c>
      <c r="C12" s="69" t="s">
        <v>45</v>
      </c>
      <c r="D12" s="69" t="s">
        <v>72</v>
      </c>
      <c r="E12" s="69">
        <v>0</v>
      </c>
      <c r="F12" s="69">
        <v>0</v>
      </c>
      <c r="G12" s="69">
        <v>1</v>
      </c>
      <c r="H12" s="69">
        <v>0</v>
      </c>
      <c r="I12" s="69">
        <v>0</v>
      </c>
      <c r="J12" s="137">
        <v>5</v>
      </c>
      <c r="K12" s="137">
        <v>5</v>
      </c>
      <c r="L12" s="137">
        <v>1</v>
      </c>
      <c r="M12" s="137">
        <v>5</v>
      </c>
      <c r="N12" s="70">
        <v>5</v>
      </c>
      <c r="O12" s="70">
        <v>4</v>
      </c>
      <c r="P12" s="71">
        <v>4</v>
      </c>
      <c r="Q12" s="71">
        <v>4</v>
      </c>
      <c r="R12" s="71">
        <v>5</v>
      </c>
      <c r="S12" s="71">
        <v>4</v>
      </c>
      <c r="T12" s="71">
        <v>4</v>
      </c>
      <c r="U12" s="130">
        <v>4</v>
      </c>
      <c r="V12" s="130">
        <v>4</v>
      </c>
      <c r="W12" s="130">
        <v>4</v>
      </c>
      <c r="X12" s="72">
        <v>4</v>
      </c>
      <c r="Y12" s="73">
        <v>5</v>
      </c>
      <c r="Z12" s="74">
        <v>5</v>
      </c>
    </row>
    <row r="13" spans="1:26">
      <c r="A13" s="141">
        <v>12</v>
      </c>
      <c r="B13" s="69" t="s">
        <v>32</v>
      </c>
      <c r="C13" s="69" t="s">
        <v>45</v>
      </c>
      <c r="D13" s="69" t="s">
        <v>73</v>
      </c>
      <c r="E13" s="69">
        <v>0</v>
      </c>
      <c r="F13" s="69">
        <v>0</v>
      </c>
      <c r="G13" s="69">
        <v>1</v>
      </c>
      <c r="H13" s="69">
        <v>0</v>
      </c>
      <c r="I13" s="69">
        <v>0</v>
      </c>
      <c r="J13" s="137">
        <v>5</v>
      </c>
      <c r="K13" s="137">
        <v>5</v>
      </c>
      <c r="L13" s="137">
        <v>5</v>
      </c>
      <c r="M13" s="137">
        <v>5</v>
      </c>
      <c r="N13" s="70">
        <v>5</v>
      </c>
      <c r="O13" s="70">
        <v>5</v>
      </c>
      <c r="P13" s="71">
        <v>5</v>
      </c>
      <c r="Q13" s="71">
        <v>3</v>
      </c>
      <c r="R13" s="71">
        <v>5</v>
      </c>
      <c r="S13" s="71">
        <v>5</v>
      </c>
      <c r="T13" s="71">
        <v>5</v>
      </c>
      <c r="U13" s="130">
        <v>5</v>
      </c>
      <c r="V13" s="130">
        <v>5</v>
      </c>
      <c r="W13" s="130">
        <v>5</v>
      </c>
      <c r="X13" s="72">
        <v>5</v>
      </c>
      <c r="Y13" s="73">
        <v>5</v>
      </c>
      <c r="Z13" s="74">
        <v>5</v>
      </c>
    </row>
    <row r="14" spans="1:26">
      <c r="A14" s="69">
        <v>13</v>
      </c>
      <c r="B14" s="69" t="s">
        <v>32</v>
      </c>
      <c r="C14" s="69" t="s">
        <v>45</v>
      </c>
      <c r="D14" s="69" t="s">
        <v>74</v>
      </c>
      <c r="E14" s="69">
        <v>0</v>
      </c>
      <c r="F14" s="69">
        <v>0</v>
      </c>
      <c r="G14" s="69">
        <v>0</v>
      </c>
      <c r="H14" s="69">
        <v>0</v>
      </c>
      <c r="I14" s="69">
        <v>1</v>
      </c>
      <c r="J14" s="137">
        <v>3</v>
      </c>
      <c r="K14" s="137">
        <v>4</v>
      </c>
      <c r="L14" s="137">
        <v>3</v>
      </c>
      <c r="M14" s="137">
        <v>5</v>
      </c>
      <c r="N14" s="70">
        <v>5</v>
      </c>
      <c r="O14" s="70">
        <v>4</v>
      </c>
      <c r="P14" s="71">
        <v>4</v>
      </c>
      <c r="Q14" s="71">
        <v>4</v>
      </c>
      <c r="R14" s="71">
        <v>5</v>
      </c>
      <c r="S14" s="71">
        <v>5</v>
      </c>
      <c r="T14" s="71">
        <v>5</v>
      </c>
      <c r="U14" s="130">
        <v>5</v>
      </c>
      <c r="V14" s="130">
        <v>5</v>
      </c>
      <c r="W14" s="130">
        <v>5</v>
      </c>
      <c r="X14" s="72">
        <v>4</v>
      </c>
      <c r="Y14" s="73"/>
      <c r="Z14" s="74">
        <v>5</v>
      </c>
    </row>
    <row r="15" spans="1:26">
      <c r="A15" s="141">
        <v>14</v>
      </c>
      <c r="B15" s="69" t="s">
        <v>51</v>
      </c>
      <c r="C15" s="69" t="s">
        <v>48</v>
      </c>
      <c r="D15" s="69" t="s">
        <v>82</v>
      </c>
      <c r="E15" s="69">
        <v>0</v>
      </c>
      <c r="F15" s="69">
        <v>0</v>
      </c>
      <c r="G15" s="69">
        <v>1</v>
      </c>
      <c r="H15" s="141">
        <v>0</v>
      </c>
      <c r="I15" s="141">
        <v>0</v>
      </c>
      <c r="J15" s="137">
        <v>5</v>
      </c>
      <c r="K15" s="137">
        <v>4</v>
      </c>
      <c r="L15" s="137">
        <v>4</v>
      </c>
      <c r="M15" s="137">
        <v>5</v>
      </c>
      <c r="N15" s="70">
        <v>5</v>
      </c>
      <c r="O15" s="70">
        <v>5</v>
      </c>
      <c r="P15" s="71">
        <v>5</v>
      </c>
      <c r="Q15" s="71">
        <v>5</v>
      </c>
      <c r="R15" s="71">
        <v>5</v>
      </c>
      <c r="S15" s="71">
        <v>5</v>
      </c>
      <c r="T15" s="71">
        <v>5</v>
      </c>
      <c r="U15" s="130">
        <v>5</v>
      </c>
      <c r="V15" s="130">
        <v>5</v>
      </c>
      <c r="W15" s="130">
        <v>5</v>
      </c>
      <c r="X15" s="72">
        <v>3</v>
      </c>
      <c r="Y15" s="73">
        <v>3</v>
      </c>
      <c r="Z15" s="74">
        <v>5</v>
      </c>
    </row>
    <row r="16" spans="1:26">
      <c r="A16" s="69">
        <v>15</v>
      </c>
      <c r="B16" s="69" t="s">
        <v>50</v>
      </c>
      <c r="C16" s="69" t="s">
        <v>48</v>
      </c>
      <c r="D16" s="69" t="s">
        <v>82</v>
      </c>
      <c r="E16" s="69">
        <v>0</v>
      </c>
      <c r="F16" s="69">
        <v>0</v>
      </c>
      <c r="G16" s="69">
        <v>1</v>
      </c>
      <c r="H16" s="141">
        <v>1</v>
      </c>
      <c r="I16" s="141">
        <v>0</v>
      </c>
      <c r="J16" s="137">
        <v>5</v>
      </c>
      <c r="K16" s="137">
        <v>4</v>
      </c>
      <c r="L16" s="137"/>
      <c r="M16" s="137">
        <v>3</v>
      </c>
      <c r="N16" s="70">
        <v>5</v>
      </c>
      <c r="O16" s="70">
        <v>5</v>
      </c>
      <c r="P16" s="71">
        <v>5</v>
      </c>
      <c r="Q16" s="71">
        <v>5</v>
      </c>
      <c r="R16" s="71">
        <v>5</v>
      </c>
      <c r="S16" s="71">
        <v>5</v>
      </c>
      <c r="T16" s="71">
        <v>5</v>
      </c>
      <c r="U16" s="130">
        <v>3</v>
      </c>
      <c r="V16" s="130">
        <v>3</v>
      </c>
      <c r="W16" s="130">
        <v>3</v>
      </c>
      <c r="X16" s="72">
        <v>5</v>
      </c>
      <c r="Y16" s="73">
        <v>3</v>
      </c>
      <c r="Z16" s="74">
        <v>5</v>
      </c>
    </row>
    <row r="17" spans="1:26">
      <c r="A17" s="141">
        <v>16</v>
      </c>
      <c r="B17" s="69" t="s">
        <v>51</v>
      </c>
      <c r="C17" s="69" t="s">
        <v>48</v>
      </c>
      <c r="D17" s="69" t="s">
        <v>82</v>
      </c>
      <c r="E17" s="69">
        <v>0</v>
      </c>
      <c r="F17" s="69">
        <v>0</v>
      </c>
      <c r="G17" s="69">
        <v>1</v>
      </c>
      <c r="H17" s="12">
        <v>0</v>
      </c>
      <c r="I17" s="141">
        <v>0</v>
      </c>
      <c r="J17" s="137">
        <v>5</v>
      </c>
      <c r="K17" s="137">
        <v>5</v>
      </c>
      <c r="L17" s="137">
        <v>5</v>
      </c>
      <c r="M17" s="137">
        <v>5</v>
      </c>
      <c r="N17" s="70">
        <v>5</v>
      </c>
      <c r="O17" s="70">
        <v>5</v>
      </c>
      <c r="P17" s="71">
        <v>5</v>
      </c>
      <c r="Q17" s="71">
        <v>5</v>
      </c>
      <c r="R17" s="71">
        <v>5</v>
      </c>
      <c r="S17" s="71">
        <v>5</v>
      </c>
      <c r="T17" s="71">
        <v>5</v>
      </c>
      <c r="U17" s="130">
        <v>5</v>
      </c>
      <c r="V17" s="130">
        <v>5</v>
      </c>
      <c r="W17" s="130">
        <v>5</v>
      </c>
      <c r="X17" s="72">
        <v>5</v>
      </c>
      <c r="Y17" s="73">
        <v>5</v>
      </c>
      <c r="Z17" s="74">
        <v>5</v>
      </c>
    </row>
    <row r="18" spans="1:26">
      <c r="A18" s="69">
        <v>17</v>
      </c>
      <c r="B18" s="69" t="s">
        <v>50</v>
      </c>
      <c r="C18" s="69" t="s">
        <v>48</v>
      </c>
      <c r="D18" s="69" t="s">
        <v>82</v>
      </c>
      <c r="E18" s="69">
        <v>0</v>
      </c>
      <c r="F18" s="69">
        <v>0</v>
      </c>
      <c r="G18" s="69">
        <v>1</v>
      </c>
      <c r="H18" s="141">
        <v>0</v>
      </c>
      <c r="I18" s="141">
        <v>1</v>
      </c>
      <c r="J18" s="137">
        <v>5</v>
      </c>
      <c r="K18" s="137">
        <v>5</v>
      </c>
      <c r="L18" s="137">
        <v>5</v>
      </c>
      <c r="M18" s="137">
        <v>5</v>
      </c>
      <c r="N18" s="70">
        <v>5</v>
      </c>
      <c r="O18" s="70">
        <v>5</v>
      </c>
      <c r="P18" s="71">
        <v>5</v>
      </c>
      <c r="Q18" s="71">
        <v>5</v>
      </c>
      <c r="R18" s="71">
        <v>5</v>
      </c>
      <c r="S18" s="71">
        <v>5</v>
      </c>
      <c r="T18" s="71">
        <v>5</v>
      </c>
      <c r="U18" s="130">
        <v>5</v>
      </c>
      <c r="V18" s="130">
        <v>5</v>
      </c>
      <c r="W18" s="130">
        <v>5</v>
      </c>
      <c r="X18" s="72">
        <v>5</v>
      </c>
      <c r="Y18" s="73">
        <v>5</v>
      </c>
      <c r="Z18" s="74">
        <v>5</v>
      </c>
    </row>
    <row r="19" spans="1:26">
      <c r="A19" s="141">
        <v>18</v>
      </c>
      <c r="B19" s="69" t="s">
        <v>75</v>
      </c>
      <c r="C19" s="69" t="s">
        <v>48</v>
      </c>
      <c r="D19" s="69" t="s">
        <v>98</v>
      </c>
      <c r="E19" s="69">
        <v>0</v>
      </c>
      <c r="F19" s="69">
        <v>0</v>
      </c>
      <c r="G19" s="69">
        <v>1</v>
      </c>
      <c r="H19" s="141">
        <v>0</v>
      </c>
      <c r="I19" s="141">
        <v>0</v>
      </c>
      <c r="J19" s="137">
        <v>4</v>
      </c>
      <c r="K19" s="137">
        <v>5</v>
      </c>
      <c r="L19" s="137">
        <v>4</v>
      </c>
      <c r="M19" s="137">
        <v>4</v>
      </c>
      <c r="N19" s="70">
        <v>4</v>
      </c>
      <c r="O19" s="70">
        <v>4</v>
      </c>
      <c r="P19" s="71">
        <v>3</v>
      </c>
      <c r="Q19" s="71">
        <v>4</v>
      </c>
      <c r="R19" s="71">
        <v>4</v>
      </c>
      <c r="S19" s="71">
        <v>4</v>
      </c>
      <c r="T19" s="71">
        <v>4</v>
      </c>
      <c r="U19" s="130">
        <v>4</v>
      </c>
      <c r="V19" s="130">
        <v>4</v>
      </c>
      <c r="W19" s="130">
        <v>4</v>
      </c>
      <c r="X19" s="72">
        <v>4</v>
      </c>
      <c r="Y19" s="73">
        <v>2</v>
      </c>
      <c r="Z19" s="74">
        <v>4</v>
      </c>
    </row>
    <row r="20" spans="1:26">
      <c r="A20" s="69">
        <v>19</v>
      </c>
      <c r="B20" s="69" t="s">
        <v>57</v>
      </c>
      <c r="C20" s="69" t="s">
        <v>45</v>
      </c>
      <c r="D20" s="69" t="s">
        <v>99</v>
      </c>
      <c r="E20" s="69">
        <v>0</v>
      </c>
      <c r="F20" s="69">
        <v>0</v>
      </c>
      <c r="G20" s="69">
        <v>1</v>
      </c>
      <c r="H20" s="141">
        <v>0</v>
      </c>
      <c r="I20" s="141">
        <v>0</v>
      </c>
      <c r="J20" s="137">
        <v>4</v>
      </c>
      <c r="K20" s="137">
        <v>3</v>
      </c>
      <c r="L20" s="137"/>
      <c r="M20" s="137">
        <v>4</v>
      </c>
      <c r="N20" s="70">
        <v>5</v>
      </c>
      <c r="O20" s="70">
        <v>5</v>
      </c>
      <c r="P20" s="71">
        <v>5</v>
      </c>
      <c r="Q20" s="71"/>
      <c r="R20" s="71">
        <v>4</v>
      </c>
      <c r="S20" s="71">
        <v>3</v>
      </c>
      <c r="T20" s="71">
        <v>4</v>
      </c>
      <c r="U20" s="130"/>
      <c r="V20" s="130"/>
      <c r="W20" s="130"/>
      <c r="X20" s="72">
        <v>4</v>
      </c>
      <c r="Y20" s="73"/>
      <c r="Z20" s="74">
        <v>3</v>
      </c>
    </row>
    <row r="21" spans="1:26">
      <c r="A21" s="141">
        <v>20</v>
      </c>
      <c r="B21" s="69" t="s">
        <v>57</v>
      </c>
      <c r="C21" s="69" t="s">
        <v>48</v>
      </c>
      <c r="D21" s="69" t="s">
        <v>99</v>
      </c>
      <c r="E21" s="69">
        <v>1</v>
      </c>
      <c r="F21" s="69">
        <v>0</v>
      </c>
      <c r="G21" s="69">
        <v>1</v>
      </c>
      <c r="H21" s="141">
        <v>0</v>
      </c>
      <c r="I21" s="141">
        <v>0</v>
      </c>
      <c r="J21" s="137">
        <v>1</v>
      </c>
      <c r="K21" s="137">
        <v>5</v>
      </c>
      <c r="L21" s="137">
        <v>5</v>
      </c>
      <c r="M21" s="137">
        <v>5</v>
      </c>
      <c r="N21" s="70">
        <v>5</v>
      </c>
      <c r="O21" s="70">
        <v>5</v>
      </c>
      <c r="P21" s="71">
        <v>5</v>
      </c>
      <c r="Q21" s="71">
        <v>5</v>
      </c>
      <c r="R21" s="71">
        <v>5</v>
      </c>
      <c r="S21" s="71">
        <v>5</v>
      </c>
      <c r="T21" s="71">
        <v>5</v>
      </c>
      <c r="U21" s="130">
        <v>5</v>
      </c>
      <c r="V21" s="130">
        <v>5</v>
      </c>
      <c r="W21" s="130">
        <v>5</v>
      </c>
      <c r="X21" s="72">
        <v>5</v>
      </c>
      <c r="Y21" s="73">
        <v>5</v>
      </c>
      <c r="Z21" s="74">
        <v>5</v>
      </c>
    </row>
    <row r="22" spans="1:26">
      <c r="A22" s="69">
        <v>21</v>
      </c>
      <c r="B22" s="69" t="s">
        <v>100</v>
      </c>
      <c r="C22" s="69" t="s">
        <v>45</v>
      </c>
      <c r="D22" s="69" t="s">
        <v>82</v>
      </c>
      <c r="E22" s="69">
        <v>0</v>
      </c>
      <c r="F22" s="69">
        <v>0</v>
      </c>
      <c r="G22" s="69">
        <v>1</v>
      </c>
      <c r="H22" s="141">
        <v>0</v>
      </c>
      <c r="I22" s="141">
        <v>0</v>
      </c>
      <c r="J22" s="137">
        <v>5</v>
      </c>
      <c r="K22" s="137">
        <v>2</v>
      </c>
      <c r="L22" s="137">
        <v>3</v>
      </c>
      <c r="M22" s="137">
        <v>5</v>
      </c>
      <c r="N22" s="70">
        <v>4</v>
      </c>
      <c r="O22" s="70">
        <v>4</v>
      </c>
      <c r="P22" s="71">
        <v>3</v>
      </c>
      <c r="Q22" s="71">
        <v>3</v>
      </c>
      <c r="R22" s="71">
        <v>2</v>
      </c>
      <c r="S22" s="71">
        <v>1</v>
      </c>
      <c r="T22" s="71">
        <v>4</v>
      </c>
      <c r="U22" s="130">
        <v>3</v>
      </c>
      <c r="V22" s="130">
        <v>3</v>
      </c>
      <c r="W22" s="130">
        <v>3</v>
      </c>
      <c r="X22" s="72">
        <v>4</v>
      </c>
      <c r="Y22" s="73">
        <v>3</v>
      </c>
      <c r="Z22" s="74">
        <v>4</v>
      </c>
    </row>
    <row r="23" spans="1:26">
      <c r="A23" s="141">
        <v>22</v>
      </c>
      <c r="B23" s="69" t="s">
        <v>51</v>
      </c>
      <c r="C23" s="69" t="s">
        <v>48</v>
      </c>
      <c r="D23" s="69" t="s">
        <v>54</v>
      </c>
      <c r="E23" s="69">
        <v>0</v>
      </c>
      <c r="F23" s="69">
        <v>0</v>
      </c>
      <c r="G23" s="69">
        <v>1</v>
      </c>
      <c r="H23" s="141"/>
      <c r="I23" s="141">
        <v>0</v>
      </c>
      <c r="J23" s="137">
        <v>4</v>
      </c>
      <c r="K23" s="137">
        <v>4</v>
      </c>
      <c r="L23" s="137"/>
      <c r="M23" s="137">
        <v>4</v>
      </c>
      <c r="N23" s="70">
        <v>4</v>
      </c>
      <c r="O23" s="70">
        <v>3</v>
      </c>
      <c r="P23" s="71"/>
      <c r="Q23" s="71"/>
      <c r="R23" s="71">
        <v>4</v>
      </c>
      <c r="S23" s="71">
        <v>4</v>
      </c>
      <c r="T23" s="71">
        <v>4</v>
      </c>
      <c r="U23" s="130"/>
      <c r="V23" s="130"/>
      <c r="W23" s="130"/>
      <c r="X23" s="72">
        <v>4</v>
      </c>
      <c r="Y23" s="73"/>
      <c r="Z23" s="74">
        <v>4</v>
      </c>
    </row>
    <row r="24" spans="1:26">
      <c r="A24" s="69">
        <v>23</v>
      </c>
      <c r="B24" s="69" t="s">
        <v>47</v>
      </c>
      <c r="C24" s="69" t="s">
        <v>48</v>
      </c>
      <c r="D24" s="69" t="s">
        <v>82</v>
      </c>
      <c r="E24" s="69">
        <v>0</v>
      </c>
      <c r="F24" s="69">
        <v>0</v>
      </c>
      <c r="G24" s="69">
        <v>1</v>
      </c>
      <c r="H24" s="141">
        <v>1</v>
      </c>
      <c r="I24" s="141">
        <v>1</v>
      </c>
      <c r="J24" s="137">
        <v>5</v>
      </c>
      <c r="K24" s="137">
        <v>5</v>
      </c>
      <c r="L24" s="137">
        <v>5</v>
      </c>
      <c r="M24" s="137">
        <v>5</v>
      </c>
      <c r="N24" s="70">
        <v>5</v>
      </c>
      <c r="O24" s="70">
        <v>5</v>
      </c>
      <c r="P24" s="71">
        <v>5</v>
      </c>
      <c r="Q24" s="71">
        <v>5</v>
      </c>
      <c r="R24" s="71">
        <v>5</v>
      </c>
      <c r="S24" s="71">
        <v>5</v>
      </c>
      <c r="T24" s="71">
        <v>5</v>
      </c>
      <c r="U24" s="130">
        <v>5</v>
      </c>
      <c r="V24" s="130">
        <v>5</v>
      </c>
      <c r="W24" s="130">
        <v>5</v>
      </c>
      <c r="X24" s="72">
        <v>5</v>
      </c>
      <c r="Y24" s="73">
        <v>5</v>
      </c>
      <c r="Z24" s="74">
        <v>5</v>
      </c>
    </row>
    <row r="25" spans="1:26">
      <c r="A25" s="141">
        <v>24</v>
      </c>
      <c r="B25" s="69" t="s">
        <v>51</v>
      </c>
      <c r="C25" s="69" t="s">
        <v>48</v>
      </c>
      <c r="D25" s="69" t="s">
        <v>82</v>
      </c>
      <c r="E25" s="69">
        <v>0</v>
      </c>
      <c r="F25" s="69">
        <v>0</v>
      </c>
      <c r="G25" s="69">
        <v>1</v>
      </c>
      <c r="H25" s="141"/>
      <c r="I25" s="141">
        <v>0</v>
      </c>
      <c r="J25" s="137">
        <v>5</v>
      </c>
      <c r="K25" s="137">
        <v>3</v>
      </c>
      <c r="L25" s="137">
        <v>4</v>
      </c>
      <c r="M25" s="137">
        <v>3</v>
      </c>
      <c r="N25" s="70">
        <v>4</v>
      </c>
      <c r="O25" s="70">
        <v>4</v>
      </c>
      <c r="P25" s="71">
        <v>4</v>
      </c>
      <c r="Q25" s="71">
        <v>5</v>
      </c>
      <c r="R25" s="71">
        <v>4</v>
      </c>
      <c r="S25" s="71">
        <v>4</v>
      </c>
      <c r="T25" s="71">
        <v>5</v>
      </c>
      <c r="U25" s="130">
        <v>5</v>
      </c>
      <c r="V25" s="130">
        <v>5</v>
      </c>
      <c r="W25" s="130">
        <v>4</v>
      </c>
      <c r="X25" s="72">
        <v>4</v>
      </c>
      <c r="Y25" s="73">
        <v>3</v>
      </c>
      <c r="Z25" s="74">
        <v>4</v>
      </c>
    </row>
    <row r="26" spans="1:26">
      <c r="A26" s="69">
        <v>25</v>
      </c>
      <c r="B26" s="69" t="s">
        <v>47</v>
      </c>
      <c r="C26" s="69" t="s">
        <v>48</v>
      </c>
      <c r="D26" s="69" t="s">
        <v>49</v>
      </c>
      <c r="E26" s="69">
        <v>0</v>
      </c>
      <c r="F26" s="69">
        <v>0</v>
      </c>
      <c r="G26" s="69">
        <v>1</v>
      </c>
      <c r="H26" s="141"/>
      <c r="I26" s="141">
        <v>0</v>
      </c>
      <c r="J26" s="137">
        <v>3</v>
      </c>
      <c r="K26" s="137">
        <v>3</v>
      </c>
      <c r="L26" s="137"/>
      <c r="M26" s="137">
        <v>2</v>
      </c>
      <c r="N26" s="70">
        <v>4</v>
      </c>
      <c r="O26" s="70">
        <v>4</v>
      </c>
      <c r="P26" s="71">
        <v>3</v>
      </c>
      <c r="Q26" s="71">
        <v>4</v>
      </c>
      <c r="R26" s="71">
        <v>4</v>
      </c>
      <c r="S26" s="71">
        <v>4</v>
      </c>
      <c r="T26" s="71">
        <v>4</v>
      </c>
      <c r="U26" s="130">
        <v>4</v>
      </c>
      <c r="V26" s="130">
        <v>4</v>
      </c>
      <c r="W26" s="130">
        <v>4</v>
      </c>
      <c r="X26" s="72">
        <v>4</v>
      </c>
      <c r="Y26" s="73">
        <v>2</v>
      </c>
      <c r="Z26" s="74">
        <v>4</v>
      </c>
    </row>
    <row r="27" spans="1:26">
      <c r="A27" s="141">
        <v>26</v>
      </c>
      <c r="B27" s="69" t="s">
        <v>19</v>
      </c>
      <c r="C27" s="69" t="s">
        <v>45</v>
      </c>
      <c r="D27" s="69" t="s">
        <v>72</v>
      </c>
      <c r="E27" s="69">
        <v>0</v>
      </c>
      <c r="F27" s="69">
        <v>0</v>
      </c>
      <c r="G27" s="69">
        <v>1</v>
      </c>
      <c r="H27" s="141"/>
      <c r="I27" s="141">
        <v>0</v>
      </c>
      <c r="J27" s="137">
        <v>4</v>
      </c>
      <c r="K27" s="137">
        <v>4</v>
      </c>
      <c r="L27" s="137">
        <v>4</v>
      </c>
      <c r="M27" s="137">
        <v>4</v>
      </c>
      <c r="N27" s="70">
        <v>4</v>
      </c>
      <c r="O27" s="70">
        <v>4</v>
      </c>
      <c r="P27" s="71">
        <v>4</v>
      </c>
      <c r="Q27" s="71">
        <v>1</v>
      </c>
      <c r="R27" s="71">
        <v>4</v>
      </c>
      <c r="S27" s="71">
        <v>1</v>
      </c>
      <c r="T27" s="71">
        <v>5</v>
      </c>
      <c r="U27" s="130">
        <v>1</v>
      </c>
      <c r="V27" s="130">
        <v>1</v>
      </c>
      <c r="W27" s="130">
        <v>4</v>
      </c>
      <c r="X27" s="72">
        <v>4</v>
      </c>
      <c r="Y27" s="73">
        <v>4</v>
      </c>
      <c r="Z27" s="74">
        <v>3</v>
      </c>
    </row>
    <row r="28" spans="1:26">
      <c r="A28" s="69">
        <v>27</v>
      </c>
      <c r="B28" s="69" t="s">
        <v>59</v>
      </c>
      <c r="C28" s="69" t="s">
        <v>48</v>
      </c>
      <c r="D28" s="69" t="s">
        <v>54</v>
      </c>
      <c r="E28" s="69">
        <v>0</v>
      </c>
      <c r="F28" s="69">
        <v>0</v>
      </c>
      <c r="G28" s="69">
        <v>1</v>
      </c>
      <c r="H28" s="141"/>
      <c r="I28" s="141">
        <v>0</v>
      </c>
      <c r="J28" s="137">
        <v>5</v>
      </c>
      <c r="K28" s="137">
        <v>4</v>
      </c>
      <c r="L28" s="137">
        <v>5</v>
      </c>
      <c r="M28" s="137">
        <v>4</v>
      </c>
      <c r="N28" s="70">
        <v>4</v>
      </c>
      <c r="O28" s="70">
        <v>5</v>
      </c>
      <c r="P28" s="71">
        <v>5</v>
      </c>
      <c r="Q28" s="71">
        <v>4</v>
      </c>
      <c r="R28" s="71">
        <v>4</v>
      </c>
      <c r="S28" s="71">
        <v>3</v>
      </c>
      <c r="T28" s="71">
        <v>4</v>
      </c>
      <c r="U28" s="130">
        <v>4</v>
      </c>
      <c r="V28" s="130">
        <v>4</v>
      </c>
      <c r="W28" s="130">
        <v>4</v>
      </c>
      <c r="X28" s="72">
        <v>5</v>
      </c>
      <c r="Y28" s="73">
        <v>4</v>
      </c>
      <c r="Z28" s="74">
        <v>4</v>
      </c>
    </row>
    <row r="29" spans="1:26">
      <c r="A29" s="141">
        <v>28</v>
      </c>
      <c r="B29" s="69" t="s">
        <v>57</v>
      </c>
      <c r="C29" s="69" t="s">
        <v>45</v>
      </c>
      <c r="D29" s="69" t="s">
        <v>82</v>
      </c>
      <c r="E29" s="69">
        <v>0</v>
      </c>
      <c r="F29" s="69">
        <v>1</v>
      </c>
      <c r="G29" s="69">
        <v>0</v>
      </c>
      <c r="H29" s="141">
        <v>0</v>
      </c>
      <c r="I29" s="141">
        <v>0</v>
      </c>
      <c r="J29" s="137">
        <v>4</v>
      </c>
      <c r="K29" s="137">
        <v>3</v>
      </c>
      <c r="L29" s="137">
        <v>5</v>
      </c>
      <c r="M29" s="137">
        <v>5</v>
      </c>
      <c r="N29" s="70">
        <v>5</v>
      </c>
      <c r="O29" s="70">
        <v>5</v>
      </c>
      <c r="P29" s="71">
        <v>5</v>
      </c>
      <c r="Q29" s="71">
        <v>5</v>
      </c>
      <c r="R29" s="71">
        <v>4</v>
      </c>
      <c r="S29" s="71">
        <v>4</v>
      </c>
      <c r="T29" s="71">
        <v>5</v>
      </c>
      <c r="U29" s="130">
        <v>5</v>
      </c>
      <c r="V29" s="130">
        <v>5</v>
      </c>
      <c r="W29" s="130">
        <v>5</v>
      </c>
      <c r="X29" s="72">
        <v>5</v>
      </c>
      <c r="Y29" s="73">
        <v>5</v>
      </c>
      <c r="Z29" s="74">
        <v>5</v>
      </c>
    </row>
    <row r="30" spans="1:26">
      <c r="A30" s="69">
        <v>29</v>
      </c>
      <c r="B30" s="69" t="s">
        <v>50</v>
      </c>
      <c r="C30" s="69" t="s">
        <v>48</v>
      </c>
      <c r="D30" s="69" t="s">
        <v>82</v>
      </c>
      <c r="E30" s="69">
        <v>0</v>
      </c>
      <c r="F30" s="69">
        <v>1</v>
      </c>
      <c r="G30" s="69">
        <v>0</v>
      </c>
      <c r="H30" s="141">
        <v>0</v>
      </c>
      <c r="I30" s="141">
        <v>0</v>
      </c>
      <c r="J30" s="137">
        <v>4</v>
      </c>
      <c r="K30" s="137">
        <v>3</v>
      </c>
      <c r="L30" s="137">
        <v>5</v>
      </c>
      <c r="M30" s="137">
        <v>5</v>
      </c>
      <c r="N30" s="70">
        <v>5</v>
      </c>
      <c r="O30" s="70">
        <v>5</v>
      </c>
      <c r="P30" s="71">
        <v>5</v>
      </c>
      <c r="Q30" s="71">
        <v>5</v>
      </c>
      <c r="R30" s="71">
        <v>4</v>
      </c>
      <c r="S30" s="71">
        <v>4</v>
      </c>
      <c r="T30" s="71">
        <v>5</v>
      </c>
      <c r="U30" s="130">
        <v>5</v>
      </c>
      <c r="V30" s="130">
        <v>5</v>
      </c>
      <c r="W30" s="130">
        <v>5</v>
      </c>
      <c r="X30" s="72">
        <v>5</v>
      </c>
      <c r="Y30" s="73">
        <v>5</v>
      </c>
      <c r="Z30" s="74">
        <v>5</v>
      </c>
    </row>
    <row r="31" spans="1:26">
      <c r="A31" s="141">
        <v>30</v>
      </c>
      <c r="B31" s="69" t="s">
        <v>51</v>
      </c>
      <c r="C31" s="69" t="s">
        <v>48</v>
      </c>
      <c r="D31" s="69" t="s">
        <v>82</v>
      </c>
      <c r="E31" s="69">
        <v>0</v>
      </c>
      <c r="F31" s="69">
        <v>1</v>
      </c>
      <c r="G31" s="69">
        <v>0</v>
      </c>
      <c r="H31" s="141">
        <v>0</v>
      </c>
      <c r="I31" s="141">
        <v>0</v>
      </c>
      <c r="J31" s="137">
        <v>4</v>
      </c>
      <c r="K31" s="137">
        <v>3</v>
      </c>
      <c r="L31" s="137">
        <v>5</v>
      </c>
      <c r="M31" s="137">
        <v>5</v>
      </c>
      <c r="N31" s="70">
        <v>5</v>
      </c>
      <c r="O31" s="70">
        <v>5</v>
      </c>
      <c r="P31" s="71">
        <v>5</v>
      </c>
      <c r="Q31" s="71">
        <v>5</v>
      </c>
      <c r="R31" s="71">
        <v>4</v>
      </c>
      <c r="S31" s="71">
        <v>4</v>
      </c>
      <c r="T31" s="71">
        <v>5</v>
      </c>
      <c r="U31" s="130">
        <v>5</v>
      </c>
      <c r="V31" s="130">
        <v>5</v>
      </c>
      <c r="W31" s="130">
        <v>5</v>
      </c>
      <c r="X31" s="72">
        <v>5</v>
      </c>
      <c r="Y31" s="73">
        <v>5</v>
      </c>
      <c r="Z31" s="74">
        <v>5</v>
      </c>
    </row>
    <row r="32" spans="1:26">
      <c r="A32" s="69">
        <v>31</v>
      </c>
      <c r="B32" s="69" t="s">
        <v>52</v>
      </c>
      <c r="C32" s="69" t="s">
        <v>48</v>
      </c>
      <c r="D32" s="69" t="s">
        <v>82</v>
      </c>
      <c r="E32" s="69">
        <v>1</v>
      </c>
      <c r="F32" s="69">
        <v>1</v>
      </c>
      <c r="G32" s="69">
        <v>0</v>
      </c>
      <c r="H32" s="141">
        <v>0</v>
      </c>
      <c r="I32" s="141">
        <v>0</v>
      </c>
      <c r="J32" s="137">
        <v>4</v>
      </c>
      <c r="K32" s="137">
        <v>3</v>
      </c>
      <c r="L32" s="137">
        <v>5</v>
      </c>
      <c r="M32" s="137">
        <v>5</v>
      </c>
      <c r="N32" s="70">
        <v>5</v>
      </c>
      <c r="O32" s="70">
        <v>5</v>
      </c>
      <c r="P32" s="71">
        <v>5</v>
      </c>
      <c r="Q32" s="71">
        <v>5</v>
      </c>
      <c r="R32" s="71">
        <v>4</v>
      </c>
      <c r="S32" s="71">
        <v>4</v>
      </c>
      <c r="T32" s="71">
        <v>5</v>
      </c>
      <c r="U32" s="130">
        <v>5</v>
      </c>
      <c r="V32" s="130">
        <v>5</v>
      </c>
      <c r="W32" s="130">
        <v>5</v>
      </c>
      <c r="X32" s="72">
        <v>5</v>
      </c>
      <c r="Y32" s="73">
        <v>5</v>
      </c>
      <c r="Z32" s="74">
        <v>5</v>
      </c>
    </row>
    <row r="33" spans="1:26">
      <c r="A33" s="141">
        <v>32</v>
      </c>
      <c r="B33" s="69" t="s">
        <v>78</v>
      </c>
      <c r="C33" s="69" t="s">
        <v>48</v>
      </c>
      <c r="D33" s="69" t="s">
        <v>82</v>
      </c>
      <c r="E33" s="69">
        <v>0</v>
      </c>
      <c r="F33" s="69">
        <v>1</v>
      </c>
      <c r="G33" s="69">
        <v>1</v>
      </c>
      <c r="H33" s="141">
        <v>0</v>
      </c>
      <c r="I33" s="141">
        <v>0</v>
      </c>
      <c r="J33" s="137">
        <v>4</v>
      </c>
      <c r="K33" s="137">
        <v>3</v>
      </c>
      <c r="L33" s="137">
        <v>5</v>
      </c>
      <c r="M33" s="137">
        <v>5</v>
      </c>
      <c r="N33" s="70">
        <v>5</v>
      </c>
      <c r="O33" s="70">
        <v>5</v>
      </c>
      <c r="P33" s="71">
        <v>5</v>
      </c>
      <c r="Q33" s="71">
        <v>5</v>
      </c>
      <c r="R33" s="71">
        <v>4</v>
      </c>
      <c r="S33" s="71">
        <v>4</v>
      </c>
      <c r="T33" s="71">
        <v>5</v>
      </c>
      <c r="U33" s="130">
        <v>5</v>
      </c>
      <c r="V33" s="130">
        <v>5</v>
      </c>
      <c r="W33" s="130">
        <v>5</v>
      </c>
      <c r="X33" s="72">
        <v>5</v>
      </c>
      <c r="Y33" s="73">
        <v>5</v>
      </c>
      <c r="Z33" s="74">
        <v>5</v>
      </c>
    </row>
    <row r="34" spans="1:26">
      <c r="A34" s="69">
        <v>33</v>
      </c>
      <c r="B34" s="69" t="s">
        <v>78</v>
      </c>
      <c r="C34" s="69" t="s">
        <v>45</v>
      </c>
      <c r="D34" s="69" t="s">
        <v>82</v>
      </c>
      <c r="E34" s="69">
        <v>0</v>
      </c>
      <c r="F34" s="69">
        <v>1</v>
      </c>
      <c r="G34" s="69">
        <v>0</v>
      </c>
      <c r="H34" s="141">
        <v>0</v>
      </c>
      <c r="I34" s="141">
        <v>0</v>
      </c>
      <c r="J34" s="137">
        <v>4</v>
      </c>
      <c r="K34" s="137">
        <v>3</v>
      </c>
      <c r="L34" s="137">
        <v>5</v>
      </c>
      <c r="M34" s="137">
        <v>5</v>
      </c>
      <c r="N34" s="70">
        <v>5</v>
      </c>
      <c r="O34" s="70">
        <v>5</v>
      </c>
      <c r="P34" s="71">
        <v>5</v>
      </c>
      <c r="Q34" s="71">
        <v>5</v>
      </c>
      <c r="R34" s="71">
        <v>4</v>
      </c>
      <c r="S34" s="71">
        <v>4</v>
      </c>
      <c r="T34" s="71">
        <v>5</v>
      </c>
      <c r="U34" s="130">
        <v>5</v>
      </c>
      <c r="V34" s="130">
        <v>5</v>
      </c>
      <c r="W34" s="130">
        <v>5</v>
      </c>
      <c r="X34" s="72">
        <v>5</v>
      </c>
      <c r="Y34" s="73">
        <v>5</v>
      </c>
      <c r="Z34" s="74">
        <v>5</v>
      </c>
    </row>
    <row r="35" spans="1:26">
      <c r="A35" s="141">
        <v>34</v>
      </c>
      <c r="B35" s="69" t="s">
        <v>78</v>
      </c>
      <c r="C35" s="69" t="s">
        <v>48</v>
      </c>
      <c r="D35" s="69" t="s">
        <v>82</v>
      </c>
      <c r="E35" s="69">
        <v>0</v>
      </c>
      <c r="F35" s="69">
        <v>1</v>
      </c>
      <c r="G35" s="69">
        <v>0</v>
      </c>
      <c r="H35" s="141">
        <v>0</v>
      </c>
      <c r="I35" s="141">
        <v>0</v>
      </c>
      <c r="J35" s="137">
        <v>4</v>
      </c>
      <c r="K35" s="137">
        <v>3</v>
      </c>
      <c r="L35" s="137">
        <v>5</v>
      </c>
      <c r="M35" s="137">
        <v>5</v>
      </c>
      <c r="N35" s="70">
        <v>5</v>
      </c>
      <c r="O35" s="70">
        <v>5</v>
      </c>
      <c r="P35" s="71">
        <v>5</v>
      </c>
      <c r="Q35" s="71">
        <v>5</v>
      </c>
      <c r="R35" s="71">
        <v>4</v>
      </c>
      <c r="S35" s="71">
        <v>4</v>
      </c>
      <c r="T35" s="71">
        <v>5</v>
      </c>
      <c r="U35" s="130">
        <v>5</v>
      </c>
      <c r="V35" s="130">
        <v>5</v>
      </c>
      <c r="W35" s="130">
        <v>5</v>
      </c>
      <c r="X35" s="72">
        <v>5</v>
      </c>
      <c r="Y35" s="73">
        <v>5</v>
      </c>
      <c r="Z35" s="74">
        <v>5</v>
      </c>
    </row>
    <row r="36" spans="1:26">
      <c r="A36" s="69">
        <v>35</v>
      </c>
      <c r="B36" s="69" t="s">
        <v>78</v>
      </c>
      <c r="C36" s="69" t="s">
        <v>48</v>
      </c>
      <c r="D36" s="69" t="s">
        <v>82</v>
      </c>
      <c r="E36" s="69">
        <v>0</v>
      </c>
      <c r="F36" s="69">
        <v>1</v>
      </c>
      <c r="G36" s="69">
        <v>0</v>
      </c>
      <c r="H36" s="141">
        <v>0</v>
      </c>
      <c r="I36" s="141">
        <v>0</v>
      </c>
      <c r="J36" s="137">
        <v>4</v>
      </c>
      <c r="K36" s="137">
        <v>3</v>
      </c>
      <c r="L36" s="137">
        <v>5</v>
      </c>
      <c r="M36" s="137">
        <v>5</v>
      </c>
      <c r="N36" s="70">
        <v>5</v>
      </c>
      <c r="O36" s="70">
        <v>5</v>
      </c>
      <c r="P36" s="71">
        <v>5</v>
      </c>
      <c r="Q36" s="71">
        <v>5</v>
      </c>
      <c r="R36" s="71">
        <v>4</v>
      </c>
      <c r="S36" s="71">
        <v>4</v>
      </c>
      <c r="T36" s="71">
        <v>5</v>
      </c>
      <c r="U36" s="130">
        <v>5</v>
      </c>
      <c r="V36" s="130">
        <v>5</v>
      </c>
      <c r="W36" s="130">
        <v>5</v>
      </c>
      <c r="X36" s="72">
        <v>5</v>
      </c>
      <c r="Y36" s="73">
        <v>5</v>
      </c>
      <c r="Z36" s="74">
        <v>5</v>
      </c>
    </row>
    <row r="37" spans="1:26">
      <c r="A37" s="141">
        <v>36</v>
      </c>
      <c r="B37" s="69" t="s">
        <v>59</v>
      </c>
      <c r="C37" s="69" t="s">
        <v>48</v>
      </c>
      <c r="D37" s="69" t="s">
        <v>82</v>
      </c>
      <c r="E37" s="69">
        <v>0</v>
      </c>
      <c r="F37" s="69">
        <v>1</v>
      </c>
      <c r="G37" s="69">
        <v>0</v>
      </c>
      <c r="H37" s="141">
        <v>0</v>
      </c>
      <c r="I37" s="141">
        <v>0</v>
      </c>
      <c r="J37" s="137">
        <v>4</v>
      </c>
      <c r="K37" s="137">
        <v>3</v>
      </c>
      <c r="L37" s="137">
        <v>5</v>
      </c>
      <c r="M37" s="137">
        <v>5</v>
      </c>
      <c r="N37" s="70">
        <v>5</v>
      </c>
      <c r="O37" s="70">
        <v>5</v>
      </c>
      <c r="P37" s="71">
        <v>5</v>
      </c>
      <c r="Q37" s="71">
        <v>5</v>
      </c>
      <c r="R37" s="71">
        <v>4</v>
      </c>
      <c r="S37" s="71">
        <v>4</v>
      </c>
      <c r="T37" s="71">
        <v>5</v>
      </c>
      <c r="U37" s="130">
        <v>5</v>
      </c>
      <c r="V37" s="130">
        <v>5</v>
      </c>
      <c r="W37" s="130">
        <v>5</v>
      </c>
      <c r="X37" s="72">
        <v>5</v>
      </c>
      <c r="Y37" s="73">
        <v>5</v>
      </c>
      <c r="Z37" s="74">
        <v>5</v>
      </c>
    </row>
    <row r="38" spans="1:26">
      <c r="A38" s="69">
        <v>37</v>
      </c>
      <c r="B38" s="69" t="s">
        <v>50</v>
      </c>
      <c r="C38" s="69" t="s">
        <v>48</v>
      </c>
      <c r="D38" s="69" t="s">
        <v>82</v>
      </c>
      <c r="E38" s="69">
        <v>0</v>
      </c>
      <c r="F38" s="69">
        <v>1</v>
      </c>
      <c r="G38" s="69">
        <v>0</v>
      </c>
      <c r="H38" s="141">
        <v>0</v>
      </c>
      <c r="I38" s="141">
        <v>0</v>
      </c>
      <c r="J38" s="137">
        <v>4</v>
      </c>
      <c r="K38" s="137">
        <v>3</v>
      </c>
      <c r="L38" s="137">
        <v>5</v>
      </c>
      <c r="M38" s="137">
        <v>5</v>
      </c>
      <c r="N38" s="70">
        <v>5</v>
      </c>
      <c r="O38" s="70">
        <v>5</v>
      </c>
      <c r="P38" s="71">
        <v>5</v>
      </c>
      <c r="Q38" s="71">
        <v>5</v>
      </c>
      <c r="R38" s="71">
        <v>4</v>
      </c>
      <c r="S38" s="71">
        <v>4</v>
      </c>
      <c r="T38" s="71">
        <v>5</v>
      </c>
      <c r="U38" s="130">
        <v>5</v>
      </c>
      <c r="V38" s="130">
        <v>5</v>
      </c>
      <c r="W38" s="130">
        <v>5</v>
      </c>
      <c r="X38" s="72">
        <v>5</v>
      </c>
      <c r="Y38" s="73">
        <v>5</v>
      </c>
      <c r="Z38" s="74">
        <v>5</v>
      </c>
    </row>
    <row r="39" spans="1:26">
      <c r="A39" s="141">
        <v>38</v>
      </c>
      <c r="B39" s="69" t="s">
        <v>32</v>
      </c>
      <c r="C39" s="69" t="s">
        <v>48</v>
      </c>
      <c r="D39" s="69" t="s">
        <v>82</v>
      </c>
      <c r="E39" s="69">
        <v>0</v>
      </c>
      <c r="F39" s="69">
        <v>1</v>
      </c>
      <c r="G39" s="69">
        <v>0</v>
      </c>
      <c r="H39" s="141">
        <v>0</v>
      </c>
      <c r="I39" s="141">
        <v>0</v>
      </c>
      <c r="J39" s="137">
        <v>4</v>
      </c>
      <c r="K39" s="137">
        <v>3</v>
      </c>
      <c r="L39" s="137">
        <v>5</v>
      </c>
      <c r="M39" s="137">
        <v>5</v>
      </c>
      <c r="N39" s="70">
        <v>5</v>
      </c>
      <c r="O39" s="70">
        <v>5</v>
      </c>
      <c r="P39" s="71">
        <v>5</v>
      </c>
      <c r="Q39" s="71">
        <v>5</v>
      </c>
      <c r="R39" s="71">
        <v>4</v>
      </c>
      <c r="S39" s="71">
        <v>4</v>
      </c>
      <c r="T39" s="71">
        <v>5</v>
      </c>
      <c r="U39" s="130">
        <v>5</v>
      </c>
      <c r="V39" s="130">
        <v>5</v>
      </c>
      <c r="W39" s="130">
        <v>5</v>
      </c>
      <c r="X39" s="72">
        <v>5</v>
      </c>
      <c r="Y39" s="73">
        <v>5</v>
      </c>
      <c r="Z39" s="74">
        <v>5</v>
      </c>
    </row>
    <row r="40" spans="1:26">
      <c r="A40" s="69">
        <v>39</v>
      </c>
      <c r="B40" s="69" t="s">
        <v>50</v>
      </c>
      <c r="C40" s="69" t="s">
        <v>48</v>
      </c>
      <c r="D40" s="69" t="s">
        <v>82</v>
      </c>
      <c r="E40" s="69">
        <v>0</v>
      </c>
      <c r="F40" s="69">
        <v>1</v>
      </c>
      <c r="G40" s="69">
        <v>0</v>
      </c>
      <c r="H40" s="141">
        <v>0</v>
      </c>
      <c r="I40" s="141">
        <v>0</v>
      </c>
      <c r="J40" s="137">
        <v>4</v>
      </c>
      <c r="K40" s="137">
        <v>3</v>
      </c>
      <c r="L40" s="137">
        <v>5</v>
      </c>
      <c r="M40" s="137">
        <v>5</v>
      </c>
      <c r="N40" s="70">
        <v>5</v>
      </c>
      <c r="O40" s="70">
        <v>5</v>
      </c>
      <c r="P40" s="71">
        <v>5</v>
      </c>
      <c r="Q40" s="71">
        <v>5</v>
      </c>
      <c r="R40" s="71">
        <v>4</v>
      </c>
      <c r="S40" s="71">
        <v>4</v>
      </c>
      <c r="T40" s="71">
        <v>5</v>
      </c>
      <c r="U40" s="130">
        <v>5</v>
      </c>
      <c r="V40" s="130">
        <v>5</v>
      </c>
      <c r="W40" s="130">
        <v>5</v>
      </c>
      <c r="X40" s="72">
        <v>5</v>
      </c>
      <c r="Y40" s="73">
        <v>5</v>
      </c>
      <c r="Z40" s="74">
        <v>5</v>
      </c>
    </row>
    <row r="41" spans="1:26">
      <c r="A41" s="141">
        <v>40</v>
      </c>
      <c r="B41" s="69" t="s">
        <v>50</v>
      </c>
      <c r="C41" s="69" t="s">
        <v>45</v>
      </c>
      <c r="D41" s="69" t="s">
        <v>55</v>
      </c>
      <c r="E41" s="69">
        <v>0</v>
      </c>
      <c r="F41" s="69">
        <v>1</v>
      </c>
      <c r="G41" s="69">
        <v>0</v>
      </c>
      <c r="H41" s="141">
        <v>0</v>
      </c>
      <c r="I41" s="141">
        <v>0</v>
      </c>
      <c r="J41" s="137">
        <v>4</v>
      </c>
      <c r="K41" s="137">
        <v>3</v>
      </c>
      <c r="L41" s="137">
        <v>5</v>
      </c>
      <c r="M41" s="137">
        <v>5</v>
      </c>
      <c r="N41" s="70">
        <v>5</v>
      </c>
      <c r="O41" s="70">
        <v>5</v>
      </c>
      <c r="P41" s="71">
        <v>5</v>
      </c>
      <c r="Q41" s="71">
        <v>5</v>
      </c>
      <c r="R41" s="71">
        <v>4</v>
      </c>
      <c r="S41" s="71">
        <v>4</v>
      </c>
      <c r="T41" s="71">
        <v>5</v>
      </c>
      <c r="U41" s="130">
        <v>5</v>
      </c>
      <c r="V41" s="130">
        <v>5</v>
      </c>
      <c r="W41" s="130">
        <v>5</v>
      </c>
      <c r="X41" s="72">
        <v>5</v>
      </c>
      <c r="Y41" s="73">
        <v>5</v>
      </c>
      <c r="Z41" s="74">
        <v>5</v>
      </c>
    </row>
    <row r="42" spans="1:26">
      <c r="A42" s="69">
        <v>41</v>
      </c>
      <c r="B42" s="69" t="s">
        <v>19</v>
      </c>
      <c r="C42" s="69" t="s">
        <v>48</v>
      </c>
      <c r="D42" s="69" t="s">
        <v>82</v>
      </c>
      <c r="E42" s="69">
        <v>0</v>
      </c>
      <c r="F42" s="69">
        <v>1</v>
      </c>
      <c r="G42" s="69">
        <v>0</v>
      </c>
      <c r="H42" s="141">
        <v>0</v>
      </c>
      <c r="I42" s="141">
        <v>0</v>
      </c>
      <c r="J42" s="137">
        <v>4</v>
      </c>
      <c r="K42" s="137">
        <v>3</v>
      </c>
      <c r="L42" s="137">
        <v>5</v>
      </c>
      <c r="M42" s="137">
        <v>5</v>
      </c>
      <c r="N42" s="70">
        <v>5</v>
      </c>
      <c r="O42" s="70">
        <v>5</v>
      </c>
      <c r="P42" s="71">
        <v>5</v>
      </c>
      <c r="Q42" s="71">
        <v>5</v>
      </c>
      <c r="R42" s="71">
        <v>4</v>
      </c>
      <c r="S42" s="71">
        <v>4</v>
      </c>
      <c r="T42" s="71">
        <v>5</v>
      </c>
      <c r="U42" s="130">
        <v>5</v>
      </c>
      <c r="V42" s="130">
        <v>5</v>
      </c>
      <c r="W42" s="130">
        <v>5</v>
      </c>
      <c r="X42" s="72">
        <v>5</v>
      </c>
      <c r="Y42" s="73">
        <v>5</v>
      </c>
      <c r="Z42" s="74">
        <v>5</v>
      </c>
    </row>
    <row r="43" spans="1:26">
      <c r="A43" s="141">
        <v>42</v>
      </c>
      <c r="B43" s="69" t="s">
        <v>19</v>
      </c>
      <c r="C43" s="69" t="s">
        <v>48</v>
      </c>
      <c r="D43" s="69" t="s">
        <v>82</v>
      </c>
      <c r="E43" s="69">
        <v>0</v>
      </c>
      <c r="F43" s="69">
        <v>1</v>
      </c>
      <c r="G43" s="69">
        <v>1</v>
      </c>
      <c r="H43" s="141">
        <v>0</v>
      </c>
      <c r="I43" s="141">
        <v>0</v>
      </c>
      <c r="J43" s="137">
        <v>4</v>
      </c>
      <c r="K43" s="137">
        <v>3</v>
      </c>
      <c r="L43" s="137">
        <v>5</v>
      </c>
      <c r="M43" s="137">
        <v>5</v>
      </c>
      <c r="N43" s="70">
        <v>5</v>
      </c>
      <c r="O43" s="70">
        <v>5</v>
      </c>
      <c r="P43" s="71">
        <v>5</v>
      </c>
      <c r="Q43" s="71">
        <v>5</v>
      </c>
      <c r="R43" s="71">
        <v>4</v>
      </c>
      <c r="S43" s="71">
        <v>4</v>
      </c>
      <c r="T43" s="71">
        <v>5</v>
      </c>
      <c r="U43" s="130">
        <v>5</v>
      </c>
      <c r="V43" s="130">
        <v>5</v>
      </c>
      <c r="W43" s="130">
        <v>5</v>
      </c>
      <c r="X43" s="72">
        <v>5</v>
      </c>
      <c r="Y43" s="73">
        <v>5</v>
      </c>
      <c r="Z43" s="74">
        <v>5</v>
      </c>
    </row>
    <row r="44" spans="1:26">
      <c r="A44" s="69">
        <v>43</v>
      </c>
      <c r="B44" s="69" t="s">
        <v>19</v>
      </c>
      <c r="C44" s="69" t="s">
        <v>48</v>
      </c>
      <c r="D44" s="69" t="s">
        <v>82</v>
      </c>
      <c r="E44" s="69">
        <v>0</v>
      </c>
      <c r="F44" s="69">
        <v>1</v>
      </c>
      <c r="G44" s="69">
        <v>0</v>
      </c>
      <c r="H44" s="141">
        <v>0</v>
      </c>
      <c r="I44" s="141">
        <v>0</v>
      </c>
      <c r="J44" s="137">
        <v>4</v>
      </c>
      <c r="K44" s="137">
        <v>3</v>
      </c>
      <c r="L44" s="137">
        <v>5</v>
      </c>
      <c r="M44" s="137">
        <v>5</v>
      </c>
      <c r="N44" s="70">
        <v>5</v>
      </c>
      <c r="O44" s="70">
        <v>5</v>
      </c>
      <c r="P44" s="71">
        <v>5</v>
      </c>
      <c r="Q44" s="71">
        <v>5</v>
      </c>
      <c r="R44" s="71">
        <v>4</v>
      </c>
      <c r="S44" s="71">
        <v>4</v>
      </c>
      <c r="T44" s="71">
        <v>5</v>
      </c>
      <c r="U44" s="130">
        <v>5</v>
      </c>
      <c r="V44" s="130">
        <v>5</v>
      </c>
      <c r="W44" s="130">
        <v>5</v>
      </c>
      <c r="X44" s="72">
        <v>5</v>
      </c>
      <c r="Y44" s="73">
        <v>5</v>
      </c>
      <c r="Z44" s="74">
        <v>5</v>
      </c>
    </row>
    <row r="45" spans="1:26">
      <c r="A45" s="141">
        <v>44</v>
      </c>
      <c r="B45" s="69" t="s">
        <v>51</v>
      </c>
      <c r="C45" s="69" t="s">
        <v>48</v>
      </c>
      <c r="D45" s="69" t="s">
        <v>82</v>
      </c>
      <c r="E45" s="69">
        <v>0</v>
      </c>
      <c r="F45" s="69">
        <v>1</v>
      </c>
      <c r="G45" s="69">
        <v>0</v>
      </c>
      <c r="H45" s="141">
        <v>0</v>
      </c>
      <c r="I45" s="141">
        <v>0</v>
      </c>
      <c r="J45" s="137">
        <v>4</v>
      </c>
      <c r="K45" s="137">
        <v>3</v>
      </c>
      <c r="L45" s="137">
        <v>5</v>
      </c>
      <c r="M45" s="137">
        <v>5</v>
      </c>
      <c r="N45" s="70">
        <v>5</v>
      </c>
      <c r="O45" s="70">
        <v>5</v>
      </c>
      <c r="P45" s="71">
        <v>5</v>
      </c>
      <c r="Q45" s="71">
        <v>5</v>
      </c>
      <c r="R45" s="71">
        <v>4</v>
      </c>
      <c r="S45" s="71">
        <v>4</v>
      </c>
      <c r="T45" s="71">
        <v>5</v>
      </c>
      <c r="U45" s="130">
        <v>5</v>
      </c>
      <c r="V45" s="130">
        <v>5</v>
      </c>
      <c r="W45" s="130">
        <v>5</v>
      </c>
      <c r="X45" s="72">
        <v>5</v>
      </c>
      <c r="Y45" s="73">
        <v>5</v>
      </c>
      <c r="Z45" s="74">
        <v>5</v>
      </c>
    </row>
    <row r="46" spans="1:26">
      <c r="A46" s="69">
        <v>45</v>
      </c>
      <c r="B46" s="69" t="s">
        <v>51</v>
      </c>
      <c r="C46" s="69" t="s">
        <v>48</v>
      </c>
      <c r="D46" s="69" t="s">
        <v>82</v>
      </c>
      <c r="E46" s="69">
        <v>0</v>
      </c>
      <c r="F46" s="69">
        <v>1</v>
      </c>
      <c r="G46" s="69">
        <v>0</v>
      </c>
      <c r="H46" s="141">
        <v>0</v>
      </c>
      <c r="I46" s="141">
        <v>0</v>
      </c>
      <c r="J46" s="137">
        <v>4</v>
      </c>
      <c r="K46" s="137">
        <v>3</v>
      </c>
      <c r="L46" s="137">
        <v>5</v>
      </c>
      <c r="M46" s="137">
        <v>5</v>
      </c>
      <c r="N46" s="70">
        <v>5</v>
      </c>
      <c r="O46" s="70">
        <v>5</v>
      </c>
      <c r="P46" s="71">
        <v>5</v>
      </c>
      <c r="Q46" s="71">
        <v>5</v>
      </c>
      <c r="R46" s="71">
        <v>4</v>
      </c>
      <c r="S46" s="71">
        <v>4</v>
      </c>
      <c r="T46" s="71">
        <v>5</v>
      </c>
      <c r="U46" s="130">
        <v>5</v>
      </c>
      <c r="V46" s="130">
        <v>5</v>
      </c>
      <c r="W46" s="130">
        <v>5</v>
      </c>
      <c r="X46" s="72">
        <v>5</v>
      </c>
      <c r="Y46" s="73">
        <v>5</v>
      </c>
      <c r="Z46" s="74">
        <v>5</v>
      </c>
    </row>
    <row r="47" spans="1:26">
      <c r="A47" s="141">
        <v>46</v>
      </c>
      <c r="B47" s="69" t="s">
        <v>59</v>
      </c>
      <c r="C47" s="69" t="s">
        <v>48</v>
      </c>
      <c r="D47" s="69" t="s">
        <v>82</v>
      </c>
      <c r="E47" s="69">
        <v>0</v>
      </c>
      <c r="F47" s="69">
        <v>1</v>
      </c>
      <c r="G47" s="69">
        <v>0</v>
      </c>
      <c r="H47" s="141">
        <v>0</v>
      </c>
      <c r="I47" s="141">
        <v>0</v>
      </c>
      <c r="J47" s="137">
        <v>4</v>
      </c>
      <c r="K47" s="137">
        <v>3</v>
      </c>
      <c r="L47" s="137">
        <v>5</v>
      </c>
      <c r="M47" s="137">
        <v>5</v>
      </c>
      <c r="N47" s="70">
        <v>5</v>
      </c>
      <c r="O47" s="70">
        <v>5</v>
      </c>
      <c r="P47" s="71">
        <v>5</v>
      </c>
      <c r="Q47" s="71">
        <v>5</v>
      </c>
      <c r="R47" s="71">
        <v>4</v>
      </c>
      <c r="S47" s="71">
        <v>4</v>
      </c>
      <c r="T47" s="71">
        <v>5</v>
      </c>
      <c r="U47" s="130">
        <v>5</v>
      </c>
      <c r="V47" s="130">
        <v>5</v>
      </c>
      <c r="W47" s="130">
        <v>5</v>
      </c>
      <c r="X47" s="72">
        <v>5</v>
      </c>
      <c r="Y47" s="73">
        <v>5</v>
      </c>
      <c r="Z47" s="74">
        <v>5</v>
      </c>
    </row>
    <row r="48" spans="1:26">
      <c r="A48" s="69">
        <v>47</v>
      </c>
      <c r="B48" s="69" t="s">
        <v>59</v>
      </c>
      <c r="C48" s="69" t="s">
        <v>48</v>
      </c>
      <c r="D48" s="69" t="s">
        <v>82</v>
      </c>
      <c r="E48" s="69">
        <v>0</v>
      </c>
      <c r="F48" s="69">
        <v>1</v>
      </c>
      <c r="G48" s="69">
        <v>0</v>
      </c>
      <c r="H48" s="141">
        <v>0</v>
      </c>
      <c r="I48" s="141">
        <v>0</v>
      </c>
      <c r="J48" s="137">
        <v>4</v>
      </c>
      <c r="K48" s="137">
        <v>3</v>
      </c>
      <c r="L48" s="137">
        <v>5</v>
      </c>
      <c r="M48" s="137">
        <v>5</v>
      </c>
      <c r="N48" s="70">
        <v>5</v>
      </c>
      <c r="O48" s="70">
        <v>5</v>
      </c>
      <c r="P48" s="71">
        <v>5</v>
      </c>
      <c r="Q48" s="71">
        <v>5</v>
      </c>
      <c r="R48" s="71">
        <v>4</v>
      </c>
      <c r="S48" s="71">
        <v>4</v>
      </c>
      <c r="T48" s="71">
        <v>5</v>
      </c>
      <c r="U48" s="130">
        <v>5</v>
      </c>
      <c r="V48" s="130">
        <v>5</v>
      </c>
      <c r="W48" s="130">
        <v>5</v>
      </c>
      <c r="X48" s="72">
        <v>5</v>
      </c>
      <c r="Y48" s="73">
        <v>5</v>
      </c>
      <c r="Z48" s="74">
        <v>5</v>
      </c>
    </row>
    <row r="49" spans="1:28">
      <c r="A49" s="141">
        <v>48</v>
      </c>
      <c r="B49" s="69" t="s">
        <v>59</v>
      </c>
      <c r="C49" s="69" t="s">
        <v>45</v>
      </c>
      <c r="D49" s="69" t="s">
        <v>55</v>
      </c>
      <c r="E49" s="69">
        <v>0</v>
      </c>
      <c r="F49" s="69">
        <v>1</v>
      </c>
      <c r="G49" s="69">
        <v>0</v>
      </c>
      <c r="H49" s="141">
        <v>0</v>
      </c>
      <c r="I49" s="141">
        <v>0</v>
      </c>
      <c r="J49" s="137">
        <v>4</v>
      </c>
      <c r="K49" s="137">
        <v>3</v>
      </c>
      <c r="L49" s="137">
        <v>5</v>
      </c>
      <c r="M49" s="137">
        <v>5</v>
      </c>
      <c r="N49" s="70">
        <v>5</v>
      </c>
      <c r="O49" s="70">
        <v>5</v>
      </c>
      <c r="P49" s="71">
        <v>5</v>
      </c>
      <c r="Q49" s="71">
        <v>5</v>
      </c>
      <c r="R49" s="71">
        <v>4</v>
      </c>
      <c r="S49" s="71">
        <v>4</v>
      </c>
      <c r="T49" s="71">
        <v>5</v>
      </c>
      <c r="U49" s="130">
        <v>5</v>
      </c>
      <c r="V49" s="130">
        <v>5</v>
      </c>
      <c r="W49" s="130">
        <v>5</v>
      </c>
      <c r="X49" s="72">
        <v>5</v>
      </c>
      <c r="Y49" s="73">
        <v>5</v>
      </c>
      <c r="Z49" s="74">
        <v>5</v>
      </c>
    </row>
    <row r="50" spans="1:28">
      <c r="A50" s="69">
        <v>49</v>
      </c>
      <c r="B50" s="69" t="s">
        <v>59</v>
      </c>
      <c r="C50" s="69" t="s">
        <v>48</v>
      </c>
      <c r="D50" s="69" t="s">
        <v>82</v>
      </c>
      <c r="E50" s="69">
        <v>0</v>
      </c>
      <c r="F50" s="69">
        <v>1</v>
      </c>
      <c r="G50" s="69">
        <v>0</v>
      </c>
      <c r="H50" s="141">
        <v>0</v>
      </c>
      <c r="I50" s="141">
        <v>0</v>
      </c>
      <c r="J50" s="137">
        <v>4</v>
      </c>
      <c r="K50" s="137">
        <v>3</v>
      </c>
      <c r="L50" s="137">
        <v>5</v>
      </c>
      <c r="M50" s="137">
        <v>5</v>
      </c>
      <c r="N50" s="70">
        <v>5</v>
      </c>
      <c r="O50" s="70">
        <v>5</v>
      </c>
      <c r="P50" s="71">
        <v>5</v>
      </c>
      <c r="Q50" s="71">
        <v>5</v>
      </c>
      <c r="R50" s="71">
        <v>4</v>
      </c>
      <c r="S50" s="71">
        <v>4</v>
      </c>
      <c r="T50" s="71">
        <v>5</v>
      </c>
      <c r="U50" s="130">
        <v>5</v>
      </c>
      <c r="V50" s="130">
        <v>5</v>
      </c>
      <c r="W50" s="130">
        <v>5</v>
      </c>
      <c r="X50" s="72">
        <v>5</v>
      </c>
      <c r="Y50" s="73">
        <v>5</v>
      </c>
      <c r="Z50" s="74">
        <v>5</v>
      </c>
    </row>
    <row r="51" spans="1:28">
      <c r="A51" s="141">
        <v>50</v>
      </c>
      <c r="B51" s="69" t="s">
        <v>50</v>
      </c>
      <c r="C51" s="69" t="s">
        <v>48</v>
      </c>
      <c r="D51" s="69" t="s">
        <v>82</v>
      </c>
      <c r="E51" s="69">
        <v>0</v>
      </c>
      <c r="F51" s="69">
        <v>1</v>
      </c>
      <c r="G51" s="69">
        <v>0</v>
      </c>
      <c r="H51" s="141">
        <v>0</v>
      </c>
      <c r="I51" s="141">
        <v>0</v>
      </c>
      <c r="J51" s="137">
        <v>4</v>
      </c>
      <c r="K51" s="137">
        <v>3</v>
      </c>
      <c r="L51" s="137">
        <v>5</v>
      </c>
      <c r="M51" s="137">
        <v>5</v>
      </c>
      <c r="N51" s="70">
        <v>5</v>
      </c>
      <c r="O51" s="70">
        <v>5</v>
      </c>
      <c r="P51" s="71">
        <v>5</v>
      </c>
      <c r="Q51" s="71">
        <v>5</v>
      </c>
      <c r="R51" s="71">
        <v>4</v>
      </c>
      <c r="S51" s="71">
        <v>4</v>
      </c>
      <c r="T51" s="71">
        <v>5</v>
      </c>
      <c r="U51" s="130">
        <v>5</v>
      </c>
      <c r="V51" s="130">
        <v>5</v>
      </c>
      <c r="W51" s="130">
        <v>5</v>
      </c>
      <c r="X51" s="72">
        <v>5</v>
      </c>
      <c r="Y51" s="73">
        <v>5</v>
      </c>
      <c r="Z51" s="74">
        <v>5</v>
      </c>
    </row>
    <row r="52" spans="1:28">
      <c r="A52" s="69">
        <v>51</v>
      </c>
      <c r="B52" s="69" t="s">
        <v>50</v>
      </c>
      <c r="C52" s="69" t="s">
        <v>48</v>
      </c>
      <c r="D52" s="69" t="s">
        <v>82</v>
      </c>
      <c r="E52" s="69">
        <v>0</v>
      </c>
      <c r="F52" s="69">
        <v>1</v>
      </c>
      <c r="G52" s="69">
        <v>1</v>
      </c>
      <c r="H52" s="141">
        <v>0</v>
      </c>
      <c r="I52" s="141">
        <v>0</v>
      </c>
      <c r="J52" s="137">
        <v>4</v>
      </c>
      <c r="K52" s="137">
        <v>3</v>
      </c>
      <c r="L52" s="137">
        <v>5</v>
      </c>
      <c r="M52" s="137">
        <v>5</v>
      </c>
      <c r="N52" s="70">
        <v>5</v>
      </c>
      <c r="O52" s="70">
        <v>5</v>
      </c>
      <c r="P52" s="71">
        <v>5</v>
      </c>
      <c r="Q52" s="71">
        <v>5</v>
      </c>
      <c r="R52" s="71">
        <v>4</v>
      </c>
      <c r="S52" s="71">
        <v>4</v>
      </c>
      <c r="T52" s="71">
        <v>5</v>
      </c>
      <c r="U52" s="130">
        <v>5</v>
      </c>
      <c r="V52" s="130">
        <v>5</v>
      </c>
      <c r="W52" s="130">
        <v>5</v>
      </c>
      <c r="X52" s="72">
        <v>5</v>
      </c>
      <c r="Y52" s="73">
        <v>5</v>
      </c>
      <c r="Z52" s="74">
        <v>5</v>
      </c>
    </row>
    <row r="53" spans="1:28">
      <c r="A53" s="141">
        <v>52</v>
      </c>
      <c r="B53" s="69" t="s">
        <v>50</v>
      </c>
      <c r="C53" s="69" t="s">
        <v>48</v>
      </c>
      <c r="D53" s="69" t="s">
        <v>82</v>
      </c>
      <c r="E53" s="69">
        <v>1</v>
      </c>
      <c r="F53" s="69">
        <v>1</v>
      </c>
      <c r="G53" s="69">
        <v>0</v>
      </c>
      <c r="H53" s="141">
        <v>0</v>
      </c>
      <c r="I53" s="141">
        <v>0</v>
      </c>
      <c r="J53" s="137">
        <v>4</v>
      </c>
      <c r="K53" s="137">
        <v>3</v>
      </c>
      <c r="L53" s="137">
        <v>5</v>
      </c>
      <c r="M53" s="137">
        <v>5</v>
      </c>
      <c r="N53" s="70">
        <v>5</v>
      </c>
      <c r="O53" s="70">
        <v>5</v>
      </c>
      <c r="P53" s="71">
        <v>5</v>
      </c>
      <c r="Q53" s="71">
        <v>5</v>
      </c>
      <c r="R53" s="71">
        <v>4</v>
      </c>
      <c r="S53" s="71">
        <v>4</v>
      </c>
      <c r="T53" s="71">
        <v>5</v>
      </c>
      <c r="U53" s="130">
        <v>5</v>
      </c>
      <c r="V53" s="130">
        <v>5</v>
      </c>
      <c r="W53" s="130">
        <v>5</v>
      </c>
      <c r="X53" s="72">
        <v>5</v>
      </c>
      <c r="Y53" s="73">
        <v>5</v>
      </c>
      <c r="Z53" s="74">
        <v>5</v>
      </c>
    </row>
    <row r="54" spans="1:28">
      <c r="A54" s="69">
        <v>53</v>
      </c>
      <c r="B54" s="69" t="s">
        <v>19</v>
      </c>
      <c r="C54" s="69" t="s">
        <v>45</v>
      </c>
      <c r="D54" s="69" t="s">
        <v>55</v>
      </c>
      <c r="E54" s="69">
        <v>0</v>
      </c>
      <c r="F54" s="69">
        <v>1</v>
      </c>
      <c r="G54" s="69">
        <v>0</v>
      </c>
      <c r="H54" s="141">
        <v>0</v>
      </c>
      <c r="I54" s="141">
        <v>0</v>
      </c>
      <c r="J54" s="137">
        <v>4</v>
      </c>
      <c r="K54" s="137">
        <v>3</v>
      </c>
      <c r="L54" s="137">
        <v>5</v>
      </c>
      <c r="M54" s="137">
        <v>5</v>
      </c>
      <c r="N54" s="70">
        <v>5</v>
      </c>
      <c r="O54" s="70">
        <v>5</v>
      </c>
      <c r="P54" s="71">
        <v>5</v>
      </c>
      <c r="Q54" s="71">
        <v>5</v>
      </c>
      <c r="R54" s="71">
        <v>4</v>
      </c>
      <c r="S54" s="71">
        <v>4</v>
      </c>
      <c r="T54" s="71">
        <v>5</v>
      </c>
      <c r="U54" s="130">
        <v>5</v>
      </c>
      <c r="V54" s="130">
        <v>5</v>
      </c>
      <c r="W54" s="130">
        <v>5</v>
      </c>
      <c r="X54" s="72">
        <v>5</v>
      </c>
      <c r="Y54" s="73">
        <v>5</v>
      </c>
      <c r="Z54" s="74">
        <v>5</v>
      </c>
    </row>
    <row r="55" spans="1:28">
      <c r="A55" s="141">
        <v>54</v>
      </c>
      <c r="B55" s="69" t="s">
        <v>50</v>
      </c>
      <c r="C55" s="69" t="s">
        <v>48</v>
      </c>
      <c r="D55" s="69" t="s">
        <v>82</v>
      </c>
      <c r="E55" s="69">
        <v>0</v>
      </c>
      <c r="F55" s="69">
        <v>1</v>
      </c>
      <c r="G55" s="69">
        <v>1</v>
      </c>
      <c r="H55" s="141">
        <v>0</v>
      </c>
      <c r="I55" s="141">
        <v>0</v>
      </c>
      <c r="J55" s="137">
        <v>4</v>
      </c>
      <c r="K55" s="137">
        <v>3</v>
      </c>
      <c r="L55" s="137">
        <v>5</v>
      </c>
      <c r="M55" s="137">
        <v>5</v>
      </c>
      <c r="N55" s="70">
        <v>5</v>
      </c>
      <c r="O55" s="70">
        <v>5</v>
      </c>
      <c r="P55" s="71">
        <v>5</v>
      </c>
      <c r="Q55" s="71">
        <v>5</v>
      </c>
      <c r="R55" s="71">
        <v>4</v>
      </c>
      <c r="S55" s="71">
        <v>4</v>
      </c>
      <c r="T55" s="71">
        <v>5</v>
      </c>
      <c r="U55" s="130">
        <v>5</v>
      </c>
      <c r="V55" s="130">
        <v>5</v>
      </c>
      <c r="W55" s="130">
        <v>5</v>
      </c>
      <c r="X55" s="72">
        <v>5</v>
      </c>
      <c r="Y55" s="73">
        <v>5</v>
      </c>
      <c r="Z55" s="74">
        <v>5</v>
      </c>
    </row>
    <row r="56" spans="1:28">
      <c r="A56" s="69">
        <v>55</v>
      </c>
      <c r="B56" s="69" t="s">
        <v>50</v>
      </c>
      <c r="C56" s="69" t="s">
        <v>48</v>
      </c>
      <c r="D56" s="69" t="s">
        <v>82</v>
      </c>
      <c r="E56" s="69">
        <v>0</v>
      </c>
      <c r="F56" s="69">
        <v>1</v>
      </c>
      <c r="G56" s="69">
        <v>0</v>
      </c>
      <c r="H56" s="141">
        <v>0</v>
      </c>
      <c r="I56" s="141">
        <v>0</v>
      </c>
      <c r="J56" s="137">
        <v>4</v>
      </c>
      <c r="K56" s="137">
        <v>3</v>
      </c>
      <c r="L56" s="137">
        <v>5</v>
      </c>
      <c r="M56" s="137">
        <v>5</v>
      </c>
      <c r="N56" s="70">
        <v>5</v>
      </c>
      <c r="O56" s="70">
        <v>5</v>
      </c>
      <c r="P56" s="71">
        <v>5</v>
      </c>
      <c r="Q56" s="71">
        <v>5</v>
      </c>
      <c r="R56" s="71">
        <v>4</v>
      </c>
      <c r="S56" s="71">
        <v>4</v>
      </c>
      <c r="T56" s="71">
        <v>5</v>
      </c>
      <c r="U56" s="130">
        <v>5</v>
      </c>
      <c r="V56" s="130">
        <v>5</v>
      </c>
      <c r="W56" s="130">
        <v>5</v>
      </c>
      <c r="X56" s="72">
        <v>5</v>
      </c>
      <c r="Y56" s="73">
        <v>5</v>
      </c>
      <c r="Z56" s="74">
        <v>5</v>
      </c>
    </row>
    <row r="57" spans="1:28">
      <c r="A57" s="141">
        <v>56</v>
      </c>
      <c r="B57" s="69" t="s">
        <v>50</v>
      </c>
      <c r="C57" s="69" t="s">
        <v>45</v>
      </c>
      <c r="D57" s="69" t="s">
        <v>74</v>
      </c>
      <c r="E57" s="69">
        <v>0</v>
      </c>
      <c r="F57" s="69">
        <v>1</v>
      </c>
      <c r="G57" s="69">
        <v>0</v>
      </c>
      <c r="H57" s="141">
        <v>0</v>
      </c>
      <c r="I57" s="141">
        <v>1</v>
      </c>
      <c r="J57" s="137">
        <v>4</v>
      </c>
      <c r="K57" s="137">
        <v>3</v>
      </c>
      <c r="L57" s="137">
        <v>5</v>
      </c>
      <c r="M57" s="137">
        <v>5</v>
      </c>
      <c r="N57" s="70">
        <v>5</v>
      </c>
      <c r="O57" s="70">
        <v>5</v>
      </c>
      <c r="P57" s="71">
        <v>5</v>
      </c>
      <c r="Q57" s="71">
        <v>5</v>
      </c>
      <c r="R57" s="71">
        <v>4</v>
      </c>
      <c r="S57" s="71">
        <v>4</v>
      </c>
      <c r="T57" s="71">
        <v>5</v>
      </c>
      <c r="U57" s="130">
        <v>5</v>
      </c>
      <c r="V57" s="130">
        <v>5</v>
      </c>
      <c r="W57" s="130">
        <v>5</v>
      </c>
      <c r="X57" s="72">
        <v>5</v>
      </c>
      <c r="Y57" s="73">
        <v>5</v>
      </c>
      <c r="Z57" s="74">
        <v>5</v>
      </c>
    </row>
    <row r="58" spans="1:28">
      <c r="A58" s="69">
        <v>57</v>
      </c>
      <c r="B58" s="69" t="s">
        <v>19</v>
      </c>
      <c r="C58" s="69" t="s">
        <v>48</v>
      </c>
      <c r="D58" s="69" t="s">
        <v>82</v>
      </c>
      <c r="E58" s="69">
        <v>0</v>
      </c>
      <c r="F58" s="69">
        <v>1</v>
      </c>
      <c r="G58" s="69">
        <v>0</v>
      </c>
      <c r="H58" s="141">
        <v>0</v>
      </c>
      <c r="I58" s="141">
        <v>0</v>
      </c>
      <c r="J58" s="137">
        <v>4</v>
      </c>
      <c r="K58" s="137">
        <v>3</v>
      </c>
      <c r="L58" s="137">
        <v>5</v>
      </c>
      <c r="M58" s="137">
        <v>5</v>
      </c>
      <c r="N58" s="70">
        <v>5</v>
      </c>
      <c r="O58" s="70">
        <v>5</v>
      </c>
      <c r="P58" s="71">
        <v>5</v>
      </c>
      <c r="Q58" s="71">
        <v>5</v>
      </c>
      <c r="R58" s="71">
        <v>4</v>
      </c>
      <c r="S58" s="71">
        <v>4</v>
      </c>
      <c r="T58" s="71">
        <v>5</v>
      </c>
      <c r="U58" s="130">
        <v>5</v>
      </c>
      <c r="V58" s="130">
        <v>5</v>
      </c>
      <c r="W58" s="130">
        <v>5</v>
      </c>
      <c r="X58" s="72">
        <v>5</v>
      </c>
      <c r="Y58" s="73">
        <v>5</v>
      </c>
      <c r="Z58" s="74">
        <v>5</v>
      </c>
    </row>
    <row r="59" spans="1:28">
      <c r="A59" s="141">
        <v>58</v>
      </c>
      <c r="B59" s="69" t="s">
        <v>50</v>
      </c>
      <c r="C59" s="69" t="s">
        <v>48</v>
      </c>
      <c r="D59" s="69" t="s">
        <v>82</v>
      </c>
      <c r="E59" s="69">
        <v>0</v>
      </c>
      <c r="F59" s="69">
        <v>1</v>
      </c>
      <c r="G59" s="69">
        <v>0</v>
      </c>
      <c r="H59" s="141">
        <v>0</v>
      </c>
      <c r="I59" s="141">
        <v>0</v>
      </c>
      <c r="J59" s="137">
        <v>4</v>
      </c>
      <c r="K59" s="137">
        <v>3</v>
      </c>
      <c r="L59" s="137">
        <v>5</v>
      </c>
      <c r="M59" s="137">
        <v>5</v>
      </c>
      <c r="N59" s="70">
        <v>5</v>
      </c>
      <c r="O59" s="70">
        <v>5</v>
      </c>
      <c r="P59" s="71">
        <v>5</v>
      </c>
      <c r="Q59" s="71">
        <v>5</v>
      </c>
      <c r="R59" s="71">
        <v>4</v>
      </c>
      <c r="S59" s="71">
        <v>4</v>
      </c>
      <c r="T59" s="71">
        <v>5</v>
      </c>
      <c r="U59" s="130">
        <v>5</v>
      </c>
      <c r="V59" s="130">
        <v>5</v>
      </c>
      <c r="W59" s="130">
        <v>5</v>
      </c>
      <c r="X59" s="72">
        <v>5</v>
      </c>
      <c r="Y59" s="73">
        <v>5</v>
      </c>
      <c r="Z59" s="74">
        <v>5</v>
      </c>
    </row>
    <row r="60" spans="1:28">
      <c r="A60" s="69">
        <v>59</v>
      </c>
      <c r="B60" s="69" t="s">
        <v>50</v>
      </c>
      <c r="C60" s="69" t="s">
        <v>48</v>
      </c>
      <c r="D60" s="69" t="s">
        <v>82</v>
      </c>
      <c r="E60" s="69">
        <v>0</v>
      </c>
      <c r="F60" s="69">
        <v>1</v>
      </c>
      <c r="G60" s="69">
        <v>0</v>
      </c>
      <c r="H60" s="141">
        <v>0</v>
      </c>
      <c r="I60" s="141">
        <v>0</v>
      </c>
      <c r="J60" s="137">
        <v>4</v>
      </c>
      <c r="K60" s="137">
        <v>3</v>
      </c>
      <c r="L60" s="137">
        <v>5</v>
      </c>
      <c r="M60" s="137">
        <v>5</v>
      </c>
      <c r="N60" s="70">
        <v>5</v>
      </c>
      <c r="O60" s="70">
        <v>5</v>
      </c>
      <c r="P60" s="71">
        <v>5</v>
      </c>
      <c r="Q60" s="71">
        <v>5</v>
      </c>
      <c r="R60" s="71">
        <v>4</v>
      </c>
      <c r="S60" s="71">
        <v>4</v>
      </c>
      <c r="T60" s="71">
        <v>5</v>
      </c>
      <c r="U60" s="130">
        <v>5</v>
      </c>
      <c r="V60" s="130">
        <v>5</v>
      </c>
      <c r="W60" s="130">
        <v>5</v>
      </c>
      <c r="X60" s="72">
        <v>5</v>
      </c>
      <c r="Y60" s="73">
        <v>5</v>
      </c>
      <c r="Z60" s="74">
        <v>5</v>
      </c>
    </row>
    <row r="61" spans="1:28">
      <c r="A61" s="141">
        <v>60</v>
      </c>
      <c r="B61" s="69" t="s">
        <v>50</v>
      </c>
      <c r="C61" s="69" t="s">
        <v>48</v>
      </c>
      <c r="D61" s="69" t="s">
        <v>55</v>
      </c>
      <c r="E61" s="152">
        <v>0</v>
      </c>
      <c r="F61" s="152">
        <v>1</v>
      </c>
      <c r="G61" s="152">
        <v>0</v>
      </c>
      <c r="H61" s="153">
        <v>0</v>
      </c>
      <c r="I61" s="153">
        <v>0</v>
      </c>
      <c r="J61" s="137">
        <v>4</v>
      </c>
      <c r="K61" s="137">
        <v>3</v>
      </c>
      <c r="L61" s="137">
        <v>5</v>
      </c>
      <c r="M61" s="137">
        <v>5</v>
      </c>
      <c r="N61" s="70">
        <v>5</v>
      </c>
      <c r="O61" s="70">
        <v>5</v>
      </c>
      <c r="P61" s="71">
        <v>5</v>
      </c>
      <c r="Q61" s="71">
        <v>5</v>
      </c>
      <c r="R61" s="71">
        <v>4</v>
      </c>
      <c r="S61" s="71">
        <v>4</v>
      </c>
      <c r="T61" s="71">
        <v>5</v>
      </c>
      <c r="U61" s="130">
        <v>5</v>
      </c>
      <c r="V61" s="130">
        <v>5</v>
      </c>
      <c r="W61" s="130">
        <v>5</v>
      </c>
      <c r="X61" s="72">
        <v>5</v>
      </c>
      <c r="Y61" s="73">
        <v>5</v>
      </c>
      <c r="Z61" s="74">
        <v>5</v>
      </c>
    </row>
    <row r="62" spans="1:28" s="54" customFormat="1">
      <c r="A62" s="12"/>
      <c r="B62" s="12"/>
      <c r="C62" s="12"/>
      <c r="D62" s="12"/>
      <c r="E62" s="154">
        <f>COUNTIF(E2:E61,1)</f>
        <v>6</v>
      </c>
      <c r="F62" s="154">
        <f t="shared" ref="F62:I62" si="0">COUNTIF(F2:F61,1)</f>
        <v>34</v>
      </c>
      <c r="G62" s="154">
        <f t="shared" si="0"/>
        <v>23</v>
      </c>
      <c r="H62" s="154">
        <f t="shared" si="0"/>
        <v>3</v>
      </c>
      <c r="I62" s="154">
        <f t="shared" si="0"/>
        <v>5</v>
      </c>
      <c r="J62" s="151">
        <f>AVERAGE(J2:J61)</f>
        <v>4.1500000000000004</v>
      </c>
      <c r="K62" s="151">
        <f t="shared" ref="K62:Z62" si="1">AVERAGE(K2:K61)</f>
        <v>3.5333333333333332</v>
      </c>
      <c r="L62" s="151">
        <f t="shared" si="1"/>
        <v>4.6964285714285712</v>
      </c>
      <c r="M62" s="151">
        <f t="shared" si="1"/>
        <v>4.7</v>
      </c>
      <c r="N62" s="151">
        <f t="shared" si="1"/>
        <v>4.8166666666666664</v>
      </c>
      <c r="O62" s="151">
        <f t="shared" si="1"/>
        <v>4.75</v>
      </c>
      <c r="P62" s="151">
        <f t="shared" si="1"/>
        <v>4.7627118644067794</v>
      </c>
      <c r="Q62" s="151">
        <f t="shared" si="1"/>
        <v>4.7068965517241379</v>
      </c>
      <c r="R62" s="151">
        <f t="shared" si="1"/>
        <v>4.1833333333333336</v>
      </c>
      <c r="S62" s="151">
        <f t="shared" si="1"/>
        <v>4.05</v>
      </c>
      <c r="T62" s="151">
        <f t="shared" si="1"/>
        <v>4.833333333333333</v>
      </c>
      <c r="U62" s="151">
        <f>AVERAGE(U2:U61)</f>
        <v>4.7413793103448274</v>
      </c>
      <c r="V62" s="151">
        <f>AVERAGE(V2:V61)</f>
        <v>4.7413793103448274</v>
      </c>
      <c r="W62" s="151">
        <f>AVERAGE(W2:W61)</f>
        <v>4.7413793103448274</v>
      </c>
      <c r="X62" s="151">
        <f t="shared" si="1"/>
        <v>4.7166666666666668</v>
      </c>
      <c r="Y62" s="151">
        <f t="shared" si="1"/>
        <v>4.5789473684210522</v>
      </c>
      <c r="Z62" s="151">
        <f t="shared" si="1"/>
        <v>4.75</v>
      </c>
      <c r="AA62" s="138">
        <f>AVERAGE(J62:T62,U62:Z62)</f>
        <v>4.5560268011969614</v>
      </c>
      <c r="AB62" s="12"/>
    </row>
    <row r="63" spans="1:28" s="54" customFormat="1">
      <c r="A63" s="12"/>
      <c r="B63" s="12"/>
      <c r="C63" s="12"/>
      <c r="D63" s="12"/>
      <c r="E63" s="155">
        <f>STDEV(E2:E61)</f>
        <v>0.30253169045376643</v>
      </c>
      <c r="F63" s="155">
        <f t="shared" ref="F63:I63" si="2">STDEV(F2:F61)</f>
        <v>0.4997174342809082</v>
      </c>
      <c r="G63" s="155">
        <f t="shared" si="2"/>
        <v>0.49189812347758705</v>
      </c>
      <c r="H63" s="155">
        <f t="shared" si="2"/>
        <v>0.22918388365077622</v>
      </c>
      <c r="I63" s="155">
        <f t="shared" si="2"/>
        <v>0.27871780678530217</v>
      </c>
      <c r="J63" s="151">
        <f>STDEV(J2:J61)</f>
        <v>0.65935253295324947</v>
      </c>
      <c r="K63" s="151">
        <f t="shared" ref="K63:Z63" si="3">STDEV(K2:K61)</f>
        <v>0.83293775922001656</v>
      </c>
      <c r="L63" s="151">
        <f t="shared" si="3"/>
        <v>0.73656803320023922</v>
      </c>
      <c r="M63" s="151">
        <f t="shared" si="3"/>
        <v>0.64571599991201345</v>
      </c>
      <c r="N63" s="151">
        <f t="shared" si="3"/>
        <v>0.39020492949942348</v>
      </c>
      <c r="O63" s="151">
        <f t="shared" si="3"/>
        <v>0.54071515732031428</v>
      </c>
      <c r="P63" s="151">
        <f t="shared" si="3"/>
        <v>0.56748030653502357</v>
      </c>
      <c r="Q63" s="151">
        <f t="shared" si="3"/>
        <v>0.72568469035281458</v>
      </c>
      <c r="R63" s="151">
        <f t="shared" si="3"/>
        <v>0.56723135705757555</v>
      </c>
      <c r="S63" s="151">
        <f t="shared" si="3"/>
        <v>0.79030137997250205</v>
      </c>
      <c r="T63" s="151">
        <f t="shared" si="3"/>
        <v>0.4184987968176892</v>
      </c>
      <c r="U63" s="151">
        <f t="shared" si="3"/>
        <v>0.71476520074497596</v>
      </c>
      <c r="V63" s="151">
        <f t="shared" si="3"/>
        <v>0.71476520074497596</v>
      </c>
      <c r="W63" s="151">
        <f t="shared" si="3"/>
        <v>0.57918105606518044</v>
      </c>
      <c r="X63" s="151">
        <f t="shared" si="3"/>
        <v>0.52373064194367658</v>
      </c>
      <c r="Y63" s="151">
        <f t="shared" si="3"/>
        <v>0.84404147708367561</v>
      </c>
      <c r="Z63" s="151">
        <f t="shared" si="3"/>
        <v>0.54071515732031428</v>
      </c>
      <c r="AA63" s="138">
        <f>AVERAGE(J63:T63,U63:Z63)</f>
        <v>0.63481703980845072</v>
      </c>
      <c r="AB63" s="12"/>
    </row>
    <row r="64" spans="1:28">
      <c r="L64" s="139"/>
      <c r="M64" s="140">
        <f>STDEV(J2:M61)</f>
        <v>0.86470229634565265</v>
      </c>
      <c r="N64" s="132"/>
      <c r="O64" s="56">
        <f>STDEVA(N2:O61)</f>
        <v>0.47071076836097658</v>
      </c>
      <c r="P64" s="128"/>
      <c r="Q64" s="128"/>
      <c r="R64" s="133"/>
      <c r="S64" s="128"/>
      <c r="T64" s="128">
        <f>STDEV(P2:T61)</f>
        <v>0.7028956139159237</v>
      </c>
      <c r="U64" s="54"/>
      <c r="V64" s="54"/>
      <c r="W64" s="156">
        <f>STDEV(U2:W61)</f>
        <v>0.66871487900005133</v>
      </c>
      <c r="X64" s="157">
        <f>STDEV(X2:X61)</f>
        <v>0.52373064194367658</v>
      </c>
      <c r="Y64" s="158">
        <f>STDEV(Y2:Y61)</f>
        <v>0.84404147708367561</v>
      </c>
      <c r="Z64" s="159">
        <f>STDEV(Z2:Z61)</f>
        <v>0.54071515732031428</v>
      </c>
      <c r="AA64" s="43"/>
    </row>
    <row r="65" spans="2:27">
      <c r="L65" s="139"/>
      <c r="M65" s="140">
        <f>AVERAGE(J2:M61)</f>
        <v>4.2627118644067794</v>
      </c>
      <c r="N65" s="132"/>
      <c r="O65" s="56">
        <f>AVERAGE(N2:O61)</f>
        <v>4.7833333333333332</v>
      </c>
      <c r="P65" s="128"/>
      <c r="Q65" s="128"/>
      <c r="R65" s="133"/>
      <c r="S65" s="128"/>
      <c r="T65" s="128">
        <f>AVERAGE(P2:T61)</f>
        <v>4.5050505050505052</v>
      </c>
      <c r="U65" s="131"/>
      <c r="V65" s="131"/>
      <c r="W65" s="156">
        <f>AVERAGE(U2:W61)</f>
        <v>4.7413793103448274</v>
      </c>
      <c r="X65" s="157">
        <f>AVERAGE(X2:X61)</f>
        <v>4.7166666666666668</v>
      </c>
      <c r="Y65" s="158">
        <f>AVERAGE(Y2:Y61)</f>
        <v>4.5789473684210522</v>
      </c>
      <c r="Z65" s="159">
        <f>AVERAGE(Z2:Z61)</f>
        <v>4.75</v>
      </c>
      <c r="AA65" s="43"/>
    </row>
    <row r="66" spans="2:27">
      <c r="B66" s="84" t="s">
        <v>45</v>
      </c>
      <c r="C66" s="58"/>
      <c r="D66" s="58">
        <f>COUNTIF(C2:C61,"นิสิต ป.เอก")</f>
        <v>17</v>
      </c>
    </row>
    <row r="67" spans="2:27">
      <c r="B67" s="84" t="s">
        <v>48</v>
      </c>
      <c r="C67" s="58"/>
      <c r="D67" s="58">
        <f>COUNTIF(C2:C62,"นิสิต ป.โท")</f>
        <v>43</v>
      </c>
    </row>
    <row r="68" spans="2:27">
      <c r="B68" s="84" t="s">
        <v>19</v>
      </c>
      <c r="C68" s="58"/>
      <c r="D68" s="58">
        <f>COUNTIF(C4:C63,"ไม่ระบุ")</f>
        <v>0</v>
      </c>
    </row>
    <row r="69" spans="2:27" ht="24.75" thickBot="1">
      <c r="D69" s="83">
        <f>SUM(D66:D68)</f>
        <v>60</v>
      </c>
    </row>
    <row r="70" spans="2:27" ht="24.75" thickTop="1"/>
    <row r="71" spans="2:27">
      <c r="B71" s="84" t="s">
        <v>51</v>
      </c>
      <c r="C71" s="84"/>
      <c r="D71" s="58">
        <f>COUNTIF(B2:B50,"เกษตรศาสตร์ฯ")</f>
        <v>8</v>
      </c>
    </row>
    <row r="72" spans="2:27">
      <c r="B72" s="84" t="s">
        <v>59</v>
      </c>
      <c r="C72" s="84"/>
      <c r="D72" s="58">
        <f>COUNTIF(B2:B61,"มนุษยศาสตร์")</f>
        <v>6</v>
      </c>
    </row>
    <row r="73" spans="2:27">
      <c r="B73" s="84" t="s">
        <v>50</v>
      </c>
      <c r="C73" s="84"/>
      <c r="D73" s="58">
        <f>COUNTIF(B2:B61,"วิศวกรรมศาสตร์")</f>
        <v>17</v>
      </c>
    </row>
    <row r="74" spans="2:27">
      <c r="B74" s="84" t="s">
        <v>138</v>
      </c>
      <c r="C74" s="84"/>
      <c r="D74" s="58">
        <v>2</v>
      </c>
    </row>
    <row r="75" spans="2:27">
      <c r="B75" s="84" t="s">
        <v>47</v>
      </c>
      <c r="C75" s="84"/>
      <c r="D75" s="58">
        <f>COUNTIF(B2:B61,"สังคมศาสตร์")</f>
        <v>4</v>
      </c>
    </row>
    <row r="76" spans="2:27">
      <c r="B76" s="84" t="s">
        <v>78</v>
      </c>
      <c r="C76" s="84"/>
      <c r="D76" s="58">
        <f>COUNTIF(B2:B61,"วิทยาศาสตร์")</f>
        <v>5</v>
      </c>
    </row>
    <row r="77" spans="2:27" s="163" customFormat="1" ht="48">
      <c r="B77" s="164" t="s">
        <v>77</v>
      </c>
      <c r="C77" s="164"/>
      <c r="D77" s="165">
        <f>COUNTIF(B2:B61,"วิทยาลัยเพื่อการค้นคว้าระดับรากฐาน")</f>
        <v>1</v>
      </c>
      <c r="J77" s="166"/>
      <c r="K77" s="166"/>
      <c r="L77" s="166"/>
      <c r="M77" s="166"/>
      <c r="N77" s="167"/>
      <c r="O77" s="167"/>
      <c r="P77" s="168"/>
      <c r="Q77" s="168"/>
      <c r="R77" s="168"/>
      <c r="S77" s="168"/>
      <c r="T77" s="168"/>
      <c r="U77" s="165"/>
      <c r="V77" s="165"/>
      <c r="W77" s="165"/>
      <c r="X77" s="169"/>
      <c r="Y77" s="170"/>
      <c r="Z77" s="171"/>
    </row>
    <row r="78" spans="2:27">
      <c r="B78" s="84" t="s">
        <v>32</v>
      </c>
      <c r="C78" s="84"/>
      <c r="D78" s="165">
        <f>COUNTIF(B2:B61,"พลังงานทดแทน")</f>
        <v>4</v>
      </c>
    </row>
    <row r="79" spans="2:27">
      <c r="B79" s="84" t="s">
        <v>75</v>
      </c>
      <c r="C79" s="84"/>
      <c r="D79" s="165">
        <f>COUNTIF(B2:B61,"สาธารณสุขศาสตร์")</f>
        <v>2</v>
      </c>
    </row>
    <row r="80" spans="2:27">
      <c r="B80" s="84" t="s">
        <v>57</v>
      </c>
      <c r="C80" s="84"/>
      <c r="D80" s="165">
        <f>COUNTIF(B3:B62,"บริหารธุรกิจฯ")</f>
        <v>3</v>
      </c>
    </row>
    <row r="81" spans="2:4">
      <c r="B81" s="84" t="s">
        <v>100</v>
      </c>
      <c r="C81" s="84"/>
      <c r="D81" s="165">
        <v>1</v>
      </c>
    </row>
    <row r="82" spans="2:4">
      <c r="B82" s="84" t="s">
        <v>19</v>
      </c>
      <c r="C82" s="84"/>
      <c r="D82" s="58">
        <f>COUNTIF(B2:B61,"ไม่ระบุ")</f>
        <v>7</v>
      </c>
    </row>
    <row r="83" spans="2:4" ht="24.75" thickBot="1">
      <c r="D83" s="83">
        <f>SUM(D71:D82)</f>
        <v>60</v>
      </c>
    </row>
    <row r="84" spans="2:4" ht="24.75" thickTop="1">
      <c r="D84" s="160"/>
    </row>
    <row r="85" spans="2:4">
      <c r="B85" s="84" t="s">
        <v>79</v>
      </c>
      <c r="C85" s="84"/>
      <c r="D85" s="58">
        <f>COUNTIF(D2:D61,"บัลแกเรีย")</f>
        <v>1</v>
      </c>
    </row>
    <row r="86" spans="2:4">
      <c r="B86" s="84" t="s">
        <v>54</v>
      </c>
      <c r="C86" s="84"/>
      <c r="D86" s="58">
        <f>COUNTIF(D2:D62,"กัมพูชา")</f>
        <v>4</v>
      </c>
    </row>
    <row r="87" spans="2:4">
      <c r="B87" s="84" t="s">
        <v>60</v>
      </c>
      <c r="C87" s="84"/>
      <c r="D87" s="58">
        <f>COUNTIF(D2:D63,"อินเดีย")</f>
        <v>1</v>
      </c>
    </row>
    <row r="88" spans="2:4">
      <c r="B88" s="84" t="s">
        <v>82</v>
      </c>
      <c r="C88" s="84"/>
      <c r="D88" s="58">
        <f>COUNTIF(D2:D64,"ภูฏาน")</f>
        <v>35</v>
      </c>
    </row>
    <row r="89" spans="2:4">
      <c r="B89" s="150" t="s">
        <v>74</v>
      </c>
      <c r="C89" s="84"/>
      <c r="D89" s="58">
        <f>COUNTIF(D2:D65,"เยอรมัน")</f>
        <v>2</v>
      </c>
    </row>
    <row r="90" spans="2:4">
      <c r="B90" s="84" t="s">
        <v>49</v>
      </c>
      <c r="C90" s="84"/>
      <c r="D90" s="58">
        <f>COUNTIF(D2:D66,"พม่า")</f>
        <v>2</v>
      </c>
    </row>
    <row r="91" spans="2:4">
      <c r="B91" s="84" t="s">
        <v>55</v>
      </c>
      <c r="C91" s="84"/>
      <c r="D91" s="58">
        <f>COUNTIF(D2:D67,"เวียดนาม")</f>
        <v>4</v>
      </c>
    </row>
    <row r="92" spans="2:4">
      <c r="B92" s="84" t="s">
        <v>73</v>
      </c>
      <c r="C92" s="84"/>
      <c r="D92" s="58">
        <f>COUNTIF(D2:D68,"กานา")</f>
        <v>1</v>
      </c>
    </row>
    <row r="93" spans="2:4">
      <c r="B93" s="84" t="s">
        <v>72</v>
      </c>
      <c r="C93" s="84"/>
      <c r="D93" s="58">
        <f>COUNTIF(D2:D69,"ไนจีเรีย")</f>
        <v>2</v>
      </c>
    </row>
    <row r="94" spans="2:4">
      <c r="B94" s="84" t="s">
        <v>76</v>
      </c>
      <c r="C94" s="84"/>
      <c r="D94" s="58">
        <f>COUNTIF(D2:D70,"ไทย")</f>
        <v>3</v>
      </c>
    </row>
    <row r="95" spans="2:4">
      <c r="B95" s="84" t="s">
        <v>98</v>
      </c>
      <c r="C95" s="84"/>
      <c r="D95" s="58">
        <f>COUNTIF(D3:D71,"เนปาล")</f>
        <v>1</v>
      </c>
    </row>
    <row r="96" spans="2:4">
      <c r="B96" s="84" t="s">
        <v>99</v>
      </c>
      <c r="C96" s="84"/>
      <c r="D96" s="58">
        <f>COUNTIF(D4:D72,"บังคลาเทศ")</f>
        <v>2</v>
      </c>
    </row>
    <row r="97" spans="2:4">
      <c r="B97" s="84" t="s">
        <v>19</v>
      </c>
      <c r="C97" s="84"/>
      <c r="D97" s="58">
        <f>COUNTIF(D2:D69,"ไม่ระบุ")</f>
        <v>2</v>
      </c>
    </row>
    <row r="98" spans="2:4" ht="24.75" thickBot="1">
      <c r="D98" s="83">
        <f>SUM(D85:D97)</f>
        <v>60</v>
      </c>
    </row>
    <row r="99" spans="2:4" ht="24.75" thickTop="1">
      <c r="D99" s="160"/>
    </row>
    <row r="100" spans="2:4">
      <c r="D100" s="160"/>
    </row>
    <row r="101" spans="2:4">
      <c r="D101" s="160"/>
    </row>
    <row r="102" spans="2:4">
      <c r="D102" s="160"/>
    </row>
    <row r="103" spans="2:4">
      <c r="D103" s="160"/>
    </row>
    <row r="104" spans="2:4">
      <c r="D104" s="160"/>
    </row>
    <row r="105" spans="2:4">
      <c r="D105" s="160"/>
    </row>
    <row r="106" spans="2:4">
      <c r="D106" s="160"/>
    </row>
    <row r="107" spans="2:4">
      <c r="D107" s="160"/>
    </row>
    <row r="108" spans="2:4">
      <c r="D108" s="160"/>
    </row>
    <row r="109" spans="2:4">
      <c r="D109" s="160"/>
    </row>
    <row r="110" spans="2:4">
      <c r="D110" s="160"/>
    </row>
    <row r="111" spans="2:4">
      <c r="D111" s="160"/>
    </row>
    <row r="112" spans="2:4">
      <c r="D112" s="160"/>
    </row>
    <row r="113" spans="4:4">
      <c r="D113" s="160"/>
    </row>
    <row r="114" spans="4:4">
      <c r="D114" s="160"/>
    </row>
    <row r="115" spans="4:4">
      <c r="D115" s="160"/>
    </row>
    <row r="116" spans="4:4">
      <c r="D116" s="160"/>
    </row>
    <row r="117" spans="4:4">
      <c r="D117" s="160"/>
    </row>
    <row r="118" spans="4:4">
      <c r="D118" s="160"/>
    </row>
    <row r="119" spans="4:4">
      <c r="D119" s="160"/>
    </row>
    <row r="120" spans="4:4">
      <c r="D120" s="160"/>
    </row>
    <row r="121" spans="4:4">
      <c r="D121" s="160"/>
    </row>
    <row r="122" spans="4:4">
      <c r="D122" s="160"/>
    </row>
    <row r="123" spans="4:4">
      <c r="D123" s="160"/>
    </row>
    <row r="124" spans="4:4">
      <c r="D124" s="160"/>
    </row>
    <row r="125" spans="4:4">
      <c r="D125" s="160"/>
    </row>
    <row r="126" spans="4:4">
      <c r="D126" s="160"/>
    </row>
    <row r="127" spans="4:4">
      <c r="D127" s="160"/>
    </row>
    <row r="128" spans="4:4">
      <c r="D128" s="160"/>
    </row>
    <row r="129" spans="4:4">
      <c r="D129" s="160"/>
    </row>
    <row r="130" spans="4:4">
      <c r="D130" s="160"/>
    </row>
    <row r="131" spans="4:4">
      <c r="D131" s="160"/>
    </row>
    <row r="132" spans="4:4">
      <c r="D132" s="160"/>
    </row>
    <row r="133" spans="4:4">
      <c r="D133" s="160"/>
    </row>
    <row r="134" spans="4:4">
      <c r="D134" s="160"/>
    </row>
    <row r="135" spans="4:4">
      <c r="D135" s="160"/>
    </row>
    <row r="136" spans="4:4">
      <c r="D136" s="160"/>
    </row>
    <row r="137" spans="4:4">
      <c r="D137" s="160"/>
    </row>
    <row r="138" spans="4:4">
      <c r="D138" s="160"/>
    </row>
  </sheetData>
  <autoFilter ref="B1:B13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view="pageBreakPreview" topLeftCell="A4" zoomScale="150" zoomScaleNormal="100" zoomScaleSheetLayoutView="150" workbookViewId="0">
      <selection activeCell="B9" sqref="B9:G9"/>
    </sheetView>
  </sheetViews>
  <sheetFormatPr defaultRowHeight="15"/>
  <cols>
    <col min="1" max="1" width="10.85546875" style="35" customWidth="1"/>
    <col min="2" max="2" width="2.85546875" style="35" customWidth="1"/>
    <col min="3" max="3" width="9.42578125" style="35" customWidth="1"/>
    <col min="4" max="5" width="9.140625" style="35"/>
    <col min="6" max="6" width="53" style="35" customWidth="1"/>
    <col min="7" max="7" width="58.28515625" style="35" customWidth="1"/>
    <col min="8" max="16384" width="9.140625" style="35"/>
  </cols>
  <sheetData>
    <row r="1" spans="2:10" s="34" customFormat="1" ht="27.75">
      <c r="B1" s="183" t="s">
        <v>18</v>
      </c>
      <c r="C1" s="183"/>
      <c r="D1" s="183"/>
      <c r="E1" s="183"/>
      <c r="F1" s="183"/>
      <c r="G1" s="15"/>
    </row>
    <row r="2" spans="2:10" s="34" customFormat="1" ht="27.75">
      <c r="B2" s="183" t="s">
        <v>63</v>
      </c>
      <c r="C2" s="183"/>
      <c r="D2" s="183"/>
      <c r="E2" s="183"/>
      <c r="F2" s="183"/>
      <c r="G2" s="15"/>
    </row>
    <row r="3" spans="2:10" s="34" customFormat="1" ht="27.75">
      <c r="B3" s="183" t="s">
        <v>70</v>
      </c>
      <c r="C3" s="183"/>
      <c r="D3" s="183"/>
      <c r="E3" s="183"/>
      <c r="F3" s="183"/>
      <c r="G3" s="15"/>
    </row>
    <row r="4" spans="2:10" s="16" customFormat="1" ht="27.75">
      <c r="B4" s="183" t="s">
        <v>80</v>
      </c>
      <c r="C4" s="183"/>
      <c r="D4" s="183"/>
      <c r="E4" s="183"/>
      <c r="F4" s="183"/>
      <c r="G4" s="15"/>
      <c r="H4" s="15"/>
      <c r="I4" s="15"/>
    </row>
    <row r="5" spans="2:10" s="16" customFormat="1" ht="27.75">
      <c r="B5" s="184" t="s">
        <v>71</v>
      </c>
      <c r="C5" s="184"/>
      <c r="D5" s="184"/>
      <c r="E5" s="184"/>
      <c r="F5" s="184"/>
      <c r="G5" s="93"/>
      <c r="H5" s="93"/>
      <c r="I5" s="15"/>
    </row>
    <row r="6" spans="2:10" ht="24">
      <c r="B6" s="187"/>
      <c r="C6" s="187"/>
      <c r="D6" s="187"/>
      <c r="E6" s="187"/>
      <c r="F6" s="187"/>
      <c r="G6" s="187"/>
    </row>
    <row r="7" spans="2:10" s="37" customFormat="1" ht="24">
      <c r="B7" s="36" t="s">
        <v>145</v>
      </c>
      <c r="C7" s="36"/>
      <c r="D7" s="36"/>
      <c r="E7" s="36"/>
      <c r="F7" s="36"/>
      <c r="G7" s="36"/>
    </row>
    <row r="8" spans="2:10" s="37" customFormat="1" ht="24">
      <c r="B8" s="185" t="s">
        <v>146</v>
      </c>
      <c r="C8" s="185"/>
      <c r="D8" s="185"/>
      <c r="E8" s="185"/>
      <c r="F8" s="185"/>
      <c r="G8" s="185"/>
    </row>
    <row r="9" spans="2:10" s="37" customFormat="1" ht="24">
      <c r="B9" s="185" t="s">
        <v>147</v>
      </c>
      <c r="C9" s="185"/>
      <c r="D9" s="185"/>
      <c r="E9" s="185"/>
      <c r="F9" s="185"/>
      <c r="G9" s="185"/>
    </row>
    <row r="10" spans="2:10" s="91" customFormat="1" ht="24">
      <c r="C10" s="91" t="s">
        <v>165</v>
      </c>
    </row>
    <row r="11" spans="2:10" s="7" customFormat="1" ht="24">
      <c r="B11" s="7" t="s">
        <v>166</v>
      </c>
      <c r="D11" s="51"/>
      <c r="E11" s="51"/>
      <c r="F11" s="51"/>
      <c r="G11" s="51"/>
      <c r="H11" s="51"/>
      <c r="I11" s="51"/>
      <c r="J11" s="51"/>
    </row>
    <row r="12" spans="2:10" s="7" customFormat="1" ht="24">
      <c r="B12" s="7" t="s">
        <v>162</v>
      </c>
      <c r="D12" s="51"/>
      <c r="E12" s="51"/>
      <c r="F12" s="51"/>
      <c r="G12" s="51"/>
      <c r="H12" s="51"/>
      <c r="I12" s="51"/>
      <c r="J12" s="51"/>
    </row>
    <row r="13" spans="2:10" s="7" customFormat="1" ht="24">
      <c r="B13" s="7" t="s">
        <v>163</v>
      </c>
      <c r="D13" s="9"/>
      <c r="E13" s="9"/>
      <c r="F13" s="179"/>
    </row>
    <row r="14" spans="2:10" s="7" customFormat="1" ht="24">
      <c r="B14" s="185" t="s">
        <v>164</v>
      </c>
      <c r="C14" s="185"/>
      <c r="D14" s="185"/>
      <c r="E14" s="185"/>
      <c r="F14" s="185"/>
    </row>
    <row r="15" spans="2:10" s="7" customFormat="1" ht="24">
      <c r="B15" s="13"/>
      <c r="C15" s="7" t="s">
        <v>141</v>
      </c>
      <c r="F15" s="173"/>
      <c r="G15" s="173"/>
      <c r="H15" s="173"/>
    </row>
    <row r="16" spans="2:10" s="7" customFormat="1" ht="24">
      <c r="B16" s="7" t="s">
        <v>142</v>
      </c>
      <c r="F16" s="173"/>
      <c r="G16" s="173"/>
      <c r="H16" s="173"/>
    </row>
    <row r="17" spans="2:10" s="7" customFormat="1" ht="24">
      <c r="B17" s="13"/>
      <c r="C17" s="7" t="s">
        <v>148</v>
      </c>
      <c r="F17" s="90"/>
      <c r="G17" s="90"/>
      <c r="H17" s="90"/>
    </row>
    <row r="18" spans="2:10" s="7" customFormat="1" ht="24">
      <c r="B18" s="7" t="s">
        <v>149</v>
      </c>
      <c r="F18" s="90"/>
      <c r="G18" s="90"/>
      <c r="H18" s="90"/>
    </row>
    <row r="19" spans="2:10" s="7" customFormat="1" ht="24">
      <c r="B19" s="13" t="s">
        <v>150</v>
      </c>
      <c r="C19" s="13"/>
      <c r="D19" s="13"/>
      <c r="E19" s="13"/>
      <c r="F19" s="13"/>
      <c r="G19" s="13"/>
    </row>
    <row r="20" spans="2:10" s="39" customFormat="1" ht="24">
      <c r="B20" s="186" t="s">
        <v>151</v>
      </c>
      <c r="C20" s="186"/>
      <c r="D20" s="186"/>
      <c r="E20" s="186"/>
      <c r="F20" s="186"/>
      <c r="G20" s="186"/>
    </row>
    <row r="21" spans="2:10" customFormat="1" ht="24">
      <c r="B21" s="39" t="s">
        <v>152</v>
      </c>
      <c r="C21" s="172"/>
      <c r="D21" s="172"/>
      <c r="E21" s="172"/>
      <c r="F21" s="172"/>
      <c r="G21" s="172"/>
      <c r="H21" s="172"/>
      <c r="I21" s="172"/>
      <c r="J21" s="35"/>
    </row>
    <row r="22" spans="2:10" customFormat="1" ht="24">
      <c r="B22" s="188" t="s">
        <v>153</v>
      </c>
      <c r="C22" s="189"/>
      <c r="D22" s="189"/>
      <c r="E22" s="189"/>
      <c r="F22" s="189"/>
      <c r="G22" s="189"/>
      <c r="H22" s="189"/>
      <c r="I22" s="189"/>
      <c r="J22" s="35"/>
    </row>
    <row r="23" spans="2:10" customFormat="1" ht="24">
      <c r="B23" s="176"/>
      <c r="C23" s="172" t="s">
        <v>144</v>
      </c>
      <c r="D23" s="177"/>
      <c r="E23" s="177"/>
      <c r="F23" s="177"/>
      <c r="G23" s="177"/>
      <c r="H23" s="177"/>
      <c r="I23" s="177"/>
      <c r="J23" s="35"/>
    </row>
    <row r="24" spans="2:10" customFormat="1" ht="24">
      <c r="B24" s="7" t="s">
        <v>133</v>
      </c>
      <c r="C24" s="7"/>
      <c r="D24" s="7"/>
      <c r="E24" s="7"/>
      <c r="F24" s="7"/>
      <c r="G24" s="7"/>
      <c r="H24" s="7"/>
      <c r="I24" s="7"/>
      <c r="J24" s="35"/>
    </row>
    <row r="25" spans="2:10" customFormat="1" ht="24">
      <c r="B25" s="7" t="s">
        <v>134</v>
      </c>
      <c r="C25" s="7"/>
      <c r="D25" s="7"/>
      <c r="E25" s="7"/>
      <c r="F25" s="7"/>
      <c r="G25" s="7"/>
      <c r="H25" s="7"/>
      <c r="I25" s="7"/>
      <c r="J25" s="35"/>
    </row>
    <row r="26" spans="2:10" ht="24">
      <c r="B26" s="185" t="s">
        <v>154</v>
      </c>
      <c r="C26" s="185"/>
      <c r="D26" s="185"/>
      <c r="E26" s="185"/>
      <c r="F26" s="185"/>
      <c r="G26" s="185"/>
      <c r="H26" s="185"/>
    </row>
    <row r="27" spans="2:10" ht="24">
      <c r="B27" s="7" t="s">
        <v>155</v>
      </c>
      <c r="C27" s="7"/>
      <c r="D27" s="7"/>
      <c r="E27" s="7"/>
      <c r="F27" s="7"/>
      <c r="G27" s="7"/>
    </row>
    <row r="28" spans="2:10" ht="24">
      <c r="B28" s="7" t="s">
        <v>156</v>
      </c>
      <c r="C28" s="7"/>
      <c r="D28" s="7"/>
      <c r="E28" s="7"/>
      <c r="F28" s="7"/>
      <c r="G28" s="7"/>
    </row>
    <row r="29" spans="2:10" ht="24">
      <c r="B29" s="7"/>
      <c r="C29" s="7"/>
      <c r="D29" s="7"/>
      <c r="E29" s="7"/>
      <c r="F29" s="7"/>
      <c r="G29" s="7"/>
    </row>
    <row r="30" spans="2:10" ht="24">
      <c r="B30" s="7"/>
      <c r="C30" s="7"/>
      <c r="D30" s="7"/>
      <c r="E30" s="7"/>
      <c r="F30" s="7"/>
      <c r="G30" s="7"/>
    </row>
    <row r="31" spans="2:10" ht="24">
      <c r="B31" s="7"/>
      <c r="C31" s="7"/>
      <c r="D31" s="7"/>
      <c r="E31" s="7"/>
      <c r="F31" s="7"/>
      <c r="G31" s="7"/>
    </row>
    <row r="32" spans="2:10" ht="24">
      <c r="B32" s="7"/>
      <c r="C32" s="7"/>
      <c r="D32" s="7"/>
      <c r="E32" s="7"/>
      <c r="F32" s="7"/>
      <c r="G32" s="7"/>
    </row>
    <row r="33" spans="2:7" ht="24">
      <c r="B33" s="7"/>
      <c r="C33" s="7"/>
      <c r="D33" s="7"/>
      <c r="E33" s="7"/>
      <c r="F33" s="7"/>
      <c r="G33" s="7"/>
    </row>
    <row r="34" spans="2:7" ht="24">
      <c r="B34" s="7"/>
      <c r="C34" s="7"/>
      <c r="D34" s="7"/>
      <c r="E34" s="7"/>
      <c r="F34" s="7"/>
      <c r="G34" s="7"/>
    </row>
    <row r="35" spans="2:7" ht="24">
      <c r="B35" s="7"/>
      <c r="C35" s="7"/>
      <c r="D35" s="7"/>
      <c r="E35" s="7"/>
      <c r="F35" s="7"/>
      <c r="G35" s="7"/>
    </row>
    <row r="36" spans="2:7" ht="24">
      <c r="B36" s="7"/>
      <c r="C36" s="7"/>
      <c r="D36" s="7"/>
      <c r="E36" s="7"/>
      <c r="F36" s="7"/>
      <c r="G36" s="7"/>
    </row>
    <row r="37" spans="2:7" ht="24">
      <c r="B37" s="7"/>
      <c r="C37" s="7"/>
      <c r="D37" s="7"/>
      <c r="E37" s="7"/>
      <c r="F37" s="7"/>
      <c r="G37" s="7"/>
    </row>
  </sheetData>
  <mergeCells count="12">
    <mergeCell ref="B26:H26"/>
    <mergeCell ref="B8:G8"/>
    <mergeCell ref="B20:G20"/>
    <mergeCell ref="B6:G6"/>
    <mergeCell ref="B9:G9"/>
    <mergeCell ref="B22:I22"/>
    <mergeCell ref="B14:F14"/>
    <mergeCell ref="B1:F1"/>
    <mergeCell ref="B2:F2"/>
    <mergeCell ref="B3:F3"/>
    <mergeCell ref="B4:F4"/>
    <mergeCell ref="B5:F5"/>
  </mergeCells>
  <pageMargins left="0" right="0" top="0.7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4"/>
  <sheetViews>
    <sheetView view="pageBreakPreview" topLeftCell="A123" zoomScale="140" zoomScaleNormal="130" zoomScaleSheetLayoutView="140" workbookViewId="0">
      <selection activeCell="F132" sqref="F132"/>
    </sheetView>
  </sheetViews>
  <sheetFormatPr defaultRowHeight="23.25"/>
  <cols>
    <col min="1" max="1" width="6.42578125" style="1" customWidth="1"/>
    <col min="2" max="2" width="7.7109375" style="1" customWidth="1"/>
    <col min="3" max="3" width="6.28515625" style="1" customWidth="1"/>
    <col min="4" max="4" width="34.7109375" style="1" customWidth="1"/>
    <col min="5" max="5" width="12" style="1" customWidth="1"/>
    <col min="6" max="6" width="11" style="2" customWidth="1"/>
    <col min="7" max="255" width="9.140625" style="1"/>
    <col min="256" max="256" width="10.85546875" style="1" customWidth="1"/>
    <col min="257" max="257" width="9.140625" style="1"/>
    <col min="258" max="258" width="15.42578125" style="1" customWidth="1"/>
    <col min="259" max="259" width="30.85546875" style="1" customWidth="1"/>
    <col min="260" max="260" width="6.85546875" style="1" customWidth="1"/>
    <col min="261" max="261" width="7" style="1" customWidth="1"/>
    <col min="262" max="262" width="13.7109375" style="1" customWidth="1"/>
    <col min="263" max="511" width="9.140625" style="1"/>
    <col min="512" max="512" width="10.85546875" style="1" customWidth="1"/>
    <col min="513" max="513" width="9.140625" style="1"/>
    <col min="514" max="514" width="15.42578125" style="1" customWidth="1"/>
    <col min="515" max="515" width="30.85546875" style="1" customWidth="1"/>
    <col min="516" max="516" width="6.85546875" style="1" customWidth="1"/>
    <col min="517" max="517" width="7" style="1" customWidth="1"/>
    <col min="518" max="518" width="13.7109375" style="1" customWidth="1"/>
    <col min="519" max="767" width="9.140625" style="1"/>
    <col min="768" max="768" width="10.85546875" style="1" customWidth="1"/>
    <col min="769" max="769" width="9.140625" style="1"/>
    <col min="770" max="770" width="15.42578125" style="1" customWidth="1"/>
    <col min="771" max="771" width="30.85546875" style="1" customWidth="1"/>
    <col min="772" max="772" width="6.85546875" style="1" customWidth="1"/>
    <col min="773" max="773" width="7" style="1" customWidth="1"/>
    <col min="774" max="774" width="13.7109375" style="1" customWidth="1"/>
    <col min="775" max="1023" width="9.140625" style="1"/>
    <col min="1024" max="1024" width="10.85546875" style="1" customWidth="1"/>
    <col min="1025" max="1025" width="9.140625" style="1"/>
    <col min="1026" max="1026" width="15.42578125" style="1" customWidth="1"/>
    <col min="1027" max="1027" width="30.85546875" style="1" customWidth="1"/>
    <col min="1028" max="1028" width="6.85546875" style="1" customWidth="1"/>
    <col min="1029" max="1029" width="7" style="1" customWidth="1"/>
    <col min="1030" max="1030" width="13.7109375" style="1" customWidth="1"/>
    <col min="1031" max="1279" width="9.140625" style="1"/>
    <col min="1280" max="1280" width="10.85546875" style="1" customWidth="1"/>
    <col min="1281" max="1281" width="9.140625" style="1"/>
    <col min="1282" max="1282" width="15.42578125" style="1" customWidth="1"/>
    <col min="1283" max="1283" width="30.85546875" style="1" customWidth="1"/>
    <col min="1284" max="1284" width="6.85546875" style="1" customWidth="1"/>
    <col min="1285" max="1285" width="7" style="1" customWidth="1"/>
    <col min="1286" max="1286" width="13.7109375" style="1" customWidth="1"/>
    <col min="1287" max="1535" width="9.140625" style="1"/>
    <col min="1536" max="1536" width="10.85546875" style="1" customWidth="1"/>
    <col min="1537" max="1537" width="9.140625" style="1"/>
    <col min="1538" max="1538" width="15.42578125" style="1" customWidth="1"/>
    <col min="1539" max="1539" width="30.85546875" style="1" customWidth="1"/>
    <col min="1540" max="1540" width="6.85546875" style="1" customWidth="1"/>
    <col min="1541" max="1541" width="7" style="1" customWidth="1"/>
    <col min="1542" max="1542" width="13.7109375" style="1" customWidth="1"/>
    <col min="1543" max="1791" width="9.140625" style="1"/>
    <col min="1792" max="1792" width="10.85546875" style="1" customWidth="1"/>
    <col min="1793" max="1793" width="9.140625" style="1"/>
    <col min="1794" max="1794" width="15.42578125" style="1" customWidth="1"/>
    <col min="1795" max="1795" width="30.85546875" style="1" customWidth="1"/>
    <col min="1796" max="1796" width="6.85546875" style="1" customWidth="1"/>
    <col min="1797" max="1797" width="7" style="1" customWidth="1"/>
    <col min="1798" max="1798" width="13.7109375" style="1" customWidth="1"/>
    <col min="1799" max="2047" width="9.140625" style="1"/>
    <col min="2048" max="2048" width="10.85546875" style="1" customWidth="1"/>
    <col min="2049" max="2049" width="9.140625" style="1"/>
    <col min="2050" max="2050" width="15.42578125" style="1" customWidth="1"/>
    <col min="2051" max="2051" width="30.85546875" style="1" customWidth="1"/>
    <col min="2052" max="2052" width="6.85546875" style="1" customWidth="1"/>
    <col min="2053" max="2053" width="7" style="1" customWidth="1"/>
    <col min="2054" max="2054" width="13.7109375" style="1" customWidth="1"/>
    <col min="2055" max="2303" width="9.140625" style="1"/>
    <col min="2304" max="2304" width="10.85546875" style="1" customWidth="1"/>
    <col min="2305" max="2305" width="9.140625" style="1"/>
    <col min="2306" max="2306" width="15.42578125" style="1" customWidth="1"/>
    <col min="2307" max="2307" width="30.85546875" style="1" customWidth="1"/>
    <col min="2308" max="2308" width="6.85546875" style="1" customWidth="1"/>
    <col min="2309" max="2309" width="7" style="1" customWidth="1"/>
    <col min="2310" max="2310" width="13.7109375" style="1" customWidth="1"/>
    <col min="2311" max="2559" width="9.140625" style="1"/>
    <col min="2560" max="2560" width="10.85546875" style="1" customWidth="1"/>
    <col min="2561" max="2561" width="9.140625" style="1"/>
    <col min="2562" max="2562" width="15.42578125" style="1" customWidth="1"/>
    <col min="2563" max="2563" width="30.85546875" style="1" customWidth="1"/>
    <col min="2564" max="2564" width="6.85546875" style="1" customWidth="1"/>
    <col min="2565" max="2565" width="7" style="1" customWidth="1"/>
    <col min="2566" max="2566" width="13.7109375" style="1" customWidth="1"/>
    <col min="2567" max="2815" width="9.140625" style="1"/>
    <col min="2816" max="2816" width="10.85546875" style="1" customWidth="1"/>
    <col min="2817" max="2817" width="9.140625" style="1"/>
    <col min="2818" max="2818" width="15.42578125" style="1" customWidth="1"/>
    <col min="2819" max="2819" width="30.85546875" style="1" customWidth="1"/>
    <col min="2820" max="2820" width="6.85546875" style="1" customWidth="1"/>
    <col min="2821" max="2821" width="7" style="1" customWidth="1"/>
    <col min="2822" max="2822" width="13.7109375" style="1" customWidth="1"/>
    <col min="2823" max="3071" width="9.140625" style="1"/>
    <col min="3072" max="3072" width="10.85546875" style="1" customWidth="1"/>
    <col min="3073" max="3073" width="9.140625" style="1"/>
    <col min="3074" max="3074" width="15.42578125" style="1" customWidth="1"/>
    <col min="3075" max="3075" width="30.85546875" style="1" customWidth="1"/>
    <col min="3076" max="3076" width="6.85546875" style="1" customWidth="1"/>
    <col min="3077" max="3077" width="7" style="1" customWidth="1"/>
    <col min="3078" max="3078" width="13.7109375" style="1" customWidth="1"/>
    <col min="3079" max="3327" width="9.140625" style="1"/>
    <col min="3328" max="3328" width="10.85546875" style="1" customWidth="1"/>
    <col min="3329" max="3329" width="9.140625" style="1"/>
    <col min="3330" max="3330" width="15.42578125" style="1" customWidth="1"/>
    <col min="3331" max="3331" width="30.85546875" style="1" customWidth="1"/>
    <col min="3332" max="3332" width="6.85546875" style="1" customWidth="1"/>
    <col min="3333" max="3333" width="7" style="1" customWidth="1"/>
    <col min="3334" max="3334" width="13.7109375" style="1" customWidth="1"/>
    <col min="3335" max="3583" width="9.140625" style="1"/>
    <col min="3584" max="3584" width="10.85546875" style="1" customWidth="1"/>
    <col min="3585" max="3585" width="9.140625" style="1"/>
    <col min="3586" max="3586" width="15.42578125" style="1" customWidth="1"/>
    <col min="3587" max="3587" width="30.85546875" style="1" customWidth="1"/>
    <col min="3588" max="3588" width="6.85546875" style="1" customWidth="1"/>
    <col min="3589" max="3589" width="7" style="1" customWidth="1"/>
    <col min="3590" max="3590" width="13.7109375" style="1" customWidth="1"/>
    <col min="3591" max="3839" width="9.140625" style="1"/>
    <col min="3840" max="3840" width="10.85546875" style="1" customWidth="1"/>
    <col min="3841" max="3841" width="9.140625" style="1"/>
    <col min="3842" max="3842" width="15.42578125" style="1" customWidth="1"/>
    <col min="3843" max="3843" width="30.85546875" style="1" customWidth="1"/>
    <col min="3844" max="3844" width="6.85546875" style="1" customWidth="1"/>
    <col min="3845" max="3845" width="7" style="1" customWidth="1"/>
    <col min="3846" max="3846" width="13.7109375" style="1" customWidth="1"/>
    <col min="3847" max="4095" width="9.140625" style="1"/>
    <col min="4096" max="4096" width="10.85546875" style="1" customWidth="1"/>
    <col min="4097" max="4097" width="9.140625" style="1"/>
    <col min="4098" max="4098" width="15.42578125" style="1" customWidth="1"/>
    <col min="4099" max="4099" width="30.85546875" style="1" customWidth="1"/>
    <col min="4100" max="4100" width="6.85546875" style="1" customWidth="1"/>
    <col min="4101" max="4101" width="7" style="1" customWidth="1"/>
    <col min="4102" max="4102" width="13.7109375" style="1" customWidth="1"/>
    <col min="4103" max="4351" width="9.140625" style="1"/>
    <col min="4352" max="4352" width="10.85546875" style="1" customWidth="1"/>
    <col min="4353" max="4353" width="9.140625" style="1"/>
    <col min="4354" max="4354" width="15.42578125" style="1" customWidth="1"/>
    <col min="4355" max="4355" width="30.85546875" style="1" customWidth="1"/>
    <col min="4356" max="4356" width="6.85546875" style="1" customWidth="1"/>
    <col min="4357" max="4357" width="7" style="1" customWidth="1"/>
    <col min="4358" max="4358" width="13.7109375" style="1" customWidth="1"/>
    <col min="4359" max="4607" width="9.140625" style="1"/>
    <col min="4608" max="4608" width="10.85546875" style="1" customWidth="1"/>
    <col min="4609" max="4609" width="9.140625" style="1"/>
    <col min="4610" max="4610" width="15.42578125" style="1" customWidth="1"/>
    <col min="4611" max="4611" width="30.85546875" style="1" customWidth="1"/>
    <col min="4612" max="4612" width="6.85546875" style="1" customWidth="1"/>
    <col min="4613" max="4613" width="7" style="1" customWidth="1"/>
    <col min="4614" max="4614" width="13.7109375" style="1" customWidth="1"/>
    <col min="4615" max="4863" width="9.140625" style="1"/>
    <col min="4864" max="4864" width="10.85546875" style="1" customWidth="1"/>
    <col min="4865" max="4865" width="9.140625" style="1"/>
    <col min="4866" max="4866" width="15.42578125" style="1" customWidth="1"/>
    <col min="4867" max="4867" width="30.85546875" style="1" customWidth="1"/>
    <col min="4868" max="4868" width="6.85546875" style="1" customWidth="1"/>
    <col min="4869" max="4869" width="7" style="1" customWidth="1"/>
    <col min="4870" max="4870" width="13.7109375" style="1" customWidth="1"/>
    <col min="4871" max="5119" width="9.140625" style="1"/>
    <col min="5120" max="5120" width="10.85546875" style="1" customWidth="1"/>
    <col min="5121" max="5121" width="9.140625" style="1"/>
    <col min="5122" max="5122" width="15.42578125" style="1" customWidth="1"/>
    <col min="5123" max="5123" width="30.85546875" style="1" customWidth="1"/>
    <col min="5124" max="5124" width="6.85546875" style="1" customWidth="1"/>
    <col min="5125" max="5125" width="7" style="1" customWidth="1"/>
    <col min="5126" max="5126" width="13.7109375" style="1" customWidth="1"/>
    <col min="5127" max="5375" width="9.140625" style="1"/>
    <col min="5376" max="5376" width="10.85546875" style="1" customWidth="1"/>
    <col min="5377" max="5377" width="9.140625" style="1"/>
    <col min="5378" max="5378" width="15.42578125" style="1" customWidth="1"/>
    <col min="5379" max="5379" width="30.85546875" style="1" customWidth="1"/>
    <col min="5380" max="5380" width="6.85546875" style="1" customWidth="1"/>
    <col min="5381" max="5381" width="7" style="1" customWidth="1"/>
    <col min="5382" max="5382" width="13.7109375" style="1" customWidth="1"/>
    <col min="5383" max="5631" width="9.140625" style="1"/>
    <col min="5632" max="5632" width="10.85546875" style="1" customWidth="1"/>
    <col min="5633" max="5633" width="9.140625" style="1"/>
    <col min="5634" max="5634" width="15.42578125" style="1" customWidth="1"/>
    <col min="5635" max="5635" width="30.85546875" style="1" customWidth="1"/>
    <col min="5636" max="5636" width="6.85546875" style="1" customWidth="1"/>
    <col min="5637" max="5637" width="7" style="1" customWidth="1"/>
    <col min="5638" max="5638" width="13.7109375" style="1" customWidth="1"/>
    <col min="5639" max="5887" width="9.140625" style="1"/>
    <col min="5888" max="5888" width="10.85546875" style="1" customWidth="1"/>
    <col min="5889" max="5889" width="9.140625" style="1"/>
    <col min="5890" max="5890" width="15.42578125" style="1" customWidth="1"/>
    <col min="5891" max="5891" width="30.85546875" style="1" customWidth="1"/>
    <col min="5892" max="5892" width="6.85546875" style="1" customWidth="1"/>
    <col min="5893" max="5893" width="7" style="1" customWidth="1"/>
    <col min="5894" max="5894" width="13.7109375" style="1" customWidth="1"/>
    <col min="5895" max="6143" width="9.140625" style="1"/>
    <col min="6144" max="6144" width="10.85546875" style="1" customWidth="1"/>
    <col min="6145" max="6145" width="9.140625" style="1"/>
    <col min="6146" max="6146" width="15.42578125" style="1" customWidth="1"/>
    <col min="6147" max="6147" width="30.85546875" style="1" customWidth="1"/>
    <col min="6148" max="6148" width="6.85546875" style="1" customWidth="1"/>
    <col min="6149" max="6149" width="7" style="1" customWidth="1"/>
    <col min="6150" max="6150" width="13.7109375" style="1" customWidth="1"/>
    <col min="6151" max="6399" width="9.140625" style="1"/>
    <col min="6400" max="6400" width="10.85546875" style="1" customWidth="1"/>
    <col min="6401" max="6401" width="9.140625" style="1"/>
    <col min="6402" max="6402" width="15.42578125" style="1" customWidth="1"/>
    <col min="6403" max="6403" width="30.85546875" style="1" customWidth="1"/>
    <col min="6404" max="6404" width="6.85546875" style="1" customWidth="1"/>
    <col min="6405" max="6405" width="7" style="1" customWidth="1"/>
    <col min="6406" max="6406" width="13.7109375" style="1" customWidth="1"/>
    <col min="6407" max="6655" width="9.140625" style="1"/>
    <col min="6656" max="6656" width="10.85546875" style="1" customWidth="1"/>
    <col min="6657" max="6657" width="9.140625" style="1"/>
    <col min="6658" max="6658" width="15.42578125" style="1" customWidth="1"/>
    <col min="6659" max="6659" width="30.85546875" style="1" customWidth="1"/>
    <col min="6660" max="6660" width="6.85546875" style="1" customWidth="1"/>
    <col min="6661" max="6661" width="7" style="1" customWidth="1"/>
    <col min="6662" max="6662" width="13.7109375" style="1" customWidth="1"/>
    <col min="6663" max="6911" width="9.140625" style="1"/>
    <col min="6912" max="6912" width="10.85546875" style="1" customWidth="1"/>
    <col min="6913" max="6913" width="9.140625" style="1"/>
    <col min="6914" max="6914" width="15.42578125" style="1" customWidth="1"/>
    <col min="6915" max="6915" width="30.85546875" style="1" customWidth="1"/>
    <col min="6916" max="6916" width="6.85546875" style="1" customWidth="1"/>
    <col min="6917" max="6917" width="7" style="1" customWidth="1"/>
    <col min="6918" max="6918" width="13.7109375" style="1" customWidth="1"/>
    <col min="6919" max="7167" width="9.140625" style="1"/>
    <col min="7168" max="7168" width="10.85546875" style="1" customWidth="1"/>
    <col min="7169" max="7169" width="9.140625" style="1"/>
    <col min="7170" max="7170" width="15.42578125" style="1" customWidth="1"/>
    <col min="7171" max="7171" width="30.85546875" style="1" customWidth="1"/>
    <col min="7172" max="7172" width="6.85546875" style="1" customWidth="1"/>
    <col min="7173" max="7173" width="7" style="1" customWidth="1"/>
    <col min="7174" max="7174" width="13.7109375" style="1" customWidth="1"/>
    <col min="7175" max="7423" width="9.140625" style="1"/>
    <col min="7424" max="7424" width="10.85546875" style="1" customWidth="1"/>
    <col min="7425" max="7425" width="9.140625" style="1"/>
    <col min="7426" max="7426" width="15.42578125" style="1" customWidth="1"/>
    <col min="7427" max="7427" width="30.85546875" style="1" customWidth="1"/>
    <col min="7428" max="7428" width="6.85546875" style="1" customWidth="1"/>
    <col min="7429" max="7429" width="7" style="1" customWidth="1"/>
    <col min="7430" max="7430" width="13.7109375" style="1" customWidth="1"/>
    <col min="7431" max="7679" width="9.140625" style="1"/>
    <col min="7680" max="7680" width="10.85546875" style="1" customWidth="1"/>
    <col min="7681" max="7681" width="9.140625" style="1"/>
    <col min="7682" max="7682" width="15.42578125" style="1" customWidth="1"/>
    <col min="7683" max="7683" width="30.85546875" style="1" customWidth="1"/>
    <col min="7684" max="7684" width="6.85546875" style="1" customWidth="1"/>
    <col min="7685" max="7685" width="7" style="1" customWidth="1"/>
    <col min="7686" max="7686" width="13.7109375" style="1" customWidth="1"/>
    <col min="7687" max="7935" width="9.140625" style="1"/>
    <col min="7936" max="7936" width="10.85546875" style="1" customWidth="1"/>
    <col min="7937" max="7937" width="9.140625" style="1"/>
    <col min="7938" max="7938" width="15.42578125" style="1" customWidth="1"/>
    <col min="7939" max="7939" width="30.85546875" style="1" customWidth="1"/>
    <col min="7940" max="7940" width="6.85546875" style="1" customWidth="1"/>
    <col min="7941" max="7941" width="7" style="1" customWidth="1"/>
    <col min="7942" max="7942" width="13.7109375" style="1" customWidth="1"/>
    <col min="7943" max="8191" width="9.140625" style="1"/>
    <col min="8192" max="8192" width="10.85546875" style="1" customWidth="1"/>
    <col min="8193" max="8193" width="9.140625" style="1"/>
    <col min="8194" max="8194" width="15.42578125" style="1" customWidth="1"/>
    <col min="8195" max="8195" width="30.85546875" style="1" customWidth="1"/>
    <col min="8196" max="8196" width="6.85546875" style="1" customWidth="1"/>
    <col min="8197" max="8197" width="7" style="1" customWidth="1"/>
    <col min="8198" max="8198" width="13.7109375" style="1" customWidth="1"/>
    <col min="8199" max="8447" width="9.140625" style="1"/>
    <col min="8448" max="8448" width="10.85546875" style="1" customWidth="1"/>
    <col min="8449" max="8449" width="9.140625" style="1"/>
    <col min="8450" max="8450" width="15.42578125" style="1" customWidth="1"/>
    <col min="8451" max="8451" width="30.85546875" style="1" customWidth="1"/>
    <col min="8452" max="8452" width="6.85546875" style="1" customWidth="1"/>
    <col min="8453" max="8453" width="7" style="1" customWidth="1"/>
    <col min="8454" max="8454" width="13.7109375" style="1" customWidth="1"/>
    <col min="8455" max="8703" width="9.140625" style="1"/>
    <col min="8704" max="8704" width="10.85546875" style="1" customWidth="1"/>
    <col min="8705" max="8705" width="9.140625" style="1"/>
    <col min="8706" max="8706" width="15.42578125" style="1" customWidth="1"/>
    <col min="8707" max="8707" width="30.85546875" style="1" customWidth="1"/>
    <col min="8708" max="8708" width="6.85546875" style="1" customWidth="1"/>
    <col min="8709" max="8709" width="7" style="1" customWidth="1"/>
    <col min="8710" max="8710" width="13.7109375" style="1" customWidth="1"/>
    <col min="8711" max="8959" width="9.140625" style="1"/>
    <col min="8960" max="8960" width="10.85546875" style="1" customWidth="1"/>
    <col min="8961" max="8961" width="9.140625" style="1"/>
    <col min="8962" max="8962" width="15.42578125" style="1" customWidth="1"/>
    <col min="8963" max="8963" width="30.85546875" style="1" customWidth="1"/>
    <col min="8964" max="8964" width="6.85546875" style="1" customWidth="1"/>
    <col min="8965" max="8965" width="7" style="1" customWidth="1"/>
    <col min="8966" max="8966" width="13.7109375" style="1" customWidth="1"/>
    <col min="8967" max="9215" width="9.140625" style="1"/>
    <col min="9216" max="9216" width="10.85546875" style="1" customWidth="1"/>
    <col min="9217" max="9217" width="9.140625" style="1"/>
    <col min="9218" max="9218" width="15.42578125" style="1" customWidth="1"/>
    <col min="9219" max="9219" width="30.85546875" style="1" customWidth="1"/>
    <col min="9220" max="9220" width="6.85546875" style="1" customWidth="1"/>
    <col min="9221" max="9221" width="7" style="1" customWidth="1"/>
    <col min="9222" max="9222" width="13.7109375" style="1" customWidth="1"/>
    <col min="9223" max="9471" width="9.140625" style="1"/>
    <col min="9472" max="9472" width="10.85546875" style="1" customWidth="1"/>
    <col min="9473" max="9473" width="9.140625" style="1"/>
    <col min="9474" max="9474" width="15.42578125" style="1" customWidth="1"/>
    <col min="9475" max="9475" width="30.85546875" style="1" customWidth="1"/>
    <col min="9476" max="9476" width="6.85546875" style="1" customWidth="1"/>
    <col min="9477" max="9477" width="7" style="1" customWidth="1"/>
    <col min="9478" max="9478" width="13.7109375" style="1" customWidth="1"/>
    <col min="9479" max="9727" width="9.140625" style="1"/>
    <col min="9728" max="9728" width="10.85546875" style="1" customWidth="1"/>
    <col min="9729" max="9729" width="9.140625" style="1"/>
    <col min="9730" max="9730" width="15.42578125" style="1" customWidth="1"/>
    <col min="9731" max="9731" width="30.85546875" style="1" customWidth="1"/>
    <col min="9732" max="9732" width="6.85546875" style="1" customWidth="1"/>
    <col min="9733" max="9733" width="7" style="1" customWidth="1"/>
    <col min="9734" max="9734" width="13.7109375" style="1" customWidth="1"/>
    <col min="9735" max="9983" width="9.140625" style="1"/>
    <col min="9984" max="9984" width="10.85546875" style="1" customWidth="1"/>
    <col min="9985" max="9985" width="9.140625" style="1"/>
    <col min="9986" max="9986" width="15.42578125" style="1" customWidth="1"/>
    <col min="9987" max="9987" width="30.85546875" style="1" customWidth="1"/>
    <col min="9988" max="9988" width="6.85546875" style="1" customWidth="1"/>
    <col min="9989" max="9989" width="7" style="1" customWidth="1"/>
    <col min="9990" max="9990" width="13.7109375" style="1" customWidth="1"/>
    <col min="9991" max="10239" width="9.140625" style="1"/>
    <col min="10240" max="10240" width="10.85546875" style="1" customWidth="1"/>
    <col min="10241" max="10241" width="9.140625" style="1"/>
    <col min="10242" max="10242" width="15.42578125" style="1" customWidth="1"/>
    <col min="10243" max="10243" width="30.85546875" style="1" customWidth="1"/>
    <col min="10244" max="10244" width="6.85546875" style="1" customWidth="1"/>
    <col min="10245" max="10245" width="7" style="1" customWidth="1"/>
    <col min="10246" max="10246" width="13.7109375" style="1" customWidth="1"/>
    <col min="10247" max="10495" width="9.140625" style="1"/>
    <col min="10496" max="10496" width="10.85546875" style="1" customWidth="1"/>
    <col min="10497" max="10497" width="9.140625" style="1"/>
    <col min="10498" max="10498" width="15.42578125" style="1" customWidth="1"/>
    <col min="10499" max="10499" width="30.85546875" style="1" customWidth="1"/>
    <col min="10500" max="10500" width="6.85546875" style="1" customWidth="1"/>
    <col min="10501" max="10501" width="7" style="1" customWidth="1"/>
    <col min="10502" max="10502" width="13.7109375" style="1" customWidth="1"/>
    <col min="10503" max="10751" width="9.140625" style="1"/>
    <col min="10752" max="10752" width="10.85546875" style="1" customWidth="1"/>
    <col min="10753" max="10753" width="9.140625" style="1"/>
    <col min="10754" max="10754" width="15.42578125" style="1" customWidth="1"/>
    <col min="10755" max="10755" width="30.85546875" style="1" customWidth="1"/>
    <col min="10756" max="10756" width="6.85546875" style="1" customWidth="1"/>
    <col min="10757" max="10757" width="7" style="1" customWidth="1"/>
    <col min="10758" max="10758" width="13.7109375" style="1" customWidth="1"/>
    <col min="10759" max="11007" width="9.140625" style="1"/>
    <col min="11008" max="11008" width="10.85546875" style="1" customWidth="1"/>
    <col min="11009" max="11009" width="9.140625" style="1"/>
    <col min="11010" max="11010" width="15.42578125" style="1" customWidth="1"/>
    <col min="11011" max="11011" width="30.85546875" style="1" customWidth="1"/>
    <col min="11012" max="11012" width="6.85546875" style="1" customWidth="1"/>
    <col min="11013" max="11013" width="7" style="1" customWidth="1"/>
    <col min="11014" max="11014" width="13.7109375" style="1" customWidth="1"/>
    <col min="11015" max="11263" width="9.140625" style="1"/>
    <col min="11264" max="11264" width="10.85546875" style="1" customWidth="1"/>
    <col min="11265" max="11265" width="9.140625" style="1"/>
    <col min="11266" max="11266" width="15.42578125" style="1" customWidth="1"/>
    <col min="11267" max="11267" width="30.85546875" style="1" customWidth="1"/>
    <col min="11268" max="11268" width="6.85546875" style="1" customWidth="1"/>
    <col min="11269" max="11269" width="7" style="1" customWidth="1"/>
    <col min="11270" max="11270" width="13.7109375" style="1" customWidth="1"/>
    <col min="11271" max="11519" width="9.140625" style="1"/>
    <col min="11520" max="11520" width="10.85546875" style="1" customWidth="1"/>
    <col min="11521" max="11521" width="9.140625" style="1"/>
    <col min="11522" max="11522" width="15.42578125" style="1" customWidth="1"/>
    <col min="11523" max="11523" width="30.85546875" style="1" customWidth="1"/>
    <col min="11524" max="11524" width="6.85546875" style="1" customWidth="1"/>
    <col min="11525" max="11525" width="7" style="1" customWidth="1"/>
    <col min="11526" max="11526" width="13.7109375" style="1" customWidth="1"/>
    <col min="11527" max="11775" width="9.140625" style="1"/>
    <col min="11776" max="11776" width="10.85546875" style="1" customWidth="1"/>
    <col min="11777" max="11777" width="9.140625" style="1"/>
    <col min="11778" max="11778" width="15.42578125" style="1" customWidth="1"/>
    <col min="11779" max="11779" width="30.85546875" style="1" customWidth="1"/>
    <col min="11780" max="11780" width="6.85546875" style="1" customWidth="1"/>
    <col min="11781" max="11781" width="7" style="1" customWidth="1"/>
    <col min="11782" max="11782" width="13.7109375" style="1" customWidth="1"/>
    <col min="11783" max="12031" width="9.140625" style="1"/>
    <col min="12032" max="12032" width="10.85546875" style="1" customWidth="1"/>
    <col min="12033" max="12033" width="9.140625" style="1"/>
    <col min="12034" max="12034" width="15.42578125" style="1" customWidth="1"/>
    <col min="12035" max="12035" width="30.85546875" style="1" customWidth="1"/>
    <col min="12036" max="12036" width="6.85546875" style="1" customWidth="1"/>
    <col min="12037" max="12037" width="7" style="1" customWidth="1"/>
    <col min="12038" max="12038" width="13.7109375" style="1" customWidth="1"/>
    <col min="12039" max="12287" width="9.140625" style="1"/>
    <col min="12288" max="12288" width="10.85546875" style="1" customWidth="1"/>
    <col min="12289" max="12289" width="9.140625" style="1"/>
    <col min="12290" max="12290" width="15.42578125" style="1" customWidth="1"/>
    <col min="12291" max="12291" width="30.85546875" style="1" customWidth="1"/>
    <col min="12292" max="12292" width="6.85546875" style="1" customWidth="1"/>
    <col min="12293" max="12293" width="7" style="1" customWidth="1"/>
    <col min="12294" max="12294" width="13.7109375" style="1" customWidth="1"/>
    <col min="12295" max="12543" width="9.140625" style="1"/>
    <col min="12544" max="12544" width="10.85546875" style="1" customWidth="1"/>
    <col min="12545" max="12545" width="9.140625" style="1"/>
    <col min="12546" max="12546" width="15.42578125" style="1" customWidth="1"/>
    <col min="12547" max="12547" width="30.85546875" style="1" customWidth="1"/>
    <col min="12548" max="12548" width="6.85546875" style="1" customWidth="1"/>
    <col min="12549" max="12549" width="7" style="1" customWidth="1"/>
    <col min="12550" max="12550" width="13.7109375" style="1" customWidth="1"/>
    <col min="12551" max="12799" width="9.140625" style="1"/>
    <col min="12800" max="12800" width="10.85546875" style="1" customWidth="1"/>
    <col min="12801" max="12801" width="9.140625" style="1"/>
    <col min="12802" max="12802" width="15.42578125" style="1" customWidth="1"/>
    <col min="12803" max="12803" width="30.85546875" style="1" customWidth="1"/>
    <col min="12804" max="12804" width="6.85546875" style="1" customWidth="1"/>
    <col min="12805" max="12805" width="7" style="1" customWidth="1"/>
    <col min="12806" max="12806" width="13.7109375" style="1" customWidth="1"/>
    <col min="12807" max="13055" width="9.140625" style="1"/>
    <col min="13056" max="13056" width="10.85546875" style="1" customWidth="1"/>
    <col min="13057" max="13057" width="9.140625" style="1"/>
    <col min="13058" max="13058" width="15.42578125" style="1" customWidth="1"/>
    <col min="13059" max="13059" width="30.85546875" style="1" customWidth="1"/>
    <col min="13060" max="13060" width="6.85546875" style="1" customWidth="1"/>
    <col min="13061" max="13061" width="7" style="1" customWidth="1"/>
    <col min="13062" max="13062" width="13.7109375" style="1" customWidth="1"/>
    <col min="13063" max="13311" width="9.140625" style="1"/>
    <col min="13312" max="13312" width="10.85546875" style="1" customWidth="1"/>
    <col min="13313" max="13313" width="9.140625" style="1"/>
    <col min="13314" max="13314" width="15.42578125" style="1" customWidth="1"/>
    <col min="13315" max="13315" width="30.85546875" style="1" customWidth="1"/>
    <col min="13316" max="13316" width="6.85546875" style="1" customWidth="1"/>
    <col min="13317" max="13317" width="7" style="1" customWidth="1"/>
    <col min="13318" max="13318" width="13.7109375" style="1" customWidth="1"/>
    <col min="13319" max="13567" width="9.140625" style="1"/>
    <col min="13568" max="13568" width="10.85546875" style="1" customWidth="1"/>
    <col min="13569" max="13569" width="9.140625" style="1"/>
    <col min="13570" max="13570" width="15.42578125" style="1" customWidth="1"/>
    <col min="13571" max="13571" width="30.85546875" style="1" customWidth="1"/>
    <col min="13572" max="13572" width="6.85546875" style="1" customWidth="1"/>
    <col min="13573" max="13573" width="7" style="1" customWidth="1"/>
    <col min="13574" max="13574" width="13.7109375" style="1" customWidth="1"/>
    <col min="13575" max="13823" width="9.140625" style="1"/>
    <col min="13824" max="13824" width="10.85546875" style="1" customWidth="1"/>
    <col min="13825" max="13825" width="9.140625" style="1"/>
    <col min="13826" max="13826" width="15.42578125" style="1" customWidth="1"/>
    <col min="13827" max="13827" width="30.85546875" style="1" customWidth="1"/>
    <col min="13828" max="13828" width="6.85546875" style="1" customWidth="1"/>
    <col min="13829" max="13829" width="7" style="1" customWidth="1"/>
    <col min="13830" max="13830" width="13.7109375" style="1" customWidth="1"/>
    <col min="13831" max="14079" width="9.140625" style="1"/>
    <col min="14080" max="14080" width="10.85546875" style="1" customWidth="1"/>
    <col min="14081" max="14081" width="9.140625" style="1"/>
    <col min="14082" max="14082" width="15.42578125" style="1" customWidth="1"/>
    <col min="14083" max="14083" width="30.85546875" style="1" customWidth="1"/>
    <col min="14084" max="14084" width="6.85546875" style="1" customWidth="1"/>
    <col min="14085" max="14085" width="7" style="1" customWidth="1"/>
    <col min="14086" max="14086" width="13.7109375" style="1" customWidth="1"/>
    <col min="14087" max="14335" width="9.140625" style="1"/>
    <col min="14336" max="14336" width="10.85546875" style="1" customWidth="1"/>
    <col min="14337" max="14337" width="9.140625" style="1"/>
    <col min="14338" max="14338" width="15.42578125" style="1" customWidth="1"/>
    <col min="14339" max="14339" width="30.85546875" style="1" customWidth="1"/>
    <col min="14340" max="14340" width="6.85546875" style="1" customWidth="1"/>
    <col min="14341" max="14341" width="7" style="1" customWidth="1"/>
    <col min="14342" max="14342" width="13.7109375" style="1" customWidth="1"/>
    <col min="14343" max="14591" width="9.140625" style="1"/>
    <col min="14592" max="14592" width="10.85546875" style="1" customWidth="1"/>
    <col min="14593" max="14593" width="9.140625" style="1"/>
    <col min="14594" max="14594" width="15.42578125" style="1" customWidth="1"/>
    <col min="14595" max="14595" width="30.85546875" style="1" customWidth="1"/>
    <col min="14596" max="14596" width="6.85546875" style="1" customWidth="1"/>
    <col min="14597" max="14597" width="7" style="1" customWidth="1"/>
    <col min="14598" max="14598" width="13.7109375" style="1" customWidth="1"/>
    <col min="14599" max="14847" width="9.140625" style="1"/>
    <col min="14848" max="14848" width="10.85546875" style="1" customWidth="1"/>
    <col min="14849" max="14849" width="9.140625" style="1"/>
    <col min="14850" max="14850" width="15.42578125" style="1" customWidth="1"/>
    <col min="14851" max="14851" width="30.85546875" style="1" customWidth="1"/>
    <col min="14852" max="14852" width="6.85546875" style="1" customWidth="1"/>
    <col min="14853" max="14853" width="7" style="1" customWidth="1"/>
    <col min="14854" max="14854" width="13.7109375" style="1" customWidth="1"/>
    <col min="14855" max="15103" width="9.140625" style="1"/>
    <col min="15104" max="15104" width="10.85546875" style="1" customWidth="1"/>
    <col min="15105" max="15105" width="9.140625" style="1"/>
    <col min="15106" max="15106" width="15.42578125" style="1" customWidth="1"/>
    <col min="15107" max="15107" width="30.85546875" style="1" customWidth="1"/>
    <col min="15108" max="15108" width="6.85546875" style="1" customWidth="1"/>
    <col min="15109" max="15109" width="7" style="1" customWidth="1"/>
    <col min="15110" max="15110" width="13.7109375" style="1" customWidth="1"/>
    <col min="15111" max="15359" width="9.140625" style="1"/>
    <col min="15360" max="15360" width="10.85546875" style="1" customWidth="1"/>
    <col min="15361" max="15361" width="9.140625" style="1"/>
    <col min="15362" max="15362" width="15.42578125" style="1" customWidth="1"/>
    <col min="15363" max="15363" width="30.85546875" style="1" customWidth="1"/>
    <col min="15364" max="15364" width="6.85546875" style="1" customWidth="1"/>
    <col min="15365" max="15365" width="7" style="1" customWidth="1"/>
    <col min="15366" max="15366" width="13.7109375" style="1" customWidth="1"/>
    <col min="15367" max="15615" width="9.140625" style="1"/>
    <col min="15616" max="15616" width="10.85546875" style="1" customWidth="1"/>
    <col min="15617" max="15617" width="9.140625" style="1"/>
    <col min="15618" max="15618" width="15.42578125" style="1" customWidth="1"/>
    <col min="15619" max="15619" width="30.85546875" style="1" customWidth="1"/>
    <col min="15620" max="15620" width="6.85546875" style="1" customWidth="1"/>
    <col min="15621" max="15621" width="7" style="1" customWidth="1"/>
    <col min="15622" max="15622" width="13.7109375" style="1" customWidth="1"/>
    <col min="15623" max="15871" width="9.140625" style="1"/>
    <col min="15872" max="15872" width="10.85546875" style="1" customWidth="1"/>
    <col min="15873" max="15873" width="9.140625" style="1"/>
    <col min="15874" max="15874" width="15.42578125" style="1" customWidth="1"/>
    <col min="15875" max="15875" width="30.85546875" style="1" customWidth="1"/>
    <col min="15876" max="15876" width="6.85546875" style="1" customWidth="1"/>
    <col min="15877" max="15877" width="7" style="1" customWidth="1"/>
    <col min="15878" max="15878" width="13.7109375" style="1" customWidth="1"/>
    <col min="15879" max="16127" width="9.140625" style="1"/>
    <col min="16128" max="16128" width="10.85546875" style="1" customWidth="1"/>
    <col min="16129" max="16129" width="9.140625" style="1"/>
    <col min="16130" max="16130" width="15.42578125" style="1" customWidth="1"/>
    <col min="16131" max="16131" width="30.85546875" style="1" customWidth="1"/>
    <col min="16132" max="16132" width="6.85546875" style="1" customWidth="1"/>
    <col min="16133" max="16133" width="7" style="1" customWidth="1"/>
    <col min="16134" max="16134" width="13.7109375" style="1" customWidth="1"/>
    <col min="16135" max="16381" width="9.140625" style="1"/>
    <col min="16382" max="16384" width="9" style="1" customWidth="1"/>
  </cols>
  <sheetData>
    <row r="1" spans="2:8" ht="24">
      <c r="B1" s="206" t="s">
        <v>157</v>
      </c>
      <c r="C1" s="206"/>
      <c r="D1" s="206"/>
      <c r="E1" s="206"/>
      <c r="F1" s="206"/>
      <c r="G1" s="206"/>
    </row>
    <row r="2" spans="2:8" ht="24">
      <c r="B2" s="180"/>
      <c r="C2" s="180"/>
      <c r="D2" s="180"/>
      <c r="E2" s="180"/>
      <c r="F2" s="180"/>
      <c r="G2" s="180"/>
    </row>
    <row r="3" spans="2:8" s="16" customFormat="1" ht="27.75">
      <c r="B3" s="183" t="s">
        <v>63</v>
      </c>
      <c r="C3" s="183"/>
      <c r="D3" s="183"/>
      <c r="E3" s="183"/>
      <c r="F3" s="183"/>
      <c r="G3" s="183"/>
      <c r="H3" s="183"/>
    </row>
    <row r="4" spans="2:8" s="16" customFormat="1" ht="27.75">
      <c r="B4" s="183" t="s">
        <v>64</v>
      </c>
      <c r="C4" s="183"/>
      <c r="D4" s="183"/>
      <c r="E4" s="183"/>
      <c r="F4" s="183"/>
      <c r="G4" s="183"/>
      <c r="H4" s="183"/>
    </row>
    <row r="5" spans="2:8" s="16" customFormat="1" ht="27.75">
      <c r="B5" s="183" t="s">
        <v>80</v>
      </c>
      <c r="C5" s="183"/>
      <c r="D5" s="183"/>
      <c r="E5" s="183"/>
      <c r="F5" s="183"/>
      <c r="G5" s="183"/>
      <c r="H5" s="183"/>
    </row>
    <row r="6" spans="2:8" s="16" customFormat="1" ht="27.75">
      <c r="B6" s="184" t="s">
        <v>65</v>
      </c>
      <c r="C6" s="184"/>
      <c r="D6" s="184"/>
      <c r="E6" s="184"/>
      <c r="F6" s="184"/>
      <c r="G6" s="184"/>
      <c r="H6" s="184"/>
    </row>
    <row r="7" spans="2:8">
      <c r="B7" s="191"/>
      <c r="C7" s="191"/>
      <c r="D7" s="191"/>
      <c r="E7" s="191"/>
      <c r="F7" s="191"/>
    </row>
    <row r="8" spans="2:8" s="7" customFormat="1" ht="24">
      <c r="B8" s="8" t="s">
        <v>22</v>
      </c>
      <c r="F8" s="105"/>
    </row>
    <row r="9" spans="2:8" s="7" customFormat="1" ht="24.75" thickBot="1">
      <c r="B9" s="17" t="s">
        <v>123</v>
      </c>
      <c r="C9" s="263"/>
      <c r="D9" s="263"/>
      <c r="E9" s="263"/>
      <c r="F9" s="264"/>
      <c r="G9" s="263"/>
    </row>
    <row r="10" spans="2:8" s="7" customFormat="1" ht="25.5" thickTop="1" thickBot="1">
      <c r="B10" s="17"/>
      <c r="C10" s="190" t="s">
        <v>1</v>
      </c>
      <c r="D10" s="190"/>
      <c r="E10" s="190"/>
      <c r="F10" s="182" t="s">
        <v>2</v>
      </c>
      <c r="G10" s="182" t="s">
        <v>3</v>
      </c>
    </row>
    <row r="11" spans="2:8" s="7" customFormat="1" ht="24.75" thickTop="1">
      <c r="B11" s="17"/>
      <c r="C11" s="196" t="s">
        <v>107</v>
      </c>
      <c r="D11" s="197" t="s">
        <v>45</v>
      </c>
      <c r="E11" s="198" t="s">
        <v>45</v>
      </c>
      <c r="F11" s="50">
        <v>42</v>
      </c>
      <c r="G11" s="252">
        <f>F11*100/F14</f>
        <v>70</v>
      </c>
    </row>
    <row r="12" spans="2:8" s="7" customFormat="1" ht="24">
      <c r="B12" s="17"/>
      <c r="C12" s="203" t="s">
        <v>106</v>
      </c>
      <c r="D12" s="204" t="s">
        <v>48</v>
      </c>
      <c r="E12" s="205" t="s">
        <v>48</v>
      </c>
      <c r="F12" s="20">
        <v>17</v>
      </c>
      <c r="G12" s="253">
        <f>F12*100/F14</f>
        <v>28.333333333333332</v>
      </c>
    </row>
    <row r="13" spans="2:8" s="7" customFormat="1" ht="24">
      <c r="B13" s="17"/>
      <c r="C13" s="200" t="s">
        <v>19</v>
      </c>
      <c r="D13" s="201"/>
      <c r="E13" s="202"/>
      <c r="F13" s="20">
        <v>1</v>
      </c>
      <c r="G13" s="253">
        <f>F13*100/F14</f>
        <v>1.6666666666666667</v>
      </c>
    </row>
    <row r="14" spans="2:8" s="7" customFormat="1" ht="24.75" thickBot="1">
      <c r="B14" s="17"/>
      <c r="C14" s="199" t="s">
        <v>4</v>
      </c>
      <c r="D14" s="199"/>
      <c r="E14" s="199"/>
      <c r="F14" s="21">
        <f>SUM(F11:F13)</f>
        <v>60</v>
      </c>
      <c r="G14" s="250">
        <f>F14*100/F14</f>
        <v>100</v>
      </c>
    </row>
    <row r="15" spans="2:8" s="7" customFormat="1" ht="24.75" thickTop="1">
      <c r="B15" s="17"/>
      <c r="C15" s="18"/>
      <c r="D15" s="18"/>
      <c r="E15" s="18"/>
      <c r="F15" s="19"/>
    </row>
    <row r="16" spans="2:8" s="7" customFormat="1" ht="24">
      <c r="B16" s="17"/>
      <c r="C16" s="7" t="s">
        <v>104</v>
      </c>
      <c r="F16" s="105"/>
    </row>
    <row r="17" spans="2:8" s="7" customFormat="1" ht="24">
      <c r="B17" s="7" t="s">
        <v>105</v>
      </c>
      <c r="F17" s="105"/>
    </row>
    <row r="18" spans="2:8" s="10" customFormat="1" ht="24">
      <c r="B18" s="47"/>
      <c r="C18" s="47"/>
      <c r="D18" s="47"/>
      <c r="E18" s="47"/>
      <c r="F18" s="106"/>
    </row>
    <row r="19" spans="2:8" s="10" customFormat="1" ht="24">
      <c r="B19" s="180"/>
      <c r="C19" s="180"/>
      <c r="D19" s="180"/>
      <c r="E19" s="180"/>
      <c r="F19" s="180"/>
    </row>
    <row r="20" spans="2:8" s="10" customFormat="1" ht="24">
      <c r="B20" s="180"/>
      <c r="C20" s="180"/>
      <c r="D20" s="180"/>
      <c r="E20" s="180"/>
      <c r="F20" s="180"/>
    </row>
    <row r="21" spans="2:8" s="10" customFormat="1" ht="24">
      <c r="B21" s="180"/>
      <c r="C21" s="180"/>
      <c r="D21" s="180"/>
      <c r="E21" s="180"/>
      <c r="F21" s="180"/>
    </row>
    <row r="22" spans="2:8" s="10" customFormat="1" ht="24">
      <c r="B22" s="180"/>
      <c r="C22" s="180"/>
      <c r="D22" s="180"/>
      <c r="E22" s="180"/>
      <c r="F22" s="180"/>
    </row>
    <row r="23" spans="2:8" s="10" customFormat="1" ht="24">
      <c r="B23" s="180"/>
      <c r="C23" s="180"/>
      <c r="D23" s="180"/>
      <c r="E23" s="180"/>
      <c r="F23" s="180"/>
    </row>
    <row r="24" spans="2:8" s="10" customFormat="1" ht="24">
      <c r="B24" s="180"/>
      <c r="C24" s="180"/>
      <c r="D24" s="180"/>
      <c r="E24" s="180"/>
      <c r="F24" s="180"/>
    </row>
    <row r="25" spans="2:8" s="10" customFormat="1" ht="24">
      <c r="B25" s="180"/>
      <c r="C25" s="180"/>
      <c r="D25" s="180"/>
      <c r="E25" s="180"/>
      <c r="F25" s="180"/>
    </row>
    <row r="26" spans="2:8" s="10" customFormat="1" ht="24">
      <c r="B26" s="180"/>
      <c r="C26" s="180"/>
      <c r="D26" s="180"/>
      <c r="E26" s="180"/>
      <c r="F26" s="180"/>
    </row>
    <row r="27" spans="2:8" s="10" customFormat="1" ht="24">
      <c r="B27" s="180"/>
      <c r="C27" s="180"/>
      <c r="D27" s="180"/>
      <c r="E27" s="180"/>
      <c r="F27" s="180"/>
    </row>
    <row r="28" spans="2:8" s="10" customFormat="1" ht="24">
      <c r="B28" s="180"/>
      <c r="C28" s="180"/>
      <c r="D28" s="180"/>
      <c r="E28" s="180"/>
      <c r="F28" s="180"/>
    </row>
    <row r="29" spans="2:8" s="10" customFormat="1" ht="24">
      <c r="B29" s="180"/>
      <c r="C29" s="180"/>
      <c r="D29" s="180"/>
      <c r="E29" s="180"/>
      <c r="F29" s="180"/>
    </row>
    <row r="30" spans="2:8" s="10" customFormat="1" ht="24">
      <c r="B30" s="180"/>
      <c r="C30" s="180"/>
      <c r="D30" s="180"/>
      <c r="E30" s="180"/>
      <c r="F30" s="180"/>
    </row>
    <row r="31" spans="2:8" s="10" customFormat="1" ht="24">
      <c r="B31" s="206" t="s">
        <v>27</v>
      </c>
      <c r="C31" s="206"/>
      <c r="D31" s="206"/>
      <c r="E31" s="206"/>
      <c r="F31" s="206"/>
      <c r="G31" s="206"/>
      <c r="H31" s="51"/>
    </row>
    <row r="32" spans="2:8" s="10" customFormat="1" ht="24">
      <c r="B32" s="180"/>
      <c r="C32" s="180"/>
      <c r="D32" s="180"/>
      <c r="E32" s="180"/>
      <c r="F32" s="180"/>
      <c r="G32" s="180"/>
      <c r="H32" s="51"/>
    </row>
    <row r="33" spans="2:6" s="7" customFormat="1" ht="24">
      <c r="B33" s="17" t="s">
        <v>124</v>
      </c>
      <c r="F33" s="105"/>
    </row>
    <row r="34" spans="2:6" ht="24.75" thickBot="1">
      <c r="B34" s="207" t="s">
        <v>35</v>
      </c>
      <c r="C34" s="208"/>
      <c r="D34" s="209"/>
      <c r="E34" s="100" t="s">
        <v>2</v>
      </c>
      <c r="F34" s="101" t="s">
        <v>3</v>
      </c>
    </row>
    <row r="35" spans="2:6" ht="24.75" thickTop="1">
      <c r="B35" s="117" t="s">
        <v>36</v>
      </c>
      <c r="C35" s="118"/>
      <c r="D35" s="119"/>
      <c r="E35" s="162">
        <v>8</v>
      </c>
      <c r="F35" s="279">
        <f>E35*100/E74</f>
        <v>13.333333333333334</v>
      </c>
    </row>
    <row r="36" spans="2:6" ht="24">
      <c r="B36" s="254" t="s">
        <v>107</v>
      </c>
      <c r="C36" s="246" t="s">
        <v>45</v>
      </c>
      <c r="D36" s="247" t="s">
        <v>45</v>
      </c>
      <c r="E36" s="96">
        <v>8</v>
      </c>
      <c r="F36" s="280">
        <f>E36*100/E74</f>
        <v>13.333333333333334</v>
      </c>
    </row>
    <row r="37" spans="2:6" ht="24">
      <c r="B37" s="200" t="s">
        <v>106</v>
      </c>
      <c r="C37" s="201" t="s">
        <v>48</v>
      </c>
      <c r="D37" s="202" t="s">
        <v>48</v>
      </c>
      <c r="E37" s="85">
        <v>0</v>
      </c>
      <c r="F37" s="252">
        <f>E37*100/E74</f>
        <v>0</v>
      </c>
    </row>
    <row r="38" spans="2:6" ht="24">
      <c r="B38" s="110" t="s">
        <v>137</v>
      </c>
      <c r="C38" s="120"/>
      <c r="D38" s="121"/>
      <c r="E38" s="162">
        <v>2</v>
      </c>
      <c r="F38" s="279">
        <f>E38*100/E74</f>
        <v>3.3333333333333335</v>
      </c>
    </row>
    <row r="39" spans="2:6" ht="24">
      <c r="B39" s="254" t="s">
        <v>107</v>
      </c>
      <c r="C39" s="246" t="s">
        <v>45</v>
      </c>
      <c r="D39" s="247" t="s">
        <v>45</v>
      </c>
      <c r="E39" s="96">
        <v>1</v>
      </c>
      <c r="F39" s="280">
        <f>E39*100/E74</f>
        <v>1.6666666666666667</v>
      </c>
    </row>
    <row r="40" spans="2:6" ht="24">
      <c r="B40" s="200" t="s">
        <v>106</v>
      </c>
      <c r="C40" s="201" t="s">
        <v>48</v>
      </c>
      <c r="D40" s="202" t="s">
        <v>48</v>
      </c>
      <c r="E40" s="85">
        <v>1</v>
      </c>
      <c r="F40" s="252">
        <f>E40*100/E74</f>
        <v>1.6666666666666667</v>
      </c>
    </row>
    <row r="41" spans="2:6" ht="24">
      <c r="B41" s="110" t="s">
        <v>77</v>
      </c>
      <c r="C41" s="107"/>
      <c r="D41" s="108"/>
      <c r="E41" s="162">
        <v>1</v>
      </c>
      <c r="F41" s="279">
        <f>E41*100/E74</f>
        <v>1.6666666666666667</v>
      </c>
    </row>
    <row r="42" spans="2:6" ht="24">
      <c r="B42" s="254" t="s">
        <v>107</v>
      </c>
      <c r="C42" s="246" t="s">
        <v>45</v>
      </c>
      <c r="D42" s="247" t="s">
        <v>45</v>
      </c>
      <c r="E42" s="96">
        <v>0</v>
      </c>
      <c r="F42" s="280">
        <f>E42*100/E74</f>
        <v>0</v>
      </c>
    </row>
    <row r="43" spans="2:6" ht="24">
      <c r="B43" s="200" t="s">
        <v>106</v>
      </c>
      <c r="C43" s="201" t="s">
        <v>48</v>
      </c>
      <c r="D43" s="202" t="s">
        <v>48</v>
      </c>
      <c r="E43" s="85">
        <v>1</v>
      </c>
      <c r="F43" s="252">
        <f>E43*100/E74</f>
        <v>1.6666666666666667</v>
      </c>
    </row>
    <row r="44" spans="2:6" ht="24">
      <c r="B44" s="110" t="s">
        <v>38</v>
      </c>
      <c r="C44" s="107"/>
      <c r="D44" s="109"/>
      <c r="E44" s="162">
        <v>3</v>
      </c>
      <c r="F44" s="279">
        <f>E44*100/E74</f>
        <v>5</v>
      </c>
    </row>
    <row r="45" spans="2:6" ht="24">
      <c r="B45" s="254" t="s">
        <v>107</v>
      </c>
      <c r="C45" s="246" t="s">
        <v>45</v>
      </c>
      <c r="D45" s="247" t="s">
        <v>45</v>
      </c>
      <c r="E45" s="96">
        <v>1</v>
      </c>
      <c r="F45" s="280">
        <f>E45*100/E74</f>
        <v>1.6666666666666667</v>
      </c>
    </row>
    <row r="46" spans="2:6" ht="24">
      <c r="B46" s="200" t="s">
        <v>106</v>
      </c>
      <c r="C46" s="201" t="s">
        <v>48</v>
      </c>
      <c r="D46" s="202" t="s">
        <v>48</v>
      </c>
      <c r="E46" s="49">
        <v>2</v>
      </c>
      <c r="F46" s="252">
        <f>E46*100/E74</f>
        <v>3.3333333333333335</v>
      </c>
    </row>
    <row r="47" spans="2:6" ht="24">
      <c r="B47" s="110" t="s">
        <v>66</v>
      </c>
      <c r="C47" s="120"/>
      <c r="D47" s="122"/>
      <c r="E47" s="249">
        <v>4</v>
      </c>
      <c r="F47" s="279">
        <f>E47*100/E74</f>
        <v>6.666666666666667</v>
      </c>
    </row>
    <row r="48" spans="2:6" ht="24">
      <c r="B48" s="254" t="s">
        <v>107</v>
      </c>
      <c r="C48" s="246" t="s">
        <v>45</v>
      </c>
      <c r="D48" s="247" t="s">
        <v>45</v>
      </c>
      <c r="E48" s="248">
        <v>1</v>
      </c>
      <c r="F48" s="280">
        <f>E48*100/E74</f>
        <v>1.6666666666666667</v>
      </c>
    </row>
    <row r="49" spans="2:7" ht="24">
      <c r="B49" s="200" t="s">
        <v>106</v>
      </c>
      <c r="C49" s="201" t="s">
        <v>48</v>
      </c>
      <c r="D49" s="202" t="s">
        <v>48</v>
      </c>
      <c r="E49" s="269">
        <v>3</v>
      </c>
      <c r="F49" s="252">
        <f>E49*100/E74</f>
        <v>5</v>
      </c>
    </row>
    <row r="50" spans="2:7" ht="24">
      <c r="B50" s="110" t="s">
        <v>40</v>
      </c>
      <c r="C50" s="111"/>
      <c r="D50" s="109"/>
      <c r="E50" s="249">
        <v>6</v>
      </c>
      <c r="F50" s="279">
        <f>E50*100/E74</f>
        <v>10</v>
      </c>
    </row>
    <row r="51" spans="2:7" ht="24">
      <c r="B51" s="254" t="s">
        <v>107</v>
      </c>
      <c r="C51" s="246" t="s">
        <v>45</v>
      </c>
      <c r="D51" s="247" t="s">
        <v>45</v>
      </c>
      <c r="E51" s="248">
        <v>5</v>
      </c>
      <c r="F51" s="280">
        <f>E51*100/E74</f>
        <v>8.3333333333333339</v>
      </c>
    </row>
    <row r="52" spans="2:7" ht="24">
      <c r="B52" s="200" t="s">
        <v>106</v>
      </c>
      <c r="C52" s="201" t="s">
        <v>48</v>
      </c>
      <c r="D52" s="202" t="s">
        <v>48</v>
      </c>
      <c r="E52" s="269">
        <v>1</v>
      </c>
      <c r="F52" s="252">
        <f>E52*100/E74</f>
        <v>1.6666666666666667</v>
      </c>
    </row>
    <row r="53" spans="2:7" ht="24">
      <c r="B53" s="110" t="s">
        <v>37</v>
      </c>
      <c r="C53" s="111"/>
      <c r="D53" s="112"/>
      <c r="E53" s="249">
        <v>17</v>
      </c>
      <c r="F53" s="279">
        <f>E53*100/E74</f>
        <v>28.333333333333332</v>
      </c>
    </row>
    <row r="54" spans="2:7" ht="24">
      <c r="B54" s="254" t="s">
        <v>107</v>
      </c>
      <c r="C54" s="246" t="s">
        <v>45</v>
      </c>
      <c r="D54" s="247" t="s">
        <v>45</v>
      </c>
      <c r="E54" s="97">
        <v>15</v>
      </c>
      <c r="F54" s="280">
        <f>E54*100/E74</f>
        <v>25</v>
      </c>
    </row>
    <row r="55" spans="2:7" ht="24">
      <c r="B55" s="200" t="s">
        <v>106</v>
      </c>
      <c r="C55" s="201" t="s">
        <v>48</v>
      </c>
      <c r="D55" s="202" t="s">
        <v>48</v>
      </c>
      <c r="E55" s="85">
        <v>2</v>
      </c>
      <c r="F55" s="252">
        <f>E55*100/E74</f>
        <v>3.3333333333333335</v>
      </c>
    </row>
    <row r="56" spans="2:7" ht="24">
      <c r="B56" s="110" t="s">
        <v>102</v>
      </c>
      <c r="C56" s="107"/>
      <c r="D56" s="113"/>
      <c r="E56" s="162">
        <v>5</v>
      </c>
      <c r="F56" s="279">
        <f>E56*100/E74</f>
        <v>8.3333333333333339</v>
      </c>
    </row>
    <row r="57" spans="2:7" ht="24">
      <c r="B57" s="254" t="s">
        <v>107</v>
      </c>
      <c r="C57" s="246" t="s">
        <v>45</v>
      </c>
      <c r="D57" s="247" t="s">
        <v>45</v>
      </c>
      <c r="E57" s="96">
        <v>3</v>
      </c>
      <c r="F57" s="280">
        <f>E57*100/E74</f>
        <v>5</v>
      </c>
    </row>
    <row r="58" spans="2:7" ht="24">
      <c r="B58" s="200" t="s">
        <v>106</v>
      </c>
      <c r="C58" s="201" t="s">
        <v>48</v>
      </c>
      <c r="D58" s="202" t="s">
        <v>48</v>
      </c>
      <c r="E58" s="85">
        <v>2</v>
      </c>
      <c r="F58" s="252">
        <f>E58*100/E74</f>
        <v>3.3333333333333335</v>
      </c>
    </row>
    <row r="59" spans="2:7" ht="24">
      <c r="B59" s="110" t="s">
        <v>41</v>
      </c>
      <c r="C59" s="107"/>
      <c r="D59" s="113"/>
      <c r="E59" s="162">
        <v>1</v>
      </c>
      <c r="F59" s="279">
        <f>E59*100/E74</f>
        <v>1.6666666666666667</v>
      </c>
    </row>
    <row r="60" spans="2:7" ht="24">
      <c r="B60" s="254" t="s">
        <v>107</v>
      </c>
      <c r="C60" s="246" t="s">
        <v>45</v>
      </c>
      <c r="D60" s="247" t="s">
        <v>45</v>
      </c>
      <c r="E60" s="96">
        <v>0</v>
      </c>
      <c r="F60" s="280">
        <f>E60*100/E74</f>
        <v>0</v>
      </c>
    </row>
    <row r="61" spans="2:7" ht="24">
      <c r="B61" s="200" t="s">
        <v>106</v>
      </c>
      <c r="C61" s="201" t="s">
        <v>48</v>
      </c>
      <c r="D61" s="202" t="s">
        <v>48</v>
      </c>
      <c r="E61" s="85">
        <v>1</v>
      </c>
      <c r="F61" s="252">
        <f>E61*100/E74</f>
        <v>1.6666666666666667</v>
      </c>
    </row>
    <row r="62" spans="2:7" ht="24">
      <c r="B62" s="206" t="s">
        <v>28</v>
      </c>
      <c r="C62" s="206"/>
      <c r="D62" s="206"/>
      <c r="E62" s="206"/>
      <c r="F62" s="206"/>
      <c r="G62" s="206"/>
    </row>
    <row r="63" spans="2:7" ht="24.75" thickBot="1">
      <c r="B63" s="262"/>
      <c r="C63" s="262"/>
      <c r="D63" s="262"/>
      <c r="E63" s="262"/>
      <c r="F63" s="262"/>
      <c r="G63" s="180"/>
    </row>
    <row r="64" spans="2:7" ht="25.5" thickTop="1" thickBot="1">
      <c r="B64" s="257" t="s">
        <v>35</v>
      </c>
      <c r="C64" s="258"/>
      <c r="D64" s="259"/>
      <c r="E64" s="260" t="s">
        <v>2</v>
      </c>
      <c r="F64" s="261" t="s">
        <v>3</v>
      </c>
    </row>
    <row r="65" spans="2:6" ht="24.75" thickTop="1">
      <c r="B65" s="117" t="s">
        <v>39</v>
      </c>
      <c r="C65" s="255"/>
      <c r="D65" s="256"/>
      <c r="E65" s="162">
        <v>4</v>
      </c>
      <c r="F65" s="279">
        <f>E65*100/E74</f>
        <v>6.666666666666667</v>
      </c>
    </row>
    <row r="66" spans="2:6" ht="24">
      <c r="B66" s="254" t="s">
        <v>107</v>
      </c>
      <c r="C66" s="246" t="s">
        <v>45</v>
      </c>
      <c r="D66" s="247" t="s">
        <v>45</v>
      </c>
      <c r="E66" s="96">
        <v>2</v>
      </c>
      <c r="F66" s="280">
        <f>E66*100/E74</f>
        <v>3.3333333333333335</v>
      </c>
    </row>
    <row r="67" spans="2:6" ht="24">
      <c r="B67" s="200" t="s">
        <v>106</v>
      </c>
      <c r="C67" s="201" t="s">
        <v>48</v>
      </c>
      <c r="D67" s="202" t="s">
        <v>48</v>
      </c>
      <c r="E67" s="85">
        <v>2</v>
      </c>
      <c r="F67" s="252">
        <f>E67*100/E74</f>
        <v>3.3333333333333335</v>
      </c>
    </row>
    <row r="68" spans="2:6" ht="24">
      <c r="B68" s="110" t="s">
        <v>103</v>
      </c>
      <c r="C68" s="107"/>
      <c r="D68" s="113"/>
      <c r="E68" s="162">
        <v>2</v>
      </c>
      <c r="F68" s="279">
        <f>E68*100/E74</f>
        <v>3.3333333333333335</v>
      </c>
    </row>
    <row r="69" spans="2:6" ht="24">
      <c r="B69" s="254" t="s">
        <v>107</v>
      </c>
      <c r="C69" s="246" t="s">
        <v>45</v>
      </c>
      <c r="D69" s="247" t="s">
        <v>45</v>
      </c>
      <c r="E69" s="96">
        <v>0</v>
      </c>
      <c r="F69" s="280">
        <f>E69*100/E74</f>
        <v>0</v>
      </c>
    </row>
    <row r="70" spans="2:6" ht="24">
      <c r="B70" s="200" t="s">
        <v>106</v>
      </c>
      <c r="C70" s="201" t="s">
        <v>48</v>
      </c>
      <c r="D70" s="202" t="s">
        <v>48</v>
      </c>
      <c r="E70" s="85">
        <v>2</v>
      </c>
      <c r="F70" s="252">
        <f>E70*100/E74</f>
        <v>3.3333333333333335</v>
      </c>
    </row>
    <row r="71" spans="2:6" ht="24">
      <c r="B71" s="110" t="s">
        <v>19</v>
      </c>
      <c r="C71" s="107"/>
      <c r="D71" s="113"/>
      <c r="E71" s="162">
        <v>7</v>
      </c>
      <c r="F71" s="279">
        <f>E71*100/E74</f>
        <v>11.666666666666666</v>
      </c>
    </row>
    <row r="72" spans="2:6" ht="24">
      <c r="B72" s="254" t="s">
        <v>107</v>
      </c>
      <c r="C72" s="246" t="s">
        <v>45</v>
      </c>
      <c r="D72" s="247" t="s">
        <v>45</v>
      </c>
      <c r="E72" s="96">
        <v>5</v>
      </c>
      <c r="F72" s="280">
        <f>E72*100/E74</f>
        <v>8.3333333333333339</v>
      </c>
    </row>
    <row r="73" spans="2:6" ht="24">
      <c r="B73" s="200" t="s">
        <v>106</v>
      </c>
      <c r="C73" s="201" t="s">
        <v>48</v>
      </c>
      <c r="D73" s="202" t="s">
        <v>48</v>
      </c>
      <c r="E73" s="96">
        <v>2</v>
      </c>
      <c r="F73" s="252">
        <f>E73*100/E74</f>
        <v>3.3333333333333335</v>
      </c>
    </row>
    <row r="74" spans="2:6" ht="24">
      <c r="B74" s="211" t="s">
        <v>67</v>
      </c>
      <c r="C74" s="212"/>
      <c r="D74" s="213"/>
      <c r="E74" s="123">
        <v>60</v>
      </c>
      <c r="F74" s="251">
        <f>E74*100/E74</f>
        <v>100</v>
      </c>
    </row>
    <row r="75" spans="2:6" ht="24">
      <c r="C75" s="18"/>
      <c r="D75" s="95"/>
      <c r="E75" s="98"/>
      <c r="F75" s="99"/>
    </row>
    <row r="76" spans="2:6" s="7" customFormat="1" ht="24">
      <c r="B76" s="13"/>
      <c r="C76" s="7" t="s">
        <v>158</v>
      </c>
      <c r="F76" s="105"/>
    </row>
    <row r="77" spans="2:6" s="7" customFormat="1" ht="24">
      <c r="B77" s="7" t="s">
        <v>159</v>
      </c>
      <c r="F77" s="105"/>
    </row>
    <row r="78" spans="2:6" s="7" customFormat="1" ht="24">
      <c r="B78" s="7" t="s">
        <v>160</v>
      </c>
      <c r="D78" s="9"/>
      <c r="E78" s="9"/>
      <c r="F78" s="105"/>
    </row>
    <row r="79" spans="2:6" s="7" customFormat="1" ht="24">
      <c r="B79" s="185" t="s">
        <v>161</v>
      </c>
      <c r="C79" s="185"/>
      <c r="D79" s="185"/>
      <c r="E79" s="185"/>
      <c r="F79" s="185"/>
    </row>
    <row r="80" spans="2:6">
      <c r="B80" s="175"/>
      <c r="C80" s="175"/>
      <c r="D80" s="175"/>
      <c r="E80" s="175"/>
      <c r="F80" s="175"/>
    </row>
    <row r="81" spans="2:7">
      <c r="B81" s="175"/>
      <c r="C81" s="175"/>
      <c r="D81" s="175"/>
      <c r="E81" s="175"/>
      <c r="F81" s="175"/>
    </row>
    <row r="82" spans="2:7">
      <c r="B82" s="175"/>
      <c r="C82" s="175"/>
      <c r="D82" s="175"/>
      <c r="E82" s="175"/>
      <c r="F82" s="175"/>
    </row>
    <row r="83" spans="2:7">
      <c r="B83" s="175"/>
      <c r="C83" s="175"/>
      <c r="D83" s="175"/>
      <c r="E83" s="175"/>
      <c r="F83" s="175"/>
    </row>
    <row r="84" spans="2:7">
      <c r="B84" s="175"/>
      <c r="C84" s="175"/>
      <c r="D84" s="175"/>
      <c r="E84" s="175"/>
      <c r="F84" s="175"/>
    </row>
    <row r="85" spans="2:7">
      <c r="B85" s="175"/>
      <c r="C85" s="175"/>
      <c r="D85" s="175"/>
      <c r="E85" s="175"/>
      <c r="F85" s="175"/>
    </row>
    <row r="86" spans="2:7">
      <c r="B86" s="175"/>
      <c r="C86" s="175"/>
      <c r="D86" s="175"/>
      <c r="E86" s="175"/>
      <c r="F86" s="175"/>
    </row>
    <row r="87" spans="2:7">
      <c r="B87" s="175"/>
      <c r="C87" s="175"/>
      <c r="D87" s="175"/>
      <c r="E87" s="175"/>
      <c r="F87" s="175"/>
    </row>
    <row r="88" spans="2:7">
      <c r="B88" s="175"/>
      <c r="C88" s="175"/>
      <c r="D88" s="175"/>
      <c r="E88" s="175"/>
      <c r="F88" s="175"/>
    </row>
    <row r="89" spans="2:7">
      <c r="B89" s="175"/>
      <c r="C89" s="175"/>
      <c r="D89" s="175"/>
      <c r="E89" s="175"/>
      <c r="F89" s="175"/>
    </row>
    <row r="90" spans="2:7">
      <c r="B90" s="175"/>
      <c r="C90" s="175"/>
      <c r="D90" s="175"/>
      <c r="E90" s="175"/>
      <c r="F90" s="175"/>
    </row>
    <row r="91" spans="2:7">
      <c r="B91" s="175"/>
      <c r="C91" s="175"/>
      <c r="D91" s="175"/>
      <c r="E91" s="175"/>
      <c r="F91" s="175"/>
    </row>
    <row r="92" spans="2:7">
      <c r="B92" s="175"/>
      <c r="C92" s="175"/>
      <c r="D92" s="175"/>
      <c r="E92" s="175"/>
      <c r="F92" s="175"/>
    </row>
    <row r="93" spans="2:7" ht="24">
      <c r="B93" s="206" t="s">
        <v>26</v>
      </c>
      <c r="C93" s="206"/>
      <c r="D93" s="206"/>
      <c r="E93" s="206"/>
      <c r="F93" s="206"/>
    </row>
    <row r="94" spans="2:7" ht="24">
      <c r="B94" s="174"/>
      <c r="C94" s="174"/>
      <c r="D94" s="174"/>
      <c r="E94" s="174"/>
      <c r="F94" s="174"/>
    </row>
    <row r="95" spans="2:7" s="7" customFormat="1" ht="24.75" thickBot="1">
      <c r="B95" s="17" t="s">
        <v>139</v>
      </c>
      <c r="F95" s="264"/>
      <c r="G95" s="263"/>
    </row>
    <row r="96" spans="2:7" s="7" customFormat="1" ht="25.5" thickTop="1" thickBot="1">
      <c r="B96" s="17"/>
      <c r="C96" s="210" t="s">
        <v>140</v>
      </c>
      <c r="D96" s="210"/>
      <c r="E96" s="210"/>
      <c r="F96" s="181" t="s">
        <v>2</v>
      </c>
      <c r="G96" s="268" t="s">
        <v>3</v>
      </c>
    </row>
    <row r="97" spans="2:7" s="7" customFormat="1" ht="24.75" thickTop="1">
      <c r="B97" s="17" t="s">
        <v>109</v>
      </c>
      <c r="C97" s="200" t="s">
        <v>108</v>
      </c>
      <c r="D97" s="201" t="s">
        <v>45</v>
      </c>
      <c r="E97" s="202" t="s">
        <v>45</v>
      </c>
      <c r="F97" s="269">
        <v>35</v>
      </c>
      <c r="G97" s="252">
        <f>F97*100/F110</f>
        <v>58.333333333333336</v>
      </c>
    </row>
    <row r="98" spans="2:7" s="7" customFormat="1" ht="24">
      <c r="B98" s="17"/>
      <c r="C98" s="200" t="s">
        <v>110</v>
      </c>
      <c r="D98" s="201" t="s">
        <v>45</v>
      </c>
      <c r="E98" s="202" t="s">
        <v>45</v>
      </c>
      <c r="F98" s="270">
        <v>4</v>
      </c>
      <c r="G98" s="253">
        <f>F98*100/F110</f>
        <v>6.666666666666667</v>
      </c>
    </row>
    <row r="99" spans="2:7" s="7" customFormat="1" ht="24">
      <c r="B99" s="17"/>
      <c r="C99" s="200" t="s">
        <v>111</v>
      </c>
      <c r="D99" s="201" t="s">
        <v>45</v>
      </c>
      <c r="E99" s="202" t="s">
        <v>45</v>
      </c>
      <c r="F99" s="270">
        <v>4</v>
      </c>
      <c r="G99" s="253">
        <f>F99*100/F110</f>
        <v>6.666666666666667</v>
      </c>
    </row>
    <row r="100" spans="2:7" s="7" customFormat="1" ht="24">
      <c r="B100" s="17"/>
      <c r="C100" s="200" t="s">
        <v>113</v>
      </c>
      <c r="D100" s="201" t="s">
        <v>45</v>
      </c>
      <c r="E100" s="202" t="s">
        <v>45</v>
      </c>
      <c r="F100" s="270">
        <v>3</v>
      </c>
      <c r="G100" s="253">
        <f>F100*100/F110</f>
        <v>5</v>
      </c>
    </row>
    <row r="101" spans="2:7" s="7" customFormat="1" ht="24">
      <c r="B101" s="17"/>
      <c r="C101" s="200" t="s">
        <v>112</v>
      </c>
      <c r="D101" s="201" t="s">
        <v>45</v>
      </c>
      <c r="E101" s="202" t="s">
        <v>45</v>
      </c>
      <c r="F101" s="270">
        <v>2</v>
      </c>
      <c r="G101" s="253">
        <f>F101*100/F110</f>
        <v>3.3333333333333335</v>
      </c>
    </row>
    <row r="102" spans="2:7" s="7" customFormat="1" ht="24">
      <c r="B102" s="17"/>
      <c r="C102" s="200" t="s">
        <v>114</v>
      </c>
      <c r="D102" s="201" t="s">
        <v>45</v>
      </c>
      <c r="E102" s="202" t="s">
        <v>45</v>
      </c>
      <c r="F102" s="270">
        <v>2</v>
      </c>
      <c r="G102" s="253">
        <f>F102*100/F110</f>
        <v>3.3333333333333335</v>
      </c>
    </row>
    <row r="103" spans="2:7" s="7" customFormat="1" ht="24">
      <c r="B103" s="17"/>
      <c r="C103" s="200" t="s">
        <v>115</v>
      </c>
      <c r="D103" s="201" t="s">
        <v>45</v>
      </c>
      <c r="E103" s="202" t="s">
        <v>45</v>
      </c>
      <c r="F103" s="270">
        <v>2</v>
      </c>
      <c r="G103" s="253">
        <f>F103*100/F110</f>
        <v>3.3333333333333335</v>
      </c>
    </row>
    <row r="104" spans="2:7" s="7" customFormat="1" ht="24">
      <c r="B104" s="17"/>
      <c r="C104" s="200" t="s">
        <v>116</v>
      </c>
      <c r="D104" s="201" t="s">
        <v>45</v>
      </c>
      <c r="E104" s="202" t="s">
        <v>45</v>
      </c>
      <c r="F104" s="270">
        <v>2</v>
      </c>
      <c r="G104" s="253">
        <f>F104*100/F110</f>
        <v>3.3333333333333335</v>
      </c>
    </row>
    <row r="105" spans="2:7" s="7" customFormat="1" ht="24">
      <c r="B105" s="17"/>
      <c r="C105" s="200" t="s">
        <v>117</v>
      </c>
      <c r="D105" s="201" t="s">
        <v>45</v>
      </c>
      <c r="E105" s="202" t="s">
        <v>45</v>
      </c>
      <c r="F105" s="271">
        <v>1</v>
      </c>
      <c r="G105" s="253">
        <f>F105*100/F110</f>
        <v>1.6666666666666667</v>
      </c>
    </row>
    <row r="106" spans="2:7" s="7" customFormat="1" ht="24">
      <c r="B106" s="17"/>
      <c r="C106" s="200" t="s">
        <v>118</v>
      </c>
      <c r="D106" s="201" t="s">
        <v>45</v>
      </c>
      <c r="E106" s="202" t="s">
        <v>45</v>
      </c>
      <c r="F106" s="271">
        <v>1</v>
      </c>
      <c r="G106" s="253">
        <f>F106*100/F110</f>
        <v>1.6666666666666667</v>
      </c>
    </row>
    <row r="107" spans="2:7" s="7" customFormat="1" ht="24">
      <c r="B107" s="17"/>
      <c r="C107" s="200" t="s">
        <v>119</v>
      </c>
      <c r="D107" s="201" t="s">
        <v>45</v>
      </c>
      <c r="E107" s="202" t="s">
        <v>45</v>
      </c>
      <c r="F107" s="271">
        <v>1</v>
      </c>
      <c r="G107" s="253">
        <f>F107*100/F110</f>
        <v>1.6666666666666667</v>
      </c>
    </row>
    <row r="108" spans="2:7" s="7" customFormat="1" ht="24">
      <c r="B108" s="17"/>
      <c r="C108" s="200" t="s">
        <v>120</v>
      </c>
      <c r="D108" s="201" t="s">
        <v>45</v>
      </c>
      <c r="E108" s="202" t="s">
        <v>45</v>
      </c>
      <c r="F108" s="271">
        <v>1</v>
      </c>
      <c r="G108" s="253">
        <f>F108*100/F110</f>
        <v>1.6666666666666667</v>
      </c>
    </row>
    <row r="109" spans="2:7" s="7" customFormat="1" ht="24.75" thickBot="1">
      <c r="B109" s="17"/>
      <c r="C109" s="265" t="s">
        <v>19</v>
      </c>
      <c r="D109" s="266"/>
      <c r="E109" s="267"/>
      <c r="F109" s="272">
        <v>2</v>
      </c>
      <c r="G109" s="278">
        <f>F109*100/F110</f>
        <v>3.3333333333333335</v>
      </c>
    </row>
    <row r="110" spans="2:7" s="7" customFormat="1" ht="25.5" thickTop="1" thickBot="1">
      <c r="B110" s="17"/>
      <c r="C110" s="190" t="s">
        <v>4</v>
      </c>
      <c r="D110" s="190"/>
      <c r="E110" s="190"/>
      <c r="F110" s="86">
        <f>SUM(F97:F109)</f>
        <v>60</v>
      </c>
      <c r="G110" s="273">
        <f>F110*100/F110</f>
        <v>100</v>
      </c>
    </row>
    <row r="111" spans="2:7" s="7" customFormat="1" ht="24.75" thickTop="1">
      <c r="B111" s="17"/>
      <c r="C111" s="18"/>
      <c r="D111" s="18"/>
      <c r="E111" s="18"/>
      <c r="F111" s="19"/>
    </row>
    <row r="112" spans="2:7" s="7" customFormat="1" ht="24">
      <c r="B112" s="17"/>
      <c r="C112" s="7" t="s">
        <v>143</v>
      </c>
      <c r="F112" s="173"/>
    </row>
    <row r="113" spans="2:7" s="7" customFormat="1" ht="24">
      <c r="B113" s="7" t="s">
        <v>121</v>
      </c>
      <c r="F113" s="173"/>
    </row>
    <row r="114" spans="2:7">
      <c r="B114" s="175"/>
      <c r="C114" s="175"/>
      <c r="D114" s="175"/>
      <c r="E114" s="175"/>
      <c r="F114" s="175"/>
    </row>
    <row r="115" spans="2:7">
      <c r="B115" s="175"/>
      <c r="C115" s="175"/>
      <c r="D115" s="175"/>
      <c r="E115" s="175"/>
      <c r="F115" s="175"/>
    </row>
    <row r="116" spans="2:7">
      <c r="B116" s="175"/>
      <c r="C116" s="175"/>
      <c r="D116" s="175"/>
      <c r="E116" s="175"/>
      <c r="F116" s="175"/>
    </row>
    <row r="117" spans="2:7">
      <c r="B117" s="175"/>
      <c r="C117" s="175"/>
      <c r="D117" s="175"/>
      <c r="E117" s="175"/>
      <c r="F117" s="175"/>
    </row>
    <row r="118" spans="2:7">
      <c r="B118" s="175"/>
      <c r="C118" s="175"/>
      <c r="D118" s="175"/>
      <c r="E118" s="175"/>
      <c r="F118" s="175"/>
    </row>
    <row r="119" spans="2:7">
      <c r="B119" s="175"/>
      <c r="C119" s="175"/>
      <c r="D119" s="175"/>
      <c r="E119" s="175"/>
      <c r="F119" s="175"/>
    </row>
    <row r="120" spans="2:7">
      <c r="B120" s="175"/>
      <c r="C120" s="175"/>
      <c r="D120" s="175"/>
      <c r="E120" s="175"/>
      <c r="F120" s="175"/>
    </row>
    <row r="121" spans="2:7">
      <c r="B121" s="175"/>
      <c r="C121" s="175"/>
      <c r="D121" s="175"/>
      <c r="E121" s="175"/>
      <c r="F121" s="175"/>
    </row>
    <row r="122" spans="2:7">
      <c r="B122" s="175"/>
      <c r="C122" s="175"/>
      <c r="D122" s="175"/>
      <c r="E122" s="175"/>
      <c r="F122" s="175"/>
    </row>
    <row r="123" spans="2:7">
      <c r="B123" s="175"/>
      <c r="C123" s="175"/>
      <c r="D123" s="175"/>
      <c r="E123" s="175"/>
      <c r="F123" s="175"/>
    </row>
    <row r="124" spans="2:7" ht="24">
      <c r="B124" s="206" t="s">
        <v>126</v>
      </c>
      <c r="C124" s="206"/>
      <c r="D124" s="206"/>
      <c r="E124" s="206"/>
      <c r="F124" s="206"/>
    </row>
    <row r="125" spans="2:7">
      <c r="B125" s="175"/>
      <c r="C125" s="175"/>
      <c r="D125" s="175"/>
      <c r="E125" s="175"/>
      <c r="F125" s="175"/>
    </row>
    <row r="126" spans="2:7" ht="24">
      <c r="B126" s="17" t="s">
        <v>125</v>
      </c>
      <c r="C126" s="7"/>
      <c r="D126" s="7"/>
      <c r="E126" s="7"/>
      <c r="F126" s="105"/>
    </row>
    <row r="127" spans="2:7" ht="24.75" thickBot="1">
      <c r="B127" s="17"/>
      <c r="C127" s="7" t="s">
        <v>24</v>
      </c>
      <c r="D127" s="7"/>
      <c r="E127" s="7"/>
      <c r="F127" s="105"/>
    </row>
    <row r="128" spans="2:7" ht="25.5" thickTop="1" thickBot="1">
      <c r="B128" s="7"/>
      <c r="C128" s="210" t="s">
        <v>5</v>
      </c>
      <c r="D128" s="210"/>
      <c r="E128" s="210"/>
      <c r="F128" s="181" t="s">
        <v>2</v>
      </c>
      <c r="G128" s="268" t="s">
        <v>3</v>
      </c>
    </row>
    <row r="129" spans="2:7" ht="24.75" thickTop="1">
      <c r="B129" s="7"/>
      <c r="C129" s="192" t="s">
        <v>25</v>
      </c>
      <c r="D129" s="192"/>
      <c r="E129" s="192"/>
      <c r="F129" s="269">
        <v>34</v>
      </c>
      <c r="G129" s="252">
        <f>F129*100/F134</f>
        <v>47.887323943661968</v>
      </c>
    </row>
    <row r="130" spans="2:7" ht="24">
      <c r="B130" s="7"/>
      <c r="C130" s="114" t="s">
        <v>68</v>
      </c>
      <c r="D130" s="115"/>
      <c r="E130" s="116"/>
      <c r="F130" s="270">
        <v>23</v>
      </c>
      <c r="G130" s="252">
        <f>F130*100/F134</f>
        <v>32.394366197183096</v>
      </c>
    </row>
    <row r="131" spans="2:7" ht="24">
      <c r="B131" s="7"/>
      <c r="C131" s="192" t="s">
        <v>6</v>
      </c>
      <c r="D131" s="192"/>
      <c r="E131" s="192"/>
      <c r="F131" s="270">
        <v>6</v>
      </c>
      <c r="G131" s="252">
        <f>F131*100/F134</f>
        <v>8.4507042253521121</v>
      </c>
    </row>
    <row r="132" spans="2:7" ht="24">
      <c r="B132" s="7"/>
      <c r="C132" s="75" t="s">
        <v>33</v>
      </c>
      <c r="D132" s="76"/>
      <c r="E132" s="77"/>
      <c r="F132" s="270">
        <v>5</v>
      </c>
      <c r="G132" s="252">
        <f>F132*100/F134</f>
        <v>7.042253521126761</v>
      </c>
    </row>
    <row r="133" spans="2:7" ht="24.75" thickBot="1">
      <c r="B133" s="7"/>
      <c r="C133" s="274" t="s">
        <v>34</v>
      </c>
      <c r="D133" s="275"/>
      <c r="E133" s="276"/>
      <c r="F133" s="277">
        <v>3</v>
      </c>
      <c r="G133" s="278">
        <f>F133*100/F134</f>
        <v>4.225352112676056</v>
      </c>
    </row>
    <row r="134" spans="2:7" ht="25.5" thickTop="1" thickBot="1">
      <c r="B134" s="7"/>
      <c r="C134" s="193" t="s">
        <v>4</v>
      </c>
      <c r="D134" s="194"/>
      <c r="E134" s="195"/>
      <c r="F134" s="182">
        <f>SUM(F129:F133)</f>
        <v>71</v>
      </c>
      <c r="G134" s="273">
        <f>F134*100/F134</f>
        <v>100</v>
      </c>
    </row>
    <row r="135" spans="2:7" ht="24" thickTop="1">
      <c r="B135" s="48"/>
      <c r="C135" s="48"/>
      <c r="D135" s="48"/>
      <c r="E135" s="48"/>
      <c r="F135" s="48"/>
      <c r="G135" s="5"/>
    </row>
    <row r="136" spans="2:7" customFormat="1" ht="24">
      <c r="B136" s="13"/>
      <c r="C136" s="7" t="s">
        <v>122</v>
      </c>
      <c r="D136" s="7"/>
      <c r="E136" s="7"/>
      <c r="F136" s="161"/>
    </row>
    <row r="137" spans="2:7" customFormat="1" ht="24">
      <c r="B137" s="7" t="s">
        <v>136</v>
      </c>
      <c r="C137" s="7"/>
      <c r="D137" s="7"/>
      <c r="E137" s="7"/>
      <c r="F137" s="161"/>
    </row>
    <row r="138" spans="2:7" customFormat="1" ht="24">
      <c r="B138" s="7"/>
      <c r="C138" s="7"/>
      <c r="D138" s="7"/>
      <c r="E138" s="7"/>
      <c r="F138" s="161"/>
    </row>
    <row r="139" spans="2:7" s="7" customFormat="1" ht="24"/>
    <row r="140" spans="2:7" s="7" customFormat="1" ht="24"/>
    <row r="141" spans="2:7" s="7" customFormat="1" ht="24"/>
    <row r="142" spans="2:7" s="7" customFormat="1" ht="24"/>
    <row r="143" spans="2:7" s="10" customFormat="1" ht="24"/>
    <row r="144" spans="2:7" s="10" customFormat="1" ht="14.25" customHeight="1"/>
    <row r="145" spans="8:8" s="10" customFormat="1" ht="24"/>
    <row r="146" spans="8:8" s="10" customFormat="1" ht="19.5" customHeight="1"/>
    <row r="147" spans="8:8" s="10" customFormat="1" ht="24"/>
    <row r="148" spans="8:8" s="10" customFormat="1" ht="24"/>
    <row r="149" spans="8:8" s="10" customFormat="1" ht="24"/>
    <row r="150" spans="8:8" s="10" customFormat="1" ht="24"/>
    <row r="151" spans="8:8" s="10" customFormat="1" ht="24">
      <c r="H151" s="28"/>
    </row>
    <row r="152" spans="8:8" s="10" customFormat="1" ht="24"/>
    <row r="153" spans="8:8" s="10" customFormat="1" ht="24"/>
    <row r="154" spans="8:8" s="10" customFormat="1" ht="24"/>
    <row r="155" spans="8:8" s="10" customFormat="1" ht="24"/>
    <row r="156" spans="8:8" s="10" customFormat="1" ht="24"/>
    <row r="157" spans="8:8" s="10" customFormat="1" ht="24"/>
    <row r="158" spans="8:8" s="10" customFormat="1" ht="24"/>
    <row r="159" spans="8:8" s="10" customFormat="1" ht="24"/>
    <row r="160" spans="8:8" s="10" customFormat="1" ht="24"/>
    <row r="161" s="10" customFormat="1" ht="24"/>
    <row r="162" s="10" customFormat="1" ht="24"/>
    <row r="163" s="10" customFormat="1" ht="24"/>
    <row r="164" s="10" customFormat="1" ht="24"/>
    <row r="165" s="10" customFormat="1" ht="24"/>
    <row r="166" s="10" customFormat="1" ht="24"/>
    <row r="167" s="10" customFormat="1" ht="24"/>
    <row r="168" s="10" customFormat="1" ht="24"/>
    <row r="169" s="10" customFormat="1" ht="24"/>
    <row r="170" s="14" customFormat="1" ht="24"/>
    <row r="171" s="7" customFormat="1" ht="24"/>
    <row r="172" s="7" customFormat="1" ht="24"/>
    <row r="173" s="7" customFormat="1" ht="24"/>
    <row r="174" s="7" customFormat="1" ht="24"/>
    <row r="175" s="7" customFormat="1" ht="24"/>
    <row r="176" s="7" customFormat="1" ht="24"/>
    <row r="177" s="7" customFormat="1" ht="24"/>
    <row r="178" s="7" customFormat="1" ht="24"/>
    <row r="179" s="7" customFormat="1" ht="24"/>
    <row r="180" s="14" customFormat="1" ht="24"/>
    <row r="181" s="14" customFormat="1" ht="24"/>
    <row r="182" s="14" customFormat="1" ht="24"/>
    <row r="183" s="14" customFormat="1" ht="24"/>
    <row r="184" s="14" customFormat="1" ht="24"/>
    <row r="185" s="14" customFormat="1" ht="24"/>
    <row r="186" s="14" customFormat="1" ht="24"/>
    <row r="187" s="14" customFormat="1" ht="24"/>
    <row r="188" s="14" customFormat="1" ht="24"/>
    <row r="189" s="14" customFormat="1" ht="24"/>
    <row r="190" s="7" customFormat="1" ht="24"/>
    <row r="191" s="7" customFormat="1" ht="24"/>
    <row r="192" s="7" customFormat="1" ht="24"/>
    <row r="193" spans="2:6" s="7" customFormat="1" ht="24"/>
    <row r="194" spans="2:6" s="7" customFormat="1" ht="24"/>
    <row r="195" spans="2:6" s="7" customFormat="1" ht="24"/>
    <row r="196" spans="2:6" s="13" customFormat="1" ht="24"/>
    <row r="197" spans="2:6" s="13" customFormat="1" ht="24"/>
    <row r="198" spans="2:6" s="13" customFormat="1" ht="24"/>
    <row r="199" spans="2:6" s="13" customFormat="1" ht="24"/>
    <row r="200" spans="2:6" s="13" customFormat="1" ht="24"/>
    <row r="201" spans="2:6" s="13" customFormat="1" ht="24"/>
    <row r="202" spans="2:6" s="5" customFormat="1">
      <c r="B202" s="6"/>
      <c r="C202" s="6"/>
    </row>
    <row r="203" spans="2:6">
      <c r="B203" s="3"/>
      <c r="C203" s="3"/>
      <c r="D203" s="3"/>
      <c r="E203" s="3"/>
      <c r="F203" s="4"/>
    </row>
    <row r="204" spans="2:6">
      <c r="B204" s="3"/>
      <c r="C204" s="3"/>
      <c r="D204" s="3"/>
      <c r="E204" s="3"/>
      <c r="F204" s="4"/>
    </row>
    <row r="205" spans="2:6">
      <c r="B205" s="3"/>
      <c r="C205" s="3"/>
      <c r="D205" s="3"/>
      <c r="E205" s="3"/>
      <c r="F205" s="4"/>
    </row>
    <row r="206" spans="2:6">
      <c r="B206" s="3"/>
      <c r="C206" s="3"/>
      <c r="D206" s="3"/>
      <c r="E206" s="3"/>
      <c r="F206" s="4"/>
    </row>
    <row r="207" spans="2:6">
      <c r="B207" s="3"/>
      <c r="C207" s="3"/>
      <c r="D207" s="3"/>
      <c r="E207" s="3"/>
      <c r="F207" s="4"/>
    </row>
    <row r="208" spans="2:6">
      <c r="B208" s="3"/>
      <c r="C208" s="3"/>
      <c r="D208" s="3"/>
      <c r="E208" s="3"/>
      <c r="F208" s="4"/>
    </row>
    <row r="209" spans="2:6">
      <c r="B209" s="3"/>
      <c r="C209" s="3"/>
      <c r="D209" s="3"/>
      <c r="E209" s="3"/>
      <c r="F209" s="4"/>
    </row>
    <row r="210" spans="2:6">
      <c r="B210" s="3"/>
      <c r="C210" s="3"/>
      <c r="D210" s="3"/>
      <c r="E210" s="3"/>
      <c r="F210" s="4"/>
    </row>
    <row r="211" spans="2:6">
      <c r="B211" s="3"/>
      <c r="C211" s="3"/>
      <c r="D211" s="3"/>
      <c r="E211" s="3"/>
      <c r="F211" s="4"/>
    </row>
    <row r="212" spans="2:6">
      <c r="B212" s="3"/>
      <c r="C212" s="3"/>
      <c r="D212" s="3"/>
      <c r="E212" s="3"/>
      <c r="F212" s="4"/>
    </row>
    <row r="213" spans="2:6">
      <c r="B213" s="3"/>
      <c r="C213" s="3"/>
      <c r="D213" s="3"/>
      <c r="E213" s="3"/>
      <c r="F213" s="4"/>
    </row>
    <row r="214" spans="2:6">
      <c r="B214" s="3"/>
      <c r="C214" s="3"/>
      <c r="D214" s="3"/>
      <c r="E214" s="3"/>
      <c r="F214" s="4"/>
    </row>
  </sheetData>
  <mergeCells count="62">
    <mergeCell ref="B64:D64"/>
    <mergeCell ref="B3:H3"/>
    <mergeCell ref="B4:H4"/>
    <mergeCell ref="B5:H5"/>
    <mergeCell ref="B6:H6"/>
    <mergeCell ref="B31:G31"/>
    <mergeCell ref="B62:G62"/>
    <mergeCell ref="B1:G1"/>
    <mergeCell ref="B69:D69"/>
    <mergeCell ref="B70:D70"/>
    <mergeCell ref="B72:D72"/>
    <mergeCell ref="B73:D73"/>
    <mergeCell ref="B58:D58"/>
    <mergeCell ref="B60:D60"/>
    <mergeCell ref="B61:D61"/>
    <mergeCell ref="B66:D66"/>
    <mergeCell ref="B67:D67"/>
    <mergeCell ref="B51:D51"/>
    <mergeCell ref="B52:D52"/>
    <mergeCell ref="B54:D54"/>
    <mergeCell ref="B55:D55"/>
    <mergeCell ref="B57:D57"/>
    <mergeCell ref="B43:D43"/>
    <mergeCell ref="B45:D45"/>
    <mergeCell ref="B46:D46"/>
    <mergeCell ref="B48:D48"/>
    <mergeCell ref="B49:D49"/>
    <mergeCell ref="B36:D36"/>
    <mergeCell ref="B37:D37"/>
    <mergeCell ref="B39:D39"/>
    <mergeCell ref="B40:D40"/>
    <mergeCell ref="B42:D42"/>
    <mergeCell ref="B124:F124"/>
    <mergeCell ref="C109:E109"/>
    <mergeCell ref="C110:E110"/>
    <mergeCell ref="C97:E97"/>
    <mergeCell ref="C98:E98"/>
    <mergeCell ref="C99:E99"/>
    <mergeCell ref="C101:E101"/>
    <mergeCell ref="C102:E102"/>
    <mergeCell ref="C103:E103"/>
    <mergeCell ref="C104:E104"/>
    <mergeCell ref="C106:E106"/>
    <mergeCell ref="C107:E107"/>
    <mergeCell ref="C108:E108"/>
    <mergeCell ref="C100:E100"/>
    <mergeCell ref="C129:E129"/>
    <mergeCell ref="C131:E131"/>
    <mergeCell ref="C134:E134"/>
    <mergeCell ref="C11:E11"/>
    <mergeCell ref="C14:E14"/>
    <mergeCell ref="C13:E13"/>
    <mergeCell ref="C12:E12"/>
    <mergeCell ref="B34:D34"/>
    <mergeCell ref="B79:F79"/>
    <mergeCell ref="C128:E128"/>
    <mergeCell ref="B74:D74"/>
    <mergeCell ref="C96:E96"/>
    <mergeCell ref="C105:E105"/>
    <mergeCell ref="B93:F93"/>
    <mergeCell ref="C10:E10"/>
    <mergeCell ref="B7:F7"/>
  </mergeCells>
  <pageMargins left="0.7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view="pageBreakPreview" topLeftCell="A22" zoomScale="140" zoomScaleNormal="100" zoomScaleSheetLayoutView="140" workbookViewId="0">
      <selection activeCell="A31" sqref="A31:H31"/>
    </sheetView>
  </sheetViews>
  <sheetFormatPr defaultRowHeight="15"/>
  <cols>
    <col min="4" max="4" width="31.85546875" customWidth="1"/>
    <col min="5" max="5" width="7.28515625" customWidth="1"/>
    <col min="6" max="6" width="7.5703125" customWidth="1"/>
    <col min="8" max="8" width="6.7109375" customWidth="1"/>
  </cols>
  <sheetData>
    <row r="1" spans="1:9" ht="24">
      <c r="A1" s="206" t="s">
        <v>127</v>
      </c>
      <c r="B1" s="206"/>
      <c r="C1" s="206"/>
      <c r="D1" s="206"/>
      <c r="E1" s="206"/>
      <c r="F1" s="206"/>
      <c r="G1" s="206"/>
      <c r="H1" s="206"/>
      <c r="I1" s="51"/>
    </row>
    <row r="2" spans="1:9" ht="14.25" customHeight="1">
      <c r="A2" s="7"/>
      <c r="B2" s="7"/>
      <c r="C2" s="7"/>
      <c r="D2" s="7"/>
      <c r="E2" s="7"/>
      <c r="F2" s="7"/>
      <c r="G2" s="7"/>
      <c r="H2" s="7"/>
    </row>
    <row r="3" spans="1:9" ht="24">
      <c r="A3" s="8" t="s">
        <v>23</v>
      </c>
      <c r="B3" s="7"/>
      <c r="C3" s="7"/>
      <c r="D3" s="7"/>
      <c r="E3" s="46"/>
      <c r="F3" s="46"/>
      <c r="G3" s="105"/>
      <c r="H3" s="46"/>
    </row>
    <row r="4" spans="1:9" ht="24.75" thickBot="1">
      <c r="A4" s="23" t="s">
        <v>167</v>
      </c>
      <c r="B4" s="10"/>
      <c r="C4" s="10"/>
      <c r="D4" s="10"/>
      <c r="E4" s="11"/>
      <c r="F4" s="11"/>
      <c r="G4" s="11"/>
      <c r="H4" s="11"/>
    </row>
    <row r="5" spans="1:9" ht="24.75" customHeight="1" thickTop="1">
      <c r="A5" s="232" t="s">
        <v>7</v>
      </c>
      <c r="B5" s="236"/>
      <c r="C5" s="236"/>
      <c r="D5" s="233"/>
      <c r="E5" s="238"/>
      <c r="F5" s="240" t="s">
        <v>8</v>
      </c>
      <c r="G5" s="232" t="s">
        <v>9</v>
      </c>
      <c r="H5" s="233"/>
    </row>
    <row r="6" spans="1:9" ht="15.75" thickBot="1">
      <c r="A6" s="234"/>
      <c r="B6" s="237"/>
      <c r="C6" s="237"/>
      <c r="D6" s="235"/>
      <c r="E6" s="239"/>
      <c r="F6" s="241"/>
      <c r="G6" s="234"/>
      <c r="H6" s="235"/>
    </row>
    <row r="7" spans="1:9" ht="24.75" thickTop="1">
      <c r="A7" s="228" t="s">
        <v>10</v>
      </c>
      <c r="B7" s="229"/>
      <c r="C7" s="229"/>
      <c r="D7" s="230"/>
      <c r="E7" s="44"/>
      <c r="F7" s="45"/>
      <c r="G7" s="242"/>
      <c r="H7" s="243"/>
    </row>
    <row r="8" spans="1:9" ht="24">
      <c r="A8" s="219" t="s">
        <v>11</v>
      </c>
      <c r="B8" s="220"/>
      <c r="C8" s="220"/>
      <c r="D8" s="221"/>
      <c r="E8" s="24">
        <f>คีย์ข้อมูล!J62</f>
        <v>4.1500000000000004</v>
      </c>
      <c r="F8" s="24">
        <f>คีย์ข้อมูล!J63</f>
        <v>0.65935253295324947</v>
      </c>
      <c r="G8" s="214" t="str">
        <f>IF(E8&gt;4.5,"มากที่สุด",IF(E8&gt;3.5,"มาก",IF(E8&gt;2.5,"ปานกลาง",IF(E8&gt;1.5,"น้อย",IF(E8&lt;=1.5,"น้อยที่สุด")))))</f>
        <v>มาก</v>
      </c>
      <c r="H8" s="214"/>
    </row>
    <row r="9" spans="1:9" ht="24">
      <c r="A9" s="26" t="s">
        <v>95</v>
      </c>
      <c r="B9" s="26"/>
      <c r="C9" s="26"/>
      <c r="D9" s="26"/>
      <c r="E9" s="24">
        <f>คีย์ข้อมูล!K62</f>
        <v>3.5333333333333332</v>
      </c>
      <c r="F9" s="24">
        <f>คีย์ข้อมูล!K63</f>
        <v>0.83293775922001656</v>
      </c>
      <c r="G9" s="214" t="str">
        <f>IF(E9&gt;4.5,"มากที่สุด",IF(E9&gt;3.5,"มาก",IF(E9&gt;2.5,"ปานกลาง",IF(E9&gt;1.5,"น้อย",IF(E9&lt;=1.5,"น้อยที่สุด")))))</f>
        <v>มาก</v>
      </c>
      <c r="H9" s="214"/>
    </row>
    <row r="10" spans="1:9" ht="24">
      <c r="A10" s="26" t="s">
        <v>69</v>
      </c>
      <c r="B10" s="26"/>
      <c r="C10" s="26"/>
      <c r="D10" s="26"/>
      <c r="E10" s="24">
        <f>คีย์ข้อมูล!L62</f>
        <v>4.6964285714285712</v>
      </c>
      <c r="F10" s="24">
        <f>คีย์ข้อมูล!L63</f>
        <v>0.73656803320023922</v>
      </c>
      <c r="G10" s="214" t="str">
        <f>IF(E10&gt;4.5,"มากที่สุด",IF(E10&gt;3.5,"มาก",IF(E10&gt;2.5,"ปานกลาง",IF(E10&gt;1.5,"น้อย",IF(E10&lt;=1.5,"น้อยที่สุด")))))</f>
        <v>มากที่สุด</v>
      </c>
      <c r="H10" s="214"/>
    </row>
    <row r="11" spans="1:9" ht="24">
      <c r="A11" s="26" t="s">
        <v>87</v>
      </c>
      <c r="B11" s="26"/>
      <c r="C11" s="26"/>
      <c r="D11" s="26"/>
      <c r="E11" s="24">
        <f>คีย์ข้อมูล!M62</f>
        <v>4.7</v>
      </c>
      <c r="F11" s="24">
        <f>คีย์ข้อมูล!M63</f>
        <v>0.64571599991201345</v>
      </c>
      <c r="G11" s="214" t="str">
        <f>IF(E11&gt;4.5,"มากที่สุด",IF(E11&gt;3.5,"มาก",IF(E11&gt;2.5,"ปานกลาง",IF(E11&gt;1.5,"น้อย",IF(E11&lt;=1.5,"น้อยที่สุด")))))</f>
        <v>มากที่สุด</v>
      </c>
      <c r="H11" s="214"/>
    </row>
    <row r="12" spans="1:9" ht="24">
      <c r="A12" s="216" t="s">
        <v>12</v>
      </c>
      <c r="B12" s="217"/>
      <c r="C12" s="217"/>
      <c r="D12" s="218"/>
      <c r="E12" s="27">
        <f>คีย์ข้อมูล!M65</f>
        <v>4.2627118644067794</v>
      </c>
      <c r="F12" s="27">
        <f>คีย์ข้อมูล!M64</f>
        <v>0.86470229634565265</v>
      </c>
      <c r="G12" s="215" t="str">
        <f>IF(E12&gt;4.5,"มากที่สุด",IF(E12&gt;3.5,"มาก",IF(E12&gt;2.5,"ปานกลาง",IF(E12&gt;1.5,"น้อย",IF(E12&lt;=1.5,"น้อยที่สุด")))))</f>
        <v>มาก</v>
      </c>
      <c r="H12" s="215"/>
    </row>
    <row r="13" spans="1:9" ht="24">
      <c r="A13" s="219" t="s">
        <v>13</v>
      </c>
      <c r="B13" s="220"/>
      <c r="C13" s="220"/>
      <c r="D13" s="221"/>
      <c r="E13" s="25"/>
      <c r="F13" s="25"/>
      <c r="G13" s="214"/>
      <c r="H13" s="214"/>
    </row>
    <row r="14" spans="1:9" ht="24">
      <c r="A14" s="26" t="s">
        <v>14</v>
      </c>
      <c r="B14" s="26"/>
      <c r="C14" s="26"/>
      <c r="D14" s="26"/>
      <c r="E14" s="24">
        <f>คีย์ข้อมูล!N62</f>
        <v>4.8166666666666664</v>
      </c>
      <c r="F14" s="24">
        <f>คีย์ข้อมูล!N63</f>
        <v>0.39020492949942348</v>
      </c>
      <c r="G14" s="214" t="str">
        <f>IF(E14&gt;4.5,"มากที่สุด",IF(E14&gt;3.5,"มาก",IF(E14&gt;2.5,"ปานกลาง",IF(E14&gt;1.5,"น้อย",IF(E14&lt;=1.5,"น้อยที่สุด")))))</f>
        <v>มากที่สุด</v>
      </c>
      <c r="H14" s="214"/>
    </row>
    <row r="15" spans="1:9" ht="24">
      <c r="A15" s="219" t="s">
        <v>15</v>
      </c>
      <c r="B15" s="220"/>
      <c r="C15" s="220"/>
      <c r="D15" s="221"/>
      <c r="E15" s="24">
        <f>คีย์ข้อมูล!O62</f>
        <v>4.75</v>
      </c>
      <c r="F15" s="24">
        <f>คีย์ข้อมูล!O63</f>
        <v>0.54071515732031428</v>
      </c>
      <c r="G15" s="214" t="str">
        <f>IF(E15&gt;4.5,"มากที่สุด",IF(E15&gt;3.5,"มาก",IF(E15&gt;2.5,"ปานกลาง",IF(E15&gt;1.5,"น้อย",IF(E15&lt;=1.5,"น้อยที่สุด")))))</f>
        <v>มากที่สุด</v>
      </c>
      <c r="H15" s="214"/>
    </row>
    <row r="16" spans="1:9" ht="24">
      <c r="A16" s="216" t="s">
        <v>20</v>
      </c>
      <c r="B16" s="217"/>
      <c r="C16" s="217"/>
      <c r="D16" s="218"/>
      <c r="E16" s="29">
        <f>คีย์ข้อมูล!O65</f>
        <v>4.7833333333333332</v>
      </c>
      <c r="F16" s="29">
        <f>คีย์ข้อมูล!O64</f>
        <v>0.47071076836097658</v>
      </c>
      <c r="G16" s="215" t="str">
        <f>IF(E16&gt;4.5,"มากที่สุด",IF(E16&gt;3.5,"มาก",IF(E16&gt;2.5,"ปานกลาง",IF(E16&gt;1.5,"น้อย",IF(E16&lt;=1.5,"น้อยที่สุด")))))</f>
        <v>มากที่สุด</v>
      </c>
      <c r="H16" s="215"/>
    </row>
    <row r="17" spans="1:9" ht="24">
      <c r="A17" s="219" t="s">
        <v>16</v>
      </c>
      <c r="B17" s="220"/>
      <c r="C17" s="220"/>
      <c r="D17" s="221"/>
      <c r="E17" s="24"/>
      <c r="F17" s="24"/>
      <c r="G17" s="214"/>
      <c r="H17" s="214"/>
    </row>
    <row r="18" spans="1:9" ht="24">
      <c r="A18" s="219" t="s">
        <v>84</v>
      </c>
      <c r="B18" s="220"/>
      <c r="C18" s="220"/>
      <c r="D18" s="221"/>
      <c r="E18" s="24">
        <f>คีย์ข้อมูล!P62</f>
        <v>4.7627118644067794</v>
      </c>
      <c r="F18" s="24">
        <f>คีย์ข้อมูล!P63</f>
        <v>0.56748030653502357</v>
      </c>
      <c r="G18" s="214" t="str">
        <f t="shared" ref="G18:G30" si="0">IF(E18&gt;4.5,"มากที่สุด",IF(E18&gt;3.5,"มาก",IF(E18&gt;2.5,"ปานกลาง",IF(E18&gt;1.5,"น้อย",IF(E18&lt;=1.5,"น้อยที่สุด")))))</f>
        <v>มากที่สุด</v>
      </c>
      <c r="H18" s="214"/>
    </row>
    <row r="19" spans="1:9" ht="24">
      <c r="A19" s="219" t="s">
        <v>94</v>
      </c>
      <c r="B19" s="220"/>
      <c r="C19" s="220"/>
      <c r="D19" s="221"/>
      <c r="E19" s="24">
        <f>คีย์ข้อมูล!Q62</f>
        <v>4.7068965517241379</v>
      </c>
      <c r="F19" s="24">
        <f>คีย์ข้อมูล!Q63</f>
        <v>0.72568469035281458</v>
      </c>
      <c r="G19" s="214" t="str">
        <f t="shared" si="0"/>
        <v>มากที่สุด</v>
      </c>
      <c r="H19" s="214"/>
    </row>
    <row r="20" spans="1:9" ht="24">
      <c r="A20" s="219" t="s">
        <v>85</v>
      </c>
      <c r="B20" s="220"/>
      <c r="C20" s="220"/>
      <c r="D20" s="221"/>
      <c r="E20" s="24">
        <f>คีย์ข้อมูล!R62</f>
        <v>4.1833333333333336</v>
      </c>
      <c r="F20" s="24">
        <f>คีย์ข้อมูล!R63</f>
        <v>0.56723135705757555</v>
      </c>
      <c r="G20" s="214" t="str">
        <f t="shared" si="0"/>
        <v>มาก</v>
      </c>
      <c r="H20" s="214"/>
    </row>
    <row r="21" spans="1:9" ht="24">
      <c r="A21" s="219" t="s">
        <v>86</v>
      </c>
      <c r="B21" s="220"/>
      <c r="C21" s="220"/>
      <c r="D21" s="221"/>
      <c r="E21" s="24">
        <f>คีย์ข้อมูล!S62</f>
        <v>4.05</v>
      </c>
      <c r="F21" s="24">
        <f>คีย์ข้อมูล!S63</f>
        <v>0.79030137997250205</v>
      </c>
      <c r="G21" s="214" t="str">
        <f t="shared" ref="G21" si="1">IF(E21&gt;4.5,"มากที่สุด",IF(E21&gt;3.5,"มาก",IF(E21&gt;2.5,"ปานกลาง",IF(E21&gt;1.5,"น้อย",IF(E21&lt;=1.5,"น้อยที่สุด")))))</f>
        <v>มาก</v>
      </c>
      <c r="H21" s="214"/>
    </row>
    <row r="22" spans="1:9" ht="24">
      <c r="A22" s="219" t="s">
        <v>83</v>
      </c>
      <c r="B22" s="220"/>
      <c r="C22" s="220"/>
      <c r="D22" s="221"/>
      <c r="E22" s="24">
        <f>คีย์ข้อมูล!T62</f>
        <v>4.833333333333333</v>
      </c>
      <c r="F22" s="24">
        <f>คีย์ข้อมูล!T63</f>
        <v>0.4184987968176892</v>
      </c>
      <c r="G22" s="214" t="str">
        <f t="shared" ref="G22" si="2">IF(E22&gt;4.5,"มากที่สุด",IF(E22&gt;3.5,"มาก",IF(E22&gt;2.5,"ปานกลาง",IF(E22&gt;1.5,"น้อย",IF(E22&lt;=1.5,"น้อยที่สุด")))))</f>
        <v>มากที่สุด</v>
      </c>
      <c r="H22" s="214"/>
    </row>
    <row r="23" spans="1:9" ht="24">
      <c r="A23" s="216" t="s">
        <v>21</v>
      </c>
      <c r="B23" s="217"/>
      <c r="C23" s="217"/>
      <c r="D23" s="218"/>
      <c r="E23" s="29">
        <f>คีย์ข้อมูล!T65</f>
        <v>4.5050505050505052</v>
      </c>
      <c r="F23" s="29">
        <f>คีย์ข้อมูล!T64</f>
        <v>0.7028956139159237</v>
      </c>
      <c r="G23" s="215" t="str">
        <f t="shared" si="0"/>
        <v>มากที่สุด</v>
      </c>
      <c r="H23" s="215"/>
    </row>
    <row r="24" spans="1:9" ht="24">
      <c r="A24" s="219" t="s">
        <v>88</v>
      </c>
      <c r="B24" s="220"/>
      <c r="C24" s="220"/>
      <c r="D24" s="220"/>
      <c r="E24" s="220"/>
      <c r="F24" s="220"/>
      <c r="G24" s="220"/>
      <c r="H24" s="221"/>
    </row>
    <row r="25" spans="1:9" ht="24">
      <c r="A25" s="219" t="s">
        <v>89</v>
      </c>
      <c r="B25" s="220"/>
      <c r="C25" s="220"/>
      <c r="D25" s="221"/>
      <c r="E25" s="24">
        <f>คีย์ข้อมูล!U62</f>
        <v>4.7413793103448274</v>
      </c>
      <c r="F25" s="24">
        <f>คีย์ข้อมูล!U63</f>
        <v>0.71476520074497596</v>
      </c>
      <c r="G25" s="214" t="str">
        <f t="shared" ref="G25:G27" si="3">IF(E25&gt;4.5,"มากที่สุด",IF(E25&gt;3.5,"มาก",IF(E25&gt;2.5,"ปานกลาง",IF(E25&gt;1.5,"น้อย",IF(E25&lt;=1.5,"น้อยที่สุด")))))</f>
        <v>มากที่สุด</v>
      </c>
      <c r="H25" s="214"/>
    </row>
    <row r="26" spans="1:9" ht="24">
      <c r="A26" s="219" t="s">
        <v>90</v>
      </c>
      <c r="B26" s="220"/>
      <c r="C26" s="220"/>
      <c r="D26" s="221"/>
      <c r="E26" s="24">
        <f>คีย์ข้อมูล!V62</f>
        <v>4.7413793103448274</v>
      </c>
      <c r="F26" s="24">
        <f>คีย์ข้อมูล!V63</f>
        <v>0.71476520074497596</v>
      </c>
      <c r="G26" s="214" t="str">
        <f t="shared" si="3"/>
        <v>มากที่สุด</v>
      </c>
      <c r="H26" s="214"/>
    </row>
    <row r="27" spans="1:9" ht="24">
      <c r="A27" s="219" t="s">
        <v>91</v>
      </c>
      <c r="B27" s="220"/>
      <c r="C27" s="220"/>
      <c r="D27" s="221"/>
      <c r="E27" s="24">
        <f>คีย์ข้อมูล!W62</f>
        <v>4.7413793103448274</v>
      </c>
      <c r="F27" s="24">
        <v>0.71</v>
      </c>
      <c r="G27" s="214" t="str">
        <f t="shared" si="3"/>
        <v>มากที่สุด</v>
      </c>
      <c r="H27" s="214"/>
    </row>
    <row r="28" spans="1:9" ht="24">
      <c r="A28" s="216" t="s">
        <v>21</v>
      </c>
      <c r="B28" s="217"/>
      <c r="C28" s="217"/>
      <c r="D28" s="218"/>
      <c r="E28" s="29">
        <f>คีย์ข้อมูล!W65</f>
        <v>4.7413793103448274</v>
      </c>
      <c r="F28" s="29">
        <f>คีย์ข้อมูล!W64</f>
        <v>0.66871487900005133</v>
      </c>
      <c r="G28" s="215" t="str">
        <f t="shared" ref="G28" si="4">IF(E28&gt;4.5,"มากที่สุด",IF(E28&gt;3.5,"มาก",IF(E28&gt;2.5,"ปานกลาง",IF(E28&gt;1.5,"น้อย",IF(E28&lt;=1.5,"น้อยที่สุด")))))</f>
        <v>มากที่สุด</v>
      </c>
      <c r="H28" s="215"/>
    </row>
    <row r="29" spans="1:9" ht="24">
      <c r="A29" s="219" t="s">
        <v>96</v>
      </c>
      <c r="B29" s="220"/>
      <c r="C29" s="220"/>
      <c r="D29" s="221"/>
      <c r="E29" s="29">
        <f>คีย์ข้อมูล!X62</f>
        <v>4.7166666666666668</v>
      </c>
      <c r="F29" s="29">
        <f>คีย์ข้อมูล!X64</f>
        <v>0.52373064194367658</v>
      </c>
      <c r="G29" s="214" t="str">
        <f t="shared" si="0"/>
        <v>มากที่สุด</v>
      </c>
      <c r="H29" s="214"/>
    </row>
    <row r="30" spans="1:9" ht="24">
      <c r="A30" s="216" t="s">
        <v>97</v>
      </c>
      <c r="B30" s="217"/>
      <c r="C30" s="217"/>
      <c r="D30" s="218"/>
      <c r="E30" s="29">
        <f>E29</f>
        <v>4.7166666666666668</v>
      </c>
      <c r="F30" s="29">
        <f>F29</f>
        <v>0.52373064194367658</v>
      </c>
      <c r="G30" s="215" t="str">
        <f t="shared" si="0"/>
        <v>มากที่สุด</v>
      </c>
      <c r="H30" s="215"/>
    </row>
    <row r="31" spans="1:9" ht="24">
      <c r="A31" s="206" t="s">
        <v>168</v>
      </c>
      <c r="B31" s="206"/>
      <c r="C31" s="206"/>
      <c r="D31" s="206"/>
      <c r="E31" s="206"/>
      <c r="F31" s="206"/>
      <c r="G31" s="206"/>
      <c r="H31" s="206"/>
      <c r="I31" s="51"/>
    </row>
    <row r="32" spans="1:9" ht="24.75" thickBot="1">
      <c r="A32" s="126"/>
      <c r="B32" s="126"/>
      <c r="C32" s="126"/>
      <c r="D32" s="126"/>
      <c r="E32" s="127"/>
      <c r="F32" s="127"/>
      <c r="G32" s="126"/>
      <c r="H32" s="126"/>
    </row>
    <row r="33" spans="1:9" ht="27.75" customHeight="1" thickTop="1">
      <c r="A33" s="232" t="s">
        <v>7</v>
      </c>
      <c r="B33" s="236"/>
      <c r="C33" s="236"/>
      <c r="D33" s="233"/>
      <c r="E33" s="238"/>
      <c r="F33" s="240" t="s">
        <v>8</v>
      </c>
      <c r="G33" s="232" t="s">
        <v>9</v>
      </c>
      <c r="H33" s="233"/>
    </row>
    <row r="34" spans="1:9" ht="15.75" customHeight="1" thickBot="1">
      <c r="A34" s="234"/>
      <c r="B34" s="237"/>
      <c r="C34" s="237"/>
      <c r="D34" s="235"/>
      <c r="E34" s="239"/>
      <c r="F34" s="241"/>
      <c r="G34" s="234"/>
      <c r="H34" s="235"/>
    </row>
    <row r="35" spans="1:9" ht="24.75" thickTop="1">
      <c r="A35" s="228" t="s">
        <v>92</v>
      </c>
      <c r="B35" s="229"/>
      <c r="C35" s="229"/>
      <c r="D35" s="230"/>
      <c r="E35" s="125">
        <f>คีย์ข้อมูล!Y62</f>
        <v>4.5789473684210522</v>
      </c>
      <c r="F35" s="125">
        <f>คีย์ข้อมูล!Y63</f>
        <v>0.84404147708367561</v>
      </c>
      <c r="G35" s="244" t="str">
        <f>IF(E35&gt;4.5,"มากที่สุด",IF(E35&gt;3.5,"มาก",IF(E35&gt;2.5,"ปานกลาง",IF(E35&gt;1.5,"น้อย",IF(E35&lt;=1.5,"น้อยที่สุด")))))</f>
        <v>มากที่สุด</v>
      </c>
      <c r="H35" s="244"/>
    </row>
    <row r="36" spans="1:9" ht="24">
      <c r="A36" s="216" t="s">
        <v>61</v>
      </c>
      <c r="B36" s="217"/>
      <c r="C36" s="217"/>
      <c r="D36" s="218"/>
      <c r="E36" s="29">
        <f>E35</f>
        <v>4.5789473684210522</v>
      </c>
      <c r="F36" s="29">
        <f>F35</f>
        <v>0.84404147708367561</v>
      </c>
      <c r="G36" s="215" t="str">
        <f>IF(E36&gt;4.5,"มากที่สุด",IF(E36&gt;3.5,"มาก",IF(E36&gt;2.5,"ปานกลาง",IF(E36&gt;1.5,"น้อย",IF(E36&lt;=1.5,"น้อยที่สุด")))))</f>
        <v>มากที่สุด</v>
      </c>
      <c r="H36" s="215"/>
    </row>
    <row r="37" spans="1:9" ht="24">
      <c r="A37" s="226" t="s">
        <v>93</v>
      </c>
      <c r="B37" s="227"/>
      <c r="C37" s="227"/>
      <c r="D37" s="227"/>
      <c r="E37" s="30">
        <f>คีย์ข้อมูล!Z62</f>
        <v>4.75</v>
      </c>
      <c r="F37" s="30">
        <f>คีย์ข้อมูล!AA63</f>
        <v>0.63481703980845072</v>
      </c>
      <c r="G37" s="231" t="str">
        <f>IF(E37&gt;4.5,"มากที่สุด",IF(E37&gt;3.5,"มาก",IF(E37&gt;2.5,"ปานกลาง",IF(E37&gt;1.5,"น้อย",IF(E37&lt;=1.5,"น้อยที่สุด")))))</f>
        <v>มากที่สุด</v>
      </c>
      <c r="H37" s="231"/>
    </row>
    <row r="38" spans="1:9" ht="24">
      <c r="A38" s="216" t="s">
        <v>62</v>
      </c>
      <c r="B38" s="217"/>
      <c r="C38" s="217"/>
      <c r="D38" s="218"/>
      <c r="E38" s="29">
        <f>E37</f>
        <v>4.75</v>
      </c>
      <c r="F38" s="29">
        <f>F37</f>
        <v>0.63481703980845072</v>
      </c>
      <c r="G38" s="215" t="str">
        <f>IF(E38&gt;4.5,"มากที่สุด",IF(E38&gt;3.5,"มาก",IF(E38&gt;2.5,"ปานกลาง",IF(E38&gt;1.5,"น้อย",IF(E38&lt;=1.5,"น้อยที่สุด")))))</f>
        <v>มากที่สุด</v>
      </c>
      <c r="H38" s="215"/>
    </row>
    <row r="39" spans="1:9" ht="24.75" thickBot="1">
      <c r="A39" s="222" t="s">
        <v>17</v>
      </c>
      <c r="B39" s="223"/>
      <c r="C39" s="223"/>
      <c r="D39" s="224"/>
      <c r="E39" s="31">
        <f>คีย์ข้อมูล!AA62</f>
        <v>4.5560268011969614</v>
      </c>
      <c r="F39" s="31">
        <f>คีย์ข้อมูล!AA63</f>
        <v>0.63481703980845072</v>
      </c>
      <c r="G39" s="225" t="str">
        <f>IF(E39&gt;4.5,"มากที่สุด",IF(E39&gt;3.5,"มาก",IF(E39&gt;2.5,"ปานกลาง",IF(E39&gt;1.5,"น้อย",IF(E39&lt;=1.5,"น้อยที่สุด")))))</f>
        <v>มากที่สุด</v>
      </c>
      <c r="H39" s="225"/>
    </row>
    <row r="40" spans="1:9" ht="24.75" thickTop="1">
      <c r="A40" s="40"/>
      <c r="B40" s="40"/>
      <c r="C40" s="40"/>
      <c r="D40" s="40"/>
      <c r="E40" s="41"/>
      <c r="F40" s="41"/>
      <c r="G40" s="41"/>
      <c r="H40" s="42"/>
    </row>
    <row r="41" spans="1:9" ht="24">
      <c r="A41" s="32"/>
      <c r="B41" s="32"/>
      <c r="C41" s="32"/>
      <c r="D41" s="32"/>
      <c r="E41" s="33"/>
      <c r="F41" s="33"/>
      <c r="G41" s="33"/>
      <c r="H41" s="32"/>
    </row>
    <row r="42" spans="1:9" ht="24">
      <c r="A42" s="18"/>
      <c r="B42" s="92" t="s">
        <v>135</v>
      </c>
      <c r="C42" s="92"/>
      <c r="D42" s="92"/>
      <c r="E42" s="92"/>
      <c r="F42" s="92"/>
      <c r="G42" s="92"/>
      <c r="H42" s="92"/>
      <c r="I42" s="35"/>
    </row>
    <row r="43" spans="1:9" ht="24">
      <c r="A43" s="186" t="s">
        <v>81</v>
      </c>
      <c r="B43" s="189"/>
      <c r="C43" s="189"/>
      <c r="D43" s="189"/>
      <c r="E43" s="189"/>
      <c r="F43" s="189"/>
      <c r="G43" s="189"/>
      <c r="H43" s="189"/>
      <c r="I43" s="35"/>
    </row>
    <row r="44" spans="1:9" ht="24">
      <c r="A44" s="186" t="s">
        <v>128</v>
      </c>
      <c r="B44" s="189"/>
      <c r="C44" s="189"/>
      <c r="D44" s="189"/>
      <c r="E44" s="189"/>
      <c r="F44" s="189"/>
      <c r="G44" s="189"/>
      <c r="H44" s="189"/>
      <c r="I44" s="35"/>
    </row>
    <row r="45" spans="1:9" ht="24">
      <c r="A45" s="39"/>
      <c r="B45" s="39" t="s">
        <v>129</v>
      </c>
      <c r="C45" s="39"/>
      <c r="D45" s="39"/>
      <c r="E45" s="39"/>
      <c r="F45" s="39"/>
      <c r="G45" s="39"/>
      <c r="H45" s="39"/>
      <c r="I45" s="35"/>
    </row>
    <row r="46" spans="1:9" ht="24">
      <c r="A46" s="39" t="s">
        <v>130</v>
      </c>
      <c r="B46" s="102"/>
      <c r="C46" s="102"/>
      <c r="D46" s="102"/>
      <c r="E46" s="102"/>
      <c r="F46" s="102"/>
      <c r="G46" s="102"/>
      <c r="H46" s="102"/>
      <c r="I46" s="35"/>
    </row>
    <row r="47" spans="1:9" ht="24">
      <c r="A47" s="188" t="s">
        <v>131</v>
      </c>
      <c r="B47" s="189"/>
      <c r="C47" s="189"/>
      <c r="D47" s="189"/>
      <c r="E47" s="189"/>
      <c r="F47" s="189"/>
      <c r="G47" s="189"/>
      <c r="H47" s="189"/>
      <c r="I47" s="35"/>
    </row>
    <row r="48" spans="1:9" ht="24">
      <c r="A48" s="103"/>
      <c r="B48" s="102" t="s">
        <v>132</v>
      </c>
      <c r="C48" s="104"/>
      <c r="D48" s="104"/>
      <c r="E48" s="104"/>
      <c r="F48" s="104"/>
      <c r="G48" s="104"/>
      <c r="H48" s="104"/>
      <c r="I48" s="35"/>
    </row>
    <row r="49" spans="1:9" ht="24">
      <c r="A49" s="7" t="s">
        <v>133</v>
      </c>
      <c r="B49" s="7"/>
      <c r="C49" s="7"/>
      <c r="D49" s="7"/>
      <c r="E49" s="7"/>
      <c r="F49" s="7"/>
      <c r="G49" s="7"/>
      <c r="H49" s="7"/>
      <c r="I49" s="35"/>
    </row>
    <row r="50" spans="1:9" ht="24">
      <c r="A50" s="7" t="s">
        <v>134</v>
      </c>
      <c r="B50" s="7"/>
      <c r="C50" s="7"/>
      <c r="D50" s="7"/>
      <c r="E50" s="7"/>
      <c r="F50" s="7"/>
      <c r="G50" s="7"/>
      <c r="H50" s="7"/>
      <c r="I50" s="35"/>
    </row>
    <row r="51" spans="1:9" ht="24">
      <c r="A51" s="7"/>
      <c r="B51" s="7"/>
      <c r="C51" s="7"/>
      <c r="D51" s="7"/>
      <c r="E51" s="7"/>
      <c r="F51" s="7"/>
      <c r="G51" s="7"/>
      <c r="H51" s="7"/>
      <c r="I51" s="35"/>
    </row>
    <row r="52" spans="1:9" ht="24">
      <c r="A52" s="124"/>
      <c r="B52" s="124"/>
      <c r="C52" s="124"/>
      <c r="D52" s="124"/>
      <c r="E52" s="124"/>
      <c r="F52" s="124"/>
      <c r="G52" s="124"/>
      <c r="H52" s="124"/>
    </row>
    <row r="53" spans="1:9" ht="24">
      <c r="A53" s="14"/>
      <c r="B53" s="14"/>
      <c r="C53" s="14"/>
      <c r="D53" s="14"/>
      <c r="E53" s="14"/>
      <c r="F53" s="14"/>
      <c r="G53" s="14"/>
      <c r="H53" s="14"/>
    </row>
    <row r="54" spans="1:9" ht="24">
      <c r="A54" s="14"/>
      <c r="B54" s="14"/>
      <c r="C54" s="14"/>
      <c r="D54" s="14"/>
      <c r="E54" s="14"/>
      <c r="F54" s="14"/>
      <c r="G54" s="14"/>
      <c r="H54" s="14"/>
    </row>
    <row r="55" spans="1:9" ht="24">
      <c r="A55" s="14"/>
      <c r="B55" s="14"/>
      <c r="C55" s="14"/>
      <c r="D55" s="14"/>
      <c r="E55" s="14"/>
      <c r="F55" s="14"/>
      <c r="G55" s="14"/>
      <c r="H55" s="14"/>
    </row>
    <row r="56" spans="1:9" ht="24">
      <c r="A56" s="14"/>
      <c r="B56" s="14"/>
      <c r="C56" s="14"/>
      <c r="D56" s="14"/>
      <c r="E56" s="14"/>
      <c r="F56" s="14"/>
      <c r="G56" s="14"/>
      <c r="H56" s="14"/>
    </row>
    <row r="57" spans="1:9" ht="24">
      <c r="A57" s="14"/>
      <c r="B57" s="14"/>
      <c r="C57" s="14"/>
      <c r="D57" s="14"/>
      <c r="E57" s="14"/>
      <c r="F57" s="14"/>
      <c r="G57" s="14"/>
      <c r="H57" s="14"/>
    </row>
    <row r="58" spans="1:9" ht="24">
      <c r="A58" s="14"/>
      <c r="B58" s="14"/>
      <c r="C58" s="14"/>
      <c r="D58" s="14"/>
      <c r="E58" s="14"/>
      <c r="F58" s="14"/>
      <c r="G58" s="14"/>
      <c r="H58" s="14"/>
    </row>
    <row r="59" spans="1:9" ht="24">
      <c r="A59" s="14"/>
      <c r="B59" s="14"/>
      <c r="C59" s="14"/>
      <c r="D59" s="14"/>
      <c r="E59" s="14"/>
      <c r="F59" s="14"/>
      <c r="G59" s="14"/>
      <c r="H59" s="14"/>
    </row>
    <row r="60" spans="1:9" ht="24">
      <c r="A60" s="14"/>
      <c r="B60" s="14"/>
      <c r="C60" s="14"/>
      <c r="D60" s="14"/>
      <c r="E60" s="14"/>
      <c r="F60" s="14"/>
      <c r="G60" s="14"/>
      <c r="H60" s="14"/>
    </row>
    <row r="61" spans="1:9" ht="24">
      <c r="A61" s="7"/>
      <c r="B61" s="7"/>
      <c r="C61" s="7"/>
      <c r="D61" s="7"/>
      <c r="E61" s="7"/>
      <c r="F61" s="7"/>
      <c r="G61" s="7"/>
      <c r="H61" s="7"/>
    </row>
    <row r="62" spans="1:9" ht="24">
      <c r="A62" s="7"/>
      <c r="B62" s="7"/>
      <c r="C62" s="7"/>
      <c r="D62" s="7"/>
      <c r="E62" s="7"/>
      <c r="F62" s="7"/>
      <c r="G62" s="7"/>
      <c r="H62" s="7"/>
    </row>
    <row r="63" spans="1:9" ht="24">
      <c r="A63" s="7"/>
      <c r="B63" s="7"/>
      <c r="C63" s="7"/>
      <c r="D63" s="7"/>
      <c r="E63" s="7"/>
      <c r="F63" s="7"/>
      <c r="G63" s="7"/>
      <c r="H63" s="7"/>
    </row>
    <row r="64" spans="1:9" ht="24">
      <c r="A64" s="7"/>
      <c r="B64" s="7"/>
      <c r="C64" s="7"/>
      <c r="D64" s="7"/>
      <c r="E64" s="7"/>
      <c r="F64" s="7"/>
      <c r="G64" s="7"/>
      <c r="H64" s="7"/>
    </row>
    <row r="65" spans="1:8" ht="24">
      <c r="A65" s="7"/>
      <c r="B65" s="7"/>
      <c r="C65" s="7"/>
      <c r="D65" s="7"/>
      <c r="E65" s="7"/>
      <c r="F65" s="7"/>
      <c r="G65" s="7"/>
      <c r="H65" s="7"/>
    </row>
    <row r="66" spans="1:8" ht="24">
      <c r="A66" s="7"/>
      <c r="B66" s="7"/>
      <c r="C66" s="7"/>
      <c r="D66" s="7"/>
      <c r="E66" s="7"/>
      <c r="F66" s="7"/>
      <c r="G66" s="7"/>
      <c r="H66" s="7"/>
    </row>
    <row r="67" spans="1:8" ht="24">
      <c r="A67" s="13"/>
      <c r="B67" s="13"/>
      <c r="C67" s="13"/>
      <c r="D67" s="13"/>
      <c r="E67" s="13"/>
      <c r="F67" s="13"/>
      <c r="G67" s="13"/>
      <c r="H67" s="13"/>
    </row>
    <row r="68" spans="1:8" ht="24">
      <c r="A68" s="13"/>
      <c r="B68" s="13"/>
      <c r="C68" s="13"/>
      <c r="D68" s="13"/>
      <c r="E68" s="13"/>
      <c r="F68" s="13"/>
      <c r="G68" s="13"/>
      <c r="H68" s="13"/>
    </row>
    <row r="69" spans="1:8" ht="24">
      <c r="A69" s="13"/>
      <c r="B69" s="13"/>
      <c r="C69" s="13"/>
      <c r="D69" s="13"/>
      <c r="E69" s="13"/>
      <c r="F69" s="13"/>
      <c r="G69" s="13"/>
      <c r="H69" s="13"/>
    </row>
  </sheetData>
  <mergeCells count="66">
    <mergeCell ref="G26:H26"/>
    <mergeCell ref="G27:H27"/>
    <mergeCell ref="A36:D36"/>
    <mergeCell ref="G30:H30"/>
    <mergeCell ref="G35:H35"/>
    <mergeCell ref="A1:H1"/>
    <mergeCell ref="G5:H6"/>
    <mergeCell ref="A33:D34"/>
    <mergeCell ref="E33:E34"/>
    <mergeCell ref="F33:F34"/>
    <mergeCell ref="G33:H34"/>
    <mergeCell ref="A15:D15"/>
    <mergeCell ref="A5:D6"/>
    <mergeCell ref="E5:E6"/>
    <mergeCell ref="F5:F6"/>
    <mergeCell ref="G7:H7"/>
    <mergeCell ref="G8:H8"/>
    <mergeCell ref="A8:D8"/>
    <mergeCell ref="A7:D7"/>
    <mergeCell ref="A12:D12"/>
    <mergeCell ref="A13:D13"/>
    <mergeCell ref="A37:D37"/>
    <mergeCell ref="A17:D17"/>
    <mergeCell ref="A18:D18"/>
    <mergeCell ref="A19:D19"/>
    <mergeCell ref="A20:D20"/>
    <mergeCell ref="A23:D23"/>
    <mergeCell ref="A29:D29"/>
    <mergeCell ref="A30:D30"/>
    <mergeCell ref="A31:H31"/>
    <mergeCell ref="A35:D35"/>
    <mergeCell ref="G18:H18"/>
    <mergeCell ref="G19:H19"/>
    <mergeCell ref="G36:H36"/>
    <mergeCell ref="G37:H37"/>
    <mergeCell ref="G20:H20"/>
    <mergeCell ref="G23:H23"/>
    <mergeCell ref="A47:H47"/>
    <mergeCell ref="A38:D38"/>
    <mergeCell ref="A39:D39"/>
    <mergeCell ref="A43:H43"/>
    <mergeCell ref="A44:H44"/>
    <mergeCell ref="G38:H38"/>
    <mergeCell ref="G39:H39"/>
    <mergeCell ref="G15:H15"/>
    <mergeCell ref="G16:H16"/>
    <mergeCell ref="G17:H17"/>
    <mergeCell ref="A16:D16"/>
    <mergeCell ref="G29:H29"/>
    <mergeCell ref="A21:D21"/>
    <mergeCell ref="G21:H21"/>
    <mergeCell ref="A22:D22"/>
    <mergeCell ref="G22:H22"/>
    <mergeCell ref="A24:H24"/>
    <mergeCell ref="A25:D25"/>
    <mergeCell ref="A26:D26"/>
    <mergeCell ref="A27:D27"/>
    <mergeCell ref="A28:D28"/>
    <mergeCell ref="G28:H28"/>
    <mergeCell ref="G25:H25"/>
    <mergeCell ref="G9:H9"/>
    <mergeCell ref="G10:H10"/>
    <mergeCell ref="G12:H12"/>
    <mergeCell ref="G13:H13"/>
    <mergeCell ref="G14:H14"/>
    <mergeCell ref="G11:H1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 sizeWithCells="1">
              <from>
                <xdr:col>4</xdr:col>
                <xdr:colOff>209550</xdr:colOff>
                <xdr:row>4</xdr:row>
                <xdr:rowOff>142875</xdr:rowOff>
              </from>
              <to>
                <xdr:col>4</xdr:col>
                <xdr:colOff>342900</xdr:colOff>
                <xdr:row>5</xdr:row>
                <xdr:rowOff>0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autoPict="0" r:id="rId7">
            <anchor moveWithCells="1" sizeWithCells="1">
              <from>
                <xdr:col>10</xdr:col>
                <xdr:colOff>238125</xdr:colOff>
                <xdr:row>31</xdr:row>
                <xdr:rowOff>47625</xdr:rowOff>
              </from>
              <to>
                <xdr:col>11</xdr:col>
                <xdr:colOff>0</xdr:colOff>
                <xdr:row>31</xdr:row>
                <xdr:rowOff>266700</xdr:rowOff>
              </to>
            </anchor>
          </objectPr>
        </oleObject>
      </mc:Choice>
      <mc:Fallback>
        <oleObject progId="Equation.3" shapeId="11266" r:id="rId6"/>
      </mc:Fallback>
    </mc:AlternateContent>
    <mc:AlternateContent xmlns:mc="http://schemas.openxmlformats.org/markup-compatibility/2006">
      <mc:Choice Requires="x14">
        <oleObject progId="Equation.3" shapeId="11267" r:id="rId8">
          <objectPr defaultSize="0" autoPict="0" r:id="rId5">
            <anchor moveWithCells="1" sizeWithCells="1">
              <from>
                <xdr:col>4</xdr:col>
                <xdr:colOff>200025</xdr:colOff>
                <xdr:row>32</xdr:row>
                <xdr:rowOff>161925</xdr:rowOff>
              </from>
              <to>
                <xdr:col>4</xdr:col>
                <xdr:colOff>333375</xdr:colOff>
                <xdr:row>33</xdr:row>
                <xdr:rowOff>19050</xdr:rowOff>
              </to>
            </anchor>
          </objectPr>
        </oleObject>
      </mc:Choice>
      <mc:Fallback>
        <oleObject progId="Equation.3" shapeId="11267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10" zoomScaleNormal="110" workbookViewId="0">
      <selection sqref="A1:D1"/>
    </sheetView>
  </sheetViews>
  <sheetFormatPr defaultRowHeight="24"/>
  <cols>
    <col min="1" max="1" width="5.85546875" style="7" customWidth="1"/>
    <col min="2" max="2" width="5.5703125" style="7" customWidth="1"/>
    <col min="3" max="3" width="67" style="7" customWidth="1"/>
    <col min="4" max="4" width="7.42578125" style="7" customWidth="1"/>
    <col min="5" max="256" width="9.140625" style="7"/>
    <col min="257" max="257" width="5.85546875" style="7" customWidth="1"/>
    <col min="258" max="258" width="5.5703125" style="7" customWidth="1"/>
    <col min="259" max="259" width="69.28515625" style="7" customWidth="1"/>
    <col min="260" max="260" width="7.42578125" style="7" customWidth="1"/>
    <col min="261" max="512" width="9.140625" style="7"/>
    <col min="513" max="513" width="5.85546875" style="7" customWidth="1"/>
    <col min="514" max="514" width="5.5703125" style="7" customWidth="1"/>
    <col min="515" max="515" width="69.28515625" style="7" customWidth="1"/>
    <col min="516" max="516" width="7.42578125" style="7" customWidth="1"/>
    <col min="517" max="768" width="9.140625" style="7"/>
    <col min="769" max="769" width="5.85546875" style="7" customWidth="1"/>
    <col min="770" max="770" width="5.5703125" style="7" customWidth="1"/>
    <col min="771" max="771" width="69.28515625" style="7" customWidth="1"/>
    <col min="772" max="772" width="7.42578125" style="7" customWidth="1"/>
    <col min="773" max="1024" width="9.140625" style="7"/>
    <col min="1025" max="1025" width="5.85546875" style="7" customWidth="1"/>
    <col min="1026" max="1026" width="5.5703125" style="7" customWidth="1"/>
    <col min="1027" max="1027" width="69.28515625" style="7" customWidth="1"/>
    <col min="1028" max="1028" width="7.42578125" style="7" customWidth="1"/>
    <col min="1029" max="1280" width="9.140625" style="7"/>
    <col min="1281" max="1281" width="5.85546875" style="7" customWidth="1"/>
    <col min="1282" max="1282" width="5.5703125" style="7" customWidth="1"/>
    <col min="1283" max="1283" width="69.28515625" style="7" customWidth="1"/>
    <col min="1284" max="1284" width="7.42578125" style="7" customWidth="1"/>
    <col min="1285" max="1536" width="9.140625" style="7"/>
    <col min="1537" max="1537" width="5.85546875" style="7" customWidth="1"/>
    <col min="1538" max="1538" width="5.5703125" style="7" customWidth="1"/>
    <col min="1539" max="1539" width="69.28515625" style="7" customWidth="1"/>
    <col min="1540" max="1540" width="7.42578125" style="7" customWidth="1"/>
    <col min="1541" max="1792" width="9.140625" style="7"/>
    <col min="1793" max="1793" width="5.85546875" style="7" customWidth="1"/>
    <col min="1794" max="1794" width="5.5703125" style="7" customWidth="1"/>
    <col min="1795" max="1795" width="69.28515625" style="7" customWidth="1"/>
    <col min="1796" max="1796" width="7.42578125" style="7" customWidth="1"/>
    <col min="1797" max="2048" width="9.140625" style="7"/>
    <col min="2049" max="2049" width="5.85546875" style="7" customWidth="1"/>
    <col min="2050" max="2050" width="5.5703125" style="7" customWidth="1"/>
    <col min="2051" max="2051" width="69.28515625" style="7" customWidth="1"/>
    <col min="2052" max="2052" width="7.42578125" style="7" customWidth="1"/>
    <col min="2053" max="2304" width="9.140625" style="7"/>
    <col min="2305" max="2305" width="5.85546875" style="7" customWidth="1"/>
    <col min="2306" max="2306" width="5.5703125" style="7" customWidth="1"/>
    <col min="2307" max="2307" width="69.28515625" style="7" customWidth="1"/>
    <col min="2308" max="2308" width="7.42578125" style="7" customWidth="1"/>
    <col min="2309" max="2560" width="9.140625" style="7"/>
    <col min="2561" max="2561" width="5.85546875" style="7" customWidth="1"/>
    <col min="2562" max="2562" width="5.5703125" style="7" customWidth="1"/>
    <col min="2563" max="2563" width="69.28515625" style="7" customWidth="1"/>
    <col min="2564" max="2564" width="7.42578125" style="7" customWidth="1"/>
    <col min="2565" max="2816" width="9.140625" style="7"/>
    <col min="2817" max="2817" width="5.85546875" style="7" customWidth="1"/>
    <col min="2818" max="2818" width="5.5703125" style="7" customWidth="1"/>
    <col min="2819" max="2819" width="69.28515625" style="7" customWidth="1"/>
    <col min="2820" max="2820" width="7.42578125" style="7" customWidth="1"/>
    <col min="2821" max="3072" width="9.140625" style="7"/>
    <col min="3073" max="3073" width="5.85546875" style="7" customWidth="1"/>
    <col min="3074" max="3074" width="5.5703125" style="7" customWidth="1"/>
    <col min="3075" max="3075" width="69.28515625" style="7" customWidth="1"/>
    <col min="3076" max="3076" width="7.42578125" style="7" customWidth="1"/>
    <col min="3077" max="3328" width="9.140625" style="7"/>
    <col min="3329" max="3329" width="5.85546875" style="7" customWidth="1"/>
    <col min="3330" max="3330" width="5.5703125" style="7" customWidth="1"/>
    <col min="3331" max="3331" width="69.28515625" style="7" customWidth="1"/>
    <col min="3332" max="3332" width="7.42578125" style="7" customWidth="1"/>
    <col min="3333" max="3584" width="9.140625" style="7"/>
    <col min="3585" max="3585" width="5.85546875" style="7" customWidth="1"/>
    <col min="3586" max="3586" width="5.5703125" style="7" customWidth="1"/>
    <col min="3587" max="3587" width="69.28515625" style="7" customWidth="1"/>
    <col min="3588" max="3588" width="7.42578125" style="7" customWidth="1"/>
    <col min="3589" max="3840" width="9.140625" style="7"/>
    <col min="3841" max="3841" width="5.85546875" style="7" customWidth="1"/>
    <col min="3842" max="3842" width="5.5703125" style="7" customWidth="1"/>
    <col min="3843" max="3843" width="69.28515625" style="7" customWidth="1"/>
    <col min="3844" max="3844" width="7.42578125" style="7" customWidth="1"/>
    <col min="3845" max="4096" width="9.140625" style="7"/>
    <col min="4097" max="4097" width="5.85546875" style="7" customWidth="1"/>
    <col min="4098" max="4098" width="5.5703125" style="7" customWidth="1"/>
    <col min="4099" max="4099" width="69.28515625" style="7" customWidth="1"/>
    <col min="4100" max="4100" width="7.42578125" style="7" customWidth="1"/>
    <col min="4101" max="4352" width="9.140625" style="7"/>
    <col min="4353" max="4353" width="5.85546875" style="7" customWidth="1"/>
    <col min="4354" max="4354" width="5.5703125" style="7" customWidth="1"/>
    <col min="4355" max="4355" width="69.28515625" style="7" customWidth="1"/>
    <col min="4356" max="4356" width="7.42578125" style="7" customWidth="1"/>
    <col min="4357" max="4608" width="9.140625" style="7"/>
    <col min="4609" max="4609" width="5.85546875" style="7" customWidth="1"/>
    <col min="4610" max="4610" width="5.5703125" style="7" customWidth="1"/>
    <col min="4611" max="4611" width="69.28515625" style="7" customWidth="1"/>
    <col min="4612" max="4612" width="7.42578125" style="7" customWidth="1"/>
    <col min="4613" max="4864" width="9.140625" style="7"/>
    <col min="4865" max="4865" width="5.85546875" style="7" customWidth="1"/>
    <col min="4866" max="4866" width="5.5703125" style="7" customWidth="1"/>
    <col min="4867" max="4867" width="69.28515625" style="7" customWidth="1"/>
    <col min="4868" max="4868" width="7.42578125" style="7" customWidth="1"/>
    <col min="4869" max="5120" width="9.140625" style="7"/>
    <col min="5121" max="5121" width="5.85546875" style="7" customWidth="1"/>
    <col min="5122" max="5122" width="5.5703125" style="7" customWidth="1"/>
    <col min="5123" max="5123" width="69.28515625" style="7" customWidth="1"/>
    <col min="5124" max="5124" width="7.42578125" style="7" customWidth="1"/>
    <col min="5125" max="5376" width="9.140625" style="7"/>
    <col min="5377" max="5377" width="5.85546875" style="7" customWidth="1"/>
    <col min="5378" max="5378" width="5.5703125" style="7" customWidth="1"/>
    <col min="5379" max="5379" width="69.28515625" style="7" customWidth="1"/>
    <col min="5380" max="5380" width="7.42578125" style="7" customWidth="1"/>
    <col min="5381" max="5632" width="9.140625" style="7"/>
    <col min="5633" max="5633" width="5.85546875" style="7" customWidth="1"/>
    <col min="5634" max="5634" width="5.5703125" style="7" customWidth="1"/>
    <col min="5635" max="5635" width="69.28515625" style="7" customWidth="1"/>
    <col min="5636" max="5636" width="7.42578125" style="7" customWidth="1"/>
    <col min="5637" max="5888" width="9.140625" style="7"/>
    <col min="5889" max="5889" width="5.85546875" style="7" customWidth="1"/>
    <col min="5890" max="5890" width="5.5703125" style="7" customWidth="1"/>
    <col min="5891" max="5891" width="69.28515625" style="7" customWidth="1"/>
    <col min="5892" max="5892" width="7.42578125" style="7" customWidth="1"/>
    <col min="5893" max="6144" width="9.140625" style="7"/>
    <col min="6145" max="6145" width="5.85546875" style="7" customWidth="1"/>
    <col min="6146" max="6146" width="5.5703125" style="7" customWidth="1"/>
    <col min="6147" max="6147" width="69.28515625" style="7" customWidth="1"/>
    <col min="6148" max="6148" width="7.42578125" style="7" customWidth="1"/>
    <col min="6149" max="6400" width="9.140625" style="7"/>
    <col min="6401" max="6401" width="5.85546875" style="7" customWidth="1"/>
    <col min="6402" max="6402" width="5.5703125" style="7" customWidth="1"/>
    <col min="6403" max="6403" width="69.28515625" style="7" customWidth="1"/>
    <col min="6404" max="6404" width="7.42578125" style="7" customWidth="1"/>
    <col min="6405" max="6656" width="9.140625" style="7"/>
    <col min="6657" max="6657" width="5.85546875" style="7" customWidth="1"/>
    <col min="6658" max="6658" width="5.5703125" style="7" customWidth="1"/>
    <col min="6659" max="6659" width="69.28515625" style="7" customWidth="1"/>
    <col min="6660" max="6660" width="7.42578125" style="7" customWidth="1"/>
    <col min="6661" max="6912" width="9.140625" style="7"/>
    <col min="6913" max="6913" width="5.85546875" style="7" customWidth="1"/>
    <col min="6914" max="6914" width="5.5703125" style="7" customWidth="1"/>
    <col min="6915" max="6915" width="69.28515625" style="7" customWidth="1"/>
    <col min="6916" max="6916" width="7.42578125" style="7" customWidth="1"/>
    <col min="6917" max="7168" width="9.140625" style="7"/>
    <col min="7169" max="7169" width="5.85546875" style="7" customWidth="1"/>
    <col min="7170" max="7170" width="5.5703125" style="7" customWidth="1"/>
    <col min="7171" max="7171" width="69.28515625" style="7" customWidth="1"/>
    <col min="7172" max="7172" width="7.42578125" style="7" customWidth="1"/>
    <col min="7173" max="7424" width="9.140625" style="7"/>
    <col min="7425" max="7425" width="5.85546875" style="7" customWidth="1"/>
    <col min="7426" max="7426" width="5.5703125" style="7" customWidth="1"/>
    <col min="7427" max="7427" width="69.28515625" style="7" customWidth="1"/>
    <col min="7428" max="7428" width="7.42578125" style="7" customWidth="1"/>
    <col min="7429" max="7680" width="9.140625" style="7"/>
    <col min="7681" max="7681" width="5.85546875" style="7" customWidth="1"/>
    <col min="7682" max="7682" width="5.5703125" style="7" customWidth="1"/>
    <col min="7683" max="7683" width="69.28515625" style="7" customWidth="1"/>
    <col min="7684" max="7684" width="7.42578125" style="7" customWidth="1"/>
    <col min="7685" max="7936" width="9.140625" style="7"/>
    <col min="7937" max="7937" width="5.85546875" style="7" customWidth="1"/>
    <col min="7938" max="7938" width="5.5703125" style="7" customWidth="1"/>
    <col min="7939" max="7939" width="69.28515625" style="7" customWidth="1"/>
    <col min="7940" max="7940" width="7.42578125" style="7" customWidth="1"/>
    <col min="7941" max="8192" width="9.140625" style="7"/>
    <col min="8193" max="8193" width="5.85546875" style="7" customWidth="1"/>
    <col min="8194" max="8194" width="5.5703125" style="7" customWidth="1"/>
    <col min="8195" max="8195" width="69.28515625" style="7" customWidth="1"/>
    <col min="8196" max="8196" width="7.42578125" style="7" customWidth="1"/>
    <col min="8197" max="8448" width="9.140625" style="7"/>
    <col min="8449" max="8449" width="5.85546875" style="7" customWidth="1"/>
    <col min="8450" max="8450" width="5.5703125" style="7" customWidth="1"/>
    <col min="8451" max="8451" width="69.28515625" style="7" customWidth="1"/>
    <col min="8452" max="8452" width="7.42578125" style="7" customWidth="1"/>
    <col min="8453" max="8704" width="9.140625" style="7"/>
    <col min="8705" max="8705" width="5.85546875" style="7" customWidth="1"/>
    <col min="8706" max="8706" width="5.5703125" style="7" customWidth="1"/>
    <col min="8707" max="8707" width="69.28515625" style="7" customWidth="1"/>
    <col min="8708" max="8708" width="7.42578125" style="7" customWidth="1"/>
    <col min="8709" max="8960" width="9.140625" style="7"/>
    <col min="8961" max="8961" width="5.85546875" style="7" customWidth="1"/>
    <col min="8962" max="8962" width="5.5703125" style="7" customWidth="1"/>
    <col min="8963" max="8963" width="69.28515625" style="7" customWidth="1"/>
    <col min="8964" max="8964" width="7.42578125" style="7" customWidth="1"/>
    <col min="8965" max="9216" width="9.140625" style="7"/>
    <col min="9217" max="9217" width="5.85546875" style="7" customWidth="1"/>
    <col min="9218" max="9218" width="5.5703125" style="7" customWidth="1"/>
    <col min="9219" max="9219" width="69.28515625" style="7" customWidth="1"/>
    <col min="9220" max="9220" width="7.42578125" style="7" customWidth="1"/>
    <col min="9221" max="9472" width="9.140625" style="7"/>
    <col min="9473" max="9473" width="5.85546875" style="7" customWidth="1"/>
    <col min="9474" max="9474" width="5.5703125" style="7" customWidth="1"/>
    <col min="9475" max="9475" width="69.28515625" style="7" customWidth="1"/>
    <col min="9476" max="9476" width="7.42578125" style="7" customWidth="1"/>
    <col min="9477" max="9728" width="9.140625" style="7"/>
    <col min="9729" max="9729" width="5.85546875" style="7" customWidth="1"/>
    <col min="9730" max="9730" width="5.5703125" style="7" customWidth="1"/>
    <col min="9731" max="9731" width="69.28515625" style="7" customWidth="1"/>
    <col min="9732" max="9732" width="7.42578125" style="7" customWidth="1"/>
    <col min="9733" max="9984" width="9.140625" style="7"/>
    <col min="9985" max="9985" width="5.85546875" style="7" customWidth="1"/>
    <col min="9986" max="9986" width="5.5703125" style="7" customWidth="1"/>
    <col min="9987" max="9987" width="69.28515625" style="7" customWidth="1"/>
    <col min="9988" max="9988" width="7.42578125" style="7" customWidth="1"/>
    <col min="9989" max="10240" width="9.140625" style="7"/>
    <col min="10241" max="10241" width="5.85546875" style="7" customWidth="1"/>
    <col min="10242" max="10242" width="5.5703125" style="7" customWidth="1"/>
    <col min="10243" max="10243" width="69.28515625" style="7" customWidth="1"/>
    <col min="10244" max="10244" width="7.42578125" style="7" customWidth="1"/>
    <col min="10245" max="10496" width="9.140625" style="7"/>
    <col min="10497" max="10497" width="5.85546875" style="7" customWidth="1"/>
    <col min="10498" max="10498" width="5.5703125" style="7" customWidth="1"/>
    <col min="10499" max="10499" width="69.28515625" style="7" customWidth="1"/>
    <col min="10500" max="10500" width="7.42578125" style="7" customWidth="1"/>
    <col min="10501" max="10752" width="9.140625" style="7"/>
    <col min="10753" max="10753" width="5.85546875" style="7" customWidth="1"/>
    <col min="10754" max="10754" width="5.5703125" style="7" customWidth="1"/>
    <col min="10755" max="10755" width="69.28515625" style="7" customWidth="1"/>
    <col min="10756" max="10756" width="7.42578125" style="7" customWidth="1"/>
    <col min="10757" max="11008" width="9.140625" style="7"/>
    <col min="11009" max="11009" width="5.85546875" style="7" customWidth="1"/>
    <col min="11010" max="11010" width="5.5703125" style="7" customWidth="1"/>
    <col min="11011" max="11011" width="69.28515625" style="7" customWidth="1"/>
    <col min="11012" max="11012" width="7.42578125" style="7" customWidth="1"/>
    <col min="11013" max="11264" width="9.140625" style="7"/>
    <col min="11265" max="11265" width="5.85546875" style="7" customWidth="1"/>
    <col min="11266" max="11266" width="5.5703125" style="7" customWidth="1"/>
    <col min="11267" max="11267" width="69.28515625" style="7" customWidth="1"/>
    <col min="11268" max="11268" width="7.42578125" style="7" customWidth="1"/>
    <col min="11269" max="11520" width="9.140625" style="7"/>
    <col min="11521" max="11521" width="5.85546875" style="7" customWidth="1"/>
    <col min="11522" max="11522" width="5.5703125" style="7" customWidth="1"/>
    <col min="11523" max="11523" width="69.28515625" style="7" customWidth="1"/>
    <col min="11524" max="11524" width="7.42578125" style="7" customWidth="1"/>
    <col min="11525" max="11776" width="9.140625" style="7"/>
    <col min="11777" max="11777" width="5.85546875" style="7" customWidth="1"/>
    <col min="11778" max="11778" width="5.5703125" style="7" customWidth="1"/>
    <col min="11779" max="11779" width="69.28515625" style="7" customWidth="1"/>
    <col min="11780" max="11780" width="7.42578125" style="7" customWidth="1"/>
    <col min="11781" max="12032" width="9.140625" style="7"/>
    <col min="12033" max="12033" width="5.85546875" style="7" customWidth="1"/>
    <col min="12034" max="12034" width="5.5703125" style="7" customWidth="1"/>
    <col min="12035" max="12035" width="69.28515625" style="7" customWidth="1"/>
    <col min="12036" max="12036" width="7.42578125" style="7" customWidth="1"/>
    <col min="12037" max="12288" width="9.140625" style="7"/>
    <col min="12289" max="12289" width="5.85546875" style="7" customWidth="1"/>
    <col min="12290" max="12290" width="5.5703125" style="7" customWidth="1"/>
    <col min="12291" max="12291" width="69.28515625" style="7" customWidth="1"/>
    <col min="12292" max="12292" width="7.42578125" style="7" customWidth="1"/>
    <col min="12293" max="12544" width="9.140625" style="7"/>
    <col min="12545" max="12545" width="5.85546875" style="7" customWidth="1"/>
    <col min="12546" max="12546" width="5.5703125" style="7" customWidth="1"/>
    <col min="12547" max="12547" width="69.28515625" style="7" customWidth="1"/>
    <col min="12548" max="12548" width="7.42578125" style="7" customWidth="1"/>
    <col min="12549" max="12800" width="9.140625" style="7"/>
    <col min="12801" max="12801" width="5.85546875" style="7" customWidth="1"/>
    <col min="12802" max="12802" width="5.5703125" style="7" customWidth="1"/>
    <col min="12803" max="12803" width="69.28515625" style="7" customWidth="1"/>
    <col min="12804" max="12804" width="7.42578125" style="7" customWidth="1"/>
    <col min="12805" max="13056" width="9.140625" style="7"/>
    <col min="13057" max="13057" width="5.85546875" style="7" customWidth="1"/>
    <col min="13058" max="13058" width="5.5703125" style="7" customWidth="1"/>
    <col min="13059" max="13059" width="69.28515625" style="7" customWidth="1"/>
    <col min="13060" max="13060" width="7.42578125" style="7" customWidth="1"/>
    <col min="13061" max="13312" width="9.140625" style="7"/>
    <col min="13313" max="13313" width="5.85546875" style="7" customWidth="1"/>
    <col min="13314" max="13314" width="5.5703125" style="7" customWidth="1"/>
    <col min="13315" max="13315" width="69.28515625" style="7" customWidth="1"/>
    <col min="13316" max="13316" width="7.42578125" style="7" customWidth="1"/>
    <col min="13317" max="13568" width="9.140625" style="7"/>
    <col min="13569" max="13569" width="5.85546875" style="7" customWidth="1"/>
    <col min="13570" max="13570" width="5.5703125" style="7" customWidth="1"/>
    <col min="13571" max="13571" width="69.28515625" style="7" customWidth="1"/>
    <col min="13572" max="13572" width="7.42578125" style="7" customWidth="1"/>
    <col min="13573" max="13824" width="9.140625" style="7"/>
    <col min="13825" max="13825" width="5.85546875" style="7" customWidth="1"/>
    <col min="13826" max="13826" width="5.5703125" style="7" customWidth="1"/>
    <col min="13827" max="13827" width="69.28515625" style="7" customWidth="1"/>
    <col min="13828" max="13828" width="7.42578125" style="7" customWidth="1"/>
    <col min="13829" max="14080" width="9.140625" style="7"/>
    <col min="14081" max="14081" width="5.85546875" style="7" customWidth="1"/>
    <col min="14082" max="14082" width="5.5703125" style="7" customWidth="1"/>
    <col min="14083" max="14083" width="69.28515625" style="7" customWidth="1"/>
    <col min="14084" max="14084" width="7.42578125" style="7" customWidth="1"/>
    <col min="14085" max="14336" width="9.140625" style="7"/>
    <col min="14337" max="14337" width="5.85546875" style="7" customWidth="1"/>
    <col min="14338" max="14338" width="5.5703125" style="7" customWidth="1"/>
    <col min="14339" max="14339" width="69.28515625" style="7" customWidth="1"/>
    <col min="14340" max="14340" width="7.42578125" style="7" customWidth="1"/>
    <col min="14341" max="14592" width="9.140625" style="7"/>
    <col min="14593" max="14593" width="5.85546875" style="7" customWidth="1"/>
    <col min="14594" max="14594" width="5.5703125" style="7" customWidth="1"/>
    <col min="14595" max="14595" width="69.28515625" style="7" customWidth="1"/>
    <col min="14596" max="14596" width="7.42578125" style="7" customWidth="1"/>
    <col min="14597" max="14848" width="9.140625" style="7"/>
    <col min="14849" max="14849" width="5.85546875" style="7" customWidth="1"/>
    <col min="14850" max="14850" width="5.5703125" style="7" customWidth="1"/>
    <col min="14851" max="14851" width="69.28515625" style="7" customWidth="1"/>
    <col min="14852" max="14852" width="7.42578125" style="7" customWidth="1"/>
    <col min="14853" max="15104" width="9.140625" style="7"/>
    <col min="15105" max="15105" width="5.85546875" style="7" customWidth="1"/>
    <col min="15106" max="15106" width="5.5703125" style="7" customWidth="1"/>
    <col min="15107" max="15107" width="69.28515625" style="7" customWidth="1"/>
    <col min="15108" max="15108" width="7.42578125" style="7" customWidth="1"/>
    <col min="15109" max="15360" width="9.140625" style="7"/>
    <col min="15361" max="15361" width="5.85546875" style="7" customWidth="1"/>
    <col min="15362" max="15362" width="5.5703125" style="7" customWidth="1"/>
    <col min="15363" max="15363" width="69.28515625" style="7" customWidth="1"/>
    <col min="15364" max="15364" width="7.42578125" style="7" customWidth="1"/>
    <col min="15365" max="15616" width="9.140625" style="7"/>
    <col min="15617" max="15617" width="5.85546875" style="7" customWidth="1"/>
    <col min="15618" max="15618" width="5.5703125" style="7" customWidth="1"/>
    <col min="15619" max="15619" width="69.28515625" style="7" customWidth="1"/>
    <col min="15620" max="15620" width="7.42578125" style="7" customWidth="1"/>
    <col min="15621" max="15872" width="9.140625" style="7"/>
    <col min="15873" max="15873" width="5.85546875" style="7" customWidth="1"/>
    <col min="15874" max="15874" width="5.5703125" style="7" customWidth="1"/>
    <col min="15875" max="15875" width="69.28515625" style="7" customWidth="1"/>
    <col min="15876" max="15876" width="7.42578125" style="7" customWidth="1"/>
    <col min="15877" max="16128" width="9.140625" style="7"/>
    <col min="16129" max="16129" width="5.85546875" style="7" customWidth="1"/>
    <col min="16130" max="16130" width="5.5703125" style="7" customWidth="1"/>
    <col min="16131" max="16131" width="69.28515625" style="7" customWidth="1"/>
    <col min="16132" max="16132" width="7.42578125" style="7" customWidth="1"/>
    <col min="16133" max="16384" width="9.140625" style="7"/>
  </cols>
  <sheetData>
    <row r="1" spans="1:4" ht="21" customHeight="1">
      <c r="A1" s="206" t="s">
        <v>169</v>
      </c>
      <c r="B1" s="206"/>
      <c r="C1" s="206"/>
      <c r="D1" s="206"/>
    </row>
    <row r="2" spans="1:4" ht="24.75" thickBot="1">
      <c r="A2" s="8" t="s">
        <v>31</v>
      </c>
    </row>
    <row r="3" spans="1:4" ht="24.75" thickTop="1">
      <c r="B3" s="52" t="s">
        <v>29</v>
      </c>
      <c r="C3" s="52" t="s">
        <v>7</v>
      </c>
      <c r="D3" s="79" t="s">
        <v>30</v>
      </c>
    </row>
    <row r="4" spans="1:4" s="80" customFormat="1">
      <c r="B4" s="81">
        <v>1</v>
      </c>
      <c r="C4" s="178" t="s">
        <v>46</v>
      </c>
      <c r="D4" s="22">
        <v>2</v>
      </c>
    </row>
    <row r="5" spans="1:4" s="80" customFormat="1">
      <c r="B5" s="87">
        <v>2</v>
      </c>
      <c r="C5" s="88" t="s">
        <v>53</v>
      </c>
      <c r="D5" s="89">
        <v>1</v>
      </c>
    </row>
    <row r="6" spans="1:4" s="80" customFormat="1">
      <c r="B6" s="81">
        <v>3</v>
      </c>
      <c r="C6" s="88" t="s">
        <v>56</v>
      </c>
      <c r="D6" s="89">
        <v>1</v>
      </c>
    </row>
    <row r="7" spans="1:4" s="80" customFormat="1">
      <c r="B7" s="87">
        <v>4</v>
      </c>
      <c r="C7" s="88" t="s">
        <v>58</v>
      </c>
      <c r="D7" s="89">
        <v>1</v>
      </c>
    </row>
    <row r="8" spans="1:4" s="80" customFormat="1">
      <c r="B8" s="81">
        <v>5</v>
      </c>
      <c r="C8" s="88" t="s">
        <v>101</v>
      </c>
      <c r="D8" s="89">
        <v>1</v>
      </c>
    </row>
    <row r="9" spans="1:4" s="78" customFormat="1" ht="24.75" thickBot="1">
      <c r="B9" s="82"/>
      <c r="C9" s="53" t="s">
        <v>4</v>
      </c>
      <c r="D9" s="53">
        <f>SUM(D4:D8)</f>
        <v>6</v>
      </c>
    </row>
    <row r="10" spans="1:4" s="9" customFormat="1" ht="24.75" thickTop="1">
      <c r="A10" s="245"/>
      <c r="B10" s="245"/>
      <c r="C10" s="245"/>
      <c r="D10" s="245"/>
    </row>
    <row r="11" spans="1:4" s="9" customFormat="1"/>
  </sheetData>
  <mergeCells count="2">
    <mergeCell ref="A1:D1"/>
    <mergeCell ref="A10:D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สรุป</vt:lpstr>
      <vt:lpstr>สรุป(ต่อ)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2019-10-04T03:06:29Z</cp:lastPrinted>
  <dcterms:created xsi:type="dcterms:W3CDTF">2014-10-15T08:34:52Z</dcterms:created>
  <dcterms:modified xsi:type="dcterms:W3CDTF">2019-10-04T03:08:56Z</dcterms:modified>
</cp:coreProperties>
</file>