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7"/>
  </bookViews>
  <sheets>
    <sheet name="Sheet2" sheetId="1" r:id="rId1"/>
    <sheet name="คีย์" sheetId="2" r:id="rId2"/>
    <sheet name="สรุป" sheetId="3" r:id="rId3"/>
    <sheet name="สรุป2" sheetId="4" r:id="rId4"/>
    <sheet name="ตาราง1" sheetId="5" r:id="rId5"/>
    <sheet name="ตาราง2" sheetId="6" r:id="rId6"/>
    <sheet name="ตาราง3" sheetId="7" r:id="rId7"/>
    <sheet name="ตาราง4" sheetId="8" r:id="rId8"/>
    <sheet name="ก่อน - หลัง" sheetId="9" r:id="rId9"/>
    <sheet name="ข้อเสนอแนะ" sheetId="10" r:id="rId10"/>
  </sheets>
  <definedNames>
    <definedName name="_xlnm._FilterDatabase" localSheetId="1" hidden="1">'คีย์'!$B$1:$B$54</definedName>
  </definedNames>
  <calcPr fullCalcOnLoad="1"/>
</workbook>
</file>

<file path=xl/sharedStrings.xml><?xml version="1.0" encoding="utf-8"?>
<sst xmlns="http://schemas.openxmlformats.org/spreadsheetml/2006/main" count="236" uniqueCount="168">
  <si>
    <t>ลำดับที่</t>
  </si>
  <si>
    <t>รายการ</t>
  </si>
  <si>
    <t>ความถี่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</si>
  <si>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</si>
  <si>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</si>
  <si>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</si>
  <si>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</si>
  <si>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</si>
  <si>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</si>
  <si>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ที่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</si>
  <si>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</si>
  <si>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</si>
  <si>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คณะ</t>
  </si>
  <si>
    <t>แหล่งข้อมูล</t>
  </si>
  <si>
    <t xml:space="preserve"> - 4 -</t>
  </si>
  <si>
    <t>รับทราบข้อมูล</t>
  </si>
  <si>
    <t>คณะที่สังกัด</t>
  </si>
  <si>
    <t xml:space="preserve"> - 1 -</t>
  </si>
  <si>
    <t xml:space="preserve"> - 3 -</t>
  </si>
  <si>
    <t>ส่วนที่ 2 ข้อเสนอแนะ</t>
  </si>
  <si>
    <t>รวมด้านความเหมาะสมของวิทยากรบรรยาย</t>
  </si>
  <si>
    <t>หัวข้อที่ท่านสนใจและมีความต้องการให้บัณฑิตวิทยาลัยจัดขึ้นในครั้งต่อไป</t>
  </si>
  <si>
    <t>Website บัณฑิตวิทยาลัย</t>
  </si>
  <si>
    <t>สถานภาพ</t>
  </si>
  <si>
    <t xml:space="preserve">Website </t>
  </si>
  <si>
    <t>บัณฑิตวิทยาลัย</t>
  </si>
  <si>
    <t>ที่สังกัด</t>
  </si>
  <si>
    <t>ตอนที่ 2  ความคิดเห็นเกี่ยวกับโครงการฯ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</si>
  <si>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</si>
  <si>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</si>
  <si>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</si>
  <si>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t>อาจารย์ที่ปรึกษา</t>
  </si>
  <si>
    <t>จากการดำเนินการจัดโครงการฯ ครั้งนี้ ท่านมีข้อเสนอแนะเพื่อการปรับปรุงการดำเนินการใน</t>
  </si>
  <si>
    <t>ครั้งต่อไปอย่างไรบ้าง</t>
  </si>
  <si>
    <t xml:space="preserve">ข้อเสนอแนะเพื่อการปรับปรุงการดำเนินการในครั้งต่อไปอย่างไรบ้าง 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</si>
  <si>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</si>
  <si>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</si>
  <si>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</si>
  <si>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</si>
  <si>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-5-</t>
  </si>
  <si>
    <t xml:space="preserve"> - 6 -</t>
  </si>
  <si>
    <t>ประทับเวลา</t>
  </si>
  <si>
    <t>ประเภท</t>
  </si>
  <si>
    <t>สาขาวิชา</t>
  </si>
  <si>
    <t>ท่านเคยเรียนหรืออบรมในหัวข้อ “เศรษฐศาสตร์ว่าด้วยการเป็นผู้ประกอบการทางธุรกิจ” มาแล้วหรือไม่</t>
  </si>
  <si>
    <t xml:space="preserve">การประชาสัมพันธ์โครงการฯ ท่านได้รับทราบข่าวการดำเนินโครงการฯ จากแหล่งใด </t>
  </si>
  <si>
    <t xml:space="preserve"> [1. ความเหมาะสมของวัน – เวลาของกิจกรรม]</t>
  </si>
  <si>
    <t xml:space="preserve"> [2. ความเหมาะสมของสถานที่และสิ่งอำนวยความสะดวก]</t>
  </si>
  <si>
    <t xml:space="preserve"> [3. ก่อนเข้าร่วมโครงการฯ ท่านมีความรู้เกี่ยวกับ เศรษฐศาสตร์ว่าด้วยการเป็นผู้ประกอบการทางธุรกิจ อยู่ในระดับใด]</t>
  </si>
  <si>
    <t xml:space="preserve"> [4. ท่านคิดว่าความรู้ที่ท่านได้รับในครั้งนี้ จะสามารถทำให้ท่านพัฒนาการทำ เศรษฐศาสตร์ว่าด้วยการเป็นผู้ประกอบการทางธุรกิจ ได้มากน้อยเพียงใด]</t>
  </si>
  <si>
    <t xml:space="preserve"> [5. ความรู้ ความสามารถ และการถ่ายทอดความรู้ของวิทยากร]</t>
  </si>
  <si>
    <t xml:space="preserve"> [6. ความเหมาะสมของเอกสารประกอบกิจกรรม]</t>
  </si>
  <si>
    <t>1. ข้อเสนอแนะเพื่อการปรับปรุงการดำเนินการในครั้งต่อไป</t>
  </si>
  <si>
    <t>2. หัวข้อที่ท่านสนใจให้บัณฑิตวิทยาลัยจัดในครั้งต่อไป</t>
  </si>
  <si>
    <t>บุคลากรสายสนับสนุน</t>
  </si>
  <si>
    <t>คณะวิศวกรรมศาสตร์</t>
  </si>
  <si>
    <t>วิศวกรรมอุตสาหการ</t>
  </si>
  <si>
    <t>ไม่เคย</t>
  </si>
  <si>
    <t>Facebook</t>
  </si>
  <si>
    <t>ศิษย์เก่า ม.นเรศวร</t>
  </si>
  <si>
    <t>วิศวกรรมไฟฟ้า</t>
  </si>
  <si>
    <t>นิสิต ป.เอก</t>
  </si>
  <si>
    <t>คณะเภสัชศาสตร์</t>
  </si>
  <si>
    <t>Website</t>
  </si>
  <si>
    <t>บุคลากรสายวิชาการ</t>
  </si>
  <si>
    <t>เภสัชกรรมปฏิบัติ</t>
  </si>
  <si>
    <t>คณะเกษตรศาสตร์ ทรัพยากรธรรมชาติและสิ่งแวดล้อม</t>
  </si>
  <si>
    <t>สัตวศาสตร์</t>
  </si>
  <si>
    <t>เ​ภสัชศาสตร์​</t>
  </si>
  <si>
    <t>คณะพยาบาลศาสตร์</t>
  </si>
  <si>
    <t>การบริหารการพยาบาล</t>
  </si>
  <si>
    <t>facebook</t>
  </si>
  <si>
    <t>อีเมล</t>
  </si>
  <si>
    <t>facebook บัณฑิตวิทยาลัย</t>
  </si>
  <si>
    <t xml:space="preserve">ผลการประเมินโครงการส่งเสริมการเรียนรู้ระดับบัณฑิตศึกษา มหาวิทยาลัยนเรศวร 
</t>
  </si>
  <si>
    <t>(กิจกรรมเศรษฐศาสตร์ว่าด้วยการเป็นผู้ประกอบการทางธุรกิจ)</t>
  </si>
  <si>
    <t>จากการจัดโครงการส่งเสริมการเรียนรู้ระดับบัณฑิตศึกษา มหาวิทยาลัยนเรศวร (กิจกรรมเศรษฐศาสตร์</t>
  </si>
  <si>
    <t>- 2 -</t>
  </si>
  <si>
    <t>คณะ/สาขาวิชา</t>
  </si>
  <si>
    <t>รวมทั้งสิ้น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</si>
  <si>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</si>
  <si>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Facebook บัณฑิตวิทยาลัย</t>
  </si>
  <si>
    <t xml:space="preserve">จากตาราง 3 พบว่า ผู้ตอบแบบประเมินส่วนใหญ่ได้รับข้อมูลการจัดโครงการฯ </t>
  </si>
  <si>
    <t xml:space="preserve">    1.2 ความเหมาะสมของสถานที่และสิ่งอำนวยความสะดวก</t>
  </si>
  <si>
    <t>2. ด้านความเหมาะสมของวิทยากรบรรยาย</t>
  </si>
  <si>
    <t xml:space="preserve">   2.1 ความรู้ ความสามารถ และการถ่ายทอดความรู้ ของวิทยากร</t>
  </si>
  <si>
    <t xml:space="preserve">   2.2 ความเหมาะสมของเอกสารประกอบกิจกรรม</t>
  </si>
  <si>
    <t>ว่าด้วยการเป็นผู้ประกอบการทางธุรกิจ อยู่ในระดับใด</t>
  </si>
  <si>
    <t xml:space="preserve">ผลการประเมินโครงการส่งเสริมการเรียนรู้ระดับบัณฑิตศึกษา มหาวิทยาลัยนเรศวร </t>
  </si>
  <si>
    <t>จากตาราง 4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</si>
  <si>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5.1 ก่อนเข้าร่วมโครงการฯ ท่านมีความรู้เกี่ยวกับเศรษฐศาสตร์</t>
  </si>
  <si>
    <t>5.2 หลังเข้าร่วมโครงการฯ ท่านมีความรู้เกี่ยวกับเศรษฐศาสตร์</t>
  </si>
  <si>
    <t>จากตาราง 5 ก่อนเข้ารับการอบรมผู้เข้าร่วมโครงการมีความรู้ความเข้าใจเกี่ยวกับกิจกรรม</t>
  </si>
  <si>
    <t xml:space="preserve">ผู้ตอบแบบประเมินส่วนใหญ่ได้รับข้อมูลการจัดโครงการฯ จากทาง Facebook บัณฑิตวิทยาลัย </t>
  </si>
  <si>
    <t xml:space="preserve"> </t>
  </si>
  <si>
    <r>
      <rPr>
        <b/>
        <u val="single"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 (ตอบได้มากกว่า 1 ข้อ)</t>
    </r>
  </si>
  <si>
    <t>วันที่ 19 พฤษภาคม 2566</t>
  </si>
  <si>
    <t xml:space="preserve">ว่าด้วยการเป็นผู้ประกอบการทางธุรกิจ) วันที่ 19 พฤษภาคม 2566 ผู้เข้าร่วมโครงการมีจำนวนทั้งสิ้น </t>
  </si>
  <si>
    <t>8 คน ผู้ตอบแบบประเมิน จำนวน 5 คน คิดเป็นร้อยละ 62.50 โดยมีรายละเอียดดังนี้</t>
  </si>
  <si>
    <r>
      <rPr>
        <b/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</si>
  <si>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>N = 5</t>
  </si>
  <si>
    <t xml:space="preserve">    1.1 ความเหมาะสมของวันจัดกิจกรรมฯ (วันที่ 19 พฤษภาคม 2566)</t>
  </si>
  <si>
    <t>คณะ วิทยาลัย หน่วยงานของท่าน?</t>
  </si>
  <si>
    <t>นิสิต ป.โท</t>
  </si>
  <si>
    <t>เกษตรศาสตร์</t>
  </si>
  <si>
    <t>อุตสาหกรรมเกษตร</t>
  </si>
  <si>
    <t>การสร้างแผนธุรกิจสำหรับกิจการใหม่</t>
  </si>
  <si>
    <t>ศูนย์ปฏิบัติการวิทยาศาสตร์ คณะวิทยาศาสตร์</t>
  </si>
  <si>
    <t>ศูนย์ปฏิบัติการวิทยาศาสตร์</t>
  </si>
  <si>
    <t>Website, E-Mail</t>
  </si>
  <si>
    <t>จัดดีแค่ะ</t>
  </si>
  <si>
    <t>วิทยาศาสตร์การแพทย์</t>
  </si>
  <si>
    <t>สรีรวิทยา</t>
  </si>
  <si>
    <t>คณะบริหารธุรกิจและเศรษฐศาสตร์</t>
  </si>
  <si>
    <t>การจัดการธุรกิจท่องเที่ยว</t>
  </si>
  <si>
    <t>เคย</t>
  </si>
  <si>
    <t>ทำดีอย่างนี้ต่อๆไป</t>
  </si>
  <si>
    <t>ตัวอย่าง ของการประกอบธุรกิจโดยใช้หลักเศรษฐศาสตร์</t>
  </si>
  <si>
    <t>คณะวิทยาศาสตร์การแพทย์</t>
  </si>
  <si>
    <t>นิสิตระดับปริญญาโท</t>
  </si>
  <si>
    <t>วิทยาศาสตร์</t>
  </si>
  <si>
    <t>บริหารธุรกิจและเศรษฐศาสตร์</t>
  </si>
  <si>
    <t>ควรจัดต่อไปอีก</t>
  </si>
  <si>
    <t>เป็นการจัดกิจกรรมที่ดี</t>
  </si>
  <si>
    <t>ตัวอย่างของการประกอบธุรกิจโดยใช้หลักเศรษฐศาสตร์</t>
  </si>
  <si>
    <t>ประเมินส่วนใหญ่เป็นบุคลากรสายวิชาการ คิดเป็นร้อยละ 60.00 รองลงมาได้แก่ นิสิตระดับปริญญาโท</t>
  </si>
  <si>
    <t>คิดเป็นร้อยละ 40.00</t>
  </si>
  <si>
    <t>สาขาวิชาอุตสาหกรรมเกษตร</t>
  </si>
  <si>
    <t>คณะวิทยาศาสตร์</t>
  </si>
  <si>
    <t>สาขาวิชาสรีรวิทยา</t>
  </si>
  <si>
    <t>สาขาวิชาวิทยาศาสตร์</t>
  </si>
  <si>
    <t>สาขาวิชาวิทยาศาสตร์การแพทย์</t>
  </si>
  <si>
    <t>สาขาวิชาการจัดการธุรกิจท่องเที่ยว</t>
  </si>
  <si>
    <t xml:space="preserve">     จากตาราง 2 พบว่า ผู้ตอบแบบสอบถามส่วนใหญ่สังกัดคณะวิทยาศาสตร์การแพทย์มากที่สุด </t>
  </si>
  <si>
    <t xml:space="preserve">          คิดเป็นร้อยละ 40.00 รองลงมาได้แก่ คณะเกษตรศาสตร์ ทรัพยากรธรรมชาติและสิ่งแวดล้อม </t>
  </si>
  <si>
    <t>คณะบริหารธุรกิจเศรษฐศาสตร์และการสื่อสาร</t>
  </si>
  <si>
    <t xml:space="preserve">          คณะวิทยาศาสตร์ และคณะบริหารธุรกิจเศรษฐศาสตร์และการสื่อสาร คิดเป็นร้อยละ 20.00</t>
  </si>
  <si>
    <t xml:space="preserve">     เมื่อพิจารณารายสาขาวิชา พบว่า ผู้ตอบแบบสอบถามส่วนใหญ่สังกัดสาขาวิชาอุตสาหกรรมเกษตร</t>
  </si>
  <si>
    <t>จากทาง Facebook บัณฑิตวิทยาลัย มากที่สุด คิดเป็นร้อยละ 42.86 รองลงมาได้แก่ อีเมล</t>
  </si>
  <si>
    <t>คิดเป็นร้อยละ 28.57 และWebsite บัณฑิตวิทยาลัย คณะที่สังกัด คิดเป็นร้อยละ 14.29</t>
  </si>
  <si>
    <t xml:space="preserve">ความเหมาะสมของสถานที่และสิ่งอำนวยความสะดวก (ค่าเฉลี่ย 4.60) </t>
  </si>
  <si>
    <t>อยู่ในระดับมากที่สุด (ค่าเฉลี่ย 4.70) เมื่อพิจารณารายด้าน พบว่า ด้านที่มีค่าเฉลี่ยสูงที่สุด คือ ด้านกระบวนการขั้นตอน</t>
  </si>
  <si>
    <t xml:space="preserve">การให้บริการ (ค่าเฉลี่ย 4.70) รองลงมาได้แก่ ด้านความเหมาะสมของวิทยากรบรรยาย (ค่าเฉลี่ย 4.20) เมื่อพิจารณารายข้อ </t>
  </si>
  <si>
    <t xml:space="preserve">พบว่า ข้อที่มีค่าเฉลี่ยสูงที่สุด คือ ความเหมาะสมของวันจัดกิจกรรมฯ (วันที่ 19 พฤษภาคม 2566) (ค่าเฉลี่ย 4.80) </t>
  </si>
  <si>
    <t xml:space="preserve">รองลงมาได้แก่ ความเหมาะสมของสถานที่และสิ่งอำนวยความสะดวก (ค่าเฉลี่ย 4.60) </t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</si>
  <si>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5)</t>
    </r>
  </si>
  <si>
    <t xml:space="preserve">ที่จัดในโครงการฯ ภาพรวม อยู่ในระดับปานกลาง (ค่าเฉลี่ย 2.80) และหลังเข้ารับการอบรมค่าเฉลี่ยความรู้ </t>
  </si>
  <si>
    <t xml:space="preserve">ความเข้าใจสูงขึ้น อยู่ในระดับมาก (ค่าเฉลี่ย 4.20) </t>
  </si>
  <si>
    <t>เมื่อพิจารณารายสาขาวิชา พบว่า ผู้ตอบแบบสอบถามส่วนใหญ่สังกัดสาขาวิชาอุตสาหกรรมเกษตร</t>
  </si>
  <si>
    <t>สาขาวิชาวิทยาศาสตร์ สาขาวิชาสรีรวิทยา สาขาวิชาวิทยาศาสตร์การแพทย์ สาขาวิชาการจัดการธุรกิจท่องเที่ยว</t>
  </si>
  <si>
    <t>คิดเป็นร้อยละ 20.00</t>
  </si>
  <si>
    <t xml:space="preserve">มากที่สุด คิดเป็นร้อยละ 42.86 รองลงมาได้แก่  รองลงมาได้แก่ อีเมล คิดเป็นร้อยละ 28.57 และWebsite </t>
  </si>
  <si>
    <t>บัณฑิตวิทยาลัย คณะที่สังกัด คิดเป็นร้อยละ 14.29</t>
  </si>
  <si>
    <t xml:space="preserve">ผู้ตอบแบบประเมินมีความคิดเห็นโดยรวมอยู่ในระดับมากที่สุด (ค่าเฉลี่ย 4.70) เมื่อพิจารณารายด้าน </t>
  </si>
  <si>
    <t xml:space="preserve">พบว่า ด้านที่มีค่าเฉลี่ยสูงที่สุด คือ ด้านกระบวนการขั้นตอนการให้บริการ (ค่าเฉลี่ย 4.70) รองลงมาได้แก่ </t>
  </si>
  <si>
    <t>ด้านความเหมาะสมของวิทยากรบรรยาย (ค่าเฉลี่ย 4.20) เมื่อพิจารณารายข้อ พบว่า ข้อที่มีค่าเฉลี่ยสูงที่สุด คือ</t>
  </si>
  <si>
    <t xml:space="preserve">ความเหมาะสมของวันจัดกิจกรรมฯ (วันที่ 19 พฤษภาคม 2566) (ค่าเฉลี่ย 4.80) รองลงมาได้แก่ </t>
  </si>
  <si>
    <t xml:space="preserve">          สาขาวิชาวิทยาศาสตร์ สาขาวิชาสรีรวิทยา สาขาวิชาวิทยาศาสตร์การแพทย์ และสาขาวิชาการจัดการ</t>
  </si>
  <si>
    <t xml:space="preserve">          ธุรกิจท่องเที่ยว คิดเป็นร้อยละ 20.00</t>
  </si>
  <si>
    <t>นิสิตระดับปริญญาโท คิดเป็นร้อยละ 40.00</t>
  </si>
  <si>
    <t xml:space="preserve">ผู้ตอบแบบประเมินส่วนใหญ่เป็นบุคลากรสายวิชาการ คิดเป็นร้อยละ 60.00 รองลงมาได้แก่ </t>
  </si>
  <si>
    <t>ว่าด้วยการเป็นผู้ประกอบการทางธุรกิจ) โดยมีวัตถุประสงค์ เพื่อให้ผู้เข้ารับการอบรมได้รับความรู้และมีความเข้าใจ</t>
  </si>
  <si>
    <t xml:space="preserve">ในการทำงานของระบบเศรษฐกิจภาคธุรกิจและนำไปใช้ในการปรับเปลี่ยนราคา และปริมาณดุลยภาพในตลาด     </t>
  </si>
  <si>
    <t>และมีผู้ตอบแบบประเมิน จำนวน 5 คน คิดเป็นร้อยละ 62.50</t>
  </si>
  <si>
    <t xml:space="preserve">และบทบาทของรัฐบาลที่มีผลต่อผู้ประกอบการธุรกิจ พบว่า มีผู้เข้าร่วมโครงการ จำนวนทั้งสิ้น 8 คน </t>
  </si>
  <si>
    <t xml:space="preserve">ผู้ตอบแบบประเมินส่วนใหญ่สังกัดคณะวิทยาศาสตร์การแพทย์มากที่สุด  คิดเป็นร้อยละ 40.00 </t>
  </si>
  <si>
    <t>และคณะบริหารธุรกิจเศรษฐศาสตร์และการสื่อสาร คิดเป็นร้อยละ 20.00</t>
  </si>
  <si>
    <t xml:space="preserve">รองลงมาได้แก่ คณะเกษตรศาสตร์ ทรัพยากรธรรมชาติและสิ่งแวดล้อม คณะวิทยาศาสตร์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</si>
</sst>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name val="Tahoma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i/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name val="Calibri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2"/>
      <color rgb="FF000000"/>
      <name val="TH Sarabun New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62" fillId="0" borderId="0" xfId="0" applyFont="1" applyAlignment="1">
      <alignment horizontal="left" vertical="top" wrapText="1"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7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2" fillId="0" borderId="16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4" fillId="13" borderId="0" xfId="0" applyFont="1" applyFill="1" applyAlignment="1">
      <alignment horizontal="center"/>
    </xf>
    <xf numFmtId="0" fontId="64" fillId="12" borderId="0" xfId="0" applyFont="1" applyFill="1" applyAlignment="1">
      <alignment horizontal="center"/>
    </xf>
    <xf numFmtId="0" fontId="64" fillId="3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Alignment="1">
      <alignment/>
    </xf>
    <xf numFmtId="0" fontId="64" fillId="9" borderId="0" xfId="0" applyFont="1" applyFill="1" applyAlignment="1">
      <alignment horizontal="center"/>
    </xf>
    <xf numFmtId="0" fontId="64" fillId="8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4" fillId="11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9" borderId="0" xfId="0" applyFont="1" applyFill="1" applyAlignment="1">
      <alignment/>
    </xf>
    <xf numFmtId="0" fontId="65" fillId="8" borderId="0" xfId="0" applyFont="1" applyFill="1" applyAlignment="1">
      <alignment/>
    </xf>
    <xf numFmtId="0" fontId="65" fillId="13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left"/>
    </xf>
    <xf numFmtId="0" fontId="11" fillId="18" borderId="0" xfId="0" applyFont="1" applyFill="1" applyBorder="1" applyAlignment="1">
      <alignment horizontal="center"/>
    </xf>
    <xf numFmtId="2" fontId="64" fillId="18" borderId="0" xfId="0" applyNumberFormat="1" applyFont="1" applyFill="1" applyAlignment="1">
      <alignment horizontal="center"/>
    </xf>
    <xf numFmtId="2" fontId="66" fillId="11" borderId="0" xfId="0" applyNumberFormat="1" applyFont="1" applyFill="1" applyBorder="1" applyAlignment="1">
      <alignment horizontal="center" wrapText="1"/>
    </xf>
    <xf numFmtId="2" fontId="64" fillId="11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" fontId="66" fillId="9" borderId="0" xfId="0" applyNumberFormat="1" applyFont="1" applyFill="1" applyBorder="1" applyAlignment="1">
      <alignment wrapText="1"/>
    </xf>
    <xf numFmtId="0" fontId="65" fillId="0" borderId="0" xfId="0" applyFont="1" applyFill="1" applyBorder="1" applyAlignment="1">
      <alignment horizontal="center"/>
    </xf>
    <xf numFmtId="2" fontId="11" fillId="9" borderId="0" xfId="0" applyNumberFormat="1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5" fillId="9" borderId="0" xfId="0" applyFont="1" applyFill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2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4" fillId="0" borderId="28" xfId="0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4" fillId="0" borderId="14" xfId="0" applyFont="1" applyBorder="1" applyAlignment="1">
      <alignment vertical="top"/>
    </xf>
    <xf numFmtId="2" fontId="1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67" fillId="0" borderId="0" xfId="0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 wrapText="1"/>
    </xf>
    <xf numFmtId="0" fontId="65" fillId="11" borderId="0" xfId="0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64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14" xfId="0" applyFont="1" applyBorder="1" applyAlignment="1">
      <alignment/>
    </xf>
    <xf numFmtId="0" fontId="71" fillId="0" borderId="14" xfId="0" applyFont="1" applyFill="1" applyBorder="1" applyAlignment="1">
      <alignment horizontal="center"/>
    </xf>
    <xf numFmtId="2" fontId="71" fillId="0" borderId="14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30" xfId="0" applyFont="1" applyBorder="1" applyAlignment="1">
      <alignment horizontal="left"/>
    </xf>
    <xf numFmtId="0" fontId="72" fillId="0" borderId="15" xfId="0" applyFont="1" applyBorder="1" applyAlignment="1">
      <alignment horizontal="left"/>
    </xf>
    <xf numFmtId="0" fontId="71" fillId="0" borderId="31" xfId="0" applyFont="1" applyFill="1" applyBorder="1" applyAlignment="1">
      <alignment horizontal="center"/>
    </xf>
    <xf numFmtId="1" fontId="72" fillId="0" borderId="13" xfId="0" applyNumberFormat="1" applyFont="1" applyFill="1" applyBorder="1" applyAlignment="1">
      <alignment horizontal="center"/>
    </xf>
    <xf numFmtId="2" fontId="72" fillId="0" borderId="13" xfId="0" applyNumberFormat="1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0" fontId="72" fillId="0" borderId="30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31" xfId="0" applyFont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15" xfId="0" applyFont="1" applyBorder="1" applyAlignment="1">
      <alignment/>
    </xf>
    <xf numFmtId="2" fontId="7" fillId="0" borderId="3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3" fillId="0" borderId="0" xfId="0" applyFont="1" applyAlignment="1">
      <alignment/>
    </xf>
    <xf numFmtId="212" fontId="73" fillId="0" borderId="0" xfId="0" applyNumberFormat="1" applyFont="1" applyAlignment="1">
      <alignment/>
    </xf>
    <xf numFmtId="0" fontId="73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2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4" fillId="3" borderId="0" xfId="0" applyFont="1" applyFill="1" applyAlignment="1">
      <alignment horizontal="center" vertical="top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3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2" fontId="4" fillId="0" borderId="21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D5" sqref="D5"/>
    </sheetView>
  </sheetViews>
  <sheetFormatPr defaultColWidth="12.57421875" defaultRowHeight="15.75" customHeight="1"/>
  <cols>
    <col min="1" max="20" width="18.8515625" style="42" customWidth="1"/>
    <col min="21" max="16384" width="12.57421875" style="42" customWidth="1"/>
  </cols>
  <sheetData>
    <row r="1" spans="1:14" ht="12.75">
      <c r="A1" s="164" t="s">
        <v>41</v>
      </c>
      <c r="B1" s="164" t="s">
        <v>42</v>
      </c>
      <c r="C1" s="164" t="s">
        <v>102</v>
      </c>
      <c r="D1" s="164" t="s">
        <v>43</v>
      </c>
      <c r="E1" s="164" t="s">
        <v>44</v>
      </c>
      <c r="F1" s="164" t="s">
        <v>45</v>
      </c>
      <c r="G1" s="164" t="s">
        <v>46</v>
      </c>
      <c r="H1" s="164" t="s">
        <v>47</v>
      </c>
      <c r="I1" s="164" t="s">
        <v>48</v>
      </c>
      <c r="J1" s="164" t="s">
        <v>49</v>
      </c>
      <c r="K1" s="164" t="s">
        <v>50</v>
      </c>
      <c r="L1" s="164" t="s">
        <v>51</v>
      </c>
      <c r="M1" s="164" t="s">
        <v>52</v>
      </c>
      <c r="N1" s="164" t="s">
        <v>53</v>
      </c>
    </row>
    <row r="2" spans="1:14" ht="12.75">
      <c r="A2" s="165">
        <v>45068.38972027777</v>
      </c>
      <c r="B2" s="166" t="s">
        <v>103</v>
      </c>
      <c r="C2" s="166" t="s">
        <v>104</v>
      </c>
      <c r="D2" s="166" t="s">
        <v>105</v>
      </c>
      <c r="E2" s="166" t="s">
        <v>57</v>
      </c>
      <c r="F2" s="166" t="s">
        <v>58</v>
      </c>
      <c r="G2" s="166">
        <v>4</v>
      </c>
      <c r="H2" s="166">
        <v>4</v>
      </c>
      <c r="I2" s="166">
        <v>2</v>
      </c>
      <c r="J2" s="166">
        <v>4</v>
      </c>
      <c r="K2" s="166">
        <v>4</v>
      </c>
      <c r="L2" s="166">
        <v>4</v>
      </c>
      <c r="N2" s="166" t="s">
        <v>106</v>
      </c>
    </row>
    <row r="3" spans="1:13" ht="12.75">
      <c r="A3" s="165">
        <v>45068.39523282407</v>
      </c>
      <c r="B3" s="166" t="s">
        <v>64</v>
      </c>
      <c r="C3" s="166" t="s">
        <v>107</v>
      </c>
      <c r="D3" s="166" t="s">
        <v>108</v>
      </c>
      <c r="E3" s="166" t="s">
        <v>57</v>
      </c>
      <c r="F3" s="166" t="s">
        <v>109</v>
      </c>
      <c r="G3" s="166">
        <v>5</v>
      </c>
      <c r="H3" s="166">
        <v>5</v>
      </c>
      <c r="I3" s="166">
        <v>3</v>
      </c>
      <c r="J3" s="166">
        <v>3</v>
      </c>
      <c r="K3" s="166">
        <v>5</v>
      </c>
      <c r="L3" s="166">
        <v>4</v>
      </c>
      <c r="M3" s="166" t="s">
        <v>110</v>
      </c>
    </row>
    <row r="4" spans="1:12" ht="12.75">
      <c r="A4" s="165">
        <v>45068.435485532405</v>
      </c>
      <c r="B4" s="166" t="s">
        <v>64</v>
      </c>
      <c r="C4" s="166" t="s">
        <v>111</v>
      </c>
      <c r="D4" s="166" t="s">
        <v>112</v>
      </c>
      <c r="E4" s="166" t="s">
        <v>57</v>
      </c>
      <c r="F4" s="166" t="s">
        <v>63</v>
      </c>
      <c r="G4" s="166">
        <v>5</v>
      </c>
      <c r="H4" s="166">
        <v>5</v>
      </c>
      <c r="I4" s="166">
        <v>2</v>
      </c>
      <c r="J4" s="166">
        <v>4</v>
      </c>
      <c r="K4" s="166">
        <v>5</v>
      </c>
      <c r="L4" s="166">
        <v>5</v>
      </c>
    </row>
    <row r="5" spans="1:14" ht="12.75">
      <c r="A5" s="165">
        <v>45068.62580098379</v>
      </c>
      <c r="B5" s="166" t="s">
        <v>103</v>
      </c>
      <c r="C5" s="166" t="s">
        <v>113</v>
      </c>
      <c r="D5" s="166" t="s">
        <v>114</v>
      </c>
      <c r="E5" s="166" t="s">
        <v>115</v>
      </c>
      <c r="F5" s="166" t="s">
        <v>58</v>
      </c>
      <c r="G5" s="166">
        <v>5</v>
      </c>
      <c r="H5" s="166">
        <v>5</v>
      </c>
      <c r="I5" s="166">
        <v>5</v>
      </c>
      <c r="J5" s="166">
        <v>5</v>
      </c>
      <c r="K5" s="166">
        <v>5</v>
      </c>
      <c r="L5" s="166">
        <v>5</v>
      </c>
      <c r="M5" s="166" t="s">
        <v>116</v>
      </c>
      <c r="N5" s="166" t="s">
        <v>117</v>
      </c>
    </row>
    <row r="6" spans="1:12" ht="12.75">
      <c r="A6" s="165">
        <v>45068.85082983796</v>
      </c>
      <c r="B6" s="166" t="s">
        <v>64</v>
      </c>
      <c r="C6" s="166" t="s">
        <v>118</v>
      </c>
      <c r="D6" s="166" t="s">
        <v>111</v>
      </c>
      <c r="E6" s="166" t="s">
        <v>57</v>
      </c>
      <c r="F6" s="166" t="s">
        <v>58</v>
      </c>
      <c r="G6" s="166">
        <v>5</v>
      </c>
      <c r="H6" s="166">
        <v>4</v>
      </c>
      <c r="I6" s="166">
        <v>2</v>
      </c>
      <c r="J6" s="166">
        <v>5</v>
      </c>
      <c r="K6" s="166">
        <v>5</v>
      </c>
      <c r="L6" s="166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="115" zoomScaleNormal="115" zoomScalePageLayoutView="0" workbookViewId="0" topLeftCell="A1">
      <selection activeCell="B12" sqref="B12:B13"/>
    </sheetView>
  </sheetViews>
  <sheetFormatPr defaultColWidth="8.7109375" defaultRowHeight="12.75"/>
  <cols>
    <col min="1" max="1" width="5.28125" style="1" customWidth="1"/>
    <col min="2" max="2" width="72.28125" style="23" customWidth="1"/>
    <col min="3" max="3" width="7.140625" style="24" customWidth="1"/>
    <col min="4" max="4" width="5.28125" style="1" customWidth="1"/>
    <col min="5" max="16384" width="8.7109375" style="1" customWidth="1"/>
  </cols>
  <sheetData>
    <row r="1" spans="1:7" ht="24">
      <c r="A1" s="181" t="s">
        <v>40</v>
      </c>
      <c r="B1" s="181"/>
      <c r="C1" s="181"/>
      <c r="D1" s="22"/>
      <c r="E1" s="22"/>
      <c r="F1" s="22"/>
      <c r="G1" s="22"/>
    </row>
    <row r="3" spans="1:3" ht="24">
      <c r="A3" s="38" t="s">
        <v>19</v>
      </c>
      <c r="C3" s="23"/>
    </row>
    <row r="4" spans="1:4" ht="24">
      <c r="A4" s="180" t="s">
        <v>34</v>
      </c>
      <c r="B4" s="180"/>
      <c r="C4" s="180"/>
      <c r="D4" s="40"/>
    </row>
    <row r="5" spans="1:3" ht="24">
      <c r="A5" s="28" t="s">
        <v>9</v>
      </c>
      <c r="B5" s="29" t="s">
        <v>1</v>
      </c>
      <c r="C5" s="30" t="s">
        <v>2</v>
      </c>
    </row>
    <row r="6" spans="1:3" ht="25.5" customHeight="1">
      <c r="A6" s="33">
        <v>1</v>
      </c>
      <c r="B6" s="51" t="s">
        <v>122</v>
      </c>
      <c r="C6" s="33">
        <v>1</v>
      </c>
    </row>
    <row r="7" spans="1:3" ht="25.5" customHeight="1">
      <c r="A7" s="33">
        <v>2</v>
      </c>
      <c r="B7" s="51" t="s">
        <v>123</v>
      </c>
      <c r="C7" s="33">
        <v>1</v>
      </c>
    </row>
    <row r="8" spans="1:3" ht="24.75" thickBot="1">
      <c r="A8" s="234" t="s">
        <v>4</v>
      </c>
      <c r="B8" s="235"/>
      <c r="C8" s="31">
        <f>SUM(C6:C7)</f>
        <v>2</v>
      </c>
    </row>
    <row r="9" ht="24.75" thickTop="1"/>
    <row r="10" spans="1:4" ht="24" customHeight="1">
      <c r="A10" s="180" t="s">
        <v>21</v>
      </c>
      <c r="B10" s="180"/>
      <c r="C10" s="180"/>
      <c r="D10" s="180"/>
    </row>
    <row r="11" spans="1:3" ht="24">
      <c r="A11" s="28" t="s">
        <v>9</v>
      </c>
      <c r="B11" s="29" t="s">
        <v>1</v>
      </c>
      <c r="C11" s="30" t="s">
        <v>2</v>
      </c>
    </row>
    <row r="12" spans="1:3" ht="24">
      <c r="A12" s="33">
        <v>1</v>
      </c>
      <c r="B12" s="32" t="s">
        <v>106</v>
      </c>
      <c r="C12" s="33">
        <v>1</v>
      </c>
    </row>
    <row r="13" spans="1:3" ht="24">
      <c r="A13" s="33">
        <v>2</v>
      </c>
      <c r="B13" s="32" t="s">
        <v>124</v>
      </c>
      <c r="C13" s="33">
        <v>1</v>
      </c>
    </row>
    <row r="14" spans="1:3" ht="24.75" thickBot="1">
      <c r="A14" s="234" t="s">
        <v>4</v>
      </c>
      <c r="B14" s="235"/>
      <c r="C14" s="31">
        <f>SUM(C12:C13)</f>
        <v>2</v>
      </c>
    </row>
    <row r="15" ht="24.75" thickTop="1"/>
  </sheetData>
  <sheetProtection/>
  <mergeCells count="5">
    <mergeCell ref="A10:D10"/>
    <mergeCell ref="A14:B14"/>
    <mergeCell ref="A1:C1"/>
    <mergeCell ref="A4:C4"/>
    <mergeCell ref="A8:B8"/>
  </mergeCells>
  <printOptions/>
  <pageMargins left="0.7874015748031497" right="0.15748031496062992" top="0.7086614173228347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="110" zoomScaleNormal="110" zoomScalePageLayoutView="0" workbookViewId="0" topLeftCell="A1">
      <selection activeCell="D3" sqref="D3"/>
    </sheetView>
  </sheetViews>
  <sheetFormatPr defaultColWidth="8.7109375" defaultRowHeight="12.75"/>
  <cols>
    <col min="1" max="1" width="7.00390625" style="71" customWidth="1"/>
    <col min="2" max="2" width="29.28125" style="71" bestFit="1" customWidth="1"/>
    <col min="3" max="4" width="29.28125" style="71" customWidth="1"/>
    <col min="5" max="5" width="10.8515625" style="71" bestFit="1" customWidth="1"/>
    <col min="6" max="6" width="10.8515625" style="71" customWidth="1"/>
    <col min="7" max="7" width="0.13671875" style="71" customWidth="1"/>
    <col min="8" max="9" width="9.00390625" style="71" customWidth="1"/>
    <col min="10" max="15" width="5.00390625" style="71" customWidth="1"/>
    <col min="16" max="16" width="8.140625" style="76" bestFit="1" customWidth="1"/>
    <col min="17" max="16384" width="8.7109375" style="76" customWidth="1"/>
  </cols>
  <sheetData>
    <row r="1" spans="1:15" s="66" customFormat="1" ht="18.75">
      <c r="A1" s="62" t="s">
        <v>0</v>
      </c>
      <c r="B1" s="63" t="s">
        <v>23</v>
      </c>
      <c r="C1" s="63" t="s">
        <v>12</v>
      </c>
      <c r="D1" s="63" t="s">
        <v>43</v>
      </c>
      <c r="E1" s="64" t="s">
        <v>71</v>
      </c>
      <c r="F1" s="64" t="s">
        <v>24</v>
      </c>
      <c r="G1" s="64" t="s">
        <v>31</v>
      </c>
      <c r="H1" s="64" t="s">
        <v>12</v>
      </c>
      <c r="I1" s="177" t="s">
        <v>72</v>
      </c>
      <c r="J1" s="65"/>
      <c r="K1" s="65"/>
      <c r="L1" s="65"/>
      <c r="M1" s="65"/>
      <c r="N1" s="65"/>
      <c r="O1" s="65"/>
    </row>
    <row r="2" spans="1:15" s="66" customFormat="1" ht="18.75">
      <c r="A2" s="62"/>
      <c r="B2" s="63"/>
      <c r="C2" s="63"/>
      <c r="D2" s="63"/>
      <c r="E2" s="64" t="s">
        <v>25</v>
      </c>
      <c r="F2" s="64" t="s">
        <v>25</v>
      </c>
      <c r="G2" s="64"/>
      <c r="H2" s="64" t="s">
        <v>26</v>
      </c>
      <c r="I2" s="177"/>
      <c r="J2" s="67">
        <v>1</v>
      </c>
      <c r="K2" s="67">
        <v>2</v>
      </c>
      <c r="L2" s="68">
        <v>5</v>
      </c>
      <c r="M2" s="68">
        <v>6</v>
      </c>
      <c r="N2" s="62">
        <v>3</v>
      </c>
      <c r="O2" s="62">
        <v>4</v>
      </c>
    </row>
    <row r="3" spans="1:16" ht="18.75">
      <c r="A3" s="71">
        <v>1</v>
      </c>
      <c r="B3" s="72" t="s">
        <v>119</v>
      </c>
      <c r="C3" s="72" t="s">
        <v>104</v>
      </c>
      <c r="D3" s="72" t="s">
        <v>105</v>
      </c>
      <c r="E3" s="71">
        <v>1</v>
      </c>
      <c r="F3" s="71">
        <v>0</v>
      </c>
      <c r="G3" s="71">
        <v>0</v>
      </c>
      <c r="H3" s="71">
        <v>0</v>
      </c>
      <c r="I3" s="71">
        <v>0</v>
      </c>
      <c r="J3" s="73">
        <v>4</v>
      </c>
      <c r="K3" s="73">
        <v>4</v>
      </c>
      <c r="L3" s="74">
        <v>4</v>
      </c>
      <c r="M3" s="74">
        <v>4</v>
      </c>
      <c r="N3" s="75">
        <v>2</v>
      </c>
      <c r="O3" s="75">
        <v>4</v>
      </c>
      <c r="P3" s="66"/>
    </row>
    <row r="4" spans="1:16" s="78" customFormat="1" ht="18.75">
      <c r="A4" s="77">
        <v>2</v>
      </c>
      <c r="B4" s="72" t="s">
        <v>64</v>
      </c>
      <c r="C4" s="72" t="s">
        <v>120</v>
      </c>
      <c r="D4" s="72" t="s">
        <v>108</v>
      </c>
      <c r="E4" s="71">
        <v>0</v>
      </c>
      <c r="F4" s="71">
        <v>1</v>
      </c>
      <c r="G4" s="71">
        <v>0</v>
      </c>
      <c r="H4" s="71">
        <v>0</v>
      </c>
      <c r="I4" s="71">
        <v>0</v>
      </c>
      <c r="J4" s="73">
        <v>5</v>
      </c>
      <c r="K4" s="73">
        <v>5</v>
      </c>
      <c r="L4" s="74">
        <v>5</v>
      </c>
      <c r="M4" s="74">
        <v>4</v>
      </c>
      <c r="N4" s="75">
        <v>3</v>
      </c>
      <c r="O4" s="75">
        <v>3</v>
      </c>
      <c r="P4" s="66"/>
    </row>
    <row r="5" spans="1:16" ht="18.75">
      <c r="A5" s="71">
        <v>3</v>
      </c>
      <c r="B5" s="72" t="s">
        <v>64</v>
      </c>
      <c r="C5" s="72" t="s">
        <v>111</v>
      </c>
      <c r="D5" s="72" t="s">
        <v>112</v>
      </c>
      <c r="E5" s="71">
        <v>0</v>
      </c>
      <c r="F5" s="71">
        <v>0</v>
      </c>
      <c r="G5" s="71">
        <v>0</v>
      </c>
      <c r="H5" s="71">
        <v>0</v>
      </c>
      <c r="I5" s="71">
        <v>1</v>
      </c>
      <c r="J5" s="73">
        <v>5</v>
      </c>
      <c r="K5" s="73">
        <v>5</v>
      </c>
      <c r="L5" s="74">
        <v>5</v>
      </c>
      <c r="M5" s="74">
        <v>5</v>
      </c>
      <c r="N5" s="75">
        <v>2</v>
      </c>
      <c r="O5" s="75">
        <v>4</v>
      </c>
      <c r="P5" s="66"/>
    </row>
    <row r="6" spans="1:16" ht="18.75">
      <c r="A6" s="77">
        <v>4</v>
      </c>
      <c r="B6" s="72" t="s">
        <v>119</v>
      </c>
      <c r="C6" s="72" t="s">
        <v>121</v>
      </c>
      <c r="D6" s="72" t="s">
        <v>114</v>
      </c>
      <c r="E6" s="71">
        <v>1</v>
      </c>
      <c r="F6" s="71">
        <v>0</v>
      </c>
      <c r="G6" s="71">
        <v>0</v>
      </c>
      <c r="H6" s="71">
        <v>1</v>
      </c>
      <c r="I6" s="71">
        <v>1</v>
      </c>
      <c r="J6" s="73">
        <v>5</v>
      </c>
      <c r="K6" s="73">
        <v>5</v>
      </c>
      <c r="L6" s="74">
        <v>5</v>
      </c>
      <c r="M6" s="74">
        <v>5</v>
      </c>
      <c r="N6" s="75">
        <v>5</v>
      </c>
      <c r="O6" s="75">
        <v>5</v>
      </c>
      <c r="P6" s="66"/>
    </row>
    <row r="7" spans="1:16" s="78" customFormat="1" ht="18.75">
      <c r="A7" s="71">
        <v>5</v>
      </c>
      <c r="B7" s="72" t="s">
        <v>64</v>
      </c>
      <c r="C7" s="72" t="s">
        <v>111</v>
      </c>
      <c r="D7" s="72" t="s">
        <v>111</v>
      </c>
      <c r="E7" s="71">
        <v>1</v>
      </c>
      <c r="F7" s="71">
        <v>0</v>
      </c>
      <c r="G7" s="71">
        <v>0</v>
      </c>
      <c r="H7" s="71">
        <v>0</v>
      </c>
      <c r="I7" s="71">
        <v>0</v>
      </c>
      <c r="J7" s="73">
        <v>5</v>
      </c>
      <c r="K7" s="73">
        <v>4</v>
      </c>
      <c r="L7" s="74">
        <v>5</v>
      </c>
      <c r="M7" s="74">
        <v>5</v>
      </c>
      <c r="N7" s="75">
        <v>2</v>
      </c>
      <c r="O7" s="75">
        <v>5</v>
      </c>
      <c r="P7" s="66"/>
    </row>
    <row r="8" spans="2:16" ht="18.75">
      <c r="B8" s="79"/>
      <c r="C8" s="79"/>
      <c r="D8" s="79"/>
      <c r="E8" s="80">
        <f>COUNTIF(E3:E7,1)</f>
        <v>3</v>
      </c>
      <c r="F8" s="80">
        <f>COUNTIF(F3:F7,1)</f>
        <v>1</v>
      </c>
      <c r="G8" s="80">
        <f>COUNTIF(G3:G7,1)</f>
        <v>0</v>
      </c>
      <c r="H8" s="80">
        <f>COUNTIF(H3:H7,1)</f>
        <v>1</v>
      </c>
      <c r="I8" s="80">
        <f>COUNTIF(I3:I7,1)</f>
        <v>2</v>
      </c>
      <c r="J8" s="81">
        <f aca="true" t="shared" si="0" ref="J8:O8">AVERAGE(J3:J7)</f>
        <v>4.8</v>
      </c>
      <c r="K8" s="81">
        <f t="shared" si="0"/>
        <v>4.6</v>
      </c>
      <c r="L8" s="81">
        <f t="shared" si="0"/>
        <v>4.8</v>
      </c>
      <c r="M8" s="81">
        <f t="shared" si="0"/>
        <v>4.6</v>
      </c>
      <c r="N8" s="81">
        <f t="shared" si="0"/>
        <v>2.8</v>
      </c>
      <c r="O8" s="81">
        <f t="shared" si="0"/>
        <v>4.2</v>
      </c>
      <c r="P8" s="81">
        <f>AVERAGE(J3:M7)</f>
        <v>4.7</v>
      </c>
    </row>
    <row r="9" spans="2:16" ht="23.25" customHeight="1">
      <c r="B9" s="79"/>
      <c r="C9" s="79"/>
      <c r="D9" s="79"/>
      <c r="E9" s="82">
        <f aca="true" t="shared" si="1" ref="E9:O9">STDEV(E3:E7)</f>
        <v>0.5477225575051661</v>
      </c>
      <c r="F9" s="82">
        <f t="shared" si="1"/>
        <v>0.4472135954999579</v>
      </c>
      <c r="G9" s="82">
        <f t="shared" si="1"/>
        <v>0</v>
      </c>
      <c r="H9" s="82">
        <f t="shared" si="1"/>
        <v>0.4472135954999579</v>
      </c>
      <c r="I9" s="82">
        <f t="shared" si="1"/>
        <v>0.5477225575051661</v>
      </c>
      <c r="J9" s="83">
        <f t="shared" si="1"/>
        <v>0.44721359549995787</v>
      </c>
      <c r="K9" s="83">
        <f t="shared" si="1"/>
        <v>0.5477225575051667</v>
      </c>
      <c r="L9" s="83">
        <f t="shared" si="1"/>
        <v>0.44721359549995787</v>
      </c>
      <c r="M9" s="83">
        <f t="shared" si="1"/>
        <v>0.5477225575051667</v>
      </c>
      <c r="N9" s="83">
        <f t="shared" si="1"/>
        <v>1.3038404810405295</v>
      </c>
      <c r="O9" s="83">
        <f t="shared" si="1"/>
        <v>0.8366600265340751</v>
      </c>
      <c r="P9" s="83">
        <f>STDEV(J3:M7)</f>
        <v>0.47016234598162726</v>
      </c>
    </row>
    <row r="10" spans="2:21" ht="18.75">
      <c r="B10" s="84"/>
      <c r="C10" s="84"/>
      <c r="D10" s="84"/>
      <c r="E10" s="84"/>
      <c r="F10" s="84"/>
      <c r="G10" s="84"/>
      <c r="H10" s="84"/>
      <c r="I10" s="84"/>
      <c r="J10" s="84"/>
      <c r="K10" s="85">
        <f>STDEV(J3:K7)</f>
        <v>0.48304589153964794</v>
      </c>
      <c r="L10" s="84"/>
      <c r="M10" s="85">
        <f>STDEV(L3:M7)</f>
        <v>0.48304589153964794</v>
      </c>
      <c r="N10" s="85">
        <f>STDEV(N3:N7)</f>
        <v>1.3038404810405295</v>
      </c>
      <c r="O10" s="85">
        <f>STDEV(O3:O7)</f>
        <v>0.8366600265340751</v>
      </c>
      <c r="P10" s="86"/>
      <c r="Q10" s="84"/>
      <c r="R10" s="84"/>
      <c r="S10" s="84"/>
      <c r="T10" s="84"/>
      <c r="U10" s="84"/>
    </row>
    <row r="11" spans="2:16" ht="18.75">
      <c r="B11" s="125" t="s">
        <v>23</v>
      </c>
      <c r="C11" s="125"/>
      <c r="D11" s="125"/>
      <c r="E11" s="84"/>
      <c r="F11" s="84"/>
      <c r="G11" s="84"/>
      <c r="H11" s="84"/>
      <c r="I11" s="84"/>
      <c r="J11" s="84"/>
      <c r="K11" s="87">
        <f>AVERAGE(J3:K7)</f>
        <v>4.7</v>
      </c>
      <c r="L11" s="84"/>
      <c r="M11" s="87">
        <f>AVERAGE(L3:M7)</f>
        <v>4.7</v>
      </c>
      <c r="N11" s="87">
        <f>AVERAGE(N3:N7)</f>
        <v>2.8</v>
      </c>
      <c r="O11" s="87">
        <f>AVERAGE(O3:O7)</f>
        <v>4.2</v>
      </c>
      <c r="P11" s="86"/>
    </row>
    <row r="12" spans="2:16" ht="18.75">
      <c r="B12" s="72" t="s">
        <v>54</v>
      </c>
      <c r="C12" s="122">
        <f>COUNTIF(B1:B9,"บุคลากรสายสนับสนุน")</f>
        <v>0</v>
      </c>
      <c r="D12" s="88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2:16" ht="18.75">
      <c r="B13" s="72" t="s">
        <v>59</v>
      </c>
      <c r="C13" s="122">
        <f>COUNTIF(B1:B10,"ศิษย์เก่า ม.นเรศวร")</f>
        <v>0</v>
      </c>
      <c r="D13" s="88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2:16" ht="18.75">
      <c r="B14" s="72" t="s">
        <v>61</v>
      </c>
      <c r="C14" s="122">
        <f>COUNTIF(B2:B11,"นิสิต ป.เอก")</f>
        <v>0</v>
      </c>
      <c r="D14" s="88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2:16" ht="18.75">
      <c r="B15" s="72" t="s">
        <v>64</v>
      </c>
      <c r="C15" s="122">
        <f>COUNTIF(B3:B7,"บุคลากรสายวิชาการ")</f>
        <v>3</v>
      </c>
      <c r="D15" s="88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2:9" ht="18.75">
      <c r="B16" s="65" t="s">
        <v>4</v>
      </c>
      <c r="C16" s="65">
        <f>SUM(C12:C15)</f>
        <v>3</v>
      </c>
      <c r="D16" s="65"/>
      <c r="E16" s="84"/>
      <c r="F16" s="84"/>
      <c r="G16" s="84"/>
      <c r="H16" s="84"/>
      <c r="I16" s="84"/>
    </row>
    <row r="17" spans="5:9" ht="18.75">
      <c r="E17" s="84"/>
      <c r="F17" s="84"/>
      <c r="G17" s="84"/>
      <c r="H17" s="84"/>
      <c r="I17" s="84"/>
    </row>
    <row r="18" spans="2:9" ht="18.75">
      <c r="B18" s="70" t="s">
        <v>12</v>
      </c>
      <c r="C18" s="123"/>
      <c r="D18" s="70"/>
      <c r="E18" s="84"/>
      <c r="F18" s="84"/>
      <c r="G18" s="84"/>
      <c r="H18" s="84"/>
      <c r="I18" s="84"/>
    </row>
    <row r="19" spans="2:9" ht="24.75" customHeight="1">
      <c r="B19" s="79" t="s">
        <v>66</v>
      </c>
      <c r="C19" s="122">
        <f>COUNTIF(C3:C7,"คณะเกษตรศาสตร์ ทรัพยากรธรรมชาติและสิ่งแวดล้อม")</f>
        <v>0</v>
      </c>
      <c r="D19" s="79"/>
      <c r="E19" s="84"/>
      <c r="F19" s="84"/>
      <c r="G19" s="84"/>
      <c r="H19" s="84"/>
      <c r="I19" s="84"/>
    </row>
    <row r="20" spans="2:9" ht="18.75">
      <c r="B20" s="79" t="s">
        <v>62</v>
      </c>
      <c r="C20" s="122">
        <f>COUNTIF(C2:C8,"คณะเภสัชศาสตร์")</f>
        <v>0</v>
      </c>
      <c r="D20" s="79"/>
      <c r="E20" s="84"/>
      <c r="F20" s="84"/>
      <c r="G20" s="84"/>
      <c r="H20" s="84"/>
      <c r="I20" s="90"/>
    </row>
    <row r="21" spans="2:9" ht="18.75">
      <c r="B21" s="91" t="s">
        <v>69</v>
      </c>
      <c r="C21" s="122">
        <f>COUNTIF(C2:C9,"คณะพยาบาลศาสตร์")</f>
        <v>0</v>
      </c>
      <c r="D21" s="91"/>
      <c r="E21" s="84"/>
      <c r="F21" s="84"/>
      <c r="G21" s="84"/>
      <c r="H21" s="84"/>
      <c r="I21" s="90"/>
    </row>
    <row r="22" spans="2:9" ht="18.75">
      <c r="B22" s="91" t="s">
        <v>55</v>
      </c>
      <c r="C22" s="122">
        <f>COUNTIF(C2:C10,"คณะวิศวกรรมศาสตร์")</f>
        <v>0</v>
      </c>
      <c r="D22" s="91"/>
      <c r="E22" s="84"/>
      <c r="F22" s="84"/>
      <c r="G22" s="84"/>
      <c r="H22" s="84"/>
      <c r="I22" s="90"/>
    </row>
    <row r="23" spans="2:9" ht="18.75">
      <c r="B23" s="92" t="s">
        <v>4</v>
      </c>
      <c r="C23" s="92">
        <f>SUM(C19:C22)</f>
        <v>0</v>
      </c>
      <c r="D23" s="92"/>
      <c r="E23" s="84"/>
      <c r="F23" s="84"/>
      <c r="G23" s="84"/>
      <c r="H23" s="84"/>
      <c r="I23" s="90"/>
    </row>
    <row r="24" spans="5:9" ht="18.75">
      <c r="E24" s="84"/>
      <c r="F24" s="84"/>
      <c r="G24" s="84"/>
      <c r="H24" s="84"/>
      <c r="I24" s="84"/>
    </row>
    <row r="25" spans="2:9" ht="18.75">
      <c r="B25" s="69" t="s">
        <v>43</v>
      </c>
      <c r="C25" s="124"/>
      <c r="D25" s="69"/>
      <c r="E25" s="84"/>
      <c r="F25" s="84"/>
      <c r="G25" s="84"/>
      <c r="H25" s="84"/>
      <c r="I25" s="84"/>
    </row>
    <row r="26" spans="2:9" ht="24.75" customHeight="1">
      <c r="B26" s="79" t="s">
        <v>56</v>
      </c>
      <c r="C26" s="122">
        <f>COUNTIF(D2:D7,"วิศวกรรมอุตสาหการ")</f>
        <v>0</v>
      </c>
      <c r="D26" s="79"/>
      <c r="E26" s="84"/>
      <c r="F26" s="84"/>
      <c r="G26" s="84"/>
      <c r="H26" s="84"/>
      <c r="I26" s="84"/>
    </row>
    <row r="27" spans="2:9" ht="18.75">
      <c r="B27" s="79" t="s">
        <v>60</v>
      </c>
      <c r="C27" s="122">
        <f>COUNTIF(D2:D8,"วิศวกรรมไฟฟ้า")</f>
        <v>0</v>
      </c>
      <c r="D27" s="79"/>
      <c r="E27" s="84"/>
      <c r="F27" s="84"/>
      <c r="G27" s="84"/>
      <c r="H27" s="84"/>
      <c r="I27" s="90"/>
    </row>
    <row r="28" spans="2:9" ht="18.75">
      <c r="B28" s="91" t="s">
        <v>65</v>
      </c>
      <c r="C28" s="122">
        <f>COUNTIF(D2:D9,"เภสัชกรรมปฏิบัติ")</f>
        <v>0</v>
      </c>
      <c r="D28" s="91"/>
      <c r="E28" s="84"/>
      <c r="F28" s="84"/>
      <c r="G28" s="84"/>
      <c r="H28" s="84"/>
      <c r="I28" s="90"/>
    </row>
    <row r="29" spans="2:9" ht="18.75">
      <c r="B29" s="91" t="s">
        <v>67</v>
      </c>
      <c r="C29" s="122">
        <f>COUNTIF(D2:D10,"สัตวศาสตร์")</f>
        <v>0</v>
      </c>
      <c r="D29" s="91"/>
      <c r="E29" s="84"/>
      <c r="F29" s="84"/>
      <c r="G29" s="84"/>
      <c r="H29" s="84"/>
      <c r="I29" s="90"/>
    </row>
    <row r="30" spans="2:9" ht="18.75">
      <c r="B30" s="91" t="s">
        <v>68</v>
      </c>
      <c r="C30" s="122">
        <v>2</v>
      </c>
      <c r="D30" s="91"/>
      <c r="E30" s="84"/>
      <c r="F30" s="84"/>
      <c r="G30" s="84"/>
      <c r="H30" s="84"/>
      <c r="I30" s="90"/>
    </row>
    <row r="31" spans="2:9" ht="18.75">
      <c r="B31" s="91" t="s">
        <v>70</v>
      </c>
      <c r="C31" s="122">
        <f>COUNTIF(D2:D12,"การบริหารการพยาบาล")</f>
        <v>0</v>
      </c>
      <c r="D31" s="91"/>
      <c r="E31" s="84"/>
      <c r="F31" s="84"/>
      <c r="G31" s="84"/>
      <c r="H31" s="84"/>
      <c r="I31" s="90"/>
    </row>
    <row r="32" spans="2:9" ht="18.75">
      <c r="B32" s="92" t="s">
        <v>4</v>
      </c>
      <c r="C32" s="92">
        <f>SUM(C26:C31)</f>
        <v>2</v>
      </c>
      <c r="D32" s="92"/>
      <c r="E32" s="84"/>
      <c r="F32" s="84"/>
      <c r="G32" s="84"/>
      <c r="H32" s="84"/>
      <c r="I32" s="90"/>
    </row>
    <row r="33" spans="5:9" ht="18.75">
      <c r="E33" s="84"/>
      <c r="F33" s="84"/>
      <c r="G33" s="84"/>
      <c r="H33" s="84"/>
      <c r="I33" s="84"/>
    </row>
    <row r="34" spans="2:9" ht="18.75">
      <c r="B34" s="67" t="s">
        <v>13</v>
      </c>
      <c r="C34" s="89"/>
      <c r="D34" s="67"/>
      <c r="E34" s="84"/>
      <c r="F34" s="84"/>
      <c r="G34" s="84"/>
      <c r="H34" s="84"/>
      <c r="I34" s="84"/>
    </row>
    <row r="35" spans="2:9" ht="24.75" customHeight="1">
      <c r="B35" s="79" t="s">
        <v>73</v>
      </c>
      <c r="C35" s="71">
        <v>4</v>
      </c>
      <c r="D35" s="79"/>
      <c r="E35" s="84"/>
      <c r="F35" s="84"/>
      <c r="G35" s="84"/>
      <c r="H35" s="84"/>
      <c r="I35" s="84"/>
    </row>
    <row r="36" spans="2:9" ht="24.75" customHeight="1">
      <c r="B36" s="79" t="s">
        <v>22</v>
      </c>
      <c r="C36" s="71">
        <v>3</v>
      </c>
      <c r="D36" s="79"/>
      <c r="E36" s="84"/>
      <c r="F36" s="84"/>
      <c r="G36" s="84"/>
      <c r="H36" s="84"/>
      <c r="I36" s="84"/>
    </row>
    <row r="37" spans="2:9" ht="18.75">
      <c r="B37" s="79" t="s">
        <v>31</v>
      </c>
      <c r="C37" s="71">
        <v>2</v>
      </c>
      <c r="D37" s="79"/>
      <c r="E37" s="84"/>
      <c r="F37" s="84"/>
      <c r="G37" s="84"/>
      <c r="H37" s="84"/>
      <c r="I37" s="90"/>
    </row>
    <row r="38" spans="2:9" ht="18.75">
      <c r="B38" s="91" t="s">
        <v>16</v>
      </c>
      <c r="C38" s="71">
        <v>2</v>
      </c>
      <c r="D38" s="91"/>
      <c r="E38" s="84"/>
      <c r="F38" s="84"/>
      <c r="G38" s="84"/>
      <c r="H38" s="84"/>
      <c r="I38" s="90"/>
    </row>
    <row r="39" spans="2:9" ht="18.75">
      <c r="B39" s="91" t="s">
        <v>72</v>
      </c>
      <c r="C39" s="71">
        <v>2</v>
      </c>
      <c r="D39" s="91"/>
      <c r="E39" s="84"/>
      <c r="F39" s="84"/>
      <c r="G39" s="84"/>
      <c r="H39" s="84"/>
      <c r="I39" s="90"/>
    </row>
    <row r="40" spans="2:9" ht="18.75">
      <c r="B40" s="92" t="s">
        <v>4</v>
      </c>
      <c r="C40" s="92">
        <f>SUM(C36:C39)</f>
        <v>9</v>
      </c>
      <c r="D40" s="92"/>
      <c r="E40" s="84"/>
      <c r="F40" s="84"/>
      <c r="G40" s="84"/>
      <c r="H40" s="84"/>
      <c r="I40" s="90"/>
    </row>
    <row r="41" spans="5:9" ht="18.75">
      <c r="E41" s="84"/>
      <c r="F41" s="84"/>
      <c r="G41" s="84"/>
      <c r="H41" s="84"/>
      <c r="I41" s="90"/>
    </row>
    <row r="42" spans="5:9" ht="18.75">
      <c r="E42" s="90"/>
      <c r="F42" s="90"/>
      <c r="G42" s="90"/>
      <c r="H42" s="90"/>
      <c r="I42" s="90"/>
    </row>
    <row r="43" spans="5:9" ht="18.75">
      <c r="E43" s="90"/>
      <c r="F43" s="90"/>
      <c r="G43" s="90"/>
      <c r="H43" s="90"/>
      <c r="I43" s="90"/>
    </row>
    <row r="44" spans="5:9" ht="18.75">
      <c r="E44" s="90"/>
      <c r="F44" s="90"/>
      <c r="G44" s="90"/>
      <c r="H44" s="90"/>
      <c r="I44" s="90"/>
    </row>
    <row r="45" spans="5:9" ht="18.75">
      <c r="E45" s="90"/>
      <c r="F45" s="90"/>
      <c r="G45" s="90"/>
      <c r="H45" s="90"/>
      <c r="I45" s="90"/>
    </row>
    <row r="46" spans="5:9" ht="18.75">
      <c r="E46" s="90"/>
      <c r="F46" s="90"/>
      <c r="G46" s="90"/>
      <c r="H46" s="90"/>
      <c r="I46" s="90"/>
    </row>
    <row r="47" spans="5:9" ht="18.75">
      <c r="E47" s="90"/>
      <c r="F47" s="90"/>
      <c r="G47" s="90"/>
      <c r="H47" s="90"/>
      <c r="I47" s="90"/>
    </row>
    <row r="48" spans="5:9" ht="18.75">
      <c r="E48" s="90"/>
      <c r="F48" s="90"/>
      <c r="G48" s="90"/>
      <c r="H48" s="90"/>
      <c r="I48" s="90"/>
    </row>
  </sheetData>
  <sheetProtection/>
  <autoFilter ref="B1:B54"/>
  <mergeCells count="1">
    <mergeCell ref="I1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140" zoomScaleNormal="140" zoomScalePageLayoutView="0" workbookViewId="0" topLeftCell="A13">
      <selection activeCell="H16" sqref="H16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9.8515625" style="1" customWidth="1"/>
    <col min="12" max="16384" width="8.7109375" style="1" customWidth="1"/>
  </cols>
  <sheetData>
    <row r="1" spans="1:11" s="37" customFormat="1" ht="30.75">
      <c r="A1" s="179" t="s">
        <v>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37" customFormat="1" ht="30.75">
      <c r="A2" s="179" t="s">
        <v>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s="37" customFormat="1" ht="30.75">
      <c r="A3" s="179" t="s">
        <v>75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s="37" customFormat="1" ht="30.75">
      <c r="A4" s="179" t="s">
        <v>96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s="37" customFormat="1" ht="30.7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ht="24">
      <c r="B6" s="1" t="s">
        <v>76</v>
      </c>
    </row>
    <row r="7" ht="24">
      <c r="A7" s="1" t="s">
        <v>161</v>
      </c>
    </row>
    <row r="8" ht="24">
      <c r="A8" s="1" t="s">
        <v>162</v>
      </c>
    </row>
    <row r="9" ht="24">
      <c r="A9" s="1" t="s">
        <v>164</v>
      </c>
    </row>
    <row r="10" ht="24">
      <c r="A10" s="1" t="s">
        <v>163</v>
      </c>
    </row>
    <row r="11" ht="24">
      <c r="B11" s="1" t="s">
        <v>160</v>
      </c>
    </row>
    <row r="12" ht="24">
      <c r="A12" s="1" t="s">
        <v>159</v>
      </c>
    </row>
    <row r="13" ht="24">
      <c r="B13" s="1" t="s">
        <v>165</v>
      </c>
    </row>
    <row r="14" spans="1:11" ht="24">
      <c r="A14" s="22" t="s">
        <v>167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24">
      <c r="A15" s="178" t="s">
        <v>166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ht="24">
      <c r="B16" s="1" t="s">
        <v>148</v>
      </c>
    </row>
    <row r="17" spans="1:11" ht="24">
      <c r="A17" s="178" t="s">
        <v>149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ht="24">
      <c r="A18" s="1" t="s">
        <v>150</v>
      </c>
    </row>
    <row r="19" ht="24">
      <c r="B19" s="1" t="s">
        <v>93</v>
      </c>
    </row>
    <row r="20" ht="24">
      <c r="A20" s="1" t="s">
        <v>151</v>
      </c>
    </row>
    <row r="21" s="44" customFormat="1" ht="24">
      <c r="A21" s="1" t="s">
        <v>152</v>
      </c>
    </row>
    <row r="22" spans="2:7" s="5" customFormat="1" ht="24">
      <c r="B22" s="3" t="s">
        <v>153</v>
      </c>
      <c r="C22" s="14"/>
      <c r="D22" s="14"/>
      <c r="E22" s="15"/>
      <c r="F22" s="15"/>
      <c r="G22" s="14"/>
    </row>
    <row r="23" ht="24">
      <c r="A23" s="3" t="s">
        <v>154</v>
      </c>
    </row>
    <row r="24" ht="24">
      <c r="A24" s="3" t="s">
        <v>155</v>
      </c>
    </row>
    <row r="25" ht="24">
      <c r="A25" s="3" t="s">
        <v>156</v>
      </c>
    </row>
    <row r="26" ht="24">
      <c r="A26" s="3" t="s">
        <v>140</v>
      </c>
    </row>
    <row r="27" ht="24">
      <c r="A27" s="3" t="s">
        <v>94</v>
      </c>
    </row>
  </sheetData>
  <sheetProtection/>
  <mergeCells count="7">
    <mergeCell ref="A17:K17"/>
    <mergeCell ref="A1:K1"/>
    <mergeCell ref="A5:K5"/>
    <mergeCell ref="A2:K2"/>
    <mergeCell ref="A3:K3"/>
    <mergeCell ref="A4:K4"/>
    <mergeCell ref="A15:K15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F13"/>
  <sheetViews>
    <sheetView zoomScale="130" zoomScaleNormal="130" zoomScalePageLayoutView="0" workbookViewId="0" topLeftCell="A1">
      <selection activeCell="A2" sqref="A2:IV9"/>
    </sheetView>
  </sheetViews>
  <sheetFormatPr defaultColWidth="8.7109375" defaultRowHeight="12.75"/>
  <cols>
    <col min="1" max="2" width="8.7109375" style="1" customWidth="1"/>
    <col min="3" max="3" width="5.28125" style="1" customWidth="1"/>
    <col min="4" max="4" width="72.28125" style="23" customWidth="1"/>
    <col min="5" max="5" width="5.28125" style="1" customWidth="1"/>
    <col min="6" max="16384" width="8.7109375" style="1" customWidth="1"/>
  </cols>
  <sheetData>
    <row r="2" spans="3:5" ht="24">
      <c r="C2" s="180" t="s">
        <v>32</v>
      </c>
      <c r="D2" s="180"/>
      <c r="E2" s="40"/>
    </row>
    <row r="3" spans="3:6" ht="24">
      <c r="C3" s="180" t="s">
        <v>33</v>
      </c>
      <c r="D3" s="180"/>
      <c r="E3" s="180"/>
      <c r="F3" s="180"/>
    </row>
    <row r="4" spans="3:4" s="40" customFormat="1" ht="25.5" customHeight="1">
      <c r="C4" s="93">
        <v>1</v>
      </c>
      <c r="D4" s="45" t="s">
        <v>122</v>
      </c>
    </row>
    <row r="5" spans="3:4" s="40" customFormat="1" ht="25.5" customHeight="1">
      <c r="C5" s="93">
        <v>2</v>
      </c>
      <c r="D5" s="45" t="s">
        <v>123</v>
      </c>
    </row>
    <row r="6" s="40" customFormat="1" ht="24">
      <c r="D6" s="39"/>
    </row>
    <row r="7" spans="3:5" s="40" customFormat="1" ht="24" customHeight="1">
      <c r="C7" s="180" t="s">
        <v>21</v>
      </c>
      <c r="D7" s="180"/>
      <c r="E7" s="180"/>
    </row>
    <row r="8" spans="3:4" s="40" customFormat="1" ht="24">
      <c r="C8" s="93">
        <v>1</v>
      </c>
      <c r="D8" s="39" t="s">
        <v>106</v>
      </c>
    </row>
    <row r="9" spans="3:4" s="40" customFormat="1" ht="24">
      <c r="C9" s="93">
        <v>2</v>
      </c>
      <c r="D9" s="39" t="s">
        <v>124</v>
      </c>
    </row>
    <row r="10" s="40" customFormat="1" ht="24">
      <c r="D10" s="39"/>
    </row>
    <row r="11" s="40" customFormat="1" ht="24">
      <c r="D11" s="39"/>
    </row>
    <row r="12" s="40" customFormat="1" ht="24">
      <c r="D12" s="39"/>
    </row>
    <row r="13" s="40" customFormat="1" ht="24">
      <c r="D13" s="39"/>
    </row>
  </sheetData>
  <sheetProtection/>
  <mergeCells count="3">
    <mergeCell ref="C3:F3"/>
    <mergeCell ref="C2:D2"/>
    <mergeCell ref="C7:E7"/>
  </mergeCells>
  <printOptions/>
  <pageMargins left="0.11811023622047245" right="0.11811023622047245" top="0.7480314960629921" bottom="0.7480314960629921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="120" zoomScaleNormal="120" zoomScalePageLayoutView="0" workbookViewId="0" topLeftCell="A7">
      <selection activeCell="A19" sqref="A19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4">
      <c r="A1" s="181" t="s">
        <v>17</v>
      </c>
      <c r="B1" s="181"/>
      <c r="C1" s="181"/>
      <c r="D1" s="181"/>
      <c r="E1" s="181"/>
      <c r="F1" s="181"/>
      <c r="G1" s="181"/>
      <c r="H1" s="181"/>
      <c r="I1" s="2"/>
    </row>
    <row r="3" spans="1:9" s="37" customFormat="1" ht="27.75">
      <c r="A3" s="183" t="s">
        <v>74</v>
      </c>
      <c r="B3" s="184"/>
      <c r="C3" s="184"/>
      <c r="D3" s="184"/>
      <c r="E3" s="184"/>
      <c r="F3" s="184"/>
      <c r="G3" s="184"/>
      <c r="H3" s="184"/>
      <c r="I3" s="61"/>
    </row>
    <row r="4" spans="1:9" s="37" customFormat="1" ht="27.75">
      <c r="A4" s="185" t="s">
        <v>75</v>
      </c>
      <c r="B4" s="185"/>
      <c r="C4" s="185"/>
      <c r="D4" s="185"/>
      <c r="E4" s="185"/>
      <c r="F4" s="185"/>
      <c r="G4" s="185"/>
      <c r="H4" s="185"/>
      <c r="I4" s="61"/>
    </row>
    <row r="5" spans="1:9" s="37" customFormat="1" ht="27.75">
      <c r="A5" s="185" t="s">
        <v>96</v>
      </c>
      <c r="B5" s="185"/>
      <c r="C5" s="185"/>
      <c r="D5" s="185"/>
      <c r="E5" s="185"/>
      <c r="F5" s="185"/>
      <c r="G5" s="185"/>
      <c r="H5" s="185"/>
      <c r="I5" s="61"/>
    </row>
    <row r="6" spans="1:9" s="37" customFormat="1" ht="27.75">
      <c r="A6" s="41"/>
      <c r="B6" s="41"/>
      <c r="C6" s="41"/>
      <c r="D6" s="41"/>
      <c r="E6" s="41"/>
      <c r="F6" s="41"/>
      <c r="G6" s="41"/>
      <c r="H6" s="41"/>
      <c r="I6" s="41"/>
    </row>
    <row r="7" ht="24">
      <c r="B7" s="1" t="s">
        <v>76</v>
      </c>
    </row>
    <row r="8" ht="24">
      <c r="A8" s="1" t="s">
        <v>97</v>
      </c>
    </row>
    <row r="9" ht="24">
      <c r="A9" s="1" t="s">
        <v>98</v>
      </c>
    </row>
    <row r="11" ht="24">
      <c r="A11" s="4" t="s">
        <v>28</v>
      </c>
    </row>
    <row r="12" ht="24.75" thickBot="1">
      <c r="A12" s="3" t="s">
        <v>29</v>
      </c>
    </row>
    <row r="13" spans="2:7" ht="25.5" thickBot="1" thickTop="1">
      <c r="B13" s="182" t="s">
        <v>23</v>
      </c>
      <c r="C13" s="182"/>
      <c r="D13" s="182"/>
      <c r="E13" s="182"/>
      <c r="F13" s="10" t="s">
        <v>6</v>
      </c>
      <c r="G13" s="10" t="s">
        <v>7</v>
      </c>
    </row>
    <row r="14" spans="2:7" ht="24.75" thickTop="1">
      <c r="B14" s="13" t="s">
        <v>119</v>
      </c>
      <c r="C14" s="11"/>
      <c r="D14" s="11"/>
      <c r="E14" s="11"/>
      <c r="F14" s="16">
        <v>2</v>
      </c>
      <c r="G14" s="27">
        <f>F14*100/F$16</f>
        <v>40</v>
      </c>
    </row>
    <row r="15" spans="2:7" ht="24.75" thickBot="1">
      <c r="B15" s="13" t="s">
        <v>64</v>
      </c>
      <c r="C15" s="11"/>
      <c r="D15" s="11"/>
      <c r="E15" s="11"/>
      <c r="F15" s="16">
        <f>คีย์!C15</f>
        <v>3</v>
      </c>
      <c r="G15" s="27">
        <f>F15*100/F$16</f>
        <v>60</v>
      </c>
    </row>
    <row r="16" spans="2:7" ht="25.5" thickBot="1" thickTop="1">
      <c r="B16" s="182" t="s">
        <v>4</v>
      </c>
      <c r="C16" s="182"/>
      <c r="D16" s="182"/>
      <c r="E16" s="182"/>
      <c r="F16" s="12">
        <f>SUM(F14:F15)</f>
        <v>5</v>
      </c>
      <c r="G16" s="26">
        <f>SUM(G14:G15)</f>
        <v>100</v>
      </c>
    </row>
    <row r="17" ht="24.75" thickTop="1"/>
    <row r="18" ht="24">
      <c r="B18" s="1" t="s">
        <v>30</v>
      </c>
    </row>
    <row r="19" ht="24">
      <c r="A19" s="1" t="s">
        <v>125</v>
      </c>
    </row>
    <row r="20" ht="24">
      <c r="A20" s="1" t="s">
        <v>126</v>
      </c>
    </row>
    <row r="22" spans="1:8" ht="24">
      <c r="A22" s="46"/>
      <c r="B22" s="40"/>
      <c r="C22" s="40"/>
      <c r="D22" s="40"/>
      <c r="E22" s="40"/>
      <c r="F22" s="40"/>
      <c r="G22" s="40"/>
      <c r="H22" s="40"/>
    </row>
    <row r="23" spans="1:8" ht="24">
      <c r="A23" s="40"/>
      <c r="B23" s="186"/>
      <c r="C23" s="186"/>
      <c r="D23" s="186"/>
      <c r="E23" s="186"/>
      <c r="F23" s="11"/>
      <c r="G23" s="11"/>
      <c r="H23" s="40"/>
    </row>
    <row r="24" spans="1:8" ht="24">
      <c r="A24" s="40"/>
      <c r="B24" s="187"/>
      <c r="C24" s="187"/>
      <c r="D24" s="187"/>
      <c r="E24" s="187"/>
      <c r="F24" s="47"/>
      <c r="G24" s="36"/>
      <c r="H24" s="40"/>
    </row>
    <row r="25" spans="1:8" ht="24">
      <c r="A25" s="40"/>
      <c r="B25" s="187"/>
      <c r="C25" s="187"/>
      <c r="D25" s="187"/>
      <c r="E25" s="187"/>
      <c r="F25" s="47"/>
      <c r="G25" s="36"/>
      <c r="H25" s="40"/>
    </row>
    <row r="26" spans="1:8" ht="24">
      <c r="A26" s="40"/>
      <c r="B26" s="187"/>
      <c r="C26" s="187"/>
      <c r="D26" s="187"/>
      <c r="E26" s="187"/>
      <c r="F26" s="48"/>
      <c r="G26" s="36"/>
      <c r="H26" s="40"/>
    </row>
    <row r="27" spans="1:8" ht="24">
      <c r="A27" s="40"/>
      <c r="B27" s="187"/>
      <c r="C27" s="187"/>
      <c r="D27" s="187"/>
      <c r="E27" s="187"/>
      <c r="F27" s="47"/>
      <c r="G27" s="36"/>
      <c r="H27" s="40"/>
    </row>
    <row r="28" spans="1:8" ht="24">
      <c r="A28" s="40"/>
      <c r="B28" s="187"/>
      <c r="C28" s="187"/>
      <c r="D28" s="187"/>
      <c r="E28" s="187"/>
      <c r="F28" s="47"/>
      <c r="G28" s="36"/>
      <c r="H28" s="40"/>
    </row>
    <row r="29" spans="1:8" ht="24">
      <c r="A29" s="40"/>
      <c r="B29" s="187"/>
      <c r="C29" s="187"/>
      <c r="D29" s="187"/>
      <c r="E29" s="187"/>
      <c r="F29" s="47"/>
      <c r="G29" s="36"/>
      <c r="H29" s="40"/>
    </row>
    <row r="30" spans="1:8" ht="24">
      <c r="A30" s="40"/>
      <c r="B30" s="186"/>
      <c r="C30" s="186"/>
      <c r="D30" s="186"/>
      <c r="E30" s="186"/>
      <c r="F30" s="49"/>
      <c r="G30" s="50"/>
      <c r="H30" s="40"/>
    </row>
  </sheetData>
  <sheetProtection/>
  <mergeCells count="14">
    <mergeCell ref="B23:E23"/>
    <mergeCell ref="B30:E30"/>
    <mergeCell ref="B25:E25"/>
    <mergeCell ref="B29:E29"/>
    <mergeCell ref="B26:E26"/>
    <mergeCell ref="B27:E27"/>
    <mergeCell ref="B24:E24"/>
    <mergeCell ref="B28:E28"/>
    <mergeCell ref="A1:H1"/>
    <mergeCell ref="B13:E13"/>
    <mergeCell ref="B16:E16"/>
    <mergeCell ref="A3:H3"/>
    <mergeCell ref="A5:H5"/>
    <mergeCell ref="A4:H4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11.5742187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98" customWidth="1"/>
    <col min="6" max="6" width="16.00390625" style="98" customWidth="1"/>
    <col min="7" max="7" width="18.7109375" style="98" customWidth="1"/>
    <col min="8" max="16384" width="9.140625" style="5" customWidth="1"/>
  </cols>
  <sheetData>
    <row r="1" spans="1:256" ht="24">
      <c r="A1" s="194" t="s">
        <v>77</v>
      </c>
      <c r="B1" s="194"/>
      <c r="C1" s="194"/>
      <c r="D1" s="194"/>
      <c r="E1" s="194"/>
      <c r="F1" s="194"/>
      <c r="G1" s="96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8" ht="23.25">
      <c r="A2" s="126"/>
      <c r="B2" s="126"/>
      <c r="C2" s="126"/>
      <c r="D2" s="126"/>
      <c r="E2" s="126"/>
      <c r="F2" s="126"/>
      <c r="G2" s="127"/>
      <c r="H2" s="127"/>
    </row>
    <row r="3" spans="1:6" ht="24" thickBot="1">
      <c r="A3" s="128" t="s">
        <v>80</v>
      </c>
      <c r="B3" s="129"/>
      <c r="C3" s="129"/>
      <c r="D3" s="129"/>
      <c r="E3" s="130"/>
      <c r="F3" s="130"/>
    </row>
    <row r="4" spans="1:6" ht="24.75" thickBot="1" thickTop="1">
      <c r="A4" s="128"/>
      <c r="B4" s="195" t="s">
        <v>78</v>
      </c>
      <c r="C4" s="196"/>
      <c r="D4" s="196"/>
      <c r="E4" s="131" t="s">
        <v>6</v>
      </c>
      <c r="F4" s="131" t="s">
        <v>7</v>
      </c>
    </row>
    <row r="5" spans="1:256" ht="24" thickTop="1">
      <c r="A5" s="132"/>
      <c r="B5" s="133" t="s">
        <v>66</v>
      </c>
      <c r="C5" s="134"/>
      <c r="D5" s="134"/>
      <c r="E5" s="134">
        <v>1</v>
      </c>
      <c r="F5" s="135">
        <f aca="true" t="shared" si="0" ref="F5:F14">E5*100/$E$14</f>
        <v>20</v>
      </c>
      <c r="G5" s="136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  <c r="IV5" s="137"/>
    </row>
    <row r="6" spans="1:256" ht="23.25">
      <c r="A6" s="132"/>
      <c r="B6" s="138" t="s">
        <v>127</v>
      </c>
      <c r="C6" s="139"/>
      <c r="D6" s="140"/>
      <c r="E6" s="141">
        <v>1</v>
      </c>
      <c r="F6" s="142">
        <f t="shared" si="0"/>
        <v>20</v>
      </c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  <c r="IV6" s="137"/>
    </row>
    <row r="7" spans="1:6" ht="23.25">
      <c r="A7" s="128"/>
      <c r="B7" s="143" t="s">
        <v>128</v>
      </c>
      <c r="C7" s="144"/>
      <c r="D7" s="145"/>
      <c r="E7" s="146">
        <v>1</v>
      </c>
      <c r="F7" s="147">
        <f t="shared" si="0"/>
        <v>20</v>
      </c>
    </row>
    <row r="8" spans="1:6" ht="24">
      <c r="A8" s="128"/>
      <c r="B8" s="191" t="s">
        <v>130</v>
      </c>
      <c r="C8" s="192"/>
      <c r="D8" s="193"/>
      <c r="E8" s="148">
        <v>1</v>
      </c>
      <c r="F8" s="149">
        <f t="shared" si="0"/>
        <v>20</v>
      </c>
    </row>
    <row r="9" spans="1:6" ht="23.25">
      <c r="A9" s="128"/>
      <c r="B9" s="143" t="s">
        <v>118</v>
      </c>
      <c r="C9" s="144"/>
      <c r="D9" s="145"/>
      <c r="E9" s="146">
        <v>2</v>
      </c>
      <c r="F9" s="147">
        <f t="shared" si="0"/>
        <v>40</v>
      </c>
    </row>
    <row r="10" spans="1:6" ht="24">
      <c r="A10" s="128"/>
      <c r="B10" s="191" t="s">
        <v>129</v>
      </c>
      <c r="C10" s="192"/>
      <c r="D10" s="193"/>
      <c r="E10" s="148">
        <v>1</v>
      </c>
      <c r="F10" s="149">
        <f t="shared" si="0"/>
        <v>20</v>
      </c>
    </row>
    <row r="11" spans="1:6" ht="24">
      <c r="A11" s="128"/>
      <c r="B11" s="191" t="s">
        <v>131</v>
      </c>
      <c r="C11" s="192"/>
      <c r="D11" s="193"/>
      <c r="E11" s="148">
        <v>1</v>
      </c>
      <c r="F11" s="149">
        <f t="shared" si="0"/>
        <v>20</v>
      </c>
    </row>
    <row r="12" spans="1:6" ht="23.25">
      <c r="A12" s="128"/>
      <c r="B12" s="143" t="s">
        <v>135</v>
      </c>
      <c r="C12" s="144"/>
      <c r="D12" s="145"/>
      <c r="E12" s="146">
        <v>1</v>
      </c>
      <c r="F12" s="147">
        <f t="shared" si="0"/>
        <v>20</v>
      </c>
    </row>
    <row r="13" spans="1:256" ht="23.25">
      <c r="A13" s="132"/>
      <c r="B13" s="150" t="s">
        <v>132</v>
      </c>
      <c r="C13" s="151"/>
      <c r="D13" s="152"/>
      <c r="E13" s="141">
        <v>1</v>
      </c>
      <c r="F13" s="142">
        <f t="shared" si="0"/>
        <v>20</v>
      </c>
      <c r="G13" s="136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</row>
    <row r="14" spans="1:6" ht="24" thickBot="1">
      <c r="A14" s="128"/>
      <c r="B14" s="188" t="s">
        <v>79</v>
      </c>
      <c r="C14" s="189"/>
      <c r="D14" s="190"/>
      <c r="E14" s="153">
        <f>SUM(E5,E7,E9,E12)</f>
        <v>5</v>
      </c>
      <c r="F14" s="94">
        <f t="shared" si="0"/>
        <v>100</v>
      </c>
    </row>
    <row r="15" spans="1:6" ht="24" thickTop="1">
      <c r="A15" s="128"/>
      <c r="B15" s="14"/>
      <c r="C15" s="14"/>
      <c r="D15" s="14"/>
      <c r="E15" s="154"/>
      <c r="F15" s="15"/>
    </row>
    <row r="16" spans="2:7" s="1" customFormat="1" ht="24">
      <c r="B16" s="155" t="s">
        <v>133</v>
      </c>
      <c r="C16" s="156"/>
      <c r="D16" s="156"/>
      <c r="E16" s="157"/>
      <c r="F16" s="158"/>
      <c r="G16" s="2"/>
    </row>
    <row r="17" spans="1:7" s="1" customFormat="1" ht="24">
      <c r="A17" s="1" t="s">
        <v>134</v>
      </c>
      <c r="B17" s="156"/>
      <c r="C17" s="156"/>
      <c r="D17" s="156"/>
      <c r="E17" s="157"/>
      <c r="F17" s="158"/>
      <c r="G17" s="2"/>
    </row>
    <row r="18" spans="1:7" s="1" customFormat="1" ht="24">
      <c r="A18" s="1" t="s">
        <v>136</v>
      </c>
      <c r="B18" s="156"/>
      <c r="C18" s="156"/>
      <c r="D18" s="156"/>
      <c r="E18" s="157"/>
      <c r="F18" s="158"/>
      <c r="G18" s="2"/>
    </row>
    <row r="19" spans="1:256" ht="24">
      <c r="A19" s="1"/>
      <c r="B19" s="1" t="s">
        <v>137</v>
      </c>
      <c r="C19" s="1"/>
      <c r="D19" s="1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4">
      <c r="A20" s="1" t="s">
        <v>157</v>
      </c>
      <c r="B20" s="1"/>
      <c r="C20" s="1"/>
      <c r="D20" s="1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4">
      <c r="A21" s="1" t="s">
        <v>158</v>
      </c>
      <c r="B21" s="1"/>
      <c r="C21" s="1"/>
      <c r="D21" s="1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</sheetData>
  <sheetProtection/>
  <mergeCells count="6">
    <mergeCell ref="B14:D14"/>
    <mergeCell ref="B8:D8"/>
    <mergeCell ref="B10:D10"/>
    <mergeCell ref="A1:F1"/>
    <mergeCell ref="B4:D4"/>
    <mergeCell ref="B11:D11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115" zoomScaleNormal="115" zoomScalePageLayoutView="0" workbookViewId="0" topLeftCell="A1">
      <selection activeCell="A13" sqref="A13"/>
    </sheetView>
  </sheetViews>
  <sheetFormatPr defaultColWidth="9.140625" defaultRowHeight="12.75"/>
  <cols>
    <col min="2" max="2" width="34.140625" style="0" customWidth="1"/>
    <col min="3" max="4" width="13.7109375" style="0" customWidth="1"/>
  </cols>
  <sheetData>
    <row r="1" spans="1:7" ht="24">
      <c r="A1" s="181" t="s">
        <v>18</v>
      </c>
      <c r="B1" s="181"/>
      <c r="C1" s="181"/>
      <c r="D1" s="181"/>
      <c r="E1" s="181"/>
      <c r="F1" s="181"/>
      <c r="G1" s="22"/>
    </row>
    <row r="2" spans="1:7" ht="24">
      <c r="A2" s="2"/>
      <c r="B2" s="2"/>
      <c r="C2" s="2"/>
      <c r="D2" s="2"/>
      <c r="E2" s="2"/>
      <c r="F2" s="2"/>
      <c r="G2" s="2"/>
    </row>
    <row r="3" s="1" customFormat="1" ht="24.75" thickBot="1">
      <c r="A3" s="3" t="s">
        <v>95</v>
      </c>
    </row>
    <row r="4" spans="2:4" s="1" customFormat="1" ht="25.5" thickBot="1" thickTop="1">
      <c r="B4" s="10" t="s">
        <v>15</v>
      </c>
      <c r="C4" s="10" t="s">
        <v>6</v>
      </c>
      <c r="D4" s="10" t="s">
        <v>7</v>
      </c>
    </row>
    <row r="5" spans="2:4" s="1" customFormat="1" ht="24.75" thickTop="1">
      <c r="B5" s="21" t="s">
        <v>81</v>
      </c>
      <c r="C5" s="20">
        <v>3</v>
      </c>
      <c r="D5" s="36">
        <f>C5*100/C9</f>
        <v>42.857142857142854</v>
      </c>
    </row>
    <row r="6" spans="2:4" s="1" customFormat="1" ht="24">
      <c r="B6" s="21" t="s">
        <v>22</v>
      </c>
      <c r="C6" s="20">
        <v>1</v>
      </c>
      <c r="D6" s="36">
        <f>C6*100/C9</f>
        <v>14.285714285714286</v>
      </c>
    </row>
    <row r="7" spans="2:4" s="1" customFormat="1" ht="24">
      <c r="B7" s="25" t="s">
        <v>16</v>
      </c>
      <c r="C7" s="20">
        <v>1</v>
      </c>
      <c r="D7" s="36">
        <f>C7*100/C9</f>
        <v>14.285714285714286</v>
      </c>
    </row>
    <row r="8" spans="2:4" s="1" customFormat="1" ht="24.75" thickBot="1">
      <c r="B8" s="58" t="s">
        <v>72</v>
      </c>
      <c r="C8" s="59">
        <v>2</v>
      </c>
      <c r="D8" s="60">
        <f>C8*100/C9</f>
        <v>28.571428571428573</v>
      </c>
    </row>
    <row r="9" spans="2:4" s="1" customFormat="1" ht="25.5" thickBot="1" thickTop="1">
      <c r="B9" s="35" t="s">
        <v>4</v>
      </c>
      <c r="C9" s="35">
        <f>SUM(C5:C8)</f>
        <v>7</v>
      </c>
      <c r="D9" s="34">
        <f>C9*100/C9</f>
        <v>100</v>
      </c>
    </row>
    <row r="10" s="1" customFormat="1" ht="24.75" thickTop="1"/>
    <row r="11" s="1" customFormat="1" ht="24">
      <c r="B11" s="1" t="s">
        <v>82</v>
      </c>
    </row>
    <row r="12" s="1" customFormat="1" ht="24">
      <c r="A12" s="1" t="s">
        <v>138</v>
      </c>
    </row>
    <row r="13" s="44" customFormat="1" ht="24">
      <c r="A13" s="1" t="s">
        <v>139</v>
      </c>
    </row>
    <row r="14" s="44" customFormat="1" ht="24">
      <c r="A14" s="1"/>
    </row>
    <row r="15" s="1" customFormat="1" ht="24"/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7">
      <selection activeCell="D24" sqref="D24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4">
      <c r="A1" s="181" t="s">
        <v>14</v>
      </c>
      <c r="B1" s="181"/>
      <c r="C1" s="181"/>
      <c r="D1" s="181"/>
      <c r="E1" s="181"/>
      <c r="F1" s="181"/>
      <c r="G1" s="181"/>
    </row>
    <row r="2" spans="1:7" ht="24">
      <c r="A2" s="2"/>
      <c r="B2" s="2"/>
      <c r="C2" s="2"/>
      <c r="D2" s="2"/>
      <c r="E2" s="2"/>
      <c r="F2" s="2"/>
      <c r="G2" s="2"/>
    </row>
    <row r="3" ht="20.25" customHeight="1">
      <c r="A3" s="4" t="s">
        <v>27</v>
      </c>
    </row>
    <row r="4" ht="20.25" customHeight="1" thickBot="1">
      <c r="A4" s="3" t="s">
        <v>99</v>
      </c>
    </row>
    <row r="5" spans="1:7" s="5" customFormat="1" ht="24" thickTop="1">
      <c r="A5" s="197" t="s">
        <v>1</v>
      </c>
      <c r="B5" s="198"/>
      <c r="C5" s="198"/>
      <c r="D5" s="198"/>
      <c r="E5" s="199" t="s">
        <v>100</v>
      </c>
      <c r="F5" s="200"/>
      <c r="G5" s="201"/>
    </row>
    <row r="6" spans="1:7" s="5" customFormat="1" ht="24" thickBot="1">
      <c r="A6" s="195"/>
      <c r="B6" s="196"/>
      <c r="C6" s="196"/>
      <c r="D6" s="196"/>
      <c r="E6" s="6"/>
      <c r="F6" s="6" t="s">
        <v>3</v>
      </c>
      <c r="G6" s="6" t="s">
        <v>8</v>
      </c>
    </row>
    <row r="7" spans="1:7" s="5" customFormat="1" ht="24" thickTop="1">
      <c r="A7" s="171" t="s">
        <v>10</v>
      </c>
      <c r="B7" s="172"/>
      <c r="C7" s="173"/>
      <c r="D7" s="174"/>
      <c r="E7" s="175"/>
      <c r="F7" s="175"/>
      <c r="G7" s="176"/>
    </row>
    <row r="8" spans="1:7" s="5" customFormat="1" ht="23.25">
      <c r="A8" s="167" t="s">
        <v>101</v>
      </c>
      <c r="B8" s="168"/>
      <c r="C8" s="168"/>
      <c r="D8" s="168"/>
      <c r="E8" s="169">
        <f>คีย์!J8</f>
        <v>4.8</v>
      </c>
      <c r="F8" s="169">
        <f>คีย์!J9</f>
        <v>0.44721359549995787</v>
      </c>
      <c r="G8" s="170" t="str">
        <f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5" customFormat="1" ht="23.25">
      <c r="A9" s="159" t="s">
        <v>83</v>
      </c>
      <c r="B9" s="160"/>
      <c r="C9" s="160"/>
      <c r="D9" s="160"/>
      <c r="E9" s="163">
        <f>คีย์!K8</f>
        <v>4.6</v>
      </c>
      <c r="F9" s="163">
        <f>คีย์!K9</f>
        <v>0.5477225575051667</v>
      </c>
      <c r="G9" s="162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5" customFormat="1" ht="23.25">
      <c r="A10" s="202" t="s">
        <v>11</v>
      </c>
      <c r="B10" s="203"/>
      <c r="C10" s="203"/>
      <c r="D10" s="204"/>
      <c r="E10" s="17">
        <f>คีย์!K11</f>
        <v>4.7</v>
      </c>
      <c r="F10" s="17">
        <f>คีย์!K10</f>
        <v>0.48304589153964794</v>
      </c>
      <c r="G10" s="18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5" customFormat="1" ht="23.25">
      <c r="A11" s="52" t="s">
        <v>84</v>
      </c>
      <c r="B11" s="7"/>
      <c r="C11" s="7"/>
      <c r="D11" s="43"/>
      <c r="E11" s="8"/>
      <c r="F11" s="8"/>
      <c r="G11" s="9"/>
    </row>
    <row r="12" spans="1:7" s="5" customFormat="1" ht="23.25">
      <c r="A12" s="53" t="s">
        <v>85</v>
      </c>
      <c r="B12" s="54"/>
      <c r="C12" s="54"/>
      <c r="D12" s="54"/>
      <c r="E12" s="55">
        <f>คีย์!N8</f>
        <v>2.8</v>
      </c>
      <c r="F12" s="55">
        <f>คีย์!N9</f>
        <v>1.3038404810405295</v>
      </c>
      <c r="G12" s="56" t="str">
        <f>IF(E12&gt;4.5,"มากที่สุด",IF(E12&gt;3.5,"มาก",IF(E12&gt;2.5,"ปานกลาง",IF(E12&gt;1.5,"น้อย",IF(E12&lt;=1.5,"น้อยที่สุด")))))</f>
        <v>ปานกลาง</v>
      </c>
    </row>
    <row r="13" spans="1:7" s="5" customFormat="1" ht="23.25">
      <c r="A13" s="159" t="s">
        <v>86</v>
      </c>
      <c r="B13" s="160"/>
      <c r="C13" s="160"/>
      <c r="D13" s="160"/>
      <c r="E13" s="161">
        <f>คีย์!O8</f>
        <v>4.2</v>
      </c>
      <c r="F13" s="161">
        <f>คีย์!O9</f>
        <v>0.8366600265340751</v>
      </c>
      <c r="G13" s="162" t="str">
        <f>IF(E13&gt;4.5,"มากที่สุด",IF(E13&gt;3.5,"มาก",IF(E13&gt;2.5,"ปานกลาง",IF(E13&gt;1.5,"น้อย",IF(E13&lt;=1.5,"น้อยที่สุด")))))</f>
        <v>มาก</v>
      </c>
    </row>
    <row r="14" spans="1:7" s="5" customFormat="1" ht="23.25">
      <c r="A14" s="205" t="s">
        <v>20</v>
      </c>
      <c r="B14" s="206"/>
      <c r="C14" s="206"/>
      <c r="D14" s="207"/>
      <c r="E14" s="57">
        <f>คีย์!O11</f>
        <v>4.2</v>
      </c>
      <c r="F14" s="57">
        <f>คีย์!O10</f>
        <v>0.8366600265340751</v>
      </c>
      <c r="G14" s="19" t="str">
        <f>IF(E14&gt;4.5,"มากที่สุด",IF(E14&gt;3.5,"มาก",IF(E14&gt;2.5,"ปานกลาง",IF(E14&gt;1.5,"น้อย",IF(E14&lt;=1.5,"น้อยที่สุด")))))</f>
        <v>มาก</v>
      </c>
    </row>
    <row r="15" spans="1:7" s="5" customFormat="1" ht="24" thickBot="1">
      <c r="A15" s="188" t="s">
        <v>4</v>
      </c>
      <c r="B15" s="189"/>
      <c r="C15" s="189"/>
      <c r="D15" s="190"/>
      <c r="E15" s="94">
        <f>คีย์!P8</f>
        <v>4.7</v>
      </c>
      <c r="F15" s="94">
        <f>คีย์!P9</f>
        <v>0.47016234598162726</v>
      </c>
      <c r="G15" s="95" t="str">
        <f>IF(E15&gt;4.5,"มากที่สุด",IF(E15&gt;3.5,"มาก",IF(E15&gt;2.5,"ปานกลาง",IF(K13E15&gt;1.5,"น้อย",IF(E15&lt;=1.5,"น้อยที่สุด")))))</f>
        <v>มากที่สุด</v>
      </c>
    </row>
    <row r="16" spans="1:7" s="5" customFormat="1" ht="24" thickTop="1">
      <c r="A16" s="14"/>
      <c r="B16" s="14"/>
      <c r="C16" s="14"/>
      <c r="D16" s="14"/>
      <c r="E16" s="15"/>
      <c r="F16" s="15"/>
      <c r="G16" s="14"/>
    </row>
    <row r="17" spans="2:7" s="5" customFormat="1" ht="24">
      <c r="B17" s="3" t="s">
        <v>89</v>
      </c>
      <c r="C17" s="14"/>
      <c r="D17" s="14"/>
      <c r="E17" s="15"/>
      <c r="F17" s="15"/>
      <c r="G17" s="14"/>
    </row>
    <row r="18" ht="24">
      <c r="A18" s="3" t="s">
        <v>141</v>
      </c>
    </row>
    <row r="19" ht="24">
      <c r="A19" s="3" t="s">
        <v>142</v>
      </c>
    </row>
    <row r="20" ht="24">
      <c r="A20" s="3" t="s">
        <v>143</v>
      </c>
    </row>
    <row r="21" ht="24">
      <c r="A21" s="3" t="s">
        <v>144</v>
      </c>
    </row>
    <row r="22" ht="24">
      <c r="A22" s="3"/>
    </row>
    <row r="23" ht="24">
      <c r="A23" s="3"/>
    </row>
    <row r="24" ht="24">
      <c r="A24" s="3"/>
    </row>
    <row r="25" ht="24">
      <c r="A25" s="3"/>
    </row>
    <row r="26" ht="24">
      <c r="A26" s="3"/>
    </row>
  </sheetData>
  <sheetProtection/>
  <mergeCells count="6">
    <mergeCell ref="A1:G1"/>
    <mergeCell ref="A5:D6"/>
    <mergeCell ref="E5:G5"/>
    <mergeCell ref="A15:D15"/>
    <mergeCell ref="A10:D10"/>
    <mergeCell ref="A14:D14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8515625" style="5" customWidth="1"/>
    <col min="2" max="2" width="8.8515625" style="5" customWidth="1"/>
    <col min="3" max="3" width="9.140625" style="5" customWidth="1"/>
    <col min="4" max="4" width="17.57421875" style="5" customWidth="1"/>
    <col min="5" max="5" width="19.57421875" style="5" customWidth="1"/>
    <col min="6" max="7" width="8.28125" style="98" customWidth="1"/>
    <col min="8" max="8" width="16.57421875" style="98" customWidth="1"/>
    <col min="9" max="16384" width="9.140625" style="5" customWidth="1"/>
  </cols>
  <sheetData>
    <row r="1" spans="1:9" s="97" customFormat="1" ht="24">
      <c r="A1" s="96"/>
      <c r="B1" s="194" t="s">
        <v>39</v>
      </c>
      <c r="C1" s="194"/>
      <c r="D1" s="194"/>
      <c r="E1" s="194"/>
      <c r="F1" s="194"/>
      <c r="G1" s="194"/>
      <c r="H1" s="194"/>
      <c r="I1" s="96"/>
    </row>
    <row r="2" spans="2:9" ht="23.25">
      <c r="B2" s="98"/>
      <c r="C2" s="98"/>
      <c r="D2" s="98"/>
      <c r="E2" s="98"/>
      <c r="I2" s="99"/>
    </row>
    <row r="3" spans="2:8" s="1" customFormat="1" ht="24">
      <c r="B3" s="38" t="s">
        <v>35</v>
      </c>
      <c r="F3" s="2"/>
      <c r="G3" s="2"/>
      <c r="H3" s="2"/>
    </row>
    <row r="4" spans="2:8" s="22" customFormat="1" ht="24.75" thickBot="1">
      <c r="B4" s="100" t="s">
        <v>145</v>
      </c>
      <c r="F4" s="2"/>
      <c r="G4" s="101"/>
      <c r="H4" s="101"/>
    </row>
    <row r="5" spans="2:8" s="1" customFormat="1" ht="24.75" thickTop="1">
      <c r="B5" s="208" t="s">
        <v>1</v>
      </c>
      <c r="C5" s="209"/>
      <c r="D5" s="209"/>
      <c r="E5" s="210"/>
      <c r="F5" s="214"/>
      <c r="G5" s="216" t="s">
        <v>3</v>
      </c>
      <c r="H5" s="216" t="s">
        <v>8</v>
      </c>
    </row>
    <row r="6" spans="2:8" s="1" customFormat="1" ht="24.75" thickBot="1">
      <c r="B6" s="211"/>
      <c r="C6" s="212"/>
      <c r="D6" s="212"/>
      <c r="E6" s="213"/>
      <c r="F6" s="215"/>
      <c r="G6" s="217"/>
      <c r="H6" s="217"/>
    </row>
    <row r="7" spans="2:9" s="1" customFormat="1" ht="24.75" thickTop="1">
      <c r="B7" s="102" t="s">
        <v>36</v>
      </c>
      <c r="C7" s="103"/>
      <c r="D7" s="103"/>
      <c r="E7" s="104"/>
      <c r="F7" s="105"/>
      <c r="G7" s="106"/>
      <c r="H7" s="107"/>
      <c r="I7" s="40"/>
    </row>
    <row r="8" spans="2:8" s="1" customFormat="1" ht="24">
      <c r="B8" s="218" t="s">
        <v>90</v>
      </c>
      <c r="C8" s="219"/>
      <c r="D8" s="219"/>
      <c r="E8" s="220"/>
      <c r="F8" s="221">
        <f>คีย์!N8</f>
        <v>2.8</v>
      </c>
      <c r="G8" s="221">
        <f>คีย์!N9</f>
        <v>1.3038404810405295</v>
      </c>
      <c r="H8" s="223" t="str">
        <f>IF(F8&gt;4.5,"มากที่สุด",IF(F8&gt;3.5,"มาก",IF(F8&gt;2.5,"ปานกลาง",IF(F8&gt;1.5,"น้อย",IF(F8&lt;=1.5,"น้อยที่สุด")))))</f>
        <v>ปานกลาง</v>
      </c>
    </row>
    <row r="9" spans="2:8" s="1" customFormat="1" ht="24">
      <c r="B9" s="225" t="s">
        <v>87</v>
      </c>
      <c r="C9" s="226"/>
      <c r="D9" s="226"/>
      <c r="E9" s="227"/>
      <c r="F9" s="222"/>
      <c r="G9" s="222"/>
      <c r="H9" s="224"/>
    </row>
    <row r="10" spans="2:8" s="1" customFormat="1" ht="24.75" thickBot="1">
      <c r="B10" s="228" t="s">
        <v>37</v>
      </c>
      <c r="C10" s="229"/>
      <c r="D10" s="229"/>
      <c r="E10" s="230"/>
      <c r="F10" s="108">
        <f>คีย์!N11</f>
        <v>2.8</v>
      </c>
      <c r="G10" s="109">
        <f>คีย์!N10</f>
        <v>1.3038404810405295</v>
      </c>
      <c r="H10" s="110" t="str">
        <f>IF(F10&gt;4.5,"มากที่สุด",IF(F10&gt;3.5,"มาก",IF(F10&gt;2.5,"ปานกลาง",IF(F10&gt;1.5,"น้อย",IF(F10&lt;=1.5,"น้อยที่สุด")))))</f>
        <v>ปานกลาง</v>
      </c>
    </row>
    <row r="11" spans="2:8" s="1" customFormat="1" ht="24.75" thickTop="1">
      <c r="B11" s="111" t="s">
        <v>38</v>
      </c>
      <c r="C11" s="112"/>
      <c r="D11" s="112"/>
      <c r="E11" s="113"/>
      <c r="F11" s="114"/>
      <c r="G11" s="114"/>
      <c r="H11" s="115"/>
    </row>
    <row r="12" spans="2:8" s="1" customFormat="1" ht="24">
      <c r="B12" s="218" t="s">
        <v>91</v>
      </c>
      <c r="C12" s="219"/>
      <c r="D12" s="219"/>
      <c r="E12" s="220"/>
      <c r="F12" s="221">
        <f>คีย์!O8</f>
        <v>4.2</v>
      </c>
      <c r="G12" s="221">
        <f>คีย์!O9</f>
        <v>0.8366600265340751</v>
      </c>
      <c r="H12" s="223" t="str">
        <f>IF(F12&gt;4.5,"มากที่สุด",IF(F12&gt;3.5,"มาก",IF(F12&gt;2.5,"ปานกลาง",IF(F12&gt;1.5,"น้อย",IF(F12&lt;=1.5,"น้อยที่สุด")))))</f>
        <v>มาก</v>
      </c>
    </row>
    <row r="13" spans="2:8" s="1" customFormat="1" ht="24">
      <c r="B13" s="225" t="s">
        <v>87</v>
      </c>
      <c r="C13" s="226"/>
      <c r="D13" s="226"/>
      <c r="E13" s="227"/>
      <c r="F13" s="222"/>
      <c r="G13" s="222"/>
      <c r="H13" s="224"/>
    </row>
    <row r="14" spans="2:10" s="1" customFormat="1" ht="24.75" thickBot="1">
      <c r="B14" s="231" t="s">
        <v>37</v>
      </c>
      <c r="C14" s="232"/>
      <c r="D14" s="232"/>
      <c r="E14" s="233"/>
      <c r="F14" s="109">
        <f>คีย์!O11</f>
        <v>4.2</v>
      </c>
      <c r="G14" s="116">
        <f>คีย์!O10</f>
        <v>0.8366600265340751</v>
      </c>
      <c r="H14" s="110" t="str">
        <f>IF(F14&gt;4.5,"มากที่สุด",IF(F14&gt;3.5,"มาก",IF(F14&gt;2.5,"ปานกลาง",IF(F14&gt;1.5,"น้อย",IF(F14&lt;=1.5,"น้อยที่สุด")))))</f>
        <v>มาก</v>
      </c>
      <c r="J14" s="117"/>
    </row>
    <row r="15" spans="2:8" s="1" customFormat="1" ht="24.75" thickTop="1">
      <c r="B15" s="40"/>
      <c r="C15" s="40"/>
      <c r="D15" s="40"/>
      <c r="E15" s="40"/>
      <c r="F15" s="40"/>
      <c r="G15" s="40"/>
      <c r="H15" s="40"/>
    </row>
    <row r="16" spans="2:10" s="1" customFormat="1" ht="24">
      <c r="B16" s="22"/>
      <c r="C16" s="22" t="s">
        <v>92</v>
      </c>
      <c r="D16" s="22"/>
      <c r="E16" s="22"/>
      <c r="F16" s="22"/>
      <c r="G16" s="22"/>
      <c r="H16" s="22"/>
      <c r="I16" s="22"/>
      <c r="J16" s="22"/>
    </row>
    <row r="17" spans="2:10" s="1" customFormat="1" ht="24">
      <c r="B17" s="22" t="s">
        <v>146</v>
      </c>
      <c r="C17" s="22"/>
      <c r="D17" s="22"/>
      <c r="E17" s="22"/>
      <c r="F17" s="22"/>
      <c r="G17" s="22"/>
      <c r="H17" s="22"/>
      <c r="I17" s="22"/>
      <c r="J17" s="22"/>
    </row>
    <row r="18" spans="2:10" s="1" customFormat="1" ht="24">
      <c r="B18" s="22" t="s">
        <v>147</v>
      </c>
      <c r="C18" s="22"/>
      <c r="D18" s="22"/>
      <c r="E18" s="22"/>
      <c r="F18" s="22"/>
      <c r="G18" s="22"/>
      <c r="H18" s="22"/>
      <c r="I18" s="22"/>
      <c r="J18" s="22"/>
    </row>
    <row r="19" spans="1:8" s="1" customFormat="1" ht="24">
      <c r="A19" s="118"/>
      <c r="B19" s="118"/>
      <c r="C19" s="118"/>
      <c r="D19" s="118"/>
      <c r="E19" s="118"/>
      <c r="F19" s="118"/>
      <c r="G19" s="22"/>
      <c r="H19" s="22"/>
    </row>
    <row r="20" spans="2:10" s="1" customFormat="1" ht="24">
      <c r="B20" s="22"/>
      <c r="C20" s="22"/>
      <c r="D20" s="22"/>
      <c r="E20" s="22"/>
      <c r="F20" s="22"/>
      <c r="G20" s="22"/>
      <c r="H20" s="22"/>
      <c r="I20" s="22"/>
      <c r="J20" s="22"/>
    </row>
    <row r="21" spans="2:10" s="1" customFormat="1" ht="24">
      <c r="B21" s="22"/>
      <c r="C21" s="22"/>
      <c r="D21" s="22"/>
      <c r="E21" s="22"/>
      <c r="F21" s="22"/>
      <c r="G21" s="22"/>
      <c r="H21" s="22"/>
      <c r="I21" s="22"/>
      <c r="J21" s="22"/>
    </row>
    <row r="22" spans="2:8" s="97" customFormat="1" ht="24">
      <c r="B22" s="119"/>
      <c r="C22" s="119"/>
      <c r="D22" s="119"/>
      <c r="E22" s="119"/>
      <c r="F22" s="120"/>
      <c r="G22" s="120"/>
      <c r="H22" s="121"/>
    </row>
  </sheetData>
  <sheetProtection/>
  <mergeCells count="17">
    <mergeCell ref="B10:E10"/>
    <mergeCell ref="B14:E14"/>
    <mergeCell ref="B12:E12"/>
    <mergeCell ref="F12:F13"/>
    <mergeCell ref="G12:G13"/>
    <mergeCell ref="H12:H13"/>
    <mergeCell ref="B13:E13"/>
    <mergeCell ref="B1:H1"/>
    <mergeCell ref="B5:E6"/>
    <mergeCell ref="F5:F6"/>
    <mergeCell ref="G5:G6"/>
    <mergeCell ref="H5:H6"/>
    <mergeCell ref="B8:E8"/>
    <mergeCell ref="F8:F9"/>
    <mergeCell ref="G8:G9"/>
    <mergeCell ref="H8:H9"/>
    <mergeCell ref="B9:E9"/>
  </mergeCells>
  <printOptions/>
  <pageMargins left="0.7086614173228347" right="0" top="0.7480314960629921" bottom="0.7480314960629921" header="0.31496062992125984" footer="0.31496062992125984"/>
  <pageSetup orientation="portrait" paperSize="9" r:id="rId3"/>
  <legacyDrawing r:id="rId2"/>
  <oleObjects>
    <oleObject progId="Equation.3" shapeId="3589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2023-08-23T09:12:57Z</cp:lastPrinted>
  <dcterms:created xsi:type="dcterms:W3CDTF">2006-03-16T15:57:13Z</dcterms:created>
  <dcterms:modified xsi:type="dcterms:W3CDTF">2023-09-13T03:15:10Z</dcterms:modified>
  <cp:category/>
  <cp:version/>
  <cp:contentType/>
  <cp:contentStatus/>
</cp:coreProperties>
</file>